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ml.chartshapes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4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4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harts/chart4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6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charts/chart5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5.xml" ContentType="application/vnd.openxmlformats-officedocument.drawingml.chart+xml"/>
  <Override PartName="/xl/drawings/drawing17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8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xception.png" ContentType="image/.png"/>
  <Override PartName="/customUI/images/rdp.png" ContentType="image/.png"/>
  <Override PartName="/customUI/images/uw.png" ContentType="image/.png"/>
  <Override PartName="/customUI/images/del.png" ContentType="image/.png"/>
  <Override PartName="/customUI/images/home.png" ContentType="image/.png"/>
  <Override PartName="/customUI/images/default.png" ContentType="image/.png"/>
  <Override PartName="/customUI/images/responders.png" ContentType="image/.png"/>
  <Override PartName="/customUI/images/campaign.png" ContentType="image/.png"/>
  <Override PartName="/customUI/images/collections.png" ContentType="image/.png"/>
  <Override PartName="/customUI/images/ID.png" ContentType="image/.png"/>
  <Override PartName="/customUI/images/acq.png" ContentType="image/.png"/>
  <Override PartName="/customUI/images/risk2.png" ContentType="image/.png"/>
  <Override PartName="/customUI/images/google1.png" ContentType="image/.png"/>
  <Override PartName="/customUI/images/approval.png" ContentType="image/.png"/>
  <Override PartName="/customUI/images/risk.png" ContentType="image/.png"/>
  <Override PartName="/customUI/images/watch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41b76e7f9ce4df3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a1a3dab93844fb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clead-my.sharepoint.com/personal/pranava_maclead_com/Documents/2 Personal/Interview Prep/GitHub/WorkExperience/4. Merchant Financing Tableau Dashboard/"/>
    </mc:Choice>
  </mc:AlternateContent>
  <xr:revisionPtr revIDLastSave="1" documentId="8_{05F7FDFE-FDF8-4167-A7F6-6B3E0C3E19D7}" xr6:coauthVersionLast="47" xr6:coauthVersionMax="47" xr10:uidLastSave="{CF99DCF0-33BE-489C-B0B3-38CAB9C57129}"/>
  <bookViews>
    <workbookView xWindow="-108" yWindow="-108" windowWidth="23256" windowHeight="12576" tabRatio="940" xr2:uid="{00000000-000D-0000-FFFF-FFFF00000000}"/>
  </bookViews>
  <sheets>
    <sheet name="Executive Summary" sheetId="1" r:id="rId1"/>
    <sheet name="Trend_analysis" sheetId="2" r:id="rId2"/>
    <sheet name="Acq_vintage" sheetId="3" r:id="rId3"/>
    <sheet name="Underwriting_perf" sheetId="8" r:id="rId4"/>
    <sheet name="instant_decisioning" sheetId="9" r:id="rId5"/>
    <sheet name="approval_summary" sheetId="18" state="hidden" r:id="rId6"/>
    <sheet name="exception_tracking" sheetId="19" r:id="rId7"/>
    <sheet name="acq_summary" sheetId="21" state="hidden" r:id="rId8"/>
    <sheet name="risk_trigger_reporting" sheetId="23" r:id="rId9"/>
    <sheet name="rdp" sheetId="15" state="hidden" r:id="rId10"/>
    <sheet name="Default_stratification" sheetId="16" r:id="rId11"/>
    <sheet name="Delinquency_analysis" sheetId="7" r:id="rId12"/>
    <sheet name="collections" sheetId="17" r:id="rId13"/>
    <sheet name="Settlement_plan_tracking" sheetId="6" r:id="rId14"/>
    <sheet name="watchlist" sheetId="14" r:id="rId15"/>
    <sheet name="Data" sheetId="4" r:id="rId16"/>
    <sheet name="Raw_Tables" sheetId="25" r:id="rId17"/>
    <sheet name="Rough" sheetId="26" r:id="rId18"/>
    <sheet name="Controls" sheetId="5" r:id="rId19"/>
    <sheet name="Mapping" sheetId="24" r:id="rId20"/>
  </sheets>
  <definedNames>
    <definedName name="_xlnm._FilterDatabase" localSheetId="15" hidden="1">Data!$MA$3:$MC$3</definedName>
    <definedName name="_xlnm._FilterDatabase" localSheetId="16" hidden="1">Raw_Tables!$AL$3:$AR$3</definedName>
    <definedName name="_xlnm._FilterDatabase" localSheetId="17" hidden="1">Rough!$L$1:$P$1</definedName>
    <definedName name="Industry">OFFSET(Controls!$W$2,0,0,COUNTA(Controls!$W:$W)-1,1)</definedName>
    <definedName name="Lag_Month">OFFSET(Controls!$S$2,0,0,COUNTA(Controls!$S:$S)-1,1)</definedName>
    <definedName name="mmmyy">OFFSET(Controls!$AK$2,0,0,COUNTA(Controls!$AK:$AK)-1,1)</definedName>
    <definedName name="Product">OFFSET(Controls!$E$2,0,0,COUNTA(Controls!$E:$E)-1,1)</definedName>
    <definedName name="Product_type">OFFSET(Controls!$G$2,0,0,COUNTA(Controls!$G:$G)-1,1)</definedName>
    <definedName name="Risk_trigger_type">OFFSET(Controls!$AI$2,0,0,COUNTA(Controls!$AI:$AI)-1,1)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26" l="1"/>
  <c r="N9" i="26"/>
  <c r="M3" i="26"/>
  <c r="N3" i="26"/>
  <c r="P3" i="26" s="1"/>
  <c r="M2" i="26"/>
  <c r="N2" i="26"/>
  <c r="P2" i="26" s="1"/>
  <c r="M8" i="26"/>
  <c r="N8" i="26"/>
  <c r="P8" i="26" s="1"/>
  <c r="M7" i="26"/>
  <c r="N7" i="26"/>
  <c r="P7" i="26"/>
  <c r="M4" i="26"/>
  <c r="N4" i="26"/>
  <c r="P4" i="26" s="1"/>
  <c r="M6" i="26"/>
  <c r="N6" i="26"/>
  <c r="P6" i="26" s="1"/>
  <c r="N5" i="26"/>
  <c r="P5" i="26" s="1"/>
  <c r="M5" i="26"/>
  <c r="B7" i="26"/>
  <c r="C7" i="26"/>
  <c r="E7" i="26" s="1"/>
  <c r="B11" i="26"/>
  <c r="C11" i="26"/>
  <c r="B13" i="26"/>
  <c r="C13" i="26"/>
  <c r="B12" i="26"/>
  <c r="C12" i="26"/>
  <c r="B6" i="26"/>
  <c r="C6" i="26"/>
  <c r="B5" i="26"/>
  <c r="C5" i="26"/>
  <c r="B2" i="26"/>
  <c r="C2" i="26"/>
  <c r="B4" i="26"/>
  <c r="C4" i="26"/>
  <c r="B10" i="26"/>
  <c r="C10" i="26"/>
  <c r="E10" i="26"/>
  <c r="B9" i="26"/>
  <c r="C9" i="26"/>
  <c r="B8" i="26"/>
  <c r="C8" i="26"/>
  <c r="C3" i="26"/>
  <c r="B3" i="26"/>
  <c r="E3" i="26" s="1"/>
  <c r="BE5" i="25"/>
  <c r="BE6" i="25"/>
  <c r="BE7" i="25"/>
  <c r="BE8" i="25"/>
  <c r="BE9" i="25"/>
  <c r="BE10" i="25"/>
  <c r="BE11" i="25"/>
  <c r="BE12" i="25"/>
  <c r="BE13" i="25"/>
  <c r="BE14" i="25"/>
  <c r="BE15" i="25"/>
  <c r="BE16" i="25"/>
  <c r="BE17" i="25"/>
  <c r="BE18" i="25"/>
  <c r="BE19" i="25"/>
  <c r="BE20" i="25"/>
  <c r="BE21" i="25"/>
  <c r="BE22" i="25"/>
  <c r="BE23" i="25"/>
  <c r="BE24" i="25"/>
  <c r="BE25" i="25"/>
  <c r="BE26" i="25"/>
  <c r="BE27" i="25"/>
  <c r="BE28" i="25"/>
  <c r="BE29" i="25"/>
  <c r="BE30" i="25"/>
  <c r="BE31" i="25"/>
  <c r="BE32" i="25"/>
  <c r="BE33" i="25"/>
  <c r="BE34" i="25"/>
  <c r="BE35" i="25"/>
  <c r="BE36" i="25"/>
  <c r="BE37" i="25"/>
  <c r="BE38" i="25"/>
  <c r="BE39" i="25"/>
  <c r="BE40" i="25"/>
  <c r="BE41" i="25"/>
  <c r="BE42" i="25"/>
  <c r="BE43" i="25"/>
  <c r="BE44" i="25"/>
  <c r="BE45" i="25"/>
  <c r="BE46" i="25"/>
  <c r="BE47" i="25"/>
  <c r="BE48" i="25"/>
  <c r="BE49" i="25"/>
  <c r="BE50" i="25"/>
  <c r="BE51" i="25"/>
  <c r="BE52" i="25"/>
  <c r="BE53" i="25"/>
  <c r="BE54" i="25"/>
  <c r="BE55" i="25"/>
  <c r="BE56" i="25"/>
  <c r="BE57" i="25"/>
  <c r="BE58" i="25"/>
  <c r="BE59" i="25"/>
  <c r="BE60" i="25"/>
  <c r="BE61" i="25"/>
  <c r="BE62" i="25"/>
  <c r="BE63" i="25"/>
  <c r="BE64" i="25"/>
  <c r="BE65" i="25"/>
  <c r="BE66" i="25"/>
  <c r="BE67" i="25"/>
  <c r="BE68" i="25"/>
  <c r="BE69" i="25"/>
  <c r="BE70" i="25"/>
  <c r="BE71" i="25"/>
  <c r="BE72" i="25"/>
  <c r="BE73" i="25"/>
  <c r="BE74" i="25"/>
  <c r="BE75" i="25"/>
  <c r="BE76" i="25"/>
  <c r="BE77" i="25"/>
  <c r="BE78" i="25"/>
  <c r="BE79" i="25"/>
  <c r="BE80" i="25"/>
  <c r="BE81" i="25"/>
  <c r="BE82" i="25"/>
  <c r="BE83" i="25"/>
  <c r="BE84" i="25"/>
  <c r="BE85" i="25"/>
  <c r="BE86" i="25"/>
  <c r="BE87" i="25"/>
  <c r="BE88" i="25"/>
  <c r="BE89" i="25"/>
  <c r="BE90" i="25"/>
  <c r="BE91" i="25"/>
  <c r="BE92" i="25"/>
  <c r="BE93" i="25"/>
  <c r="BE94" i="25"/>
  <c r="BE95" i="25"/>
  <c r="BE96" i="25"/>
  <c r="BE97" i="25"/>
  <c r="BE98" i="25"/>
  <c r="BE99" i="25"/>
  <c r="BE100" i="25"/>
  <c r="BE101" i="25"/>
  <c r="BE102" i="25"/>
  <c r="BE103" i="25"/>
  <c r="BE104" i="25"/>
  <c r="BE105" i="25"/>
  <c r="BE106" i="25"/>
  <c r="BE107" i="25"/>
  <c r="BE108" i="25"/>
  <c r="BE109" i="25"/>
  <c r="BE110" i="25"/>
  <c r="BE111" i="25"/>
  <c r="BE112" i="25"/>
  <c r="BE113" i="25"/>
  <c r="BE114" i="25"/>
  <c r="BE115" i="25"/>
  <c r="BE116" i="25"/>
  <c r="BE117" i="25"/>
  <c r="BE118" i="25"/>
  <c r="BE119" i="25"/>
  <c r="BE120" i="25"/>
  <c r="BE121" i="25"/>
  <c r="BE122" i="25"/>
  <c r="BE123" i="25"/>
  <c r="BE124" i="25"/>
  <c r="BE125" i="25"/>
  <c r="BE126" i="25"/>
  <c r="BE127" i="25"/>
  <c r="BE128" i="25"/>
  <c r="BE129" i="25"/>
  <c r="BE130" i="25"/>
  <c r="BE131" i="25"/>
  <c r="BE132" i="25"/>
  <c r="BE133" i="25"/>
  <c r="BE134" i="25"/>
  <c r="BE135" i="25"/>
  <c r="BE136" i="25"/>
  <c r="BE137" i="25"/>
  <c r="BE138" i="25"/>
  <c r="BE139" i="25"/>
  <c r="BE140" i="25"/>
  <c r="BE141" i="25"/>
  <c r="BE142" i="25"/>
  <c r="BE143" i="25"/>
  <c r="BE144" i="25"/>
  <c r="BE145" i="25"/>
  <c r="BE146" i="25"/>
  <c r="BE147" i="25"/>
  <c r="BE148" i="25"/>
  <c r="BE149" i="25"/>
  <c r="BE150" i="25"/>
  <c r="BE151" i="25"/>
  <c r="BE152" i="25"/>
  <c r="BE153" i="25"/>
  <c r="BE154" i="25"/>
  <c r="BE155" i="25"/>
  <c r="BE156" i="25"/>
  <c r="BE157" i="25"/>
  <c r="BE158" i="25"/>
  <c r="BE159" i="25"/>
  <c r="BE160" i="25"/>
  <c r="BE161" i="25"/>
  <c r="BE162" i="25"/>
  <c r="BE163" i="25"/>
  <c r="BE164" i="25"/>
  <c r="BE165" i="25"/>
  <c r="BE166" i="25"/>
  <c r="BE167" i="25"/>
  <c r="BE168" i="25"/>
  <c r="BE169" i="25"/>
  <c r="BE170" i="25"/>
  <c r="BE171" i="25"/>
  <c r="BE172" i="25"/>
  <c r="BE173" i="25"/>
  <c r="BE174" i="25"/>
  <c r="BE175" i="25"/>
  <c r="BE176" i="25"/>
  <c r="BE177" i="25"/>
  <c r="BE178" i="25"/>
  <c r="BE179" i="25"/>
  <c r="BE180" i="25"/>
  <c r="BE181" i="25"/>
  <c r="BE182" i="25"/>
  <c r="BE183" i="25"/>
  <c r="BE184" i="25"/>
  <c r="BE185" i="25"/>
  <c r="BE186" i="25"/>
  <c r="BE187" i="25"/>
  <c r="BE188" i="25"/>
  <c r="BE189" i="25"/>
  <c r="BE190" i="25"/>
  <c r="BE191" i="25"/>
  <c r="BE192" i="25"/>
  <c r="BE193" i="25"/>
  <c r="BE194" i="25"/>
  <c r="BE4" i="25"/>
  <c r="AX5" i="25"/>
  <c r="AX6" i="25"/>
  <c r="AX7" i="25"/>
  <c r="AX8" i="25"/>
  <c r="AX9" i="25"/>
  <c r="AX10" i="25"/>
  <c r="AX11" i="25"/>
  <c r="AX12" i="25"/>
  <c r="AX13" i="25"/>
  <c r="AX14" i="25"/>
  <c r="AX15" i="25"/>
  <c r="AX16" i="25"/>
  <c r="AX17" i="25"/>
  <c r="AX18" i="25"/>
  <c r="AX19" i="25"/>
  <c r="AX20" i="25"/>
  <c r="AX21" i="25"/>
  <c r="AX22" i="25"/>
  <c r="AX23" i="25"/>
  <c r="AX24" i="25"/>
  <c r="AX25" i="25"/>
  <c r="AX26" i="25"/>
  <c r="AX27" i="25"/>
  <c r="AX28" i="25"/>
  <c r="AX29" i="25"/>
  <c r="AX30" i="25"/>
  <c r="AX31" i="25"/>
  <c r="AX32" i="25"/>
  <c r="AX33" i="25"/>
  <c r="AX34" i="25"/>
  <c r="AX35" i="25"/>
  <c r="AX36" i="25"/>
  <c r="AX37" i="25"/>
  <c r="AX38" i="25"/>
  <c r="AX39" i="25"/>
  <c r="AX40" i="25"/>
  <c r="AX41" i="25"/>
  <c r="AX42" i="25"/>
  <c r="AX43" i="25"/>
  <c r="AX44" i="25"/>
  <c r="AX45" i="25"/>
  <c r="AX46" i="25"/>
  <c r="AX47" i="25"/>
  <c r="AX48" i="25"/>
  <c r="AX49" i="25"/>
  <c r="AX50" i="25"/>
  <c r="AX51" i="25"/>
  <c r="AX52" i="25"/>
  <c r="AX53" i="25"/>
  <c r="AX54" i="25"/>
  <c r="AX55" i="25"/>
  <c r="AX56" i="25"/>
  <c r="AX57" i="25"/>
  <c r="AX58" i="25"/>
  <c r="AX59" i="25"/>
  <c r="AX60" i="25"/>
  <c r="AX61" i="25"/>
  <c r="AX62" i="25"/>
  <c r="AX63" i="25"/>
  <c r="AX64" i="25"/>
  <c r="AX65" i="25"/>
  <c r="AX66" i="25"/>
  <c r="AX67" i="25"/>
  <c r="AX68" i="25"/>
  <c r="AX69" i="25"/>
  <c r="AX70" i="25"/>
  <c r="AX71" i="25"/>
  <c r="AX72" i="25"/>
  <c r="AX73" i="25"/>
  <c r="AX74" i="25"/>
  <c r="AX75" i="25"/>
  <c r="AX76" i="25"/>
  <c r="AX77" i="25"/>
  <c r="AX78" i="25"/>
  <c r="AX79" i="25"/>
  <c r="AX80" i="25"/>
  <c r="AX81" i="25"/>
  <c r="AX82" i="25"/>
  <c r="AX83" i="25"/>
  <c r="AX84" i="25"/>
  <c r="AX85" i="25"/>
  <c r="AX86" i="25"/>
  <c r="AX87" i="25"/>
  <c r="AX88" i="25"/>
  <c r="AX89" i="25"/>
  <c r="AX90" i="25"/>
  <c r="AX91" i="25"/>
  <c r="AX92" i="25"/>
  <c r="AX93" i="25"/>
  <c r="AX94" i="25"/>
  <c r="AX95" i="25"/>
  <c r="AX96" i="25"/>
  <c r="AX97" i="25"/>
  <c r="AX98" i="25"/>
  <c r="AX99" i="25"/>
  <c r="AX100" i="25"/>
  <c r="AX101" i="25"/>
  <c r="AX102" i="25"/>
  <c r="AX103" i="25"/>
  <c r="AX104" i="25"/>
  <c r="AX105" i="25"/>
  <c r="AX106" i="25"/>
  <c r="AX107" i="25"/>
  <c r="AX108" i="25"/>
  <c r="AX109" i="25"/>
  <c r="AX110" i="25"/>
  <c r="AX111" i="25"/>
  <c r="AX112" i="25"/>
  <c r="AX113" i="25"/>
  <c r="AX114" i="25"/>
  <c r="AX115" i="25"/>
  <c r="AX116" i="25"/>
  <c r="AX117" i="25"/>
  <c r="AX118" i="25"/>
  <c r="AX119" i="25"/>
  <c r="AX120" i="25"/>
  <c r="AX121" i="25"/>
  <c r="AX122" i="25"/>
  <c r="AX123" i="25"/>
  <c r="AX124" i="25"/>
  <c r="AX125" i="25"/>
  <c r="AX126" i="25"/>
  <c r="AX127" i="25"/>
  <c r="AX128" i="25"/>
  <c r="AX129" i="25"/>
  <c r="AX130" i="25"/>
  <c r="AX131" i="25"/>
  <c r="AX132" i="25"/>
  <c r="AX133" i="25"/>
  <c r="AX134" i="25"/>
  <c r="AX135" i="25"/>
  <c r="AX136" i="25"/>
  <c r="AX137" i="25"/>
  <c r="AX138" i="25"/>
  <c r="AX139" i="25"/>
  <c r="AX140" i="25"/>
  <c r="AX141" i="25"/>
  <c r="AX142" i="25"/>
  <c r="AX143" i="25"/>
  <c r="AX144" i="25"/>
  <c r="AX145" i="25"/>
  <c r="AX146" i="25"/>
  <c r="AX147" i="25"/>
  <c r="AX148" i="25"/>
  <c r="AX149" i="25"/>
  <c r="AX150" i="25"/>
  <c r="AX151" i="25"/>
  <c r="AX152" i="25"/>
  <c r="AX153" i="25"/>
  <c r="AX154" i="25"/>
  <c r="AX155" i="25"/>
  <c r="AX156" i="25"/>
  <c r="AX157" i="25"/>
  <c r="AX158" i="25"/>
  <c r="AX159" i="25"/>
  <c r="AX160" i="25"/>
  <c r="AX161" i="25"/>
  <c r="AX162" i="25"/>
  <c r="AX163" i="25"/>
  <c r="AX164" i="25"/>
  <c r="AX165" i="25"/>
  <c r="AX166" i="25"/>
  <c r="AX167" i="25"/>
  <c r="AX168" i="25"/>
  <c r="AX169" i="25"/>
  <c r="AX170" i="25"/>
  <c r="AX171" i="25"/>
  <c r="AX172" i="25"/>
  <c r="AX173" i="25"/>
  <c r="AX174" i="25"/>
  <c r="AX175" i="25"/>
  <c r="AX176" i="25"/>
  <c r="AX177" i="25"/>
  <c r="AX178" i="25"/>
  <c r="AX179" i="25"/>
  <c r="AX180" i="25"/>
  <c r="AX181" i="25"/>
  <c r="AX182" i="25"/>
  <c r="AX183" i="25"/>
  <c r="AX184" i="25"/>
  <c r="AX185" i="25"/>
  <c r="AX186" i="25"/>
  <c r="AX187" i="25"/>
  <c r="AX188" i="25"/>
  <c r="AX189" i="25"/>
  <c r="AX190" i="25"/>
  <c r="AX191" i="25"/>
  <c r="AX192" i="25"/>
  <c r="AX193" i="25"/>
  <c r="AX194" i="25"/>
  <c r="AX4" i="25"/>
  <c r="AS5" i="25"/>
  <c r="AS6" i="25"/>
  <c r="AS7" i="25"/>
  <c r="AS8" i="25"/>
  <c r="AS9" i="25"/>
  <c r="AS10" i="25"/>
  <c r="AS11" i="25"/>
  <c r="AS12" i="25"/>
  <c r="AS13" i="25"/>
  <c r="AS14" i="25"/>
  <c r="AS15" i="25"/>
  <c r="AS16" i="25"/>
  <c r="AS17" i="25"/>
  <c r="AS18" i="25"/>
  <c r="AS19" i="25"/>
  <c r="AS20" i="25"/>
  <c r="AS21" i="25"/>
  <c r="AS22" i="25"/>
  <c r="AS23" i="25"/>
  <c r="AS24" i="25"/>
  <c r="AS25" i="25"/>
  <c r="AS26" i="25"/>
  <c r="AS27" i="25"/>
  <c r="AS28" i="25"/>
  <c r="AS29" i="25"/>
  <c r="AS30" i="25"/>
  <c r="AS31" i="25"/>
  <c r="AS32" i="25"/>
  <c r="AS33" i="25"/>
  <c r="AS34" i="25"/>
  <c r="AS35" i="25"/>
  <c r="AS36" i="25"/>
  <c r="AS37" i="25"/>
  <c r="AS38" i="25"/>
  <c r="AS39" i="25"/>
  <c r="AS40" i="25"/>
  <c r="AS41" i="25"/>
  <c r="AS42" i="25"/>
  <c r="AS43" i="25"/>
  <c r="AS44" i="25"/>
  <c r="AS45" i="25"/>
  <c r="AS46" i="25"/>
  <c r="AS47" i="25"/>
  <c r="AS48" i="25"/>
  <c r="AS49" i="25"/>
  <c r="AS50" i="25"/>
  <c r="AS51" i="25"/>
  <c r="AS52" i="25"/>
  <c r="AS53" i="25"/>
  <c r="AS54" i="25"/>
  <c r="AS55" i="25"/>
  <c r="AS56" i="25"/>
  <c r="AS57" i="25"/>
  <c r="AS58" i="25"/>
  <c r="AS59" i="25"/>
  <c r="AS60" i="25"/>
  <c r="AS61" i="25"/>
  <c r="AS62" i="25"/>
  <c r="AS63" i="25"/>
  <c r="AS64" i="25"/>
  <c r="AS65" i="25"/>
  <c r="AS66" i="25"/>
  <c r="AS67" i="25"/>
  <c r="AS68" i="25"/>
  <c r="AS69" i="25"/>
  <c r="AS70" i="25"/>
  <c r="AS71" i="25"/>
  <c r="AS72" i="25"/>
  <c r="AS73" i="25"/>
  <c r="AS74" i="25"/>
  <c r="AS75" i="25"/>
  <c r="AS76" i="25"/>
  <c r="AS77" i="25"/>
  <c r="AS78" i="25"/>
  <c r="AS79" i="25"/>
  <c r="AS80" i="25"/>
  <c r="AS81" i="25"/>
  <c r="AS82" i="25"/>
  <c r="AS83" i="25"/>
  <c r="AS84" i="25"/>
  <c r="AS85" i="25"/>
  <c r="AS86" i="25"/>
  <c r="AS87" i="25"/>
  <c r="AS88" i="25"/>
  <c r="AS89" i="25"/>
  <c r="AS90" i="25"/>
  <c r="AS91" i="25"/>
  <c r="AS92" i="25"/>
  <c r="AS93" i="25"/>
  <c r="AS94" i="25"/>
  <c r="AS95" i="25"/>
  <c r="AS96" i="25"/>
  <c r="AS97" i="25"/>
  <c r="AS98" i="25"/>
  <c r="AS99" i="25"/>
  <c r="AS100" i="25"/>
  <c r="AS101" i="25"/>
  <c r="AS102" i="25"/>
  <c r="AS103" i="25"/>
  <c r="AS104" i="25"/>
  <c r="AS105" i="25"/>
  <c r="AS106" i="25"/>
  <c r="AS107" i="25"/>
  <c r="AS108" i="25"/>
  <c r="AS109" i="25"/>
  <c r="AS110" i="25"/>
  <c r="AS111" i="25"/>
  <c r="AS112" i="25"/>
  <c r="AS113" i="25"/>
  <c r="AS114" i="25"/>
  <c r="AS115" i="25"/>
  <c r="AS116" i="25"/>
  <c r="AS117" i="25"/>
  <c r="AS118" i="25"/>
  <c r="AS119" i="25"/>
  <c r="AS120" i="25"/>
  <c r="AS121" i="25"/>
  <c r="AS122" i="25"/>
  <c r="AS123" i="25"/>
  <c r="AS124" i="25"/>
  <c r="AS125" i="25"/>
  <c r="AS126" i="25"/>
  <c r="AS127" i="25"/>
  <c r="AS128" i="25"/>
  <c r="AS129" i="25"/>
  <c r="AS130" i="25"/>
  <c r="AS131" i="25"/>
  <c r="AS132" i="25"/>
  <c r="AS133" i="25"/>
  <c r="AS134" i="25"/>
  <c r="AS135" i="25"/>
  <c r="AS136" i="25"/>
  <c r="AS137" i="25"/>
  <c r="AS138" i="25"/>
  <c r="AS139" i="25"/>
  <c r="AS140" i="25"/>
  <c r="AS141" i="25"/>
  <c r="AS142" i="25"/>
  <c r="AS143" i="25"/>
  <c r="AS144" i="25"/>
  <c r="AS145" i="25"/>
  <c r="AS146" i="25"/>
  <c r="AS147" i="25"/>
  <c r="AS148" i="25"/>
  <c r="AS149" i="25"/>
  <c r="AS150" i="25"/>
  <c r="AS151" i="25"/>
  <c r="AS152" i="25"/>
  <c r="AS153" i="25"/>
  <c r="AS154" i="25"/>
  <c r="AS155" i="25"/>
  <c r="AS156" i="25"/>
  <c r="AS157" i="25"/>
  <c r="AS158" i="25"/>
  <c r="AS159" i="25"/>
  <c r="AS160" i="25"/>
  <c r="AS161" i="25"/>
  <c r="AS162" i="25"/>
  <c r="AS163" i="25"/>
  <c r="AS164" i="25"/>
  <c r="AS165" i="25"/>
  <c r="AS166" i="25"/>
  <c r="AS167" i="25"/>
  <c r="AS168" i="25"/>
  <c r="AS169" i="25"/>
  <c r="AS170" i="25"/>
  <c r="AS171" i="25"/>
  <c r="AS172" i="25"/>
  <c r="AS173" i="25"/>
  <c r="AS174" i="25"/>
  <c r="AS175" i="25"/>
  <c r="AS176" i="25"/>
  <c r="AS177" i="25"/>
  <c r="AS178" i="25"/>
  <c r="AS179" i="25"/>
  <c r="AS180" i="25"/>
  <c r="AS181" i="25"/>
  <c r="AS182" i="25"/>
  <c r="AS183" i="25"/>
  <c r="AS184" i="25"/>
  <c r="AS185" i="25"/>
  <c r="AS186" i="25"/>
  <c r="AS187" i="25"/>
  <c r="AS188" i="25"/>
  <c r="AS189" i="25"/>
  <c r="AS190" i="25"/>
  <c r="AS191" i="25"/>
  <c r="AS192" i="25"/>
  <c r="AS193" i="25"/>
  <c r="AS194" i="25"/>
  <c r="AS195" i="25"/>
  <c r="AS196" i="25"/>
  <c r="AS197" i="25"/>
  <c r="AS198" i="25"/>
  <c r="AS199" i="25"/>
  <c r="AS200" i="25"/>
  <c r="AS201" i="25"/>
  <c r="AS202" i="25"/>
  <c r="AS203" i="25"/>
  <c r="AS204" i="25"/>
  <c r="AS205" i="25"/>
  <c r="AS206" i="25"/>
  <c r="AS207" i="25"/>
  <c r="AS208" i="25"/>
  <c r="AS209" i="25"/>
  <c r="AS210" i="25"/>
  <c r="AS211" i="25"/>
  <c r="AS212" i="25"/>
  <c r="AS213" i="25"/>
  <c r="AS214" i="25"/>
  <c r="AS215" i="25"/>
  <c r="AS216" i="25"/>
  <c r="AS217" i="25"/>
  <c r="AS218" i="25"/>
  <c r="AS219" i="25"/>
  <c r="AS220" i="25"/>
  <c r="AS221" i="25"/>
  <c r="AS222" i="25"/>
  <c r="AS223" i="25"/>
  <c r="AS224" i="25"/>
  <c r="AS225" i="25"/>
  <c r="AS226" i="25"/>
  <c r="AS227" i="25"/>
  <c r="AS228" i="25"/>
  <c r="AS229" i="25"/>
  <c r="AS230" i="25"/>
  <c r="AS231" i="25"/>
  <c r="AS232" i="25"/>
  <c r="AS233" i="25"/>
  <c r="AS234" i="25"/>
  <c r="AS235" i="25"/>
  <c r="AS236" i="25"/>
  <c r="AS237" i="25"/>
  <c r="AS238" i="25"/>
  <c r="AS239" i="25"/>
  <c r="AS240" i="25"/>
  <c r="AS241" i="25"/>
  <c r="AS242" i="25"/>
  <c r="AS243" i="25"/>
  <c r="AS244" i="25"/>
  <c r="AS245" i="25"/>
  <c r="AS246" i="25"/>
  <c r="AS247" i="25"/>
  <c r="AS248" i="25"/>
  <c r="AS249" i="25"/>
  <c r="AS250" i="25"/>
  <c r="AS251" i="25"/>
  <c r="AS252" i="25"/>
  <c r="AS253" i="25"/>
  <c r="AS254" i="25"/>
  <c r="AS255" i="25"/>
  <c r="AS256" i="25"/>
  <c r="AS257" i="25"/>
  <c r="AS258" i="25"/>
  <c r="AS259" i="25"/>
  <c r="AS260" i="25"/>
  <c r="AS261" i="25"/>
  <c r="AS262" i="25"/>
  <c r="AS263" i="25"/>
  <c r="AS264" i="25"/>
  <c r="AS265" i="25"/>
  <c r="AS266" i="25"/>
  <c r="AS267" i="25"/>
  <c r="AS268" i="25"/>
  <c r="AS269" i="25"/>
  <c r="AS270" i="25"/>
  <c r="AS271" i="25"/>
  <c r="AS272" i="25"/>
  <c r="AS273" i="25"/>
  <c r="AS274" i="25"/>
  <c r="AS275" i="25"/>
  <c r="AS276" i="25"/>
  <c r="AS277" i="25"/>
  <c r="AS278" i="25"/>
  <c r="AS279" i="25"/>
  <c r="AS280" i="25"/>
  <c r="AS281" i="25"/>
  <c r="AS282" i="25"/>
  <c r="AS283" i="25"/>
  <c r="AS284" i="25"/>
  <c r="AS285" i="25"/>
  <c r="AS286" i="25"/>
  <c r="AS287" i="25"/>
  <c r="AS288" i="25"/>
  <c r="AS289" i="25"/>
  <c r="AS290" i="25"/>
  <c r="AS291" i="25"/>
  <c r="AS292" i="25"/>
  <c r="AS293" i="25"/>
  <c r="AS294" i="25"/>
  <c r="AS295" i="25"/>
  <c r="AS296" i="25"/>
  <c r="AS297" i="25"/>
  <c r="AS298" i="25"/>
  <c r="AS299" i="25"/>
  <c r="AS300" i="25"/>
  <c r="AS301" i="25"/>
  <c r="AS302" i="25"/>
  <c r="AS303" i="25"/>
  <c r="AS304" i="25"/>
  <c r="AS305" i="25"/>
  <c r="AS306" i="25"/>
  <c r="AS307" i="25"/>
  <c r="AS308" i="25"/>
  <c r="AS309" i="25"/>
  <c r="AS310" i="25"/>
  <c r="AS311" i="25"/>
  <c r="AS312" i="25"/>
  <c r="AS313" i="25"/>
  <c r="AS314" i="25"/>
  <c r="AS315" i="25"/>
  <c r="AS316" i="25"/>
  <c r="AS317" i="25"/>
  <c r="AS318" i="25"/>
  <c r="AS319" i="25"/>
  <c r="AS320" i="25"/>
  <c r="AS321" i="25"/>
  <c r="AS322" i="25"/>
  <c r="AS323" i="25"/>
  <c r="AS324" i="25"/>
  <c r="AS325" i="25"/>
  <c r="AS326" i="25"/>
  <c r="AS327" i="25"/>
  <c r="AS328" i="25"/>
  <c r="AS329" i="25"/>
  <c r="AS330" i="25"/>
  <c r="AS331" i="25"/>
  <c r="AS332" i="25"/>
  <c r="AS333" i="25"/>
  <c r="AS334" i="25"/>
  <c r="AS335" i="25"/>
  <c r="AS336" i="25"/>
  <c r="AS337" i="25"/>
  <c r="AS338" i="25"/>
  <c r="AS339" i="25"/>
  <c r="AS340" i="25"/>
  <c r="AS341" i="25"/>
  <c r="AS342" i="25"/>
  <c r="AS343" i="25"/>
  <c r="AS344" i="25"/>
  <c r="AS345" i="25"/>
  <c r="AS346" i="25"/>
  <c r="AS347" i="25"/>
  <c r="AS348" i="25"/>
  <c r="AS349" i="25"/>
  <c r="AS350" i="25"/>
  <c r="AS351" i="25"/>
  <c r="AS352" i="25"/>
  <c r="AS353" i="25"/>
  <c r="AS354" i="25"/>
  <c r="AS355" i="25"/>
  <c r="AS356" i="25"/>
  <c r="AS357" i="25"/>
  <c r="AS358" i="25"/>
  <c r="AS359" i="25"/>
  <c r="AS360" i="25"/>
  <c r="AS361" i="25"/>
  <c r="AS362" i="25"/>
  <c r="AS363" i="25"/>
  <c r="AS364" i="25"/>
  <c r="AS365" i="25"/>
  <c r="AS366" i="25"/>
  <c r="AS367" i="25"/>
  <c r="AS368" i="25"/>
  <c r="AS369" i="25"/>
  <c r="AS370" i="25"/>
  <c r="AS371" i="25"/>
  <c r="AS372" i="25"/>
  <c r="AS373" i="25"/>
  <c r="AS374" i="25"/>
  <c r="AS375" i="25"/>
  <c r="AS376" i="25"/>
  <c r="AS377" i="25"/>
  <c r="AS378" i="25"/>
  <c r="AS379" i="25"/>
  <c r="AS380" i="25"/>
  <c r="AS381" i="25"/>
  <c r="AS382" i="25"/>
  <c r="AS383" i="25"/>
  <c r="AS384" i="25"/>
  <c r="AS385" i="25"/>
  <c r="AS386" i="25"/>
  <c r="AS387" i="25"/>
  <c r="AS388" i="25"/>
  <c r="AS389" i="25"/>
  <c r="AS390" i="25"/>
  <c r="AS391" i="25"/>
  <c r="AS392" i="25"/>
  <c r="AS393" i="25"/>
  <c r="AS394" i="25"/>
  <c r="AS395" i="25"/>
  <c r="AS396" i="25"/>
  <c r="AS397" i="25"/>
  <c r="AS398" i="25"/>
  <c r="AS399" i="25"/>
  <c r="AS400" i="25"/>
  <c r="AS401" i="25"/>
  <c r="AS402" i="25"/>
  <c r="AS403" i="25"/>
  <c r="AS404" i="25"/>
  <c r="AS405" i="25"/>
  <c r="AS406" i="25"/>
  <c r="AS407" i="25"/>
  <c r="AS408" i="25"/>
  <c r="AS409" i="25"/>
  <c r="AS410" i="25"/>
  <c r="AS411" i="25"/>
  <c r="AS412" i="25"/>
  <c r="AS413" i="25"/>
  <c r="AS414" i="25"/>
  <c r="AS415" i="25"/>
  <c r="AS416" i="25"/>
  <c r="AS417" i="25"/>
  <c r="AS418" i="25"/>
  <c r="AS419" i="25"/>
  <c r="AS420" i="25"/>
  <c r="AS421" i="25"/>
  <c r="AS422" i="25"/>
  <c r="AS423" i="25"/>
  <c r="AS424" i="25"/>
  <c r="AS425" i="25"/>
  <c r="AS426" i="25"/>
  <c r="AS427" i="25"/>
  <c r="AS428" i="25"/>
  <c r="AS429" i="25"/>
  <c r="AS430" i="25"/>
  <c r="AS431" i="25"/>
  <c r="AS432" i="25"/>
  <c r="AS433" i="25"/>
  <c r="AS434" i="25"/>
  <c r="AS435" i="25"/>
  <c r="AS436" i="25"/>
  <c r="AS437" i="25"/>
  <c r="AS438" i="25"/>
  <c r="AS439" i="25"/>
  <c r="AS440" i="25"/>
  <c r="AS441" i="25"/>
  <c r="AS442" i="25"/>
  <c r="AS443" i="25"/>
  <c r="AS444" i="25"/>
  <c r="AS445" i="25"/>
  <c r="AS446" i="25"/>
  <c r="AS447" i="25"/>
  <c r="AS448" i="25"/>
  <c r="AS449" i="25"/>
  <c r="AS450" i="25"/>
  <c r="AS451" i="25"/>
  <c r="AS452" i="25"/>
  <c r="AS453" i="25"/>
  <c r="AS454" i="25"/>
  <c r="AS455" i="25"/>
  <c r="AS456" i="25"/>
  <c r="AS457" i="25"/>
  <c r="AS458" i="25"/>
  <c r="AS459" i="25"/>
  <c r="AS460" i="25"/>
  <c r="AS461" i="25"/>
  <c r="AS462" i="25"/>
  <c r="AS463" i="25"/>
  <c r="AS464" i="25"/>
  <c r="AS465" i="25"/>
  <c r="AS466" i="25"/>
  <c r="AS467" i="25"/>
  <c r="AS468" i="25"/>
  <c r="AS469" i="25"/>
  <c r="AS470" i="25"/>
  <c r="AS471" i="25"/>
  <c r="AS472" i="25"/>
  <c r="AS473" i="25"/>
  <c r="AS474" i="25"/>
  <c r="AS475" i="25"/>
  <c r="AS476" i="25"/>
  <c r="AS477" i="25"/>
  <c r="AS478" i="25"/>
  <c r="AS479" i="25"/>
  <c r="AS480" i="25"/>
  <c r="AS481" i="25"/>
  <c r="AS482" i="25"/>
  <c r="AS483" i="25"/>
  <c r="AS484" i="25"/>
  <c r="AS485" i="25"/>
  <c r="AS486" i="25"/>
  <c r="AS487" i="25"/>
  <c r="AS488" i="25"/>
  <c r="AS489" i="25"/>
  <c r="AS490" i="25"/>
  <c r="AS491" i="25"/>
  <c r="AS492" i="25"/>
  <c r="AS493" i="25"/>
  <c r="AS494" i="25"/>
  <c r="AS495" i="25"/>
  <c r="AS496" i="25"/>
  <c r="AS497" i="25"/>
  <c r="AS498" i="25"/>
  <c r="AS499" i="25"/>
  <c r="AS500" i="25"/>
  <c r="AS501" i="25"/>
  <c r="AS502" i="25"/>
  <c r="AS503" i="25"/>
  <c r="AS504" i="25"/>
  <c r="AS505" i="25"/>
  <c r="AS506" i="25"/>
  <c r="AS507" i="25"/>
  <c r="AS508" i="25"/>
  <c r="AS509" i="25"/>
  <c r="AS510" i="25"/>
  <c r="AS511" i="25"/>
  <c r="AS512" i="25"/>
  <c r="AS513" i="25"/>
  <c r="AS514" i="25"/>
  <c r="AS515" i="25"/>
  <c r="AS516" i="25"/>
  <c r="AS517" i="25"/>
  <c r="AS518" i="25"/>
  <c r="AS519" i="25"/>
  <c r="AS520" i="25"/>
  <c r="AS521" i="25"/>
  <c r="AS522" i="25"/>
  <c r="AS523" i="25"/>
  <c r="AS524" i="25"/>
  <c r="AS525" i="25"/>
  <c r="AS526" i="25"/>
  <c r="AS527" i="25"/>
  <c r="AS528" i="25"/>
  <c r="AS529" i="25"/>
  <c r="AS530" i="25"/>
  <c r="AS531" i="25"/>
  <c r="AS532" i="25"/>
  <c r="AS533" i="25"/>
  <c r="AS534" i="25"/>
  <c r="AS535" i="25"/>
  <c r="AS536" i="25"/>
  <c r="AS537" i="25"/>
  <c r="AS538" i="25"/>
  <c r="AS539" i="25"/>
  <c r="AS540" i="25"/>
  <c r="AS541" i="25"/>
  <c r="AS542" i="25"/>
  <c r="AS543" i="25"/>
  <c r="AS544" i="25"/>
  <c r="AS545" i="25"/>
  <c r="AS546" i="25"/>
  <c r="AS547" i="25"/>
  <c r="AS548" i="25"/>
  <c r="AS549" i="25"/>
  <c r="AS550" i="25"/>
  <c r="AS551" i="25"/>
  <c r="AS552" i="25"/>
  <c r="AS553" i="25"/>
  <c r="AS554" i="25"/>
  <c r="AS555" i="25"/>
  <c r="AS556" i="25"/>
  <c r="AS557" i="25"/>
  <c r="AS558" i="25"/>
  <c r="AS559" i="25"/>
  <c r="AS560" i="25"/>
  <c r="AS561" i="25"/>
  <c r="AS562" i="25"/>
  <c r="AS563" i="25"/>
  <c r="AS564" i="25"/>
  <c r="AS565" i="25"/>
  <c r="AS566" i="25"/>
  <c r="AS567" i="25"/>
  <c r="AS568" i="25"/>
  <c r="AS569" i="25"/>
  <c r="AS570" i="25"/>
  <c r="AS571" i="25"/>
  <c r="AS572" i="25"/>
  <c r="AS573" i="25"/>
  <c r="AS574" i="25"/>
  <c r="AS575" i="25"/>
  <c r="AS576" i="25"/>
  <c r="AS577" i="25"/>
  <c r="AS578" i="25"/>
  <c r="AS579" i="25"/>
  <c r="AS580" i="25"/>
  <c r="AS581" i="25"/>
  <c r="AS582" i="25"/>
  <c r="AS583" i="25"/>
  <c r="AS584" i="25"/>
  <c r="AS585" i="25"/>
  <c r="AS586" i="25"/>
  <c r="AS587" i="25"/>
  <c r="AS588" i="25"/>
  <c r="AS589" i="25"/>
  <c r="AS590" i="25"/>
  <c r="AS591" i="25"/>
  <c r="AS592" i="25"/>
  <c r="AS593" i="25"/>
  <c r="AS594" i="25"/>
  <c r="AS595" i="25"/>
  <c r="AS596" i="25"/>
  <c r="AS597" i="25"/>
  <c r="AS598" i="25"/>
  <c r="AS599" i="25"/>
  <c r="AS600" i="25"/>
  <c r="AS601" i="25"/>
  <c r="AS602" i="25"/>
  <c r="AS603" i="25"/>
  <c r="AS604" i="25"/>
  <c r="AS605" i="25"/>
  <c r="AS606" i="25"/>
  <c r="AS607" i="25"/>
  <c r="AS608" i="25"/>
  <c r="AS609" i="25"/>
  <c r="AS610" i="25"/>
  <c r="AS611" i="25"/>
  <c r="AS612" i="25"/>
  <c r="AS613" i="25"/>
  <c r="AS614" i="25"/>
  <c r="AS615" i="25"/>
  <c r="AS616" i="25"/>
  <c r="AS617" i="25"/>
  <c r="AS618" i="25"/>
  <c r="AS619" i="25"/>
  <c r="AS620" i="25"/>
  <c r="AS621" i="25"/>
  <c r="AS622" i="25"/>
  <c r="AS623" i="25"/>
  <c r="AS624" i="25"/>
  <c r="AS625" i="25"/>
  <c r="AS626" i="25"/>
  <c r="AS627" i="25"/>
  <c r="AS628" i="25"/>
  <c r="AS629" i="25"/>
  <c r="AS630" i="25"/>
  <c r="AS631" i="25"/>
  <c r="AS632" i="25"/>
  <c r="AS633" i="25"/>
  <c r="AS634" i="25"/>
  <c r="AS635" i="25"/>
  <c r="AS636" i="25"/>
  <c r="AS637" i="25"/>
  <c r="AS638" i="25"/>
  <c r="AS639" i="25"/>
  <c r="AS640" i="25"/>
  <c r="AS641" i="25"/>
  <c r="AS642" i="25"/>
  <c r="AS643" i="25"/>
  <c r="AS644" i="25"/>
  <c r="AS645" i="25"/>
  <c r="AS646" i="25"/>
  <c r="AS647" i="25"/>
  <c r="AS648" i="25"/>
  <c r="AS649" i="25"/>
  <c r="AS650" i="25"/>
  <c r="AS651" i="25"/>
  <c r="AS652" i="25"/>
  <c r="AS653" i="25"/>
  <c r="AS654" i="25"/>
  <c r="AS655" i="25"/>
  <c r="AS656" i="25"/>
  <c r="AS657" i="25"/>
  <c r="AS658" i="25"/>
  <c r="AS659" i="25"/>
  <c r="AS660" i="25"/>
  <c r="AS661" i="25"/>
  <c r="AS662" i="25"/>
  <c r="AS663" i="25"/>
  <c r="AS664" i="25"/>
  <c r="AS665" i="25"/>
  <c r="AS666" i="25"/>
  <c r="AS667" i="25"/>
  <c r="AS668" i="25"/>
  <c r="AS669" i="25"/>
  <c r="AS670" i="25"/>
  <c r="AS671" i="25"/>
  <c r="AS672" i="25"/>
  <c r="AS673" i="25"/>
  <c r="AS674" i="25"/>
  <c r="AS675" i="25"/>
  <c r="AS676" i="25"/>
  <c r="AS677" i="25"/>
  <c r="AS678" i="25"/>
  <c r="AS679" i="25"/>
  <c r="AS680" i="25"/>
  <c r="AS681" i="25"/>
  <c r="AS682" i="25"/>
  <c r="AS683" i="25"/>
  <c r="AS684" i="25"/>
  <c r="AS685" i="25"/>
  <c r="AS686" i="25"/>
  <c r="AS687" i="25"/>
  <c r="AS688" i="25"/>
  <c r="AS689" i="25"/>
  <c r="AS690" i="25"/>
  <c r="AS691" i="25"/>
  <c r="AS692" i="25"/>
  <c r="AS693" i="25"/>
  <c r="AS694" i="25"/>
  <c r="AS695" i="25"/>
  <c r="AS696" i="25"/>
  <c r="AS697" i="25"/>
  <c r="AS698" i="25"/>
  <c r="AS699" i="25"/>
  <c r="AS700" i="25"/>
  <c r="AS701" i="25"/>
  <c r="AS702" i="25"/>
  <c r="AS703" i="25"/>
  <c r="AS704" i="25"/>
  <c r="AS705" i="25"/>
  <c r="AS706" i="25"/>
  <c r="AS707" i="25"/>
  <c r="AS708" i="25"/>
  <c r="AS709" i="25"/>
  <c r="AS710" i="25"/>
  <c r="AS711" i="25"/>
  <c r="AS712" i="25"/>
  <c r="AS713" i="25"/>
  <c r="AS714" i="25"/>
  <c r="AS715" i="25"/>
  <c r="AS716" i="25"/>
  <c r="AS717" i="25"/>
  <c r="AS718" i="25"/>
  <c r="AS719" i="25"/>
  <c r="AS720" i="25"/>
  <c r="AS721" i="25"/>
  <c r="AS722" i="25"/>
  <c r="AS723" i="25"/>
  <c r="AS724" i="25"/>
  <c r="AS725" i="25"/>
  <c r="AS726" i="25"/>
  <c r="AS727" i="25"/>
  <c r="AS728" i="25"/>
  <c r="AS729" i="25"/>
  <c r="AS730" i="25"/>
  <c r="AS731" i="25"/>
  <c r="AS732" i="25"/>
  <c r="AS733" i="25"/>
  <c r="AS734" i="25"/>
  <c r="AS735" i="25"/>
  <c r="AS736" i="25"/>
  <c r="AS737" i="25"/>
  <c r="AS738" i="25"/>
  <c r="AS739" i="25"/>
  <c r="AS740" i="25"/>
  <c r="AS741" i="25"/>
  <c r="AS742" i="25"/>
  <c r="AS743" i="25"/>
  <c r="AS744" i="25"/>
  <c r="AS745" i="25"/>
  <c r="AS746" i="25"/>
  <c r="AS747" i="25"/>
  <c r="AS748" i="25"/>
  <c r="AS749" i="25"/>
  <c r="AS750" i="25"/>
  <c r="AS751" i="25"/>
  <c r="AS752" i="25"/>
  <c r="AS753" i="25"/>
  <c r="AS754" i="25"/>
  <c r="AS755" i="25"/>
  <c r="AS756" i="25"/>
  <c r="AS757" i="25"/>
  <c r="AS758" i="25"/>
  <c r="AS759" i="25"/>
  <c r="AS760" i="25"/>
  <c r="AS761" i="25"/>
  <c r="AS762" i="25"/>
  <c r="AS763" i="25"/>
  <c r="AS764" i="25"/>
  <c r="AS765" i="25"/>
  <c r="AS766" i="25"/>
  <c r="AS767" i="25"/>
  <c r="AS768" i="25"/>
  <c r="AS769" i="25"/>
  <c r="AS770" i="25"/>
  <c r="AS771" i="25"/>
  <c r="AS772" i="25"/>
  <c r="AS773" i="25"/>
  <c r="AS774" i="25"/>
  <c r="AS775" i="25"/>
  <c r="AS776" i="25"/>
  <c r="AS777" i="25"/>
  <c r="AS778" i="25"/>
  <c r="AS779" i="25"/>
  <c r="AS780" i="25"/>
  <c r="AS781" i="25"/>
  <c r="AS782" i="25"/>
  <c r="AS783" i="25"/>
  <c r="AS784" i="25"/>
  <c r="AS785" i="25"/>
  <c r="AS786" i="25"/>
  <c r="AS787" i="25"/>
  <c r="AS788" i="25"/>
  <c r="AS789" i="25"/>
  <c r="AS790" i="25"/>
  <c r="AS791" i="25"/>
  <c r="AS792" i="25"/>
  <c r="AS793" i="25"/>
  <c r="AS794" i="25"/>
  <c r="AS795" i="25"/>
  <c r="AS796" i="25"/>
  <c r="AS797" i="25"/>
  <c r="AS798" i="25"/>
  <c r="AS799" i="25"/>
  <c r="AS800" i="25"/>
  <c r="AS801" i="25"/>
  <c r="AS802" i="25"/>
  <c r="AS803" i="25"/>
  <c r="AS804" i="25"/>
  <c r="AS805" i="25"/>
  <c r="AS806" i="25"/>
  <c r="AS807" i="25"/>
  <c r="AS808" i="25"/>
  <c r="AS809" i="25"/>
  <c r="AS810" i="25"/>
  <c r="AS811" i="25"/>
  <c r="AS812" i="25"/>
  <c r="AS813" i="25"/>
  <c r="AS814" i="25"/>
  <c r="AS815" i="25"/>
  <c r="AS816" i="25"/>
  <c r="AS817" i="25"/>
  <c r="AS818" i="25"/>
  <c r="AS819" i="25"/>
  <c r="AS820" i="25"/>
  <c r="AS821" i="25"/>
  <c r="AS822" i="25"/>
  <c r="AS823" i="25"/>
  <c r="AS824" i="25"/>
  <c r="AS825" i="25"/>
  <c r="AS826" i="25"/>
  <c r="AS827" i="25"/>
  <c r="AS828" i="25"/>
  <c r="AS829" i="25"/>
  <c r="AS830" i="25"/>
  <c r="AS831" i="25"/>
  <c r="AS832" i="25"/>
  <c r="AS833" i="25"/>
  <c r="AS834" i="25"/>
  <c r="AS835" i="25"/>
  <c r="AS836" i="25"/>
  <c r="AS837" i="25"/>
  <c r="AS838" i="25"/>
  <c r="AS839" i="25"/>
  <c r="AS840" i="25"/>
  <c r="AS841" i="25"/>
  <c r="AS842" i="25"/>
  <c r="AS843" i="25"/>
  <c r="AS844" i="25"/>
  <c r="AS845" i="25"/>
  <c r="AS846" i="25"/>
  <c r="AS847" i="25"/>
  <c r="AS848" i="25"/>
  <c r="AS849" i="25"/>
  <c r="AS850" i="25"/>
  <c r="AS851" i="25"/>
  <c r="AS852" i="25"/>
  <c r="AS853" i="25"/>
  <c r="AS854" i="25"/>
  <c r="AS855" i="25"/>
  <c r="AS856" i="25"/>
  <c r="AS857" i="25"/>
  <c r="AS858" i="25"/>
  <c r="AS859" i="25"/>
  <c r="AS860" i="25"/>
  <c r="AS861" i="25"/>
  <c r="AS862" i="25"/>
  <c r="AS863" i="25"/>
  <c r="AS864" i="25"/>
  <c r="AS865" i="25"/>
  <c r="AS866" i="25"/>
  <c r="AS867" i="25"/>
  <c r="AS868" i="25"/>
  <c r="AS869" i="25"/>
  <c r="AS870" i="25"/>
  <c r="AS871" i="25"/>
  <c r="AS872" i="25"/>
  <c r="AS873" i="25"/>
  <c r="AS874" i="25"/>
  <c r="AS875" i="25"/>
  <c r="AS876" i="25"/>
  <c r="AS877" i="25"/>
  <c r="AS878" i="25"/>
  <c r="AS879" i="25"/>
  <c r="AS880" i="25"/>
  <c r="AS881" i="25"/>
  <c r="AS882" i="25"/>
  <c r="AS883" i="25"/>
  <c r="AS884" i="25"/>
  <c r="AS885" i="25"/>
  <c r="AS886" i="25"/>
  <c r="AS887" i="25"/>
  <c r="AS888" i="25"/>
  <c r="AS889" i="25"/>
  <c r="AS890" i="25"/>
  <c r="AS891" i="25"/>
  <c r="AS892" i="25"/>
  <c r="AS893" i="25"/>
  <c r="AS894" i="25"/>
  <c r="AS895" i="25"/>
  <c r="AS896" i="25"/>
  <c r="AS897" i="25"/>
  <c r="AS898" i="25"/>
  <c r="AS899" i="25"/>
  <c r="AS900" i="25"/>
  <c r="AS901" i="25"/>
  <c r="AS902" i="25"/>
  <c r="AS903" i="25"/>
  <c r="AS904" i="25"/>
  <c r="AS905" i="25"/>
  <c r="AS906" i="25"/>
  <c r="AS907" i="25"/>
  <c r="AS908" i="25"/>
  <c r="AS909" i="25"/>
  <c r="AS910" i="25"/>
  <c r="AS911" i="25"/>
  <c r="AS912" i="25"/>
  <c r="AS913" i="25"/>
  <c r="AS914" i="25"/>
  <c r="AS915" i="25"/>
  <c r="AS916" i="25"/>
  <c r="AS917" i="25"/>
  <c r="AS918" i="25"/>
  <c r="AS919" i="25"/>
  <c r="AS920" i="25"/>
  <c r="AS921" i="25"/>
  <c r="AS922" i="25"/>
  <c r="AS923" i="25"/>
  <c r="AS924" i="25"/>
  <c r="AS925" i="25"/>
  <c r="AS926" i="25"/>
  <c r="AS927" i="25"/>
  <c r="AS928" i="25"/>
  <c r="AS929" i="25"/>
  <c r="AS930" i="25"/>
  <c r="AS931" i="25"/>
  <c r="AS932" i="25"/>
  <c r="AS933" i="25"/>
  <c r="AS934" i="25"/>
  <c r="AS935" i="25"/>
  <c r="AS936" i="25"/>
  <c r="AS937" i="25"/>
  <c r="AS938" i="25"/>
  <c r="AS939" i="25"/>
  <c r="AS940" i="25"/>
  <c r="AS941" i="25"/>
  <c r="AS942" i="25"/>
  <c r="AS943" i="25"/>
  <c r="AS944" i="25"/>
  <c r="AS945" i="25"/>
  <c r="AS946" i="25"/>
  <c r="AS947" i="25"/>
  <c r="AS948" i="25"/>
  <c r="AS949" i="25"/>
  <c r="AS950" i="25"/>
  <c r="AS951" i="25"/>
  <c r="AS952" i="25"/>
  <c r="AS953" i="25"/>
  <c r="AS954" i="25"/>
  <c r="AS955" i="25"/>
  <c r="AS956" i="25"/>
  <c r="AS957" i="25"/>
  <c r="AS958" i="25"/>
  <c r="AS959" i="25"/>
  <c r="AS960" i="25"/>
  <c r="AS961" i="25"/>
  <c r="AS962" i="25"/>
  <c r="AS963" i="25"/>
  <c r="AS964" i="25"/>
  <c r="AS965" i="25"/>
  <c r="AS966" i="25"/>
  <c r="AS967" i="25"/>
  <c r="AS968" i="25"/>
  <c r="AS969" i="25"/>
  <c r="AS970" i="25"/>
  <c r="AS971" i="25"/>
  <c r="AS972" i="25"/>
  <c r="AS973" i="25"/>
  <c r="AS974" i="25"/>
  <c r="AS975" i="25"/>
  <c r="AS976" i="25"/>
  <c r="AS977" i="25"/>
  <c r="AS978" i="25"/>
  <c r="AS979" i="25"/>
  <c r="AS980" i="25"/>
  <c r="AS981" i="25"/>
  <c r="AS982" i="25"/>
  <c r="AS983" i="25"/>
  <c r="AS984" i="25"/>
  <c r="AS985" i="25"/>
  <c r="AS986" i="25"/>
  <c r="AS987" i="25"/>
  <c r="AS988" i="25"/>
  <c r="AS989" i="25"/>
  <c r="AS990" i="25"/>
  <c r="AS991" i="25"/>
  <c r="AS992" i="25"/>
  <c r="AS993" i="25"/>
  <c r="AS994" i="25"/>
  <c r="AS995" i="25"/>
  <c r="AS996" i="25"/>
  <c r="AS997" i="25"/>
  <c r="AS998" i="25"/>
  <c r="AS999" i="25"/>
  <c r="AS1000" i="25"/>
  <c r="AS1001" i="25"/>
  <c r="AS1002" i="25"/>
  <c r="AS1003" i="25"/>
  <c r="AS1004" i="25"/>
  <c r="AS1005" i="25"/>
  <c r="AS1006" i="25"/>
  <c r="AS1007" i="25"/>
  <c r="AS1008" i="25"/>
  <c r="AS1009" i="25"/>
  <c r="AS1010" i="25"/>
  <c r="AS1011" i="25"/>
  <c r="AS1012" i="25"/>
  <c r="AS1013" i="25"/>
  <c r="AS1014" i="25"/>
  <c r="AS1015" i="25"/>
  <c r="AS1016" i="25"/>
  <c r="AS1017" i="25"/>
  <c r="AS1018" i="25"/>
  <c r="AS1019" i="25"/>
  <c r="AS1020" i="25"/>
  <c r="AS4" i="25"/>
  <c r="AK5" i="25"/>
  <c r="AK6" i="25"/>
  <c r="AK7" i="25"/>
  <c r="AK8" i="25"/>
  <c r="AK9" i="25"/>
  <c r="AK10" i="25"/>
  <c r="AK11" i="25"/>
  <c r="AK12" i="25"/>
  <c r="AK13" i="25"/>
  <c r="AK14" i="25"/>
  <c r="AK15" i="25"/>
  <c r="AK16" i="25"/>
  <c r="AK17" i="25"/>
  <c r="AK18" i="25"/>
  <c r="AK19" i="25"/>
  <c r="AK20" i="25"/>
  <c r="AK21" i="25"/>
  <c r="AK22" i="25"/>
  <c r="AK23" i="25"/>
  <c r="AK24" i="25"/>
  <c r="AK25" i="25"/>
  <c r="AK26" i="25"/>
  <c r="AK27" i="25"/>
  <c r="AK28" i="25"/>
  <c r="AK29" i="25"/>
  <c r="AK30" i="25"/>
  <c r="AK31" i="25"/>
  <c r="AK32" i="25"/>
  <c r="AK33" i="25"/>
  <c r="AK34" i="25"/>
  <c r="AK35" i="25"/>
  <c r="AK36" i="25"/>
  <c r="AK37" i="25"/>
  <c r="AK38" i="25"/>
  <c r="AK39" i="25"/>
  <c r="AK40" i="25"/>
  <c r="AK41" i="25"/>
  <c r="AK42" i="25"/>
  <c r="AK43" i="25"/>
  <c r="AK44" i="25"/>
  <c r="AK45" i="25"/>
  <c r="AK46" i="25"/>
  <c r="AK47" i="25"/>
  <c r="AK48" i="25"/>
  <c r="AK49" i="25"/>
  <c r="AK50" i="25"/>
  <c r="AK51" i="25"/>
  <c r="AK52" i="25"/>
  <c r="AK53" i="25"/>
  <c r="AK54" i="25"/>
  <c r="AK55" i="25"/>
  <c r="AK56" i="25"/>
  <c r="AK57" i="25"/>
  <c r="AK58" i="25"/>
  <c r="AK59" i="25"/>
  <c r="AK60" i="25"/>
  <c r="AK61" i="25"/>
  <c r="AK62" i="25"/>
  <c r="AK63" i="25"/>
  <c r="AK64" i="25"/>
  <c r="AK65" i="25"/>
  <c r="AK66" i="25"/>
  <c r="AK67" i="25"/>
  <c r="AK68" i="25"/>
  <c r="AK69" i="25"/>
  <c r="AK70" i="25"/>
  <c r="AK71" i="25"/>
  <c r="AK72" i="25"/>
  <c r="AK73" i="25"/>
  <c r="AK74" i="25"/>
  <c r="AK75" i="25"/>
  <c r="AK76" i="25"/>
  <c r="AK77" i="25"/>
  <c r="AK78" i="25"/>
  <c r="AK79" i="25"/>
  <c r="AK80" i="25"/>
  <c r="AK81" i="25"/>
  <c r="AK82" i="25"/>
  <c r="AK83" i="25"/>
  <c r="AK84" i="25"/>
  <c r="AK85" i="25"/>
  <c r="AK86" i="25"/>
  <c r="AK87" i="25"/>
  <c r="AK88" i="25"/>
  <c r="AK89" i="25"/>
  <c r="AK90" i="25"/>
  <c r="AK91" i="25"/>
  <c r="AK92" i="25"/>
  <c r="AK93" i="25"/>
  <c r="AK94" i="25"/>
  <c r="AK95" i="25"/>
  <c r="AK96" i="25"/>
  <c r="AK97" i="25"/>
  <c r="AK98" i="25"/>
  <c r="AK99" i="25"/>
  <c r="AK100" i="25"/>
  <c r="AK101" i="25"/>
  <c r="AK102" i="25"/>
  <c r="AK103" i="25"/>
  <c r="AK104" i="25"/>
  <c r="AK105" i="25"/>
  <c r="AK106" i="25"/>
  <c r="AK107" i="25"/>
  <c r="AK108" i="25"/>
  <c r="AK109" i="25"/>
  <c r="AK110" i="25"/>
  <c r="AK111" i="25"/>
  <c r="AK112" i="25"/>
  <c r="AK113" i="25"/>
  <c r="AK114" i="25"/>
  <c r="AK115" i="25"/>
  <c r="AK116" i="25"/>
  <c r="AK117" i="25"/>
  <c r="AK118" i="25"/>
  <c r="AK119" i="25"/>
  <c r="AK120" i="25"/>
  <c r="AK121" i="25"/>
  <c r="AK122" i="25"/>
  <c r="AK123" i="25"/>
  <c r="AK124" i="25"/>
  <c r="AK125" i="25"/>
  <c r="AK126" i="25"/>
  <c r="AK127" i="25"/>
  <c r="AK128" i="25"/>
  <c r="AK129" i="25"/>
  <c r="AK130" i="25"/>
  <c r="AK131" i="25"/>
  <c r="AK132" i="25"/>
  <c r="AK133" i="25"/>
  <c r="AK134" i="25"/>
  <c r="AK135" i="25"/>
  <c r="AK136" i="25"/>
  <c r="AK137" i="25"/>
  <c r="AK138" i="25"/>
  <c r="AK139" i="25"/>
  <c r="AK140" i="25"/>
  <c r="AK141" i="25"/>
  <c r="AK142" i="25"/>
  <c r="AK143" i="25"/>
  <c r="AK144" i="25"/>
  <c r="AK145" i="25"/>
  <c r="AK146" i="25"/>
  <c r="AK147" i="25"/>
  <c r="AK148" i="25"/>
  <c r="AK149" i="25"/>
  <c r="AK150" i="25"/>
  <c r="AK151" i="25"/>
  <c r="AK152" i="25"/>
  <c r="AK153" i="25"/>
  <c r="AK154" i="25"/>
  <c r="AK155" i="25"/>
  <c r="AK156" i="25"/>
  <c r="AK157" i="25"/>
  <c r="AK158" i="25"/>
  <c r="AK159" i="25"/>
  <c r="AK160" i="25"/>
  <c r="AK161" i="25"/>
  <c r="AK162" i="25"/>
  <c r="AK163" i="25"/>
  <c r="AK164" i="25"/>
  <c r="AK165" i="25"/>
  <c r="AK166" i="25"/>
  <c r="AK167" i="25"/>
  <c r="AK168" i="25"/>
  <c r="AK169" i="25"/>
  <c r="AK170" i="25"/>
  <c r="AK171" i="25"/>
  <c r="AK172" i="25"/>
  <c r="AK173" i="25"/>
  <c r="AK174" i="25"/>
  <c r="AK175" i="25"/>
  <c r="AK176" i="25"/>
  <c r="AK177" i="25"/>
  <c r="AK178" i="25"/>
  <c r="AK179" i="25"/>
  <c r="AK180" i="25"/>
  <c r="AK181" i="25"/>
  <c r="AK182" i="25"/>
  <c r="AK183" i="25"/>
  <c r="AK184" i="25"/>
  <c r="AK185" i="25"/>
  <c r="AK186" i="25"/>
  <c r="AK187" i="25"/>
  <c r="AK188" i="25"/>
  <c r="AK189" i="25"/>
  <c r="AK190" i="25"/>
  <c r="AK191" i="25"/>
  <c r="AK192" i="25"/>
  <c r="AK193" i="25"/>
  <c r="AK194" i="25"/>
  <c r="AK195" i="25"/>
  <c r="AK196" i="25"/>
  <c r="AK197" i="25"/>
  <c r="AK198" i="25"/>
  <c r="AK199" i="25"/>
  <c r="AK200" i="25"/>
  <c r="AK201" i="25"/>
  <c r="AK202" i="25"/>
  <c r="AK203" i="25"/>
  <c r="AK204" i="25"/>
  <c r="AK205" i="25"/>
  <c r="AK206" i="25"/>
  <c r="AK207" i="25"/>
  <c r="AK208" i="25"/>
  <c r="AK209" i="25"/>
  <c r="AK210" i="25"/>
  <c r="AK211" i="25"/>
  <c r="AK212" i="25"/>
  <c r="AK213" i="25"/>
  <c r="AK214" i="25"/>
  <c r="AK215" i="25"/>
  <c r="AK216" i="25"/>
  <c r="AK217" i="25"/>
  <c r="AK218" i="25"/>
  <c r="AK219" i="25"/>
  <c r="AK220" i="25"/>
  <c r="AK221" i="25"/>
  <c r="AK222" i="25"/>
  <c r="AK223" i="25"/>
  <c r="AK224" i="25"/>
  <c r="AK225" i="25"/>
  <c r="AK226" i="25"/>
  <c r="AK227" i="25"/>
  <c r="AK228" i="25"/>
  <c r="AK229" i="25"/>
  <c r="AK230" i="25"/>
  <c r="AK231" i="25"/>
  <c r="AK232" i="25"/>
  <c r="AK233" i="25"/>
  <c r="AK234" i="25"/>
  <c r="AK235" i="25"/>
  <c r="AK236" i="25"/>
  <c r="AK237" i="25"/>
  <c r="AK238" i="25"/>
  <c r="AK239" i="25"/>
  <c r="AK240" i="25"/>
  <c r="AK241" i="25"/>
  <c r="AK242" i="25"/>
  <c r="AK243" i="25"/>
  <c r="AK244" i="25"/>
  <c r="AK245" i="25"/>
  <c r="AK246" i="25"/>
  <c r="AK247" i="25"/>
  <c r="AK248" i="25"/>
  <c r="AK249" i="25"/>
  <c r="AK250" i="25"/>
  <c r="AK251" i="25"/>
  <c r="AK252" i="25"/>
  <c r="AK253" i="25"/>
  <c r="AK254" i="25"/>
  <c r="AK255" i="25"/>
  <c r="AK256" i="25"/>
  <c r="AK257" i="25"/>
  <c r="AK258" i="25"/>
  <c r="AK259" i="25"/>
  <c r="AK260" i="25"/>
  <c r="AK261" i="25"/>
  <c r="AK262" i="25"/>
  <c r="AK263" i="25"/>
  <c r="AK264" i="25"/>
  <c r="AK265" i="25"/>
  <c r="AK266" i="25"/>
  <c r="AK267" i="25"/>
  <c r="AK268" i="25"/>
  <c r="AK269" i="25"/>
  <c r="AK270" i="25"/>
  <c r="AK271" i="25"/>
  <c r="AK272" i="25"/>
  <c r="AK273" i="25"/>
  <c r="AK274" i="25"/>
  <c r="AK275" i="25"/>
  <c r="AK276" i="25"/>
  <c r="AK277" i="25"/>
  <c r="AK278" i="25"/>
  <c r="AK279" i="25"/>
  <c r="AK280" i="25"/>
  <c r="AK281" i="25"/>
  <c r="AK282" i="25"/>
  <c r="AK283" i="25"/>
  <c r="AK284" i="25"/>
  <c r="AK285" i="25"/>
  <c r="AK286" i="25"/>
  <c r="AK287" i="25"/>
  <c r="AK288" i="25"/>
  <c r="AK289" i="25"/>
  <c r="AK290" i="25"/>
  <c r="AK291" i="25"/>
  <c r="AK292" i="25"/>
  <c r="AK293" i="25"/>
  <c r="AK294" i="25"/>
  <c r="AK295" i="25"/>
  <c r="AK296" i="25"/>
  <c r="AK297" i="25"/>
  <c r="AK298" i="25"/>
  <c r="AK299" i="25"/>
  <c r="AK300" i="25"/>
  <c r="AK301" i="25"/>
  <c r="AK302" i="25"/>
  <c r="AK303" i="25"/>
  <c r="AK304" i="25"/>
  <c r="AK305" i="25"/>
  <c r="AK306" i="25"/>
  <c r="AK307" i="25"/>
  <c r="AK308" i="25"/>
  <c r="AK309" i="25"/>
  <c r="AK310" i="25"/>
  <c r="AK311" i="25"/>
  <c r="AK312" i="25"/>
  <c r="AK313" i="25"/>
  <c r="AK314" i="25"/>
  <c r="AK315" i="25"/>
  <c r="AK316" i="25"/>
  <c r="AK317" i="25"/>
  <c r="AK318" i="25"/>
  <c r="AK319" i="25"/>
  <c r="AK320" i="25"/>
  <c r="AK321" i="25"/>
  <c r="AK322" i="25"/>
  <c r="AK323" i="25"/>
  <c r="AK324" i="25"/>
  <c r="AK325" i="25"/>
  <c r="AK326" i="25"/>
  <c r="AK327" i="25"/>
  <c r="AK328" i="25"/>
  <c r="AK329" i="25"/>
  <c r="AK330" i="25"/>
  <c r="AK331" i="25"/>
  <c r="AK332" i="25"/>
  <c r="AK333" i="25"/>
  <c r="AK334" i="25"/>
  <c r="AK335" i="25"/>
  <c r="AK336" i="25"/>
  <c r="AK337" i="25"/>
  <c r="AK338" i="25"/>
  <c r="AK339" i="25"/>
  <c r="AK340" i="25"/>
  <c r="AK341" i="25"/>
  <c r="AK342" i="25"/>
  <c r="AK343" i="25"/>
  <c r="AK344" i="25"/>
  <c r="AK345" i="25"/>
  <c r="AK346" i="25"/>
  <c r="AK347" i="25"/>
  <c r="AK348" i="25"/>
  <c r="AK349" i="25"/>
  <c r="AK350" i="25"/>
  <c r="AK351" i="25"/>
  <c r="AK352" i="25"/>
  <c r="AK353" i="25"/>
  <c r="AK354" i="25"/>
  <c r="AK355" i="25"/>
  <c r="AK356" i="25"/>
  <c r="AK357" i="25"/>
  <c r="AK358" i="25"/>
  <c r="AK359" i="25"/>
  <c r="AK360" i="25"/>
  <c r="AK361" i="25"/>
  <c r="AK362" i="25"/>
  <c r="AK363" i="25"/>
  <c r="AK364" i="25"/>
  <c r="AK365" i="25"/>
  <c r="AK366" i="25"/>
  <c r="AK367" i="25"/>
  <c r="AK368" i="25"/>
  <c r="AK369" i="25"/>
  <c r="AK370" i="25"/>
  <c r="AK371" i="25"/>
  <c r="AK372" i="25"/>
  <c r="AK373" i="25"/>
  <c r="AK374" i="25"/>
  <c r="AK375" i="25"/>
  <c r="AK376" i="25"/>
  <c r="AK377" i="25"/>
  <c r="AK378" i="25"/>
  <c r="AK379" i="25"/>
  <c r="AK380" i="25"/>
  <c r="AK381" i="25"/>
  <c r="AK382" i="25"/>
  <c r="AK383" i="25"/>
  <c r="AK384" i="25"/>
  <c r="AK385" i="25"/>
  <c r="AK386" i="25"/>
  <c r="AK387" i="25"/>
  <c r="AK388" i="25"/>
  <c r="AK389" i="25"/>
  <c r="AK390" i="25"/>
  <c r="AK391" i="25"/>
  <c r="AK392" i="25"/>
  <c r="AK393" i="25"/>
  <c r="AK394" i="25"/>
  <c r="AK395" i="25"/>
  <c r="AK396" i="25"/>
  <c r="AK397" i="25"/>
  <c r="AK398" i="25"/>
  <c r="AK399" i="25"/>
  <c r="AK400" i="25"/>
  <c r="AK401" i="25"/>
  <c r="AK402" i="25"/>
  <c r="AK403" i="25"/>
  <c r="AK404" i="25"/>
  <c r="AK405" i="25"/>
  <c r="AK406" i="25"/>
  <c r="AK407" i="25"/>
  <c r="AK408" i="25"/>
  <c r="AK409" i="25"/>
  <c r="AK410" i="25"/>
  <c r="AK411" i="25"/>
  <c r="AK412" i="25"/>
  <c r="AK413" i="25"/>
  <c r="AK414" i="25"/>
  <c r="AK415" i="25"/>
  <c r="AK416" i="25"/>
  <c r="AK417" i="25"/>
  <c r="AK418" i="25"/>
  <c r="AK419" i="25"/>
  <c r="AK420" i="25"/>
  <c r="AK421" i="25"/>
  <c r="AK422" i="25"/>
  <c r="AK423" i="25"/>
  <c r="AK424" i="25"/>
  <c r="AK425" i="25"/>
  <c r="AK426" i="25"/>
  <c r="AK427" i="25"/>
  <c r="AK428" i="25"/>
  <c r="AK429" i="25"/>
  <c r="AK430" i="25"/>
  <c r="AK431" i="25"/>
  <c r="AK432" i="25"/>
  <c r="AK433" i="25"/>
  <c r="AK434" i="25"/>
  <c r="AK435" i="25"/>
  <c r="AK436" i="25"/>
  <c r="AK437" i="25"/>
  <c r="AK438" i="25"/>
  <c r="AK439" i="25"/>
  <c r="AK440" i="25"/>
  <c r="AK441" i="25"/>
  <c r="AK442" i="25"/>
  <c r="AK443" i="25"/>
  <c r="AK444" i="25"/>
  <c r="AK445" i="25"/>
  <c r="AK446" i="25"/>
  <c r="AK447" i="25"/>
  <c r="AK448" i="25"/>
  <c r="AK449" i="25"/>
  <c r="AK450" i="25"/>
  <c r="AK451" i="25"/>
  <c r="AK452" i="25"/>
  <c r="AK453" i="25"/>
  <c r="AK454" i="25"/>
  <c r="AK455" i="25"/>
  <c r="AK456" i="25"/>
  <c r="AK457" i="25"/>
  <c r="AK458" i="25"/>
  <c r="AK459" i="25"/>
  <c r="AK460" i="25"/>
  <c r="AK461" i="25"/>
  <c r="AK462" i="25"/>
  <c r="AK463" i="25"/>
  <c r="AK464" i="25"/>
  <c r="AK465" i="25"/>
  <c r="AK466" i="25"/>
  <c r="AK467" i="25"/>
  <c r="AK468" i="25"/>
  <c r="AK469" i="25"/>
  <c r="AK470" i="25"/>
  <c r="AK471" i="25"/>
  <c r="AK472" i="25"/>
  <c r="AK473" i="25"/>
  <c r="AK474" i="25"/>
  <c r="AK475" i="25"/>
  <c r="AK476" i="25"/>
  <c r="AK477" i="25"/>
  <c r="AK478" i="25"/>
  <c r="AK479" i="25"/>
  <c r="AK480" i="25"/>
  <c r="AK481" i="25"/>
  <c r="AK482" i="25"/>
  <c r="AK483" i="25"/>
  <c r="AK484" i="25"/>
  <c r="AK485" i="25"/>
  <c r="AK486" i="25"/>
  <c r="AK487" i="25"/>
  <c r="AK488" i="25"/>
  <c r="AK489" i="25"/>
  <c r="AK490" i="25"/>
  <c r="AK491" i="25"/>
  <c r="AK492" i="25"/>
  <c r="AK493" i="25"/>
  <c r="AK494" i="25"/>
  <c r="AK495" i="25"/>
  <c r="AK496" i="25"/>
  <c r="AK497" i="25"/>
  <c r="AK498" i="25"/>
  <c r="AK499" i="25"/>
  <c r="AK500" i="25"/>
  <c r="AK501" i="25"/>
  <c r="AK502" i="25"/>
  <c r="AK503" i="25"/>
  <c r="AK504" i="25"/>
  <c r="AK505" i="25"/>
  <c r="AK506" i="25"/>
  <c r="AK507" i="25"/>
  <c r="AK508" i="25"/>
  <c r="AK509" i="25"/>
  <c r="AK510" i="25"/>
  <c r="AK511" i="25"/>
  <c r="AK512" i="25"/>
  <c r="AK513" i="25"/>
  <c r="AK514" i="25"/>
  <c r="AK515" i="25"/>
  <c r="AK516" i="25"/>
  <c r="AK517" i="25"/>
  <c r="AK518" i="25"/>
  <c r="AK519" i="25"/>
  <c r="AK520" i="25"/>
  <c r="AK521" i="25"/>
  <c r="AK522" i="25"/>
  <c r="AK523" i="25"/>
  <c r="AK524" i="25"/>
  <c r="AK525" i="25"/>
  <c r="AK526" i="25"/>
  <c r="AK527" i="25"/>
  <c r="AK528" i="25"/>
  <c r="AK529" i="25"/>
  <c r="AK530" i="25"/>
  <c r="AK531" i="25"/>
  <c r="AK532" i="25"/>
  <c r="AK533" i="25"/>
  <c r="AK534" i="25"/>
  <c r="AK535" i="25"/>
  <c r="AK536" i="25"/>
  <c r="AK537" i="25"/>
  <c r="AK538" i="25"/>
  <c r="AK539" i="25"/>
  <c r="AK540" i="25"/>
  <c r="AK541" i="25"/>
  <c r="AK542" i="25"/>
  <c r="AK543" i="25"/>
  <c r="AK544" i="25"/>
  <c r="AK545" i="25"/>
  <c r="AK546" i="25"/>
  <c r="AK547" i="25"/>
  <c r="AK548" i="25"/>
  <c r="AK549" i="25"/>
  <c r="AK550" i="25"/>
  <c r="AK551" i="25"/>
  <c r="AK552" i="25"/>
  <c r="AK553" i="25"/>
  <c r="AK554" i="25"/>
  <c r="AK555" i="25"/>
  <c r="AK556" i="25"/>
  <c r="AK557" i="25"/>
  <c r="AK558" i="25"/>
  <c r="AK559" i="25"/>
  <c r="AK560" i="25"/>
  <c r="AK561" i="25"/>
  <c r="AK562" i="25"/>
  <c r="AK563" i="25"/>
  <c r="AK564" i="25"/>
  <c r="AK565" i="25"/>
  <c r="AK566" i="25"/>
  <c r="AK567" i="25"/>
  <c r="AK568" i="25"/>
  <c r="AK569" i="25"/>
  <c r="AK570" i="25"/>
  <c r="AK571" i="25"/>
  <c r="AK572" i="25"/>
  <c r="AK573" i="25"/>
  <c r="AK574" i="25"/>
  <c r="AK575" i="25"/>
  <c r="AK576" i="25"/>
  <c r="AK577" i="25"/>
  <c r="AK578" i="25"/>
  <c r="AK579" i="25"/>
  <c r="AK580" i="25"/>
  <c r="AK581" i="25"/>
  <c r="AK582" i="25"/>
  <c r="AK583" i="25"/>
  <c r="AK584" i="25"/>
  <c r="AK585" i="25"/>
  <c r="AK586" i="25"/>
  <c r="AK587" i="25"/>
  <c r="AK588" i="25"/>
  <c r="AK589" i="25"/>
  <c r="AK590" i="25"/>
  <c r="AK591" i="25"/>
  <c r="AK592" i="25"/>
  <c r="AK593" i="25"/>
  <c r="AK594" i="25"/>
  <c r="AK595" i="25"/>
  <c r="AK596" i="25"/>
  <c r="AK597" i="25"/>
  <c r="AK598" i="25"/>
  <c r="AK599" i="25"/>
  <c r="AK600" i="25"/>
  <c r="AK601" i="25"/>
  <c r="AK602" i="25"/>
  <c r="AK603" i="25"/>
  <c r="AK604" i="25"/>
  <c r="AK605" i="25"/>
  <c r="AK606" i="25"/>
  <c r="AK607" i="25"/>
  <c r="AK608" i="25"/>
  <c r="AK609" i="25"/>
  <c r="AK610" i="25"/>
  <c r="AK611" i="25"/>
  <c r="AK612" i="25"/>
  <c r="AK613" i="25"/>
  <c r="AK614" i="25"/>
  <c r="AK615" i="25"/>
  <c r="AK616" i="25"/>
  <c r="AK617" i="25"/>
  <c r="AK618" i="25"/>
  <c r="AK619" i="25"/>
  <c r="AK620" i="25"/>
  <c r="AK621" i="25"/>
  <c r="AK622" i="25"/>
  <c r="AK623" i="25"/>
  <c r="AK624" i="25"/>
  <c r="AK625" i="25"/>
  <c r="AK626" i="25"/>
  <c r="AK627" i="25"/>
  <c r="AK628" i="25"/>
  <c r="AK629" i="25"/>
  <c r="AK630" i="25"/>
  <c r="AK631" i="25"/>
  <c r="AK632" i="25"/>
  <c r="AK633" i="25"/>
  <c r="AK634" i="25"/>
  <c r="AK635" i="25"/>
  <c r="AK636" i="25"/>
  <c r="AK637" i="25"/>
  <c r="AK638" i="25"/>
  <c r="AK639" i="25"/>
  <c r="AK640" i="25"/>
  <c r="AK641" i="25"/>
  <c r="AK642" i="25"/>
  <c r="AK643" i="25"/>
  <c r="AK644" i="25"/>
  <c r="AK645" i="25"/>
  <c r="AK646" i="25"/>
  <c r="AK647" i="25"/>
  <c r="AK648" i="25"/>
  <c r="AK649" i="25"/>
  <c r="AK650" i="25"/>
  <c r="AK651" i="25"/>
  <c r="AK652" i="25"/>
  <c r="AK653" i="25"/>
  <c r="AK654" i="25"/>
  <c r="AK655" i="25"/>
  <c r="AK656" i="25"/>
  <c r="AK657" i="25"/>
  <c r="AK658" i="25"/>
  <c r="AK659" i="25"/>
  <c r="AK660" i="25"/>
  <c r="AK661" i="25"/>
  <c r="AK662" i="25"/>
  <c r="AK663" i="25"/>
  <c r="AK664" i="25"/>
  <c r="AK665" i="25"/>
  <c r="AK666" i="25"/>
  <c r="AK667" i="25"/>
  <c r="AK668" i="25"/>
  <c r="AK669" i="25"/>
  <c r="AK670" i="25"/>
  <c r="AK671" i="25"/>
  <c r="AK672" i="25"/>
  <c r="AK673" i="25"/>
  <c r="AK674" i="25"/>
  <c r="AK675" i="25"/>
  <c r="AK676" i="25"/>
  <c r="AK677" i="25"/>
  <c r="AK678" i="25"/>
  <c r="AK679" i="25"/>
  <c r="AK680" i="25"/>
  <c r="AK681" i="25"/>
  <c r="AK682" i="25"/>
  <c r="AK683" i="25"/>
  <c r="AK684" i="25"/>
  <c r="AK685" i="25"/>
  <c r="AK686" i="25"/>
  <c r="AK687" i="25"/>
  <c r="AK688" i="25"/>
  <c r="AK689" i="25"/>
  <c r="AK690" i="25"/>
  <c r="AK691" i="25"/>
  <c r="AK692" i="25"/>
  <c r="AK693" i="25"/>
  <c r="AK694" i="25"/>
  <c r="AK695" i="25"/>
  <c r="AK696" i="25"/>
  <c r="AK697" i="25"/>
  <c r="AK698" i="25"/>
  <c r="AK699" i="25"/>
  <c r="AK700" i="25"/>
  <c r="AK701" i="25"/>
  <c r="AK702" i="25"/>
  <c r="AK703" i="25"/>
  <c r="AK704" i="25"/>
  <c r="AK705" i="25"/>
  <c r="AK706" i="25"/>
  <c r="AK707" i="25"/>
  <c r="AK708" i="25"/>
  <c r="AK709" i="25"/>
  <c r="AK710" i="25"/>
  <c r="AK711" i="25"/>
  <c r="AK712" i="25"/>
  <c r="AK713" i="25"/>
  <c r="AK714" i="25"/>
  <c r="AK715" i="25"/>
  <c r="AK716" i="25"/>
  <c r="AK717" i="25"/>
  <c r="AK718" i="25"/>
  <c r="AK719" i="25"/>
  <c r="AK720" i="25"/>
  <c r="AK721" i="25"/>
  <c r="AK722" i="25"/>
  <c r="AK723" i="25"/>
  <c r="AK724" i="25"/>
  <c r="AK725" i="25"/>
  <c r="AK726" i="25"/>
  <c r="AK727" i="25"/>
  <c r="AK728" i="25"/>
  <c r="AK729" i="25"/>
  <c r="AK730" i="25"/>
  <c r="AK731" i="25"/>
  <c r="AK732" i="25"/>
  <c r="AK733" i="25"/>
  <c r="AK734" i="25"/>
  <c r="AK735" i="25"/>
  <c r="AK736" i="25"/>
  <c r="AK737" i="25"/>
  <c r="AK738" i="25"/>
  <c r="AK739" i="25"/>
  <c r="AK740" i="25"/>
  <c r="AK741" i="25"/>
  <c r="AK742" i="25"/>
  <c r="AK743" i="25"/>
  <c r="AK744" i="25"/>
  <c r="AK745" i="25"/>
  <c r="AK746" i="25"/>
  <c r="AK747" i="25"/>
  <c r="AK748" i="25"/>
  <c r="AK749" i="25"/>
  <c r="AK750" i="25"/>
  <c r="AK751" i="25"/>
  <c r="AK752" i="25"/>
  <c r="AK753" i="25"/>
  <c r="AK754" i="25"/>
  <c r="AK755" i="25"/>
  <c r="AK756" i="25"/>
  <c r="AK757" i="25"/>
  <c r="AK758" i="25"/>
  <c r="AK759" i="25"/>
  <c r="AK760" i="25"/>
  <c r="AK761" i="25"/>
  <c r="AK762" i="25"/>
  <c r="AK763" i="25"/>
  <c r="AK764" i="25"/>
  <c r="AK765" i="25"/>
  <c r="AK766" i="25"/>
  <c r="AK767" i="25"/>
  <c r="AK768" i="25"/>
  <c r="AK769" i="25"/>
  <c r="AK770" i="25"/>
  <c r="AK771" i="25"/>
  <c r="AK772" i="25"/>
  <c r="AK773" i="25"/>
  <c r="AK774" i="25"/>
  <c r="AK775" i="25"/>
  <c r="AK776" i="25"/>
  <c r="AK777" i="25"/>
  <c r="AK778" i="25"/>
  <c r="AK779" i="25"/>
  <c r="AK780" i="25"/>
  <c r="AK781" i="25"/>
  <c r="AK782" i="25"/>
  <c r="AK783" i="25"/>
  <c r="AK784" i="25"/>
  <c r="AK785" i="25"/>
  <c r="AK786" i="25"/>
  <c r="AK787" i="25"/>
  <c r="AK788" i="25"/>
  <c r="AK789" i="25"/>
  <c r="AK790" i="25"/>
  <c r="AK791" i="25"/>
  <c r="AK792" i="25"/>
  <c r="AK793" i="25"/>
  <c r="AK794" i="25"/>
  <c r="AK795" i="25"/>
  <c r="AK796" i="25"/>
  <c r="AK797" i="25"/>
  <c r="AK798" i="25"/>
  <c r="AK799" i="25"/>
  <c r="AK800" i="25"/>
  <c r="AK801" i="25"/>
  <c r="AK802" i="25"/>
  <c r="AK803" i="25"/>
  <c r="AK804" i="25"/>
  <c r="AK805" i="25"/>
  <c r="AK806" i="25"/>
  <c r="AK807" i="25"/>
  <c r="AK808" i="25"/>
  <c r="AK809" i="25"/>
  <c r="AK810" i="25"/>
  <c r="AK811" i="25"/>
  <c r="AK812" i="25"/>
  <c r="AK813" i="25"/>
  <c r="AK814" i="25"/>
  <c r="AK815" i="25"/>
  <c r="AK816" i="25"/>
  <c r="AK817" i="25"/>
  <c r="AK818" i="25"/>
  <c r="AK819" i="25"/>
  <c r="AK820" i="25"/>
  <c r="AK821" i="25"/>
  <c r="AK822" i="25"/>
  <c r="AK823" i="25"/>
  <c r="AK824" i="25"/>
  <c r="AK825" i="25"/>
  <c r="AK826" i="25"/>
  <c r="AK827" i="25"/>
  <c r="AK828" i="25"/>
  <c r="AK829" i="25"/>
  <c r="AK830" i="25"/>
  <c r="AK831" i="25"/>
  <c r="AK832" i="25"/>
  <c r="AK833" i="25"/>
  <c r="AK834" i="25"/>
  <c r="AK835" i="25"/>
  <c r="AK836" i="25"/>
  <c r="AK837" i="25"/>
  <c r="AK838" i="25"/>
  <c r="AK839" i="25"/>
  <c r="AK840" i="25"/>
  <c r="AK841" i="25"/>
  <c r="AK842" i="25"/>
  <c r="AK843" i="25"/>
  <c r="AK844" i="25"/>
  <c r="AK845" i="25"/>
  <c r="AK846" i="25"/>
  <c r="AK847" i="25"/>
  <c r="AK848" i="25"/>
  <c r="AK849" i="25"/>
  <c r="AK850" i="25"/>
  <c r="AK851" i="25"/>
  <c r="AK852" i="25"/>
  <c r="AK853" i="25"/>
  <c r="AK854" i="25"/>
  <c r="AK855" i="25"/>
  <c r="AK856" i="25"/>
  <c r="AK857" i="25"/>
  <c r="AK858" i="25"/>
  <c r="AK859" i="25"/>
  <c r="AK860" i="25"/>
  <c r="AK861" i="25"/>
  <c r="AK862" i="25"/>
  <c r="AK863" i="25"/>
  <c r="AK864" i="25"/>
  <c r="AK865" i="25"/>
  <c r="AK866" i="25"/>
  <c r="AK867" i="25"/>
  <c r="AK868" i="25"/>
  <c r="AK869" i="25"/>
  <c r="AK870" i="25"/>
  <c r="AK871" i="25"/>
  <c r="AK872" i="25"/>
  <c r="AK873" i="25"/>
  <c r="AK874" i="25"/>
  <c r="AK875" i="25"/>
  <c r="AK876" i="25"/>
  <c r="AK877" i="25"/>
  <c r="AK878" i="25"/>
  <c r="AK879" i="25"/>
  <c r="AK880" i="25"/>
  <c r="AK881" i="25"/>
  <c r="AK882" i="25"/>
  <c r="AK883" i="25"/>
  <c r="AK884" i="25"/>
  <c r="AK885" i="25"/>
  <c r="AK886" i="25"/>
  <c r="AK887" i="25"/>
  <c r="AK888" i="25"/>
  <c r="AK889" i="25"/>
  <c r="AK890" i="25"/>
  <c r="AK891" i="25"/>
  <c r="AK892" i="25"/>
  <c r="AK893" i="25"/>
  <c r="AK894" i="25"/>
  <c r="AK895" i="25"/>
  <c r="AK896" i="25"/>
  <c r="AK897" i="25"/>
  <c r="AK898" i="25"/>
  <c r="AK899" i="25"/>
  <c r="AK900" i="25"/>
  <c r="AK901" i="25"/>
  <c r="AK902" i="25"/>
  <c r="AK903" i="25"/>
  <c r="AK904" i="25"/>
  <c r="AK905" i="25"/>
  <c r="AK906" i="25"/>
  <c r="AK907" i="25"/>
  <c r="AK908" i="25"/>
  <c r="AK909" i="25"/>
  <c r="AK910" i="25"/>
  <c r="AK911" i="25"/>
  <c r="AK912" i="25"/>
  <c r="AK913" i="25"/>
  <c r="AK914" i="25"/>
  <c r="AK915" i="25"/>
  <c r="AK916" i="25"/>
  <c r="AK917" i="25"/>
  <c r="AK918" i="25"/>
  <c r="AK919" i="25"/>
  <c r="AK920" i="25"/>
  <c r="AK921" i="25"/>
  <c r="AK922" i="25"/>
  <c r="AK923" i="25"/>
  <c r="AK924" i="25"/>
  <c r="AK925" i="25"/>
  <c r="AK926" i="25"/>
  <c r="AK927" i="25"/>
  <c r="AK928" i="25"/>
  <c r="AK929" i="25"/>
  <c r="AK930" i="25"/>
  <c r="AK931" i="25"/>
  <c r="AK932" i="25"/>
  <c r="AK933" i="25"/>
  <c r="AK934" i="25"/>
  <c r="AK935" i="25"/>
  <c r="AK936" i="25"/>
  <c r="AK937" i="25"/>
  <c r="AK938" i="25"/>
  <c r="AK939" i="25"/>
  <c r="AK940" i="25"/>
  <c r="AK941" i="25"/>
  <c r="AK942" i="25"/>
  <c r="AK943" i="25"/>
  <c r="AK944" i="25"/>
  <c r="AK945" i="25"/>
  <c r="AK946" i="25"/>
  <c r="AK947" i="25"/>
  <c r="AK948" i="25"/>
  <c r="AK949" i="25"/>
  <c r="AK950" i="25"/>
  <c r="AK951" i="25"/>
  <c r="AK952" i="25"/>
  <c r="AK953" i="25"/>
  <c r="AK954" i="25"/>
  <c r="AK955" i="25"/>
  <c r="AK956" i="25"/>
  <c r="AK957" i="25"/>
  <c r="AK958" i="25"/>
  <c r="AK959" i="25"/>
  <c r="AK960" i="25"/>
  <c r="AK961" i="25"/>
  <c r="AK962" i="25"/>
  <c r="AK963" i="25"/>
  <c r="AK964" i="25"/>
  <c r="AK965" i="25"/>
  <c r="AK966" i="25"/>
  <c r="AK967" i="25"/>
  <c r="AK968" i="25"/>
  <c r="AK969" i="25"/>
  <c r="AK970" i="25"/>
  <c r="AK971" i="25"/>
  <c r="AK972" i="25"/>
  <c r="AK973" i="25"/>
  <c r="AK974" i="25"/>
  <c r="AK975" i="25"/>
  <c r="AK976" i="25"/>
  <c r="AK977" i="25"/>
  <c r="AK978" i="25"/>
  <c r="AK979" i="25"/>
  <c r="AK980" i="25"/>
  <c r="AK981" i="25"/>
  <c r="AK982" i="25"/>
  <c r="AK983" i="25"/>
  <c r="AK984" i="25"/>
  <c r="AK985" i="25"/>
  <c r="AK986" i="25"/>
  <c r="AK987" i="25"/>
  <c r="AK988" i="25"/>
  <c r="AK989" i="25"/>
  <c r="AK990" i="25"/>
  <c r="AK991" i="25"/>
  <c r="AK992" i="25"/>
  <c r="AK993" i="25"/>
  <c r="AK994" i="25"/>
  <c r="AK995" i="25"/>
  <c r="AK996" i="25"/>
  <c r="AK997" i="25"/>
  <c r="AK998" i="25"/>
  <c r="AK999" i="25"/>
  <c r="AK1000" i="25"/>
  <c r="AK1001" i="25"/>
  <c r="AK1002" i="25"/>
  <c r="AK1003" i="25"/>
  <c r="AK1004" i="25"/>
  <c r="AK1005" i="25"/>
  <c r="AK1006" i="25"/>
  <c r="AK1007" i="25"/>
  <c r="AK1008" i="25"/>
  <c r="AK1009" i="25"/>
  <c r="AK1010" i="25"/>
  <c r="AK1011" i="25"/>
  <c r="AK1012" i="25"/>
  <c r="AK1013" i="25"/>
  <c r="AK1014" i="25"/>
  <c r="AK1015" i="25"/>
  <c r="AK1016" i="25"/>
  <c r="AK1017" i="25"/>
  <c r="AK1018" i="25"/>
  <c r="AK1019" i="25"/>
  <c r="AK1020" i="25"/>
  <c r="AK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G34" i="25"/>
  <c r="AG35" i="25"/>
  <c r="AG36" i="25"/>
  <c r="AG37" i="25"/>
  <c r="AG38" i="25"/>
  <c r="AG39" i="25"/>
  <c r="AG40" i="25"/>
  <c r="AG41" i="25"/>
  <c r="AG42" i="25"/>
  <c r="AG43" i="25"/>
  <c r="AG44" i="25"/>
  <c r="AG45" i="25"/>
  <c r="AG46" i="25"/>
  <c r="AG47" i="25"/>
  <c r="AG48" i="25"/>
  <c r="AG49" i="25"/>
  <c r="AG50" i="25"/>
  <c r="AG51" i="25"/>
  <c r="AG52" i="25"/>
  <c r="AG53" i="25"/>
  <c r="AG54" i="25"/>
  <c r="AG55" i="25"/>
  <c r="AG56" i="25"/>
  <c r="AG57" i="25"/>
  <c r="AG58" i="25"/>
  <c r="AG59" i="25"/>
  <c r="AG60" i="25"/>
  <c r="AG61" i="25"/>
  <c r="AG62" i="25"/>
  <c r="AG63" i="25"/>
  <c r="AG64" i="25"/>
  <c r="AG65" i="25"/>
  <c r="AG66" i="25"/>
  <c r="AG67" i="25"/>
  <c r="AG68" i="25"/>
  <c r="AG69" i="25"/>
  <c r="AG70" i="25"/>
  <c r="AG71" i="25"/>
  <c r="AG72" i="25"/>
  <c r="AG73" i="25"/>
  <c r="AG74" i="25"/>
  <c r="AG75" i="25"/>
  <c r="AG76" i="25"/>
  <c r="AG77" i="25"/>
  <c r="AG78" i="25"/>
  <c r="AG79" i="25"/>
  <c r="AG80" i="25"/>
  <c r="AG81" i="25"/>
  <c r="AG82" i="25"/>
  <c r="AG83" i="25"/>
  <c r="AG84" i="25"/>
  <c r="AG85" i="25"/>
  <c r="AG86" i="25"/>
  <c r="AG87" i="25"/>
  <c r="AG88" i="25"/>
  <c r="AG89" i="25"/>
  <c r="AG90" i="25"/>
  <c r="AG91" i="25"/>
  <c r="AG92" i="25"/>
  <c r="AG93" i="25"/>
  <c r="AG94" i="25"/>
  <c r="AG95" i="25"/>
  <c r="AG96" i="25"/>
  <c r="AG97" i="25"/>
  <c r="AG98" i="25"/>
  <c r="AG99" i="25"/>
  <c r="AG100" i="25"/>
  <c r="AG101" i="25"/>
  <c r="AG102" i="25"/>
  <c r="AG103" i="25"/>
  <c r="AG104" i="25"/>
  <c r="AG105" i="25"/>
  <c r="AG106" i="25"/>
  <c r="AG107" i="25"/>
  <c r="AG108" i="25"/>
  <c r="AG109" i="25"/>
  <c r="AG110" i="25"/>
  <c r="AG111" i="25"/>
  <c r="AG112" i="25"/>
  <c r="AG113" i="25"/>
  <c r="AG114" i="25"/>
  <c r="AG115" i="25"/>
  <c r="AG116" i="25"/>
  <c r="AG117" i="25"/>
  <c r="AG118" i="25"/>
  <c r="AG119" i="25"/>
  <c r="AG120" i="25"/>
  <c r="AG121" i="25"/>
  <c r="AG122" i="25"/>
  <c r="AG123" i="25"/>
  <c r="AG124" i="25"/>
  <c r="AG125" i="25"/>
  <c r="AG126" i="25"/>
  <c r="AG127" i="25"/>
  <c r="AG128" i="25"/>
  <c r="AG129" i="25"/>
  <c r="AG130" i="25"/>
  <c r="AG131" i="25"/>
  <c r="AG132" i="25"/>
  <c r="AG133" i="25"/>
  <c r="AG134" i="25"/>
  <c r="AG135" i="25"/>
  <c r="AG136" i="25"/>
  <c r="AG137" i="25"/>
  <c r="AG138" i="25"/>
  <c r="AG139" i="25"/>
  <c r="AG140" i="25"/>
  <c r="AG141" i="25"/>
  <c r="AG142" i="25"/>
  <c r="AG143" i="25"/>
  <c r="AG144" i="25"/>
  <c r="AG145" i="25"/>
  <c r="AG146" i="25"/>
  <c r="AG147" i="25"/>
  <c r="AG148" i="25"/>
  <c r="AG149" i="25"/>
  <c r="AG150" i="25"/>
  <c r="AG151" i="25"/>
  <c r="AG152" i="25"/>
  <c r="AG153" i="25"/>
  <c r="AG154" i="25"/>
  <c r="AG155" i="25"/>
  <c r="AG156" i="25"/>
  <c r="AG157" i="25"/>
  <c r="AG158" i="25"/>
  <c r="AG159" i="25"/>
  <c r="AG160" i="25"/>
  <c r="AG161" i="25"/>
  <c r="AG162" i="25"/>
  <c r="AG163" i="25"/>
  <c r="AG164" i="25"/>
  <c r="AG165" i="25"/>
  <c r="AG166" i="25"/>
  <c r="AG167" i="25"/>
  <c r="AG168" i="25"/>
  <c r="AG169" i="25"/>
  <c r="AG170" i="25"/>
  <c r="AG171" i="25"/>
  <c r="AG172" i="25"/>
  <c r="AG173" i="25"/>
  <c r="AG174" i="25"/>
  <c r="AG175" i="25"/>
  <c r="AG176" i="25"/>
  <c r="AG177" i="25"/>
  <c r="AG178" i="25"/>
  <c r="AG179" i="25"/>
  <c r="AG180" i="25"/>
  <c r="AG181" i="25"/>
  <c r="AG182" i="25"/>
  <c r="AG183" i="25"/>
  <c r="AG184" i="25"/>
  <c r="AG185" i="25"/>
  <c r="AG186" i="25"/>
  <c r="AG187" i="25"/>
  <c r="AG188" i="25"/>
  <c r="AG189" i="25"/>
  <c r="AG190" i="25"/>
  <c r="AG191" i="25"/>
  <c r="AG192" i="25"/>
  <c r="AG193" i="25"/>
  <c r="AG194" i="25"/>
  <c r="AG195" i="25"/>
  <c r="AG196" i="25"/>
  <c r="AG197" i="25"/>
  <c r="AG198" i="25"/>
  <c r="AG199" i="25"/>
  <c r="AG200" i="25"/>
  <c r="AG201" i="25"/>
  <c r="AG202" i="25"/>
  <c r="AG203" i="25"/>
  <c r="AG204" i="25"/>
  <c r="AG205" i="25"/>
  <c r="AG206" i="25"/>
  <c r="AG207" i="25"/>
  <c r="AG208" i="25"/>
  <c r="AG209" i="25"/>
  <c r="AG210" i="25"/>
  <c r="AG211" i="25"/>
  <c r="AG212" i="25"/>
  <c r="AG213" i="25"/>
  <c r="AG214" i="25"/>
  <c r="AG215" i="25"/>
  <c r="AG216" i="25"/>
  <c r="AG217" i="25"/>
  <c r="AG218" i="25"/>
  <c r="AG219" i="25"/>
  <c r="AG220" i="25"/>
  <c r="AG221" i="25"/>
  <c r="AG222" i="25"/>
  <c r="AG223" i="25"/>
  <c r="AG224" i="25"/>
  <c r="AG225" i="25"/>
  <c r="AG226" i="25"/>
  <c r="AG227" i="25"/>
  <c r="AG228" i="25"/>
  <c r="AG229" i="25"/>
  <c r="AG230" i="25"/>
  <c r="AG231" i="25"/>
  <c r="AG232" i="25"/>
  <c r="AG233" i="25"/>
  <c r="AG234" i="25"/>
  <c r="AG235" i="25"/>
  <c r="AG236" i="25"/>
  <c r="AG237" i="25"/>
  <c r="AG238" i="25"/>
  <c r="AG239" i="25"/>
  <c r="AG240" i="25"/>
  <c r="AG241" i="25"/>
  <c r="AG242" i="25"/>
  <c r="AG243" i="25"/>
  <c r="AG244" i="25"/>
  <c r="AG245" i="25"/>
  <c r="AG246" i="25"/>
  <c r="AG247" i="25"/>
  <c r="AG248" i="25"/>
  <c r="AG249" i="25"/>
  <c r="AG250" i="25"/>
  <c r="AG251" i="25"/>
  <c r="AG252" i="25"/>
  <c r="AG253" i="25"/>
  <c r="AG254" i="25"/>
  <c r="AG255" i="25"/>
  <c r="AG256" i="25"/>
  <c r="AG257" i="25"/>
  <c r="AG258" i="25"/>
  <c r="AG259" i="25"/>
  <c r="AG260" i="25"/>
  <c r="AG261" i="25"/>
  <c r="AG262" i="25"/>
  <c r="AG263" i="25"/>
  <c r="AG264" i="25"/>
  <c r="AG265" i="25"/>
  <c r="AG266" i="25"/>
  <c r="AG267" i="25"/>
  <c r="AG268" i="25"/>
  <c r="AG269" i="25"/>
  <c r="AG270" i="25"/>
  <c r="AG271" i="25"/>
  <c r="AG272" i="25"/>
  <c r="AG273" i="25"/>
  <c r="AG274" i="25"/>
  <c r="AG275" i="25"/>
  <c r="AG276" i="25"/>
  <c r="AG277" i="25"/>
  <c r="AG278" i="25"/>
  <c r="AG279" i="25"/>
  <c r="AG280" i="25"/>
  <c r="AG281" i="25"/>
  <c r="AG282" i="25"/>
  <c r="AG283" i="25"/>
  <c r="AG284" i="25"/>
  <c r="AG285" i="25"/>
  <c r="AG286" i="25"/>
  <c r="AG287" i="25"/>
  <c r="AG288" i="25"/>
  <c r="AG289" i="25"/>
  <c r="AG290" i="25"/>
  <c r="AG291" i="25"/>
  <c r="AG292" i="25"/>
  <c r="AG293" i="25"/>
  <c r="AG294" i="25"/>
  <c r="AG295" i="25"/>
  <c r="AG296" i="25"/>
  <c r="AG297" i="25"/>
  <c r="AG298" i="25"/>
  <c r="AG299" i="25"/>
  <c r="AG300" i="25"/>
  <c r="AG301" i="25"/>
  <c r="AG302" i="25"/>
  <c r="AG303" i="25"/>
  <c r="AG304" i="25"/>
  <c r="AG305" i="25"/>
  <c r="AG306" i="25"/>
  <c r="AG307" i="25"/>
  <c r="AG308" i="25"/>
  <c r="AG309" i="25"/>
  <c r="AG310" i="25"/>
  <c r="AG311" i="25"/>
  <c r="AG312" i="25"/>
  <c r="AG313" i="25"/>
  <c r="AG314" i="25"/>
  <c r="AG315" i="25"/>
  <c r="AG316" i="25"/>
  <c r="AG317" i="25"/>
  <c r="AG318" i="25"/>
  <c r="AG319" i="25"/>
  <c r="AG320" i="25"/>
  <c r="AG321" i="25"/>
  <c r="AG322" i="25"/>
  <c r="AG323" i="25"/>
  <c r="AG324" i="25"/>
  <c r="AG325" i="25"/>
  <c r="AG326" i="25"/>
  <c r="AG327" i="25"/>
  <c r="AG328" i="25"/>
  <c r="AG329" i="25"/>
  <c r="AG330" i="25"/>
  <c r="AG331" i="25"/>
  <c r="AG332" i="25"/>
  <c r="AG333" i="25"/>
  <c r="AG334" i="25"/>
  <c r="AG335" i="25"/>
  <c r="AG336" i="25"/>
  <c r="AG337" i="25"/>
  <c r="AG338" i="25"/>
  <c r="AG339" i="25"/>
  <c r="AG340" i="25"/>
  <c r="AG341" i="25"/>
  <c r="AG342" i="25"/>
  <c r="AG343" i="25"/>
  <c r="AG344" i="25"/>
  <c r="AG345" i="25"/>
  <c r="AG346" i="25"/>
  <c r="AG347" i="25"/>
  <c r="AG348" i="25"/>
  <c r="AG349" i="25"/>
  <c r="AG350" i="25"/>
  <c r="AG351" i="25"/>
  <c r="AG352" i="25"/>
  <c r="AG353" i="25"/>
  <c r="AG354" i="25"/>
  <c r="AG355" i="25"/>
  <c r="AG356" i="25"/>
  <c r="AG357" i="25"/>
  <c r="AG358" i="25"/>
  <c r="AG359" i="25"/>
  <c r="AG360" i="25"/>
  <c r="AG361" i="25"/>
  <c r="AG362" i="25"/>
  <c r="AG363" i="25"/>
  <c r="AG364" i="25"/>
  <c r="AG365" i="25"/>
  <c r="AG366" i="25"/>
  <c r="AG367" i="25"/>
  <c r="AG368" i="25"/>
  <c r="AG369" i="25"/>
  <c r="AG370" i="25"/>
  <c r="AG371" i="25"/>
  <c r="AG372" i="25"/>
  <c r="AG373" i="25"/>
  <c r="AG374" i="25"/>
  <c r="AG375" i="25"/>
  <c r="AG376" i="25"/>
  <c r="AG377" i="25"/>
  <c r="AG378" i="25"/>
  <c r="AG379" i="25"/>
  <c r="AG380" i="25"/>
  <c r="AG381" i="25"/>
  <c r="AG382" i="25"/>
  <c r="AG383" i="25"/>
  <c r="AG384" i="25"/>
  <c r="AG385" i="25"/>
  <c r="AG386" i="25"/>
  <c r="AG387" i="25"/>
  <c r="AG388" i="25"/>
  <c r="AG389" i="25"/>
  <c r="AG390" i="25"/>
  <c r="AG391" i="25"/>
  <c r="AG392" i="25"/>
  <c r="AG393" i="25"/>
  <c r="AG394" i="25"/>
  <c r="AG395" i="25"/>
  <c r="AG396" i="25"/>
  <c r="AG397" i="25"/>
  <c r="AG398" i="25"/>
  <c r="AG399" i="25"/>
  <c r="AG400" i="25"/>
  <c r="AG401" i="25"/>
  <c r="AG402" i="25"/>
  <c r="AG403" i="25"/>
  <c r="AG404" i="25"/>
  <c r="AG405" i="25"/>
  <c r="AG406" i="25"/>
  <c r="AG407" i="25"/>
  <c r="AG408" i="25"/>
  <c r="AG409" i="25"/>
  <c r="AG410" i="25"/>
  <c r="AG411" i="25"/>
  <c r="AG412" i="25"/>
  <c r="AG413" i="25"/>
  <c r="AG414" i="25"/>
  <c r="AG415" i="25"/>
  <c r="AG416" i="25"/>
  <c r="AG417" i="25"/>
  <c r="AG418" i="25"/>
  <c r="AG419" i="25"/>
  <c r="AG420" i="25"/>
  <c r="AG421" i="25"/>
  <c r="AG422" i="25"/>
  <c r="AG423" i="25"/>
  <c r="AG424" i="25"/>
  <c r="AG425" i="25"/>
  <c r="AG426" i="25"/>
  <c r="AG427" i="25"/>
  <c r="AG428" i="25"/>
  <c r="AG429" i="25"/>
  <c r="AG430" i="25"/>
  <c r="AG431" i="25"/>
  <c r="AG432" i="25"/>
  <c r="AG433" i="25"/>
  <c r="AG434" i="25"/>
  <c r="AG435" i="25"/>
  <c r="AG436" i="25"/>
  <c r="AG437" i="25"/>
  <c r="AG438" i="25"/>
  <c r="AG439" i="25"/>
  <c r="AG440" i="25"/>
  <c r="AG4" i="25"/>
  <c r="Y5" i="25"/>
  <c r="Y6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Y257" i="25"/>
  <c r="Y258" i="25"/>
  <c r="Y259" i="25"/>
  <c r="Y260" i="25"/>
  <c r="Y261" i="25"/>
  <c r="Y262" i="25"/>
  <c r="Y263" i="25"/>
  <c r="Y264" i="25"/>
  <c r="Y265" i="25"/>
  <c r="Y266" i="25"/>
  <c r="Y267" i="25"/>
  <c r="Y268" i="25"/>
  <c r="Y269" i="25"/>
  <c r="Y270" i="25"/>
  <c r="Y271" i="25"/>
  <c r="Y272" i="25"/>
  <c r="Y273" i="25"/>
  <c r="Y274" i="25"/>
  <c r="Y275" i="25"/>
  <c r="Y276" i="25"/>
  <c r="Y277" i="25"/>
  <c r="Y278" i="25"/>
  <c r="Y279" i="25"/>
  <c r="Y280" i="25"/>
  <c r="Y281" i="25"/>
  <c r="Y282" i="25"/>
  <c r="Y283" i="25"/>
  <c r="Y284" i="25"/>
  <c r="Y285" i="25"/>
  <c r="Y286" i="25"/>
  <c r="Y287" i="25"/>
  <c r="Y288" i="25"/>
  <c r="Y289" i="25"/>
  <c r="Y290" i="25"/>
  <c r="Y291" i="25"/>
  <c r="Y292" i="25"/>
  <c r="Y293" i="25"/>
  <c r="Y294" i="25"/>
  <c r="Y295" i="25"/>
  <c r="Y296" i="25"/>
  <c r="Y297" i="25"/>
  <c r="Y298" i="25"/>
  <c r="Y299" i="25"/>
  <c r="Y300" i="25"/>
  <c r="Y301" i="25"/>
  <c r="Y302" i="25"/>
  <c r="Y303" i="25"/>
  <c r="Y304" i="25"/>
  <c r="Y305" i="25"/>
  <c r="Y306" i="25"/>
  <c r="Y307" i="25"/>
  <c r="Y308" i="25"/>
  <c r="Y309" i="25"/>
  <c r="Y310" i="25"/>
  <c r="Y311" i="25"/>
  <c r="Y312" i="25"/>
  <c r="Y313" i="25"/>
  <c r="Y314" i="25"/>
  <c r="Y315" i="25"/>
  <c r="Y316" i="25"/>
  <c r="Y317" i="25"/>
  <c r="Y318" i="25"/>
  <c r="Y319" i="25"/>
  <c r="Y320" i="25"/>
  <c r="Y321" i="25"/>
  <c r="Y322" i="25"/>
  <c r="Y323" i="25"/>
  <c r="Y324" i="25"/>
  <c r="Y325" i="25"/>
  <c r="Y326" i="25"/>
  <c r="Y327" i="25"/>
  <c r="Y328" i="25"/>
  <c r="Y329" i="25"/>
  <c r="Y330" i="25"/>
  <c r="Y331" i="25"/>
  <c r="Y332" i="25"/>
  <c r="Y333" i="25"/>
  <c r="Y334" i="25"/>
  <c r="Y335" i="25"/>
  <c r="Y336" i="25"/>
  <c r="Y337" i="25"/>
  <c r="Y338" i="25"/>
  <c r="Y339" i="25"/>
  <c r="Y340" i="25"/>
  <c r="Y341" i="25"/>
  <c r="Y342" i="25"/>
  <c r="Y343" i="25"/>
  <c r="Y344" i="25"/>
  <c r="Y345" i="25"/>
  <c r="Y346" i="25"/>
  <c r="Y347" i="25"/>
  <c r="Y348" i="25"/>
  <c r="Y349" i="25"/>
  <c r="Y350" i="25"/>
  <c r="Y351" i="25"/>
  <c r="Y352" i="25"/>
  <c r="Y353" i="25"/>
  <c r="Y354" i="25"/>
  <c r="Y355" i="25"/>
  <c r="Y356" i="25"/>
  <c r="Y357" i="25"/>
  <c r="Y358" i="25"/>
  <c r="Y359" i="25"/>
  <c r="Y360" i="25"/>
  <c r="Y361" i="25"/>
  <c r="Y362" i="25"/>
  <c r="Y363" i="25"/>
  <c r="Y364" i="25"/>
  <c r="Y365" i="25"/>
  <c r="Y366" i="25"/>
  <c r="Y367" i="25"/>
  <c r="Y368" i="25"/>
  <c r="Y369" i="25"/>
  <c r="Y370" i="25"/>
  <c r="Y371" i="25"/>
  <c r="Y372" i="25"/>
  <c r="Y373" i="25"/>
  <c r="Y374" i="25"/>
  <c r="Y375" i="25"/>
  <c r="Y376" i="25"/>
  <c r="Y377" i="25"/>
  <c r="Y378" i="25"/>
  <c r="Y379" i="25"/>
  <c r="Y380" i="25"/>
  <c r="Y381" i="25"/>
  <c r="Y382" i="25"/>
  <c r="Y383" i="25"/>
  <c r="Y384" i="25"/>
  <c r="Y385" i="25"/>
  <c r="Y386" i="25"/>
  <c r="Y387" i="25"/>
  <c r="Y388" i="25"/>
  <c r="Y389" i="25"/>
  <c r="Y390" i="25"/>
  <c r="Y391" i="25"/>
  <c r="Y392" i="25"/>
  <c r="Y393" i="25"/>
  <c r="Y394" i="25"/>
  <c r="Y395" i="25"/>
  <c r="Y396" i="25"/>
  <c r="Y397" i="25"/>
  <c r="Y398" i="25"/>
  <c r="Y399" i="25"/>
  <c r="Y400" i="25"/>
  <c r="Y401" i="25"/>
  <c r="Y402" i="25"/>
  <c r="Y403" i="25"/>
  <c r="Y404" i="25"/>
  <c r="Y405" i="25"/>
  <c r="Y406" i="25"/>
  <c r="Y407" i="25"/>
  <c r="Y408" i="25"/>
  <c r="Y409" i="25"/>
  <c r="Y410" i="25"/>
  <c r="Y411" i="25"/>
  <c r="Y412" i="25"/>
  <c r="Y413" i="25"/>
  <c r="Y414" i="25"/>
  <c r="Y415" i="25"/>
  <c r="Y416" i="25"/>
  <c r="Y417" i="25"/>
  <c r="Y418" i="25"/>
  <c r="Y419" i="25"/>
  <c r="Y420" i="25"/>
  <c r="Y421" i="25"/>
  <c r="Y422" i="25"/>
  <c r="Y423" i="25"/>
  <c r="Y424" i="25"/>
  <c r="Y425" i="25"/>
  <c r="Y426" i="25"/>
  <c r="Y427" i="25"/>
  <c r="Y428" i="25"/>
  <c r="Y429" i="25"/>
  <c r="Y430" i="25"/>
  <c r="Y431" i="25"/>
  <c r="Y432" i="25"/>
  <c r="Y433" i="25"/>
  <c r="Y434" i="25"/>
  <c r="Y435" i="25"/>
  <c r="Y436" i="25"/>
  <c r="Y437" i="25"/>
  <c r="Y438" i="25"/>
  <c r="Y439" i="25"/>
  <c r="Y440" i="25"/>
  <c r="Y4" i="25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V31" i="25"/>
  <c r="V32" i="25"/>
  <c r="V33" i="25"/>
  <c r="V34" i="25"/>
  <c r="V35" i="25"/>
  <c r="V36" i="25"/>
  <c r="V37" i="25"/>
  <c r="V38" i="25"/>
  <c r="V39" i="25"/>
  <c r="V40" i="25"/>
  <c r="V41" i="25"/>
  <c r="V42" i="25"/>
  <c r="V43" i="25"/>
  <c r="V44" i="25"/>
  <c r="V45" i="25"/>
  <c r="V46" i="25"/>
  <c r="V47" i="25"/>
  <c r="V48" i="25"/>
  <c r="V49" i="25"/>
  <c r="V50" i="25"/>
  <c r="V51" i="25"/>
  <c r="V52" i="25"/>
  <c r="V53" i="25"/>
  <c r="V54" i="25"/>
  <c r="V55" i="25"/>
  <c r="V56" i="25"/>
  <c r="V57" i="25"/>
  <c r="V58" i="25"/>
  <c r="V59" i="25"/>
  <c r="V60" i="25"/>
  <c r="V61" i="25"/>
  <c r="V62" i="25"/>
  <c r="V63" i="25"/>
  <c r="V64" i="25"/>
  <c r="V65" i="25"/>
  <c r="V66" i="25"/>
  <c r="V67" i="2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V83" i="25"/>
  <c r="V84" i="25"/>
  <c r="V85" i="25"/>
  <c r="V86" i="25"/>
  <c r="V87" i="25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4" i="25"/>
  <c r="V105" i="25"/>
  <c r="V106" i="25"/>
  <c r="V107" i="25"/>
  <c r="V108" i="25"/>
  <c r="V109" i="25"/>
  <c r="V110" i="25"/>
  <c r="V111" i="25"/>
  <c r="V112" i="25"/>
  <c r="V113" i="25"/>
  <c r="V114" i="25"/>
  <c r="V115" i="25"/>
  <c r="V116" i="25"/>
  <c r="V117" i="25"/>
  <c r="V118" i="25"/>
  <c r="V119" i="25"/>
  <c r="V120" i="25"/>
  <c r="V121" i="25"/>
  <c r="V122" i="25"/>
  <c r="V123" i="25"/>
  <c r="V124" i="25"/>
  <c r="V125" i="25"/>
  <c r="V126" i="25"/>
  <c r="V127" i="25"/>
  <c r="V128" i="25"/>
  <c r="V129" i="25"/>
  <c r="V130" i="25"/>
  <c r="V131" i="25"/>
  <c r="V132" i="25"/>
  <c r="V133" i="25"/>
  <c r="V134" i="25"/>
  <c r="V135" i="25"/>
  <c r="V136" i="25"/>
  <c r="V137" i="25"/>
  <c r="V138" i="25"/>
  <c r="V139" i="25"/>
  <c r="V140" i="25"/>
  <c r="V141" i="25"/>
  <c r="V142" i="25"/>
  <c r="V143" i="25"/>
  <c r="V144" i="25"/>
  <c r="V145" i="25"/>
  <c r="V146" i="25"/>
  <c r="V147" i="25"/>
  <c r="V148" i="25"/>
  <c r="V149" i="25"/>
  <c r="V150" i="25"/>
  <c r="V151" i="25"/>
  <c r="V152" i="25"/>
  <c r="V153" i="25"/>
  <c r="V154" i="25"/>
  <c r="V155" i="25"/>
  <c r="V156" i="25"/>
  <c r="V157" i="25"/>
  <c r="V158" i="25"/>
  <c r="V159" i="25"/>
  <c r="V160" i="25"/>
  <c r="V161" i="25"/>
  <c r="V162" i="25"/>
  <c r="V163" i="25"/>
  <c r="V164" i="25"/>
  <c r="V165" i="25"/>
  <c r="V166" i="25"/>
  <c r="V167" i="25"/>
  <c r="V168" i="25"/>
  <c r="V169" i="25"/>
  <c r="V170" i="25"/>
  <c r="V171" i="25"/>
  <c r="V172" i="25"/>
  <c r="V173" i="25"/>
  <c r="V174" i="25"/>
  <c r="V175" i="25"/>
  <c r="V176" i="25"/>
  <c r="V177" i="25"/>
  <c r="V178" i="25"/>
  <c r="V179" i="25"/>
  <c r="V180" i="25"/>
  <c r="V181" i="25"/>
  <c r="V182" i="25"/>
  <c r="V183" i="25"/>
  <c r="V184" i="25"/>
  <c r="V185" i="25"/>
  <c r="V186" i="25"/>
  <c r="V187" i="25"/>
  <c r="V188" i="25"/>
  <c r="V189" i="25"/>
  <c r="V190" i="25"/>
  <c r="V191" i="25"/>
  <c r="V192" i="25"/>
  <c r="V193" i="25"/>
  <c r="V194" i="25"/>
  <c r="V195" i="25"/>
  <c r="V196" i="25"/>
  <c r="V197" i="25"/>
  <c r="V198" i="25"/>
  <c r="V199" i="25"/>
  <c r="V200" i="25"/>
  <c r="V201" i="25"/>
  <c r="V202" i="25"/>
  <c r="V203" i="25"/>
  <c r="V204" i="25"/>
  <c r="V205" i="25"/>
  <c r="V206" i="25"/>
  <c r="V207" i="25"/>
  <c r="V208" i="25"/>
  <c r="V209" i="25"/>
  <c r="V210" i="25"/>
  <c r="V211" i="25"/>
  <c r="V212" i="25"/>
  <c r="V213" i="25"/>
  <c r="V214" i="25"/>
  <c r="V215" i="25"/>
  <c r="V216" i="25"/>
  <c r="V217" i="25"/>
  <c r="V218" i="25"/>
  <c r="V219" i="25"/>
  <c r="V220" i="25"/>
  <c r="V221" i="25"/>
  <c r="V222" i="25"/>
  <c r="V223" i="25"/>
  <c r="V224" i="25"/>
  <c r="V225" i="25"/>
  <c r="V226" i="25"/>
  <c r="V227" i="25"/>
  <c r="V228" i="25"/>
  <c r="V229" i="25"/>
  <c r="V230" i="25"/>
  <c r="V231" i="25"/>
  <c r="V232" i="25"/>
  <c r="V233" i="25"/>
  <c r="V234" i="25"/>
  <c r="V235" i="25"/>
  <c r="V236" i="25"/>
  <c r="V237" i="25"/>
  <c r="V238" i="25"/>
  <c r="V239" i="25"/>
  <c r="V240" i="25"/>
  <c r="V241" i="25"/>
  <c r="V242" i="25"/>
  <c r="V243" i="25"/>
  <c r="V244" i="25"/>
  <c r="V245" i="25"/>
  <c r="V246" i="25"/>
  <c r="V247" i="25"/>
  <c r="V248" i="25"/>
  <c r="V249" i="25"/>
  <c r="V250" i="25"/>
  <c r="V251" i="25"/>
  <c r="V252" i="25"/>
  <c r="V253" i="25"/>
  <c r="V254" i="25"/>
  <c r="V255" i="25"/>
  <c r="V256" i="25"/>
  <c r="V257" i="25"/>
  <c r="V258" i="25"/>
  <c r="V259" i="25"/>
  <c r="V260" i="25"/>
  <c r="V261" i="25"/>
  <c r="V262" i="25"/>
  <c r="V263" i="25"/>
  <c r="V264" i="25"/>
  <c r="V265" i="25"/>
  <c r="V266" i="25"/>
  <c r="V267" i="25"/>
  <c r="V268" i="25"/>
  <c r="V269" i="25"/>
  <c r="V270" i="25"/>
  <c r="V271" i="25"/>
  <c r="V272" i="25"/>
  <c r="V273" i="25"/>
  <c r="V274" i="25"/>
  <c r="V275" i="25"/>
  <c r="V276" i="25"/>
  <c r="V277" i="25"/>
  <c r="V278" i="25"/>
  <c r="V279" i="25"/>
  <c r="V280" i="25"/>
  <c r="V281" i="25"/>
  <c r="V282" i="25"/>
  <c r="V283" i="25"/>
  <c r="V284" i="25"/>
  <c r="V285" i="25"/>
  <c r="V286" i="25"/>
  <c r="V287" i="25"/>
  <c r="V288" i="25"/>
  <c r="V289" i="25"/>
  <c r="V290" i="25"/>
  <c r="V291" i="25"/>
  <c r="V292" i="25"/>
  <c r="V293" i="25"/>
  <c r="V294" i="25"/>
  <c r="V295" i="25"/>
  <c r="V296" i="25"/>
  <c r="V297" i="25"/>
  <c r="V298" i="25"/>
  <c r="V299" i="25"/>
  <c r="V300" i="25"/>
  <c r="V301" i="25"/>
  <c r="V302" i="25"/>
  <c r="V303" i="25"/>
  <c r="V304" i="25"/>
  <c r="V305" i="25"/>
  <c r="V306" i="25"/>
  <c r="V307" i="25"/>
  <c r="V308" i="25"/>
  <c r="V309" i="25"/>
  <c r="V310" i="25"/>
  <c r="V311" i="25"/>
  <c r="V312" i="25"/>
  <c r="V313" i="25"/>
  <c r="V314" i="25"/>
  <c r="V315" i="25"/>
  <c r="V316" i="25"/>
  <c r="V317" i="25"/>
  <c r="V318" i="25"/>
  <c r="V319" i="25"/>
  <c r="V320" i="25"/>
  <c r="V321" i="25"/>
  <c r="V322" i="25"/>
  <c r="V323" i="25"/>
  <c r="V324" i="25"/>
  <c r="V325" i="25"/>
  <c r="V326" i="25"/>
  <c r="V327" i="25"/>
  <c r="V328" i="25"/>
  <c r="V329" i="25"/>
  <c r="V330" i="25"/>
  <c r="V331" i="25"/>
  <c r="V332" i="25"/>
  <c r="V333" i="25"/>
  <c r="V334" i="25"/>
  <c r="V335" i="25"/>
  <c r="V336" i="25"/>
  <c r="V337" i="25"/>
  <c r="V338" i="25"/>
  <c r="V339" i="25"/>
  <c r="V340" i="25"/>
  <c r="V341" i="25"/>
  <c r="V342" i="25"/>
  <c r="V343" i="25"/>
  <c r="V344" i="25"/>
  <c r="V345" i="25"/>
  <c r="V346" i="25"/>
  <c r="V347" i="25"/>
  <c r="V348" i="25"/>
  <c r="V349" i="25"/>
  <c r="V350" i="25"/>
  <c r="V351" i="25"/>
  <c r="V352" i="25"/>
  <c r="V353" i="25"/>
  <c r="V354" i="25"/>
  <c r="V355" i="25"/>
  <c r="V356" i="25"/>
  <c r="V357" i="25"/>
  <c r="V358" i="25"/>
  <c r="V359" i="25"/>
  <c r="V360" i="25"/>
  <c r="V361" i="25"/>
  <c r="V362" i="25"/>
  <c r="V363" i="25"/>
  <c r="V364" i="25"/>
  <c r="V365" i="25"/>
  <c r="V366" i="25"/>
  <c r="V367" i="25"/>
  <c r="V368" i="25"/>
  <c r="V369" i="25"/>
  <c r="V370" i="25"/>
  <c r="V371" i="25"/>
  <c r="V372" i="25"/>
  <c r="V373" i="25"/>
  <c r="V374" i="25"/>
  <c r="V375" i="25"/>
  <c r="V376" i="25"/>
  <c r="V377" i="25"/>
  <c r="V378" i="25"/>
  <c r="V379" i="25"/>
  <c r="V380" i="25"/>
  <c r="V381" i="25"/>
  <c r="V382" i="25"/>
  <c r="V383" i="25"/>
  <c r="V384" i="25"/>
  <c r="V385" i="25"/>
  <c r="V386" i="25"/>
  <c r="V387" i="25"/>
  <c r="V388" i="25"/>
  <c r="V389" i="25"/>
  <c r="V390" i="25"/>
  <c r="V391" i="25"/>
  <c r="V392" i="25"/>
  <c r="V393" i="25"/>
  <c r="V394" i="25"/>
  <c r="V395" i="25"/>
  <c r="V396" i="25"/>
  <c r="V397" i="25"/>
  <c r="V398" i="25"/>
  <c r="V399" i="25"/>
  <c r="V400" i="25"/>
  <c r="V401" i="25"/>
  <c r="V402" i="25"/>
  <c r="V403" i="25"/>
  <c r="V404" i="25"/>
  <c r="V405" i="25"/>
  <c r="V406" i="25"/>
  <c r="V407" i="25"/>
  <c r="V408" i="25"/>
  <c r="V409" i="25"/>
  <c r="V410" i="25"/>
  <c r="V411" i="25"/>
  <c r="V412" i="25"/>
  <c r="V413" i="25"/>
  <c r="V414" i="25"/>
  <c r="V415" i="25"/>
  <c r="V416" i="25"/>
  <c r="V417" i="25"/>
  <c r="V418" i="25"/>
  <c r="V419" i="25"/>
  <c r="V420" i="25"/>
  <c r="V421" i="25"/>
  <c r="V422" i="25"/>
  <c r="V423" i="25"/>
  <c r="V424" i="25"/>
  <c r="V425" i="25"/>
  <c r="V426" i="25"/>
  <c r="V427" i="25"/>
  <c r="V428" i="25"/>
  <c r="V429" i="25"/>
  <c r="V430" i="25"/>
  <c r="V431" i="25"/>
  <c r="V432" i="25"/>
  <c r="V433" i="25"/>
  <c r="V434" i="25"/>
  <c r="V435" i="25"/>
  <c r="V436" i="25"/>
  <c r="V437" i="25"/>
  <c r="V438" i="25"/>
  <c r="V439" i="25"/>
  <c r="V440" i="25"/>
  <c r="V441" i="25"/>
  <c r="V442" i="25"/>
  <c r="V443" i="25"/>
  <c r="V444" i="25"/>
  <c r="V445" i="25"/>
  <c r="V446" i="25"/>
  <c r="V447" i="25"/>
  <c r="V448" i="25"/>
  <c r="V449" i="25"/>
  <c r="V450" i="25"/>
  <c r="V451" i="25"/>
  <c r="V452" i="25"/>
  <c r="V453" i="25"/>
  <c r="V454" i="25"/>
  <c r="V455" i="25"/>
  <c r="V456" i="25"/>
  <c r="V457" i="25"/>
  <c r="V458" i="25"/>
  <c r="V459" i="25"/>
  <c r="V460" i="25"/>
  <c r="V461" i="25"/>
  <c r="V462" i="25"/>
  <c r="V463" i="25"/>
  <c r="V464" i="25"/>
  <c r="V465" i="25"/>
  <c r="V466" i="25"/>
  <c r="V467" i="25"/>
  <c r="V468" i="25"/>
  <c r="V469" i="25"/>
  <c r="V470" i="25"/>
  <c r="V471" i="25"/>
  <c r="V472" i="25"/>
  <c r="V473" i="25"/>
  <c r="V474" i="25"/>
  <c r="V475" i="25"/>
  <c r="V476" i="25"/>
  <c r="V477" i="25"/>
  <c r="V478" i="25"/>
  <c r="V479" i="25"/>
  <c r="V480" i="25"/>
  <c r="V481" i="25"/>
  <c r="V482" i="25"/>
  <c r="V483" i="25"/>
  <c r="V484" i="25"/>
  <c r="V485" i="25"/>
  <c r="V486" i="25"/>
  <c r="V487" i="25"/>
  <c r="V488" i="25"/>
  <c r="V489" i="25"/>
  <c r="V490" i="25"/>
  <c r="V491" i="25"/>
  <c r="V492" i="25"/>
  <c r="V493" i="25"/>
  <c r="V494" i="25"/>
  <c r="V495" i="25"/>
  <c r="V496" i="25"/>
  <c r="V497" i="25"/>
  <c r="V498" i="25"/>
  <c r="V499" i="25"/>
  <c r="V500" i="25"/>
  <c r="V501" i="25"/>
  <c r="V502" i="25"/>
  <c r="V503" i="25"/>
  <c r="V504" i="25"/>
  <c r="V505" i="25"/>
  <c r="V506" i="25"/>
  <c r="V507" i="25"/>
  <c r="V508" i="25"/>
  <c r="V509" i="25"/>
  <c r="V510" i="25"/>
  <c r="V511" i="25"/>
  <c r="V512" i="25"/>
  <c r="V513" i="25"/>
  <c r="V514" i="25"/>
  <c r="V515" i="25"/>
  <c r="V516" i="25"/>
  <c r="V517" i="25"/>
  <c r="V518" i="25"/>
  <c r="V519" i="25"/>
  <c r="V520" i="25"/>
  <c r="V521" i="25"/>
  <c r="V522" i="25"/>
  <c r="V523" i="25"/>
  <c r="V524" i="25"/>
  <c r="V525" i="25"/>
  <c r="V526" i="25"/>
  <c r="V527" i="25"/>
  <c r="V528" i="25"/>
  <c r="V529" i="25"/>
  <c r="V530" i="25"/>
  <c r="V531" i="25"/>
  <c r="V532" i="25"/>
  <c r="V533" i="25"/>
  <c r="V534" i="25"/>
  <c r="V535" i="25"/>
  <c r="V536" i="25"/>
  <c r="V537" i="25"/>
  <c r="V538" i="25"/>
  <c r="V539" i="25"/>
  <c r="V540" i="25"/>
  <c r="V541" i="25"/>
  <c r="V542" i="25"/>
  <c r="V543" i="25"/>
  <c r="V544" i="25"/>
  <c r="V545" i="25"/>
  <c r="V546" i="25"/>
  <c r="V547" i="25"/>
  <c r="V548" i="25"/>
  <c r="V549" i="25"/>
  <c r="V550" i="25"/>
  <c r="V551" i="25"/>
  <c r="V552" i="25"/>
  <c r="V553" i="25"/>
  <c r="V554" i="25"/>
  <c r="V555" i="25"/>
  <c r="V556" i="25"/>
  <c r="V557" i="25"/>
  <c r="V558" i="25"/>
  <c r="V559" i="25"/>
  <c r="V560" i="25"/>
  <c r="V561" i="25"/>
  <c r="V562" i="25"/>
  <c r="V563" i="25"/>
  <c r="V564" i="25"/>
  <c r="V565" i="25"/>
  <c r="V566" i="25"/>
  <c r="V567" i="25"/>
  <c r="V568" i="25"/>
  <c r="V569" i="25"/>
  <c r="V570" i="25"/>
  <c r="V571" i="25"/>
  <c r="V572" i="25"/>
  <c r="V573" i="25"/>
  <c r="V574" i="25"/>
  <c r="V575" i="25"/>
  <c r="V576" i="25"/>
  <c r="V577" i="25"/>
  <c r="V578" i="25"/>
  <c r="V579" i="25"/>
  <c r="V580" i="25"/>
  <c r="V581" i="25"/>
  <c r="V582" i="25"/>
  <c r="V583" i="25"/>
  <c r="V584" i="25"/>
  <c r="V585" i="25"/>
  <c r="V586" i="25"/>
  <c r="V587" i="25"/>
  <c r="V588" i="25"/>
  <c r="V589" i="25"/>
  <c r="V590" i="25"/>
  <c r="V591" i="25"/>
  <c r="V592" i="25"/>
  <c r="V593" i="25"/>
  <c r="V594" i="25"/>
  <c r="V595" i="25"/>
  <c r="V596" i="25"/>
  <c r="V597" i="25"/>
  <c r="V598" i="25"/>
  <c r="V599" i="25"/>
  <c r="V600" i="25"/>
  <c r="V601" i="25"/>
  <c r="V602" i="25"/>
  <c r="V603" i="25"/>
  <c r="V604" i="25"/>
  <c r="V605" i="25"/>
  <c r="V606" i="25"/>
  <c r="V607" i="25"/>
  <c r="V608" i="25"/>
  <c r="V609" i="25"/>
  <c r="V610" i="25"/>
  <c r="V611" i="25"/>
  <c r="V612" i="25"/>
  <c r="V613" i="25"/>
  <c r="V614" i="25"/>
  <c r="V615" i="25"/>
  <c r="V616" i="25"/>
  <c r="V617" i="25"/>
  <c r="V618" i="25"/>
  <c r="V619" i="25"/>
  <c r="V620" i="25"/>
  <c r="V621" i="25"/>
  <c r="V622" i="25"/>
  <c r="V623" i="25"/>
  <c r="V624" i="25"/>
  <c r="V625" i="25"/>
  <c r="V626" i="25"/>
  <c r="V627" i="25"/>
  <c r="V628" i="25"/>
  <c r="V629" i="25"/>
  <c r="V630" i="25"/>
  <c r="V631" i="25"/>
  <c r="V632" i="25"/>
  <c r="V633" i="25"/>
  <c r="V634" i="25"/>
  <c r="V635" i="25"/>
  <c r="V636" i="25"/>
  <c r="V637" i="25"/>
  <c r="V638" i="25"/>
  <c r="V639" i="25"/>
  <c r="V640" i="25"/>
  <c r="V641" i="25"/>
  <c r="V642" i="25"/>
  <c r="V643" i="25"/>
  <c r="V644" i="25"/>
  <c r="V645" i="25"/>
  <c r="V646" i="25"/>
  <c r="V647" i="25"/>
  <c r="V648" i="25"/>
  <c r="V649" i="25"/>
  <c r="V650" i="25"/>
  <c r="V651" i="25"/>
  <c r="V652" i="25"/>
  <c r="V653" i="25"/>
  <c r="V654" i="25"/>
  <c r="V655" i="25"/>
  <c r="V656" i="25"/>
  <c r="V657" i="25"/>
  <c r="V658" i="25"/>
  <c r="V659" i="25"/>
  <c r="V660" i="25"/>
  <c r="V661" i="25"/>
  <c r="V662" i="25"/>
  <c r="V663" i="25"/>
  <c r="V664" i="25"/>
  <c r="V665" i="25"/>
  <c r="V666" i="25"/>
  <c r="V667" i="25"/>
  <c r="V668" i="25"/>
  <c r="V669" i="25"/>
  <c r="V670" i="25"/>
  <c r="V671" i="25"/>
  <c r="V672" i="25"/>
  <c r="V673" i="25"/>
  <c r="V674" i="25"/>
  <c r="V675" i="25"/>
  <c r="V676" i="25"/>
  <c r="V677" i="25"/>
  <c r="V678" i="25"/>
  <c r="V679" i="25"/>
  <c r="V680" i="25"/>
  <c r="V681" i="25"/>
  <c r="V682" i="25"/>
  <c r="V683" i="25"/>
  <c r="V684" i="25"/>
  <c r="V685" i="25"/>
  <c r="V686" i="25"/>
  <c r="V687" i="25"/>
  <c r="V688" i="25"/>
  <c r="V689" i="25"/>
  <c r="V690" i="25"/>
  <c r="V4" i="25"/>
  <c r="N5" i="25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138" i="25"/>
  <c r="N139" i="25"/>
  <c r="N140" i="25"/>
  <c r="N141" i="25"/>
  <c r="N142" i="25"/>
  <c r="N143" i="25"/>
  <c r="N144" i="25"/>
  <c r="N145" i="25"/>
  <c r="N146" i="25"/>
  <c r="N147" i="25"/>
  <c r="N148" i="25"/>
  <c r="N149" i="25"/>
  <c r="N150" i="25"/>
  <c r="N151" i="25"/>
  <c r="N152" i="25"/>
  <c r="N153" i="25"/>
  <c r="N154" i="25"/>
  <c r="N155" i="25"/>
  <c r="N156" i="25"/>
  <c r="N157" i="25"/>
  <c r="N158" i="25"/>
  <c r="N159" i="25"/>
  <c r="N160" i="25"/>
  <c r="N161" i="25"/>
  <c r="N162" i="25"/>
  <c r="N163" i="25"/>
  <c r="N164" i="25"/>
  <c r="N165" i="25"/>
  <c r="N166" i="25"/>
  <c r="N167" i="25"/>
  <c r="N168" i="25"/>
  <c r="N169" i="25"/>
  <c r="N170" i="25"/>
  <c r="N171" i="25"/>
  <c r="N172" i="25"/>
  <c r="N173" i="25"/>
  <c r="N174" i="25"/>
  <c r="N175" i="25"/>
  <c r="N176" i="25"/>
  <c r="N177" i="25"/>
  <c r="N178" i="25"/>
  <c r="N179" i="25"/>
  <c r="N180" i="25"/>
  <c r="N181" i="25"/>
  <c r="N182" i="25"/>
  <c r="N183" i="25"/>
  <c r="N184" i="25"/>
  <c r="N185" i="25"/>
  <c r="N186" i="25"/>
  <c r="N187" i="25"/>
  <c r="N188" i="25"/>
  <c r="N189" i="25"/>
  <c r="N190" i="25"/>
  <c r="N191" i="25"/>
  <c r="N192" i="25"/>
  <c r="N193" i="25"/>
  <c r="N194" i="25"/>
  <c r="N195" i="25"/>
  <c r="N196" i="25"/>
  <c r="N197" i="25"/>
  <c r="N198" i="25"/>
  <c r="N199" i="25"/>
  <c r="N200" i="25"/>
  <c r="N201" i="25"/>
  <c r="N202" i="25"/>
  <c r="N203" i="25"/>
  <c r="N204" i="25"/>
  <c r="N205" i="25"/>
  <c r="N206" i="25"/>
  <c r="N207" i="25"/>
  <c r="N208" i="25"/>
  <c r="N209" i="25"/>
  <c r="N210" i="25"/>
  <c r="N211" i="25"/>
  <c r="N212" i="25"/>
  <c r="N213" i="25"/>
  <c r="N214" i="25"/>
  <c r="N215" i="25"/>
  <c r="N216" i="25"/>
  <c r="N217" i="25"/>
  <c r="N218" i="25"/>
  <c r="N219" i="25"/>
  <c r="N220" i="25"/>
  <c r="N221" i="25"/>
  <c r="N222" i="25"/>
  <c r="N223" i="25"/>
  <c r="N224" i="25"/>
  <c r="N225" i="25"/>
  <c r="N226" i="25"/>
  <c r="N227" i="25"/>
  <c r="N228" i="25"/>
  <c r="N229" i="25"/>
  <c r="N230" i="25"/>
  <c r="N231" i="25"/>
  <c r="N232" i="25"/>
  <c r="N233" i="25"/>
  <c r="N234" i="25"/>
  <c r="N235" i="25"/>
  <c r="N236" i="25"/>
  <c r="N237" i="25"/>
  <c r="N238" i="25"/>
  <c r="N239" i="25"/>
  <c r="N240" i="25"/>
  <c r="N241" i="25"/>
  <c r="N242" i="25"/>
  <c r="N243" i="25"/>
  <c r="N244" i="25"/>
  <c r="N245" i="25"/>
  <c r="N246" i="25"/>
  <c r="N247" i="25"/>
  <c r="N248" i="25"/>
  <c r="N249" i="25"/>
  <c r="N250" i="25"/>
  <c r="N251" i="25"/>
  <c r="N252" i="25"/>
  <c r="N253" i="25"/>
  <c r="N254" i="25"/>
  <c r="N255" i="25"/>
  <c r="N256" i="25"/>
  <c r="N257" i="25"/>
  <c r="N258" i="25"/>
  <c r="N259" i="25"/>
  <c r="N260" i="25"/>
  <c r="N261" i="25"/>
  <c r="N262" i="25"/>
  <c r="N263" i="25"/>
  <c r="N264" i="25"/>
  <c r="N265" i="25"/>
  <c r="N266" i="25"/>
  <c r="N267" i="25"/>
  <c r="N268" i="25"/>
  <c r="N269" i="25"/>
  <c r="N270" i="25"/>
  <c r="N271" i="25"/>
  <c r="N272" i="25"/>
  <c r="N273" i="25"/>
  <c r="N274" i="25"/>
  <c r="N275" i="25"/>
  <c r="N276" i="25"/>
  <c r="N277" i="25"/>
  <c r="N278" i="25"/>
  <c r="N279" i="25"/>
  <c r="N280" i="25"/>
  <c r="N281" i="25"/>
  <c r="N282" i="25"/>
  <c r="N283" i="25"/>
  <c r="N284" i="25"/>
  <c r="N285" i="25"/>
  <c r="N286" i="25"/>
  <c r="N287" i="25"/>
  <c r="N288" i="25"/>
  <c r="N289" i="25"/>
  <c r="N290" i="25"/>
  <c r="N291" i="25"/>
  <c r="N292" i="25"/>
  <c r="N293" i="25"/>
  <c r="N294" i="25"/>
  <c r="N295" i="25"/>
  <c r="N296" i="25"/>
  <c r="N297" i="25"/>
  <c r="N298" i="25"/>
  <c r="N299" i="25"/>
  <c r="N300" i="25"/>
  <c r="N301" i="25"/>
  <c r="N302" i="25"/>
  <c r="N303" i="25"/>
  <c r="N304" i="25"/>
  <c r="N305" i="25"/>
  <c r="N306" i="25"/>
  <c r="N307" i="25"/>
  <c r="N308" i="25"/>
  <c r="N309" i="25"/>
  <c r="N310" i="25"/>
  <c r="N311" i="25"/>
  <c r="N312" i="25"/>
  <c r="N313" i="25"/>
  <c r="N314" i="25"/>
  <c r="N315" i="25"/>
  <c r="N316" i="25"/>
  <c r="N317" i="25"/>
  <c r="N318" i="25"/>
  <c r="N319" i="25"/>
  <c r="N320" i="25"/>
  <c r="N321" i="25"/>
  <c r="N322" i="25"/>
  <c r="N323" i="25"/>
  <c r="N324" i="25"/>
  <c r="N325" i="25"/>
  <c r="N326" i="25"/>
  <c r="N327" i="25"/>
  <c r="N328" i="25"/>
  <c r="N329" i="25"/>
  <c r="N330" i="25"/>
  <c r="N331" i="25"/>
  <c r="N332" i="25"/>
  <c r="N333" i="25"/>
  <c r="N334" i="25"/>
  <c r="N335" i="25"/>
  <c r="N336" i="25"/>
  <c r="N337" i="25"/>
  <c r="N338" i="25"/>
  <c r="N339" i="25"/>
  <c r="N340" i="25"/>
  <c r="N341" i="25"/>
  <c r="N342" i="25"/>
  <c r="N343" i="25"/>
  <c r="N344" i="25"/>
  <c r="N345" i="25"/>
  <c r="N346" i="25"/>
  <c r="N347" i="25"/>
  <c r="N348" i="25"/>
  <c r="N349" i="25"/>
  <c r="N350" i="25"/>
  <c r="N351" i="25"/>
  <c r="N352" i="25"/>
  <c r="N353" i="25"/>
  <c r="N354" i="25"/>
  <c r="N355" i="25"/>
  <c r="N356" i="25"/>
  <c r="N357" i="25"/>
  <c r="N358" i="25"/>
  <c r="N359" i="25"/>
  <c r="N360" i="25"/>
  <c r="N361" i="25"/>
  <c r="N362" i="25"/>
  <c r="N363" i="25"/>
  <c r="N364" i="25"/>
  <c r="N365" i="25"/>
  <c r="N366" i="25"/>
  <c r="N367" i="25"/>
  <c r="N368" i="25"/>
  <c r="N369" i="25"/>
  <c r="N370" i="25"/>
  <c r="N371" i="25"/>
  <c r="N372" i="25"/>
  <c r="N373" i="25"/>
  <c r="N374" i="25"/>
  <c r="N375" i="25"/>
  <c r="N376" i="25"/>
  <c r="N377" i="25"/>
  <c r="N378" i="25"/>
  <c r="N379" i="25"/>
  <c r="N380" i="25"/>
  <c r="N381" i="25"/>
  <c r="N382" i="25"/>
  <c r="N383" i="25"/>
  <c r="N384" i="25"/>
  <c r="N385" i="25"/>
  <c r="N386" i="25"/>
  <c r="N387" i="25"/>
  <c r="N388" i="25"/>
  <c r="N389" i="25"/>
  <c r="N390" i="25"/>
  <c r="N391" i="25"/>
  <c r="N392" i="25"/>
  <c r="N393" i="25"/>
  <c r="N394" i="25"/>
  <c r="N395" i="25"/>
  <c r="N396" i="25"/>
  <c r="N397" i="25"/>
  <c r="N398" i="25"/>
  <c r="N399" i="25"/>
  <c r="N400" i="25"/>
  <c r="N401" i="25"/>
  <c r="N402" i="25"/>
  <c r="N403" i="25"/>
  <c r="N404" i="25"/>
  <c r="N405" i="25"/>
  <c r="N406" i="25"/>
  <c r="N407" i="25"/>
  <c r="N408" i="25"/>
  <c r="N409" i="25"/>
  <c r="N410" i="25"/>
  <c r="N411" i="25"/>
  <c r="N412" i="25"/>
  <c r="N413" i="25"/>
  <c r="N414" i="25"/>
  <c r="N415" i="25"/>
  <c r="N416" i="25"/>
  <c r="N417" i="25"/>
  <c r="N418" i="25"/>
  <c r="N419" i="25"/>
  <c r="N420" i="25"/>
  <c r="N421" i="25"/>
  <c r="N422" i="25"/>
  <c r="N423" i="25"/>
  <c r="N424" i="25"/>
  <c r="N425" i="25"/>
  <c r="N426" i="25"/>
  <c r="N427" i="25"/>
  <c r="N428" i="25"/>
  <c r="N429" i="25"/>
  <c r="N430" i="25"/>
  <c r="N431" i="25"/>
  <c r="N432" i="25"/>
  <c r="N433" i="25"/>
  <c r="N434" i="25"/>
  <c r="N435" i="25"/>
  <c r="N436" i="25"/>
  <c r="N437" i="25"/>
  <c r="N438" i="25"/>
  <c r="N439" i="25"/>
  <c r="N440" i="25"/>
  <c r="N441" i="25"/>
  <c r="N442" i="25"/>
  <c r="N443" i="25"/>
  <c r="N444" i="25"/>
  <c r="N445" i="25"/>
  <c r="N446" i="25"/>
  <c r="N447" i="25"/>
  <c r="N448" i="25"/>
  <c r="N449" i="25"/>
  <c r="N450" i="25"/>
  <c r="N451" i="25"/>
  <c r="N452" i="25"/>
  <c r="N453" i="25"/>
  <c r="N454" i="25"/>
  <c r="N455" i="25"/>
  <c r="N456" i="25"/>
  <c r="N457" i="25"/>
  <c r="N458" i="25"/>
  <c r="N459" i="25"/>
  <c r="N460" i="25"/>
  <c r="N461" i="25"/>
  <c r="N462" i="25"/>
  <c r="N463" i="25"/>
  <c r="N464" i="25"/>
  <c r="N465" i="25"/>
  <c r="N466" i="25"/>
  <c r="N467" i="25"/>
  <c r="N468" i="25"/>
  <c r="N469" i="25"/>
  <c r="N470" i="25"/>
  <c r="N471" i="25"/>
  <c r="N472" i="25"/>
  <c r="N473" i="25"/>
  <c r="N474" i="25"/>
  <c r="N475" i="25"/>
  <c r="N476" i="25"/>
  <c r="N477" i="25"/>
  <c r="N478" i="25"/>
  <c r="N479" i="25"/>
  <c r="N480" i="25"/>
  <c r="N481" i="25"/>
  <c r="N482" i="25"/>
  <c r="N483" i="25"/>
  <c r="N484" i="25"/>
  <c r="N485" i="25"/>
  <c r="N486" i="25"/>
  <c r="N487" i="25"/>
  <c r="N488" i="25"/>
  <c r="N489" i="25"/>
  <c r="N490" i="25"/>
  <c r="N491" i="25"/>
  <c r="N492" i="25"/>
  <c r="N493" i="25"/>
  <c r="N494" i="25"/>
  <c r="N495" i="25"/>
  <c r="N496" i="25"/>
  <c r="N497" i="25"/>
  <c r="N498" i="25"/>
  <c r="N499" i="25"/>
  <c r="N500" i="25"/>
  <c r="N501" i="25"/>
  <c r="N502" i="25"/>
  <c r="N503" i="25"/>
  <c r="N504" i="25"/>
  <c r="N505" i="25"/>
  <c r="N506" i="25"/>
  <c r="N507" i="25"/>
  <c r="N508" i="25"/>
  <c r="N509" i="25"/>
  <c r="N510" i="25"/>
  <c r="N511" i="25"/>
  <c r="N512" i="25"/>
  <c r="N513" i="25"/>
  <c r="N514" i="25"/>
  <c r="N515" i="25"/>
  <c r="N516" i="25"/>
  <c r="N517" i="25"/>
  <c r="N518" i="25"/>
  <c r="N519" i="25"/>
  <c r="N520" i="25"/>
  <c r="N521" i="25"/>
  <c r="N522" i="25"/>
  <c r="N523" i="25"/>
  <c r="N524" i="25"/>
  <c r="N525" i="25"/>
  <c r="N526" i="25"/>
  <c r="N527" i="25"/>
  <c r="N528" i="25"/>
  <c r="N529" i="25"/>
  <c r="N530" i="25"/>
  <c r="N531" i="25"/>
  <c r="N532" i="25"/>
  <c r="N533" i="25"/>
  <c r="N534" i="25"/>
  <c r="N535" i="25"/>
  <c r="N536" i="25"/>
  <c r="N537" i="25"/>
  <c r="N538" i="25"/>
  <c r="N539" i="25"/>
  <c r="N540" i="25"/>
  <c r="N541" i="25"/>
  <c r="N542" i="25"/>
  <c r="N543" i="25"/>
  <c r="N544" i="25"/>
  <c r="N545" i="25"/>
  <c r="N546" i="25"/>
  <c r="N547" i="25"/>
  <c r="N548" i="25"/>
  <c r="N549" i="25"/>
  <c r="N550" i="25"/>
  <c r="N551" i="25"/>
  <c r="N552" i="25"/>
  <c r="N553" i="25"/>
  <c r="N554" i="25"/>
  <c r="N555" i="25"/>
  <c r="N556" i="25"/>
  <c r="N557" i="25"/>
  <c r="N558" i="25"/>
  <c r="N559" i="25"/>
  <c r="N560" i="25"/>
  <c r="N561" i="25"/>
  <c r="N562" i="25"/>
  <c r="N563" i="25"/>
  <c r="N564" i="25"/>
  <c r="N565" i="25"/>
  <c r="N566" i="25"/>
  <c r="N567" i="25"/>
  <c r="N568" i="25"/>
  <c r="N569" i="25"/>
  <c r="N570" i="25"/>
  <c r="N571" i="25"/>
  <c r="N572" i="25"/>
  <c r="N573" i="25"/>
  <c r="N574" i="25"/>
  <c r="N575" i="25"/>
  <c r="N576" i="25"/>
  <c r="N577" i="25"/>
  <c r="N578" i="25"/>
  <c r="N579" i="25"/>
  <c r="N580" i="25"/>
  <c r="N581" i="25"/>
  <c r="N582" i="25"/>
  <c r="N583" i="25"/>
  <c r="N584" i="25"/>
  <c r="N585" i="25"/>
  <c r="N586" i="25"/>
  <c r="N587" i="25"/>
  <c r="N588" i="25"/>
  <c r="N589" i="25"/>
  <c r="N590" i="25"/>
  <c r="N591" i="25"/>
  <c r="N592" i="25"/>
  <c r="N593" i="25"/>
  <c r="N594" i="25"/>
  <c r="N595" i="25"/>
  <c r="N596" i="25"/>
  <c r="N597" i="25"/>
  <c r="N598" i="25"/>
  <c r="N599" i="25"/>
  <c r="N600" i="25"/>
  <c r="N601" i="25"/>
  <c r="N602" i="25"/>
  <c r="N603" i="25"/>
  <c r="N604" i="25"/>
  <c r="N605" i="25"/>
  <c r="N606" i="25"/>
  <c r="N607" i="25"/>
  <c r="N608" i="25"/>
  <c r="N609" i="25"/>
  <c r="N610" i="25"/>
  <c r="N611" i="25"/>
  <c r="N612" i="25"/>
  <c r="N613" i="25"/>
  <c r="N614" i="25"/>
  <c r="N615" i="25"/>
  <c r="N616" i="25"/>
  <c r="N617" i="25"/>
  <c r="N618" i="25"/>
  <c r="N619" i="25"/>
  <c r="N620" i="25"/>
  <c r="N621" i="25"/>
  <c r="N622" i="25"/>
  <c r="N623" i="25"/>
  <c r="N624" i="25"/>
  <c r="N625" i="25"/>
  <c r="N626" i="25"/>
  <c r="N627" i="25"/>
  <c r="N628" i="25"/>
  <c r="N629" i="25"/>
  <c r="N630" i="25"/>
  <c r="N631" i="25"/>
  <c r="N632" i="25"/>
  <c r="N633" i="25"/>
  <c r="N634" i="25"/>
  <c r="N635" i="25"/>
  <c r="N636" i="25"/>
  <c r="N637" i="25"/>
  <c r="N638" i="25"/>
  <c r="N639" i="25"/>
  <c r="N640" i="25"/>
  <c r="N641" i="25"/>
  <c r="N642" i="25"/>
  <c r="N643" i="25"/>
  <c r="N644" i="25"/>
  <c r="N645" i="25"/>
  <c r="N646" i="25"/>
  <c r="N647" i="25"/>
  <c r="N648" i="25"/>
  <c r="N649" i="25"/>
  <c r="N650" i="25"/>
  <c r="N651" i="25"/>
  <c r="N652" i="25"/>
  <c r="N653" i="25"/>
  <c r="N654" i="25"/>
  <c r="N655" i="25"/>
  <c r="N656" i="25"/>
  <c r="N657" i="25"/>
  <c r="N658" i="25"/>
  <c r="N659" i="25"/>
  <c r="N660" i="25"/>
  <c r="N661" i="25"/>
  <c r="N662" i="25"/>
  <c r="N663" i="25"/>
  <c r="N664" i="25"/>
  <c r="N665" i="25"/>
  <c r="N666" i="25"/>
  <c r="N667" i="25"/>
  <c r="N668" i="25"/>
  <c r="N669" i="25"/>
  <c r="N670" i="25"/>
  <c r="N671" i="25"/>
  <c r="N672" i="25"/>
  <c r="N673" i="25"/>
  <c r="N674" i="25"/>
  <c r="N675" i="25"/>
  <c r="N676" i="25"/>
  <c r="N677" i="25"/>
  <c r="N678" i="25"/>
  <c r="N679" i="25"/>
  <c r="N680" i="25"/>
  <c r="N681" i="25"/>
  <c r="N682" i="25"/>
  <c r="N683" i="25"/>
  <c r="N684" i="25"/>
  <c r="N685" i="25"/>
  <c r="N686" i="25"/>
  <c r="N687" i="25"/>
  <c r="N688" i="25"/>
  <c r="N689" i="25"/>
  <c r="N690" i="25"/>
  <c r="N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182" i="25"/>
  <c r="I183" i="25"/>
  <c r="I184" i="25"/>
  <c r="I185" i="25"/>
  <c r="I186" i="25"/>
  <c r="I187" i="25"/>
  <c r="I188" i="25"/>
  <c r="I189" i="25"/>
  <c r="I190" i="25"/>
  <c r="I191" i="25"/>
  <c r="I192" i="25"/>
  <c r="I193" i="25"/>
  <c r="I194" i="25"/>
  <c r="I195" i="25"/>
  <c r="I196" i="25"/>
  <c r="I197" i="25"/>
  <c r="I198" i="25"/>
  <c r="I199" i="25"/>
  <c r="I200" i="25"/>
  <c r="I201" i="25"/>
  <c r="I202" i="25"/>
  <c r="I203" i="25"/>
  <c r="I204" i="25"/>
  <c r="I205" i="25"/>
  <c r="I206" i="25"/>
  <c r="I207" i="25"/>
  <c r="I208" i="25"/>
  <c r="I209" i="25"/>
  <c r="I210" i="25"/>
  <c r="I211" i="25"/>
  <c r="I212" i="25"/>
  <c r="I213" i="25"/>
  <c r="I214" i="25"/>
  <c r="I215" i="25"/>
  <c r="I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4" i="25"/>
  <c r="BW5" i="25"/>
  <c r="BW6" i="25"/>
  <c r="BW7" i="25"/>
  <c r="BW8" i="25"/>
  <c r="BW9" i="25"/>
  <c r="BW10" i="25"/>
  <c r="BW11" i="25"/>
  <c r="BW12" i="25"/>
  <c r="BW13" i="25"/>
  <c r="BW14" i="25"/>
  <c r="BW15" i="25"/>
  <c r="BW16" i="25"/>
  <c r="BW17" i="25"/>
  <c r="BW18" i="25"/>
  <c r="BW19" i="25"/>
  <c r="BW20" i="25"/>
  <c r="BW21" i="25"/>
  <c r="BW22" i="25"/>
  <c r="BW23" i="25"/>
  <c r="BW24" i="25"/>
  <c r="BW25" i="25"/>
  <c r="BW26" i="25"/>
  <c r="BW27" i="25"/>
  <c r="BW28" i="25"/>
  <c r="BW29" i="25"/>
  <c r="BW30" i="25"/>
  <c r="BW31" i="25"/>
  <c r="BW32" i="25"/>
  <c r="BW33" i="25"/>
  <c r="BW34" i="25"/>
  <c r="BW35" i="25"/>
  <c r="BW36" i="25"/>
  <c r="BW37" i="25"/>
  <c r="BW38" i="25"/>
  <c r="BW39" i="25"/>
  <c r="BW40" i="25"/>
  <c r="BW41" i="25"/>
  <c r="BW42" i="25"/>
  <c r="BW43" i="25"/>
  <c r="BW44" i="25"/>
  <c r="BW45" i="25"/>
  <c r="BW46" i="25"/>
  <c r="BW47" i="25"/>
  <c r="BW48" i="25"/>
  <c r="BW49" i="25"/>
  <c r="BW50" i="25"/>
  <c r="BW51" i="25"/>
  <c r="BW52" i="25"/>
  <c r="BW53" i="25"/>
  <c r="BW54" i="25"/>
  <c r="BW55" i="25"/>
  <c r="BW56" i="25"/>
  <c r="BW57" i="25"/>
  <c r="BW58" i="25"/>
  <c r="BW59" i="25"/>
  <c r="BW60" i="25"/>
  <c r="BW61" i="25"/>
  <c r="BW62" i="25"/>
  <c r="BW63" i="25"/>
  <c r="BW64" i="25"/>
  <c r="BW65" i="25"/>
  <c r="BW66" i="25"/>
  <c r="BW67" i="25"/>
  <c r="BW68" i="25"/>
  <c r="BW69" i="25"/>
  <c r="BW70" i="25"/>
  <c r="BW71" i="25"/>
  <c r="BW72" i="25"/>
  <c r="BW73" i="25"/>
  <c r="BW74" i="25"/>
  <c r="BW75" i="25"/>
  <c r="BW76" i="25"/>
  <c r="BW77" i="25"/>
  <c r="BW78" i="25"/>
  <c r="BW79" i="25"/>
  <c r="BW80" i="25"/>
  <c r="BW81" i="25"/>
  <c r="BW82" i="25"/>
  <c r="BW83" i="25"/>
  <c r="BW84" i="25"/>
  <c r="BW85" i="25"/>
  <c r="BW86" i="25"/>
  <c r="BW87" i="25"/>
  <c r="BW4" i="25"/>
  <c r="DH5" i="25"/>
  <c r="DH6" i="25"/>
  <c r="DH7" i="25"/>
  <c r="DH8" i="25"/>
  <c r="DH9" i="25"/>
  <c r="DH10" i="25"/>
  <c r="DH11" i="25"/>
  <c r="DH12" i="25"/>
  <c r="DH13" i="25"/>
  <c r="DH14" i="25"/>
  <c r="DH15" i="25"/>
  <c r="DH16" i="25"/>
  <c r="DH17" i="25"/>
  <c r="DH18" i="25"/>
  <c r="DH19" i="25"/>
  <c r="DH20" i="25"/>
  <c r="DH21" i="25"/>
  <c r="DH22" i="25"/>
  <c r="DH23" i="25"/>
  <c r="DH24" i="25"/>
  <c r="DH25" i="25"/>
  <c r="DH26" i="25"/>
  <c r="DH27" i="25"/>
  <c r="DH28" i="25"/>
  <c r="DH29" i="25"/>
  <c r="DH30" i="25"/>
  <c r="DH31" i="25"/>
  <c r="DH32" i="25"/>
  <c r="DH33" i="25"/>
  <c r="DH34" i="25"/>
  <c r="DH35" i="25"/>
  <c r="DH36" i="25"/>
  <c r="DH37" i="25"/>
  <c r="DH38" i="25"/>
  <c r="DH39" i="25"/>
  <c r="DH40" i="25"/>
  <c r="DH41" i="25"/>
  <c r="DH42" i="25"/>
  <c r="DH43" i="25"/>
  <c r="DH44" i="25"/>
  <c r="DH45" i="25"/>
  <c r="DH46" i="25"/>
  <c r="DH47" i="25"/>
  <c r="DH48" i="25"/>
  <c r="DH49" i="25"/>
  <c r="DH50" i="25"/>
  <c r="DH51" i="25"/>
  <c r="DH52" i="25"/>
  <c r="DH53" i="25"/>
  <c r="DH54" i="25"/>
  <c r="DH55" i="25"/>
  <c r="DH56" i="25"/>
  <c r="DH57" i="25"/>
  <c r="DH58" i="25"/>
  <c r="DH59" i="25"/>
  <c r="DH60" i="25"/>
  <c r="DH61" i="25"/>
  <c r="DH62" i="25"/>
  <c r="DH63" i="25"/>
  <c r="DH64" i="25"/>
  <c r="DH65" i="25"/>
  <c r="DH66" i="25"/>
  <c r="DH67" i="25"/>
  <c r="DH68" i="25"/>
  <c r="DH69" i="25"/>
  <c r="DH70" i="25"/>
  <c r="DH71" i="25"/>
  <c r="DH72" i="25"/>
  <c r="DH73" i="25"/>
  <c r="DH74" i="25"/>
  <c r="DH75" i="25"/>
  <c r="DH76" i="25"/>
  <c r="DH77" i="25"/>
  <c r="DH78" i="25"/>
  <c r="DH79" i="25"/>
  <c r="DH80" i="25"/>
  <c r="DH81" i="25"/>
  <c r="DH82" i="25"/>
  <c r="DH83" i="25"/>
  <c r="DH84" i="25"/>
  <c r="DH85" i="25"/>
  <c r="DH86" i="25"/>
  <c r="DH87" i="25"/>
  <c r="DH88" i="25"/>
  <c r="DH89" i="25"/>
  <c r="DH90" i="25"/>
  <c r="DH91" i="25"/>
  <c r="DH92" i="25"/>
  <c r="DH93" i="25"/>
  <c r="DH94" i="25"/>
  <c r="DH95" i="25"/>
  <c r="DH96" i="25"/>
  <c r="DH97" i="25"/>
  <c r="DH98" i="25"/>
  <c r="DH99" i="25"/>
  <c r="DH100" i="25"/>
  <c r="DH101" i="25"/>
  <c r="DH102" i="25"/>
  <c r="DH103" i="25"/>
  <c r="DH104" i="25"/>
  <c r="DH105" i="25"/>
  <c r="DH106" i="25"/>
  <c r="DH107" i="25"/>
  <c r="DH108" i="25"/>
  <c r="DH109" i="25"/>
  <c r="DH110" i="25"/>
  <c r="DH111" i="25"/>
  <c r="DH112" i="25"/>
  <c r="DH113" i="25"/>
  <c r="DH114" i="25"/>
  <c r="DH115" i="25"/>
  <c r="DH116" i="25"/>
  <c r="DH117" i="25"/>
  <c r="DH118" i="25"/>
  <c r="DH119" i="25"/>
  <c r="DH120" i="25"/>
  <c r="DH121" i="25"/>
  <c r="DH122" i="25"/>
  <c r="DH123" i="25"/>
  <c r="DH124" i="25"/>
  <c r="DH125" i="25"/>
  <c r="DH126" i="25"/>
  <c r="DH127" i="25"/>
  <c r="DH128" i="25"/>
  <c r="DH129" i="25"/>
  <c r="DH130" i="25"/>
  <c r="DH131" i="25"/>
  <c r="DH132" i="25"/>
  <c r="DH133" i="25"/>
  <c r="DH134" i="25"/>
  <c r="DH135" i="25"/>
  <c r="DH136" i="25"/>
  <c r="DH137" i="25"/>
  <c r="DH138" i="25"/>
  <c r="DH139" i="25"/>
  <c r="DH140" i="25"/>
  <c r="DH141" i="25"/>
  <c r="DH142" i="25"/>
  <c r="DH143" i="25"/>
  <c r="DH144" i="25"/>
  <c r="DH145" i="25"/>
  <c r="DH146" i="25"/>
  <c r="DH147" i="25"/>
  <c r="DH148" i="25"/>
  <c r="DH149" i="25"/>
  <c r="DH150" i="25"/>
  <c r="DH151" i="25"/>
  <c r="DH152" i="25"/>
  <c r="DH153" i="25"/>
  <c r="DH154" i="25"/>
  <c r="DH155" i="25"/>
  <c r="DH156" i="25"/>
  <c r="DH157" i="25"/>
  <c r="DH158" i="25"/>
  <c r="DH159" i="25"/>
  <c r="DH160" i="25"/>
  <c r="DH161" i="25"/>
  <c r="DH162" i="25"/>
  <c r="DH163" i="25"/>
  <c r="DH164" i="25"/>
  <c r="DH165" i="25"/>
  <c r="DH166" i="25"/>
  <c r="DH167" i="25"/>
  <c r="DH168" i="25"/>
  <c r="DH169" i="25"/>
  <c r="DH170" i="25"/>
  <c r="DH171" i="25"/>
  <c r="DH172" i="25"/>
  <c r="DH173" i="25"/>
  <c r="DH174" i="25"/>
  <c r="DH175" i="25"/>
  <c r="DH176" i="25"/>
  <c r="DH177" i="25"/>
  <c r="DH178" i="25"/>
  <c r="DH179" i="25"/>
  <c r="DH180" i="25"/>
  <c r="DH181" i="25"/>
  <c r="DH182" i="25"/>
  <c r="DH183" i="25"/>
  <c r="DH184" i="25"/>
  <c r="DH185" i="25"/>
  <c r="DH186" i="25"/>
  <c r="DH187" i="25"/>
  <c r="DH188" i="25"/>
  <c r="DH189" i="25"/>
  <c r="DH190" i="25"/>
  <c r="DH191" i="25"/>
  <c r="DH192" i="25"/>
  <c r="DH193" i="25"/>
  <c r="DH194" i="25"/>
  <c r="DH195" i="25"/>
  <c r="DH196" i="25"/>
  <c r="DH197" i="25"/>
  <c r="DH198" i="25"/>
  <c r="DH199" i="25"/>
  <c r="DH200" i="25"/>
  <c r="DH201" i="25"/>
  <c r="DH202" i="25"/>
  <c r="DH203" i="25"/>
  <c r="DH204" i="25"/>
  <c r="DH205" i="25"/>
  <c r="DH206" i="25"/>
  <c r="DH207" i="25"/>
  <c r="DH208" i="25"/>
  <c r="DH209" i="25"/>
  <c r="DH210" i="25"/>
  <c r="DH211" i="25"/>
  <c r="DH212" i="25"/>
  <c r="DH213" i="25"/>
  <c r="DH214" i="25"/>
  <c r="DH215" i="25"/>
  <c r="DH216" i="25"/>
  <c r="DH217" i="25"/>
  <c r="DH218" i="25"/>
  <c r="DH4" i="25"/>
  <c r="BU5" i="25"/>
  <c r="BU6" i="25"/>
  <c r="BU7" i="25"/>
  <c r="BU8" i="25"/>
  <c r="BU9" i="25"/>
  <c r="BU10" i="25"/>
  <c r="BU11" i="25"/>
  <c r="BU12" i="25"/>
  <c r="BU13" i="25"/>
  <c r="BU14" i="25"/>
  <c r="BU15" i="25"/>
  <c r="BU16" i="25"/>
  <c r="BU17" i="25"/>
  <c r="BU18" i="25"/>
  <c r="BU19" i="25"/>
  <c r="BU20" i="25"/>
  <c r="BU21" i="25"/>
  <c r="BU22" i="25"/>
  <c r="BU23" i="25"/>
  <c r="BU24" i="25"/>
  <c r="BU25" i="25"/>
  <c r="BU26" i="25"/>
  <c r="BU27" i="25"/>
  <c r="BU28" i="25"/>
  <c r="BU29" i="25"/>
  <c r="BU30" i="25"/>
  <c r="BU31" i="25"/>
  <c r="BU32" i="25"/>
  <c r="BU33" i="25"/>
  <c r="BU34" i="25"/>
  <c r="BU35" i="25"/>
  <c r="BU36" i="25"/>
  <c r="BU37" i="25"/>
  <c r="BU38" i="25"/>
  <c r="BU39" i="25"/>
  <c r="BU40" i="25"/>
  <c r="BU41" i="25"/>
  <c r="BU42" i="25"/>
  <c r="BU43" i="25"/>
  <c r="BU44" i="25"/>
  <c r="BU45" i="25"/>
  <c r="BU46" i="25"/>
  <c r="BU47" i="25"/>
  <c r="BU48" i="25"/>
  <c r="BU49" i="25"/>
  <c r="BU50" i="25"/>
  <c r="BU51" i="25"/>
  <c r="BU52" i="25"/>
  <c r="BU53" i="25"/>
  <c r="BU54" i="25"/>
  <c r="BU55" i="25"/>
  <c r="BU56" i="25"/>
  <c r="BU57" i="25"/>
  <c r="BU58" i="25"/>
  <c r="BU59" i="25"/>
  <c r="BU60" i="25"/>
  <c r="BU61" i="25"/>
  <c r="BU62" i="25"/>
  <c r="BU63" i="25"/>
  <c r="BU64" i="25"/>
  <c r="BU65" i="25"/>
  <c r="BU66" i="25"/>
  <c r="BU67" i="25"/>
  <c r="BU68" i="25"/>
  <c r="BU69" i="25"/>
  <c r="BU70" i="25"/>
  <c r="BU71" i="25"/>
  <c r="BU72" i="25"/>
  <c r="BU73" i="25"/>
  <c r="BU74" i="25"/>
  <c r="BU75" i="25"/>
  <c r="BU76" i="25"/>
  <c r="BU77" i="25"/>
  <c r="BU78" i="25"/>
  <c r="BU79" i="25"/>
  <c r="BU80" i="25"/>
  <c r="BU81" i="25"/>
  <c r="BU82" i="25"/>
  <c r="BU83" i="25"/>
  <c r="BU84" i="25"/>
  <c r="BU85" i="25"/>
  <c r="BU86" i="25"/>
  <c r="BU87" i="25"/>
  <c r="BU88" i="25"/>
  <c r="BU89" i="25"/>
  <c r="BU90" i="25"/>
  <c r="BU91" i="25"/>
  <c r="BU92" i="25"/>
  <c r="BU93" i="25"/>
  <c r="BU94" i="25"/>
  <c r="BU95" i="25"/>
  <c r="BU96" i="25"/>
  <c r="BU97" i="25"/>
  <c r="BU98" i="25"/>
  <c r="BU99" i="25"/>
  <c r="BU100" i="25"/>
  <c r="BU101" i="25"/>
  <c r="BU102" i="25"/>
  <c r="BU103" i="25"/>
  <c r="BU104" i="25"/>
  <c r="BU105" i="25"/>
  <c r="BU106" i="25"/>
  <c r="BU107" i="25"/>
  <c r="BU108" i="25"/>
  <c r="BU109" i="25"/>
  <c r="BU110" i="25"/>
  <c r="BU111" i="25"/>
  <c r="BU112" i="25"/>
  <c r="BU113" i="25"/>
  <c r="BU114" i="25"/>
  <c r="BU115" i="25"/>
  <c r="BU116" i="25"/>
  <c r="BU117" i="25"/>
  <c r="BU118" i="25"/>
  <c r="BU119" i="25"/>
  <c r="BU120" i="25"/>
  <c r="BU121" i="25"/>
  <c r="BU122" i="25"/>
  <c r="BU123" i="25"/>
  <c r="BU124" i="25"/>
  <c r="BU125" i="25"/>
  <c r="BU126" i="25"/>
  <c r="BU127" i="25"/>
  <c r="BU128" i="25"/>
  <c r="BU129" i="25"/>
  <c r="BU130" i="25"/>
  <c r="BU131" i="25"/>
  <c r="BU132" i="25"/>
  <c r="BU133" i="25"/>
  <c r="BU134" i="25"/>
  <c r="BU135" i="25"/>
  <c r="BU136" i="25"/>
  <c r="BU137" i="25"/>
  <c r="BU138" i="25"/>
  <c r="BU139" i="25"/>
  <c r="BU140" i="25"/>
  <c r="BU141" i="25"/>
  <c r="BU142" i="25"/>
  <c r="BU143" i="25"/>
  <c r="BU144" i="25"/>
  <c r="BU145" i="25"/>
  <c r="BU146" i="25"/>
  <c r="BU147" i="25"/>
  <c r="BU148" i="25"/>
  <c r="BU149" i="25"/>
  <c r="BU150" i="25"/>
  <c r="BU151" i="25"/>
  <c r="BU152" i="25"/>
  <c r="BU153" i="25"/>
  <c r="BU154" i="25"/>
  <c r="BU155" i="25"/>
  <c r="BU156" i="25"/>
  <c r="BU157" i="25"/>
  <c r="BU158" i="25"/>
  <c r="BU159" i="25"/>
  <c r="BU160" i="25"/>
  <c r="BU161" i="25"/>
  <c r="BU162" i="25"/>
  <c r="BU163" i="25"/>
  <c r="BU164" i="25"/>
  <c r="BU165" i="25"/>
  <c r="BU166" i="25"/>
  <c r="BU167" i="25"/>
  <c r="BU168" i="25"/>
  <c r="BU169" i="25"/>
  <c r="BU170" i="25"/>
  <c r="BU171" i="25"/>
  <c r="BU172" i="25"/>
  <c r="BU173" i="25"/>
  <c r="BU174" i="25"/>
  <c r="BU175" i="25"/>
  <c r="BU176" i="25"/>
  <c r="BU177" i="25"/>
  <c r="BU178" i="25"/>
  <c r="BU179" i="25"/>
  <c r="BU180" i="25"/>
  <c r="BU181" i="25"/>
  <c r="BU182" i="25"/>
  <c r="BU183" i="25"/>
  <c r="BU184" i="25"/>
  <c r="BU185" i="25"/>
  <c r="BU186" i="25"/>
  <c r="BU187" i="25"/>
  <c r="BU188" i="25"/>
  <c r="BU189" i="25"/>
  <c r="BU190" i="25"/>
  <c r="BU4" i="25"/>
  <c r="BM5" i="25"/>
  <c r="BM6" i="25"/>
  <c r="BM7" i="25"/>
  <c r="BM8" i="25"/>
  <c r="BM9" i="25"/>
  <c r="BM10" i="25"/>
  <c r="BM11" i="25"/>
  <c r="BM12" i="25"/>
  <c r="BM13" i="25"/>
  <c r="BM14" i="25"/>
  <c r="BM15" i="25"/>
  <c r="BM16" i="25"/>
  <c r="BM17" i="25"/>
  <c r="BM18" i="25"/>
  <c r="BM19" i="25"/>
  <c r="BM20" i="25"/>
  <c r="BM21" i="25"/>
  <c r="BM22" i="25"/>
  <c r="BM23" i="25"/>
  <c r="BM24" i="25"/>
  <c r="BM25" i="25"/>
  <c r="BM26" i="25"/>
  <c r="BM27" i="25"/>
  <c r="BM28" i="25"/>
  <c r="BM29" i="25"/>
  <c r="BM30" i="25"/>
  <c r="BM31" i="25"/>
  <c r="BM32" i="25"/>
  <c r="BM33" i="25"/>
  <c r="BM34" i="25"/>
  <c r="BM35" i="25"/>
  <c r="BM36" i="25"/>
  <c r="BM37" i="25"/>
  <c r="BM38" i="25"/>
  <c r="BM39" i="25"/>
  <c r="BM40" i="25"/>
  <c r="BM41" i="25"/>
  <c r="BM42" i="25"/>
  <c r="BM43" i="25"/>
  <c r="BM44" i="25"/>
  <c r="BM45" i="25"/>
  <c r="BM46" i="25"/>
  <c r="BM47" i="25"/>
  <c r="BM48" i="25"/>
  <c r="BM49" i="25"/>
  <c r="BM50" i="25"/>
  <c r="BM51" i="25"/>
  <c r="BM52" i="25"/>
  <c r="BM53" i="25"/>
  <c r="BM54" i="25"/>
  <c r="BM55" i="25"/>
  <c r="BM56" i="25"/>
  <c r="BM57" i="25"/>
  <c r="BM58" i="25"/>
  <c r="BM59" i="25"/>
  <c r="BM60" i="25"/>
  <c r="BM61" i="25"/>
  <c r="BM62" i="25"/>
  <c r="BM63" i="25"/>
  <c r="BM64" i="25"/>
  <c r="BM65" i="25"/>
  <c r="BM66" i="25"/>
  <c r="BM67" i="25"/>
  <c r="BM68" i="25"/>
  <c r="BM69" i="25"/>
  <c r="BM70" i="25"/>
  <c r="BM71" i="25"/>
  <c r="BM72" i="25"/>
  <c r="BM73" i="25"/>
  <c r="BM74" i="25"/>
  <c r="BM75" i="25"/>
  <c r="BM76" i="25"/>
  <c r="BM77" i="25"/>
  <c r="BM78" i="25"/>
  <c r="BM79" i="25"/>
  <c r="BM80" i="25"/>
  <c r="BM81" i="25"/>
  <c r="BM82" i="25"/>
  <c r="BM83" i="25"/>
  <c r="BM84" i="25"/>
  <c r="BM85" i="25"/>
  <c r="BM86" i="25"/>
  <c r="BM87" i="25"/>
  <c r="BM88" i="25"/>
  <c r="BM89" i="25"/>
  <c r="BM90" i="25"/>
  <c r="BM91" i="25"/>
  <c r="BM92" i="25"/>
  <c r="BM93" i="25"/>
  <c r="BM94" i="25"/>
  <c r="BM95" i="25"/>
  <c r="BM96" i="25"/>
  <c r="BM97" i="25"/>
  <c r="BM98" i="25"/>
  <c r="BM99" i="25"/>
  <c r="BM100" i="25"/>
  <c r="BM101" i="25"/>
  <c r="BM102" i="25"/>
  <c r="BM103" i="25"/>
  <c r="BM104" i="25"/>
  <c r="BM105" i="25"/>
  <c r="BM106" i="25"/>
  <c r="BM107" i="25"/>
  <c r="BM108" i="25"/>
  <c r="BM109" i="25"/>
  <c r="BM110" i="25"/>
  <c r="BM111" i="25"/>
  <c r="BM112" i="25"/>
  <c r="BM113" i="25"/>
  <c r="BM114" i="25"/>
  <c r="BM115" i="25"/>
  <c r="BM116" i="25"/>
  <c r="BM117" i="25"/>
  <c r="BM118" i="25"/>
  <c r="BM119" i="25"/>
  <c r="BM120" i="25"/>
  <c r="BM121" i="25"/>
  <c r="BM122" i="25"/>
  <c r="BM123" i="25"/>
  <c r="BM124" i="25"/>
  <c r="BM125" i="25"/>
  <c r="BM126" i="25"/>
  <c r="BM127" i="25"/>
  <c r="BM128" i="25"/>
  <c r="BM129" i="25"/>
  <c r="BM130" i="25"/>
  <c r="BM131" i="25"/>
  <c r="BM132" i="25"/>
  <c r="BM133" i="25"/>
  <c r="BM134" i="25"/>
  <c r="BM135" i="25"/>
  <c r="BM136" i="25"/>
  <c r="BM137" i="25"/>
  <c r="BM138" i="25"/>
  <c r="BM139" i="25"/>
  <c r="BM140" i="25"/>
  <c r="BM141" i="25"/>
  <c r="BM142" i="25"/>
  <c r="BM143" i="25"/>
  <c r="BM144" i="25"/>
  <c r="BM145" i="25"/>
  <c r="BM146" i="25"/>
  <c r="BM147" i="25"/>
  <c r="BM148" i="25"/>
  <c r="BM149" i="25"/>
  <c r="BM150" i="25"/>
  <c r="BM151" i="25"/>
  <c r="BM152" i="25"/>
  <c r="BM153" i="25"/>
  <c r="BM154" i="25"/>
  <c r="BM155" i="25"/>
  <c r="BM156" i="25"/>
  <c r="BM157" i="25"/>
  <c r="BM158" i="25"/>
  <c r="BM159" i="25"/>
  <c r="BM160" i="25"/>
  <c r="BM161" i="25"/>
  <c r="BM162" i="25"/>
  <c r="BM163" i="25"/>
  <c r="BM164" i="25"/>
  <c r="BM165" i="25"/>
  <c r="BM166" i="25"/>
  <c r="BM167" i="25"/>
  <c r="BM168" i="25"/>
  <c r="BM169" i="25"/>
  <c r="BM170" i="25"/>
  <c r="BM171" i="25"/>
  <c r="BM172" i="25"/>
  <c r="BM173" i="25"/>
  <c r="BM174" i="25"/>
  <c r="BM175" i="25"/>
  <c r="BM176" i="25"/>
  <c r="BM177" i="25"/>
  <c r="BM178" i="25"/>
  <c r="BM179" i="25"/>
  <c r="BM180" i="25"/>
  <c r="BM181" i="25"/>
  <c r="BM182" i="25"/>
  <c r="BM183" i="25"/>
  <c r="BM184" i="25"/>
  <c r="BM185" i="25"/>
  <c r="BM186" i="25"/>
  <c r="BM187" i="25"/>
  <c r="BM188" i="25"/>
  <c r="BM189" i="25"/>
  <c r="BM190" i="25"/>
  <c r="BM4" i="25"/>
  <c r="BT5" i="25"/>
  <c r="BT6" i="25"/>
  <c r="BT7" i="25"/>
  <c r="BT8" i="25"/>
  <c r="BT9" i="25"/>
  <c r="BT10" i="25"/>
  <c r="BT11" i="25"/>
  <c r="BT12" i="25"/>
  <c r="BT13" i="25"/>
  <c r="BT14" i="25"/>
  <c r="BT15" i="25"/>
  <c r="BT16" i="25"/>
  <c r="BT17" i="25"/>
  <c r="BT18" i="25"/>
  <c r="BT19" i="25"/>
  <c r="BT20" i="25"/>
  <c r="BT21" i="25"/>
  <c r="BT22" i="25"/>
  <c r="BT23" i="25"/>
  <c r="BT24" i="25"/>
  <c r="BT25" i="25"/>
  <c r="BT26" i="25"/>
  <c r="BT27" i="25"/>
  <c r="BT28" i="25"/>
  <c r="BT29" i="25"/>
  <c r="BT30" i="25"/>
  <c r="BT31" i="25"/>
  <c r="BT32" i="25"/>
  <c r="BT33" i="25"/>
  <c r="BT34" i="25"/>
  <c r="BT35" i="25"/>
  <c r="BT36" i="25"/>
  <c r="BT37" i="25"/>
  <c r="BT38" i="25"/>
  <c r="BT39" i="25"/>
  <c r="BT40" i="25"/>
  <c r="BT41" i="25"/>
  <c r="BT42" i="25"/>
  <c r="BT43" i="25"/>
  <c r="BT44" i="25"/>
  <c r="BT45" i="25"/>
  <c r="BT46" i="25"/>
  <c r="BT47" i="25"/>
  <c r="BT48" i="25"/>
  <c r="BT49" i="25"/>
  <c r="BT50" i="25"/>
  <c r="BT51" i="25"/>
  <c r="BT52" i="25"/>
  <c r="BT53" i="25"/>
  <c r="BT54" i="25"/>
  <c r="BT55" i="25"/>
  <c r="BT56" i="25"/>
  <c r="BT57" i="25"/>
  <c r="BT58" i="25"/>
  <c r="BT59" i="25"/>
  <c r="BT60" i="25"/>
  <c r="BT61" i="25"/>
  <c r="BT62" i="25"/>
  <c r="BT63" i="25"/>
  <c r="BT64" i="25"/>
  <c r="BT65" i="25"/>
  <c r="BT66" i="25"/>
  <c r="BT67" i="25"/>
  <c r="BT68" i="25"/>
  <c r="BT69" i="25"/>
  <c r="BT70" i="25"/>
  <c r="BT71" i="25"/>
  <c r="BT72" i="25"/>
  <c r="BT73" i="25"/>
  <c r="BT74" i="25"/>
  <c r="BT75" i="25"/>
  <c r="BT76" i="25"/>
  <c r="BT77" i="25"/>
  <c r="BT78" i="25"/>
  <c r="BT79" i="25"/>
  <c r="BT80" i="25"/>
  <c r="BT81" i="25"/>
  <c r="BT82" i="25"/>
  <c r="BT83" i="25"/>
  <c r="BT84" i="25"/>
  <c r="BT85" i="25"/>
  <c r="BT86" i="25"/>
  <c r="BT87" i="25"/>
  <c r="BT88" i="25"/>
  <c r="BT89" i="25"/>
  <c r="BT90" i="25"/>
  <c r="BT91" i="25"/>
  <c r="BT92" i="25"/>
  <c r="BT93" i="25"/>
  <c r="BT94" i="25"/>
  <c r="BT95" i="25"/>
  <c r="BT96" i="25"/>
  <c r="BT97" i="25"/>
  <c r="BT98" i="25"/>
  <c r="BT99" i="25"/>
  <c r="BT100" i="25"/>
  <c r="BT101" i="25"/>
  <c r="BT102" i="25"/>
  <c r="BT103" i="25"/>
  <c r="BT104" i="25"/>
  <c r="BT105" i="25"/>
  <c r="BT106" i="25"/>
  <c r="BT107" i="25"/>
  <c r="BT108" i="25"/>
  <c r="BT109" i="25"/>
  <c r="BT110" i="25"/>
  <c r="BT111" i="25"/>
  <c r="BT112" i="25"/>
  <c r="BT113" i="25"/>
  <c r="BT114" i="25"/>
  <c r="BT115" i="25"/>
  <c r="BT116" i="25"/>
  <c r="BT117" i="25"/>
  <c r="BT118" i="25"/>
  <c r="BT119" i="25"/>
  <c r="BT120" i="25"/>
  <c r="BT121" i="25"/>
  <c r="BT122" i="25"/>
  <c r="BT123" i="25"/>
  <c r="BT124" i="25"/>
  <c r="BT125" i="25"/>
  <c r="BT126" i="25"/>
  <c r="BT127" i="25"/>
  <c r="BT128" i="25"/>
  <c r="BT129" i="25"/>
  <c r="BT130" i="25"/>
  <c r="BT131" i="25"/>
  <c r="BT132" i="25"/>
  <c r="BT133" i="25"/>
  <c r="BT134" i="25"/>
  <c r="BT135" i="25"/>
  <c r="BT136" i="25"/>
  <c r="BT137" i="25"/>
  <c r="BT138" i="25"/>
  <c r="BT139" i="25"/>
  <c r="BT140" i="25"/>
  <c r="BT141" i="25"/>
  <c r="BT142" i="25"/>
  <c r="BT143" i="25"/>
  <c r="BT144" i="25"/>
  <c r="BT145" i="25"/>
  <c r="BT146" i="25"/>
  <c r="BT147" i="25"/>
  <c r="BT148" i="25"/>
  <c r="BT149" i="25"/>
  <c r="BT150" i="25"/>
  <c r="BT151" i="25"/>
  <c r="BT152" i="25"/>
  <c r="BT153" i="25"/>
  <c r="BT154" i="25"/>
  <c r="BT155" i="25"/>
  <c r="BT156" i="25"/>
  <c r="BT157" i="25"/>
  <c r="BT158" i="25"/>
  <c r="BT159" i="25"/>
  <c r="BT160" i="25"/>
  <c r="BT161" i="25"/>
  <c r="BT162" i="25"/>
  <c r="BT163" i="25"/>
  <c r="BT164" i="25"/>
  <c r="BT165" i="25"/>
  <c r="BT166" i="25"/>
  <c r="BT167" i="25"/>
  <c r="BT168" i="25"/>
  <c r="BT169" i="25"/>
  <c r="BT170" i="25"/>
  <c r="BT171" i="25"/>
  <c r="BT172" i="25"/>
  <c r="BT173" i="25"/>
  <c r="BT174" i="25"/>
  <c r="BT175" i="25"/>
  <c r="BT176" i="25"/>
  <c r="BT177" i="25"/>
  <c r="BT178" i="25"/>
  <c r="BT179" i="25"/>
  <c r="BT180" i="25"/>
  <c r="BT181" i="25"/>
  <c r="BT182" i="25"/>
  <c r="BT183" i="25"/>
  <c r="BT184" i="25"/>
  <c r="BT185" i="25"/>
  <c r="BT186" i="25"/>
  <c r="BT187" i="25"/>
  <c r="BT188" i="25"/>
  <c r="BT189" i="25"/>
  <c r="BT190" i="25"/>
  <c r="BT4" i="25"/>
  <c r="DC5" i="25"/>
  <c r="DC6" i="25"/>
  <c r="DC7" i="25"/>
  <c r="DC8" i="25"/>
  <c r="DC9" i="25"/>
  <c r="DC10" i="25"/>
  <c r="DC11" i="25"/>
  <c r="DC12" i="25"/>
  <c r="DC13" i="25"/>
  <c r="DC14" i="25"/>
  <c r="DC15" i="25"/>
  <c r="DC16" i="25"/>
  <c r="DC17" i="25"/>
  <c r="DC18" i="25"/>
  <c r="DC19" i="25"/>
  <c r="DC20" i="25"/>
  <c r="DC21" i="25"/>
  <c r="DC22" i="25"/>
  <c r="DC23" i="25"/>
  <c r="DC24" i="25"/>
  <c r="DC25" i="25"/>
  <c r="DC26" i="25"/>
  <c r="DC27" i="25"/>
  <c r="DC28" i="25"/>
  <c r="DC29" i="25"/>
  <c r="DC30" i="25"/>
  <c r="DC31" i="25"/>
  <c r="DC32" i="25"/>
  <c r="DC33" i="25"/>
  <c r="DC34" i="25"/>
  <c r="DC35" i="25"/>
  <c r="DC36" i="25"/>
  <c r="DC37" i="25"/>
  <c r="DC38" i="25"/>
  <c r="DC39" i="25"/>
  <c r="DC40" i="25"/>
  <c r="DC41" i="25"/>
  <c r="DC42" i="25"/>
  <c r="DC43" i="25"/>
  <c r="DC44" i="25"/>
  <c r="DC45" i="25"/>
  <c r="DC46" i="25"/>
  <c r="DC47" i="25"/>
  <c r="DC48" i="25"/>
  <c r="DC49" i="25"/>
  <c r="DC50" i="25"/>
  <c r="DC51" i="25"/>
  <c r="DC52" i="25"/>
  <c r="DC53" i="25"/>
  <c r="DC54" i="25"/>
  <c r="DC55" i="25"/>
  <c r="DC56" i="25"/>
  <c r="DC57" i="25"/>
  <c r="DC58" i="25"/>
  <c r="DC59" i="25"/>
  <c r="DC60" i="25"/>
  <c r="DC61" i="25"/>
  <c r="DC62" i="25"/>
  <c r="DC63" i="25"/>
  <c r="DC64" i="25"/>
  <c r="DC65" i="25"/>
  <c r="DC66" i="25"/>
  <c r="DC67" i="25"/>
  <c r="DC68" i="25"/>
  <c r="DC69" i="25"/>
  <c r="DC70" i="25"/>
  <c r="DC71" i="25"/>
  <c r="DC72" i="25"/>
  <c r="DC73" i="25"/>
  <c r="DC74" i="25"/>
  <c r="DC75" i="25"/>
  <c r="DC76" i="25"/>
  <c r="DC77" i="25"/>
  <c r="DC78" i="25"/>
  <c r="DC79" i="25"/>
  <c r="DC80" i="25"/>
  <c r="DC81" i="25"/>
  <c r="DC82" i="25"/>
  <c r="DC83" i="25"/>
  <c r="DC84" i="25"/>
  <c r="DC85" i="25"/>
  <c r="DC86" i="25"/>
  <c r="DC87" i="25"/>
  <c r="DC88" i="25"/>
  <c r="DC89" i="25"/>
  <c r="DC90" i="25"/>
  <c r="DC91" i="25"/>
  <c r="DC92" i="25"/>
  <c r="DC93" i="25"/>
  <c r="DC94" i="25"/>
  <c r="DC95" i="25"/>
  <c r="DC96" i="25"/>
  <c r="DC97" i="25"/>
  <c r="DC98" i="25"/>
  <c r="DC99" i="25"/>
  <c r="DC100" i="25"/>
  <c r="DC101" i="25"/>
  <c r="DC102" i="25"/>
  <c r="DC103" i="25"/>
  <c r="DC104" i="25"/>
  <c r="DC105" i="25"/>
  <c r="DC106" i="25"/>
  <c r="DC107" i="25"/>
  <c r="DC108" i="25"/>
  <c r="DC109" i="25"/>
  <c r="DC110" i="25"/>
  <c r="DC111" i="25"/>
  <c r="DC112" i="25"/>
  <c r="DC113" i="25"/>
  <c r="DC114" i="25"/>
  <c r="DC115" i="25"/>
  <c r="DC116" i="25"/>
  <c r="DC117" i="25"/>
  <c r="DC118" i="25"/>
  <c r="DC119" i="25"/>
  <c r="DC120" i="25"/>
  <c r="DC121" i="25"/>
  <c r="DC122" i="25"/>
  <c r="DC123" i="25"/>
  <c r="DC124" i="25"/>
  <c r="DC125" i="25"/>
  <c r="DC126" i="25"/>
  <c r="DC127" i="25"/>
  <c r="DC128" i="25"/>
  <c r="DC129" i="25"/>
  <c r="DC130" i="25"/>
  <c r="DC131" i="25"/>
  <c r="DC132" i="25"/>
  <c r="DC133" i="25"/>
  <c r="DC134" i="25"/>
  <c r="DC135" i="25"/>
  <c r="DC136" i="25"/>
  <c r="DC137" i="25"/>
  <c r="DC138" i="25"/>
  <c r="DC139" i="25"/>
  <c r="DC140" i="25"/>
  <c r="DC141" i="25"/>
  <c r="DC142" i="25"/>
  <c r="DC143" i="25"/>
  <c r="DC144" i="25"/>
  <c r="DC145" i="25"/>
  <c r="DC146" i="25"/>
  <c r="DC147" i="25"/>
  <c r="DC148" i="25"/>
  <c r="DC149" i="25"/>
  <c r="DC150" i="25"/>
  <c r="DC151" i="25"/>
  <c r="DC152" i="25"/>
  <c r="DC153" i="25"/>
  <c r="DC154" i="25"/>
  <c r="DC155" i="25"/>
  <c r="DC156" i="25"/>
  <c r="DC157" i="25"/>
  <c r="DC158" i="25"/>
  <c r="DC159" i="25"/>
  <c r="DC160" i="25"/>
  <c r="DC161" i="25"/>
  <c r="DC162" i="25"/>
  <c r="DC163" i="25"/>
  <c r="DC164" i="25"/>
  <c r="DC165" i="25"/>
  <c r="DC166" i="25"/>
  <c r="DC167" i="25"/>
  <c r="DC168" i="25"/>
  <c r="DC169" i="25"/>
  <c r="DC170" i="25"/>
  <c r="DC171" i="25"/>
  <c r="DC172" i="25"/>
  <c r="DC173" i="25"/>
  <c r="DC174" i="25"/>
  <c r="DC175" i="25"/>
  <c r="DC176" i="25"/>
  <c r="DC177" i="25"/>
  <c r="DC178" i="25"/>
  <c r="DC179" i="25"/>
  <c r="DC180" i="25"/>
  <c r="DC181" i="25"/>
  <c r="DC182" i="25"/>
  <c r="DC183" i="25"/>
  <c r="DC184" i="25"/>
  <c r="DC185" i="25"/>
  <c r="DC186" i="25"/>
  <c r="DC187" i="25"/>
  <c r="DC188" i="25"/>
  <c r="DC189" i="25"/>
  <c r="DC190" i="25"/>
  <c r="DC191" i="25"/>
  <c r="DC192" i="25"/>
  <c r="DC193" i="25"/>
  <c r="DC194" i="25"/>
  <c r="DC195" i="25"/>
  <c r="DC196" i="25"/>
  <c r="DC197" i="25"/>
  <c r="DC198" i="25"/>
  <c r="DC199" i="25"/>
  <c r="DC4" i="25"/>
  <c r="CU5" i="25"/>
  <c r="CU6" i="25"/>
  <c r="CU7" i="25"/>
  <c r="CU8" i="25"/>
  <c r="CU9" i="25"/>
  <c r="CU10" i="25"/>
  <c r="CU11" i="25"/>
  <c r="CU12" i="25"/>
  <c r="CU13" i="25"/>
  <c r="CU14" i="25"/>
  <c r="CU15" i="25"/>
  <c r="CU16" i="25"/>
  <c r="CU17" i="25"/>
  <c r="CU18" i="25"/>
  <c r="CU19" i="25"/>
  <c r="CU20" i="25"/>
  <c r="CU21" i="25"/>
  <c r="CU22" i="25"/>
  <c r="CU23" i="25"/>
  <c r="CU24" i="25"/>
  <c r="CU25" i="25"/>
  <c r="CU26" i="25"/>
  <c r="CU27" i="25"/>
  <c r="CU28" i="25"/>
  <c r="CU29" i="25"/>
  <c r="CU30" i="25"/>
  <c r="CU31" i="25"/>
  <c r="CU32" i="25"/>
  <c r="CU33" i="25"/>
  <c r="CU34" i="25"/>
  <c r="CU35" i="25"/>
  <c r="CU36" i="25"/>
  <c r="CU37" i="25"/>
  <c r="CU38" i="25"/>
  <c r="CU39" i="25"/>
  <c r="CU40" i="25"/>
  <c r="CU41" i="25"/>
  <c r="CU42" i="25"/>
  <c r="CU43" i="25"/>
  <c r="CU44" i="25"/>
  <c r="CU45" i="25"/>
  <c r="CU46" i="25"/>
  <c r="CU47" i="25"/>
  <c r="CU48" i="25"/>
  <c r="CU49" i="25"/>
  <c r="CU50" i="25"/>
  <c r="CU51" i="25"/>
  <c r="CU52" i="25"/>
  <c r="CU53" i="25"/>
  <c r="CU54" i="25"/>
  <c r="CU55" i="25"/>
  <c r="CU56" i="25"/>
  <c r="CU57" i="25"/>
  <c r="CU58" i="25"/>
  <c r="CU59" i="25"/>
  <c r="CU60" i="25"/>
  <c r="CU61" i="25"/>
  <c r="CU62" i="25"/>
  <c r="CU63" i="25"/>
  <c r="CU64" i="25"/>
  <c r="CU65" i="25"/>
  <c r="CU66" i="25"/>
  <c r="CU67" i="25"/>
  <c r="CU68" i="25"/>
  <c r="CU69" i="25"/>
  <c r="CU70" i="25"/>
  <c r="CU71" i="25"/>
  <c r="CU72" i="25"/>
  <c r="CU73" i="25"/>
  <c r="CU74" i="25"/>
  <c r="CU75" i="25"/>
  <c r="CU76" i="25"/>
  <c r="CU77" i="25"/>
  <c r="CU78" i="25"/>
  <c r="CU79" i="25"/>
  <c r="CU80" i="25"/>
  <c r="CU81" i="25"/>
  <c r="CU82" i="25"/>
  <c r="CU83" i="25"/>
  <c r="CU84" i="25"/>
  <c r="CU85" i="25"/>
  <c r="CU86" i="25"/>
  <c r="CU87" i="25"/>
  <c r="CU88" i="25"/>
  <c r="CU89" i="25"/>
  <c r="CU90" i="25"/>
  <c r="CU91" i="25"/>
  <c r="CU92" i="25"/>
  <c r="CU93" i="25"/>
  <c r="CU94" i="25"/>
  <c r="CU95" i="25"/>
  <c r="CU96" i="25"/>
  <c r="CU97" i="25"/>
  <c r="CU98" i="25"/>
  <c r="CU99" i="25"/>
  <c r="CU100" i="25"/>
  <c r="CU101" i="25"/>
  <c r="CU102" i="25"/>
  <c r="CU103" i="25"/>
  <c r="CU104" i="25"/>
  <c r="CU105" i="25"/>
  <c r="CU106" i="25"/>
  <c r="CU107" i="25"/>
  <c r="CU108" i="25"/>
  <c r="CU109" i="25"/>
  <c r="CU110" i="25"/>
  <c r="CU111" i="25"/>
  <c r="CU112" i="25"/>
  <c r="CU113" i="25"/>
  <c r="CU114" i="25"/>
  <c r="CU115" i="25"/>
  <c r="CU116" i="25"/>
  <c r="CU117" i="25"/>
  <c r="CU118" i="25"/>
  <c r="CU119" i="25"/>
  <c r="CU120" i="25"/>
  <c r="CU121" i="25"/>
  <c r="CU122" i="25"/>
  <c r="CU123" i="25"/>
  <c r="CU124" i="25"/>
  <c r="CU125" i="25"/>
  <c r="CU126" i="25"/>
  <c r="CU127" i="25"/>
  <c r="CU128" i="25"/>
  <c r="CU129" i="25"/>
  <c r="CU130" i="25"/>
  <c r="CU131" i="25"/>
  <c r="CU132" i="25"/>
  <c r="CU133" i="25"/>
  <c r="CU134" i="25"/>
  <c r="CU135" i="25"/>
  <c r="CU136" i="25"/>
  <c r="CU137" i="25"/>
  <c r="CU138" i="25"/>
  <c r="CU139" i="25"/>
  <c r="CU140" i="25"/>
  <c r="CU141" i="25"/>
  <c r="CU142" i="25"/>
  <c r="CU143" i="25"/>
  <c r="CU144" i="25"/>
  <c r="CU145" i="25"/>
  <c r="CU146" i="25"/>
  <c r="CU147" i="25"/>
  <c r="CU148" i="25"/>
  <c r="CU149" i="25"/>
  <c r="CU150" i="25"/>
  <c r="CU151" i="25"/>
  <c r="CU152" i="25"/>
  <c r="CU153" i="25"/>
  <c r="CU154" i="25"/>
  <c r="CU155" i="25"/>
  <c r="CU156" i="25"/>
  <c r="CU157" i="25"/>
  <c r="CU158" i="25"/>
  <c r="CU159" i="25"/>
  <c r="CU160" i="25"/>
  <c r="CU161" i="25"/>
  <c r="CU162" i="25"/>
  <c r="CU163" i="25"/>
  <c r="CU164" i="25"/>
  <c r="CU165" i="25"/>
  <c r="CU166" i="25"/>
  <c r="CU167" i="25"/>
  <c r="CU168" i="25"/>
  <c r="CU169" i="25"/>
  <c r="CU170" i="25"/>
  <c r="CU171" i="25"/>
  <c r="CU172" i="25"/>
  <c r="CU173" i="25"/>
  <c r="CU174" i="25"/>
  <c r="CU175" i="25"/>
  <c r="CU176" i="25"/>
  <c r="CU177" i="25"/>
  <c r="CU178" i="25"/>
  <c r="CU179" i="25"/>
  <c r="CU180" i="25"/>
  <c r="CU181" i="25"/>
  <c r="CU182" i="25"/>
  <c r="CU183" i="25"/>
  <c r="CU184" i="25"/>
  <c r="CU185" i="25"/>
  <c r="CU186" i="25"/>
  <c r="CU187" i="25"/>
  <c r="CU188" i="25"/>
  <c r="CU189" i="25"/>
  <c r="CU190" i="25"/>
  <c r="CU191" i="25"/>
  <c r="CU192" i="25"/>
  <c r="CU193" i="25"/>
  <c r="CU194" i="25"/>
  <c r="CU195" i="25"/>
  <c r="CU196" i="25"/>
  <c r="CU197" i="25"/>
  <c r="CU198" i="25"/>
  <c r="CU199" i="25"/>
  <c r="CU4" i="25"/>
  <c r="DB5" i="25"/>
  <c r="DB6" i="25"/>
  <c r="DB7" i="25"/>
  <c r="DB8" i="25"/>
  <c r="DB9" i="25"/>
  <c r="DB10" i="25"/>
  <c r="DB11" i="25"/>
  <c r="DB12" i="25"/>
  <c r="DB13" i="25"/>
  <c r="DB14" i="25"/>
  <c r="DB15" i="25"/>
  <c r="DB16" i="25"/>
  <c r="DB17" i="25"/>
  <c r="DB18" i="25"/>
  <c r="DB19" i="25"/>
  <c r="DB20" i="25"/>
  <c r="DB21" i="25"/>
  <c r="DB22" i="25"/>
  <c r="DB23" i="25"/>
  <c r="DB24" i="25"/>
  <c r="DB25" i="25"/>
  <c r="DB26" i="25"/>
  <c r="DB27" i="25"/>
  <c r="DB28" i="25"/>
  <c r="DB29" i="25"/>
  <c r="DB30" i="25"/>
  <c r="DB31" i="25"/>
  <c r="DB32" i="25"/>
  <c r="DB33" i="25"/>
  <c r="DB34" i="25"/>
  <c r="DB35" i="25"/>
  <c r="DB36" i="25"/>
  <c r="DB37" i="25"/>
  <c r="DB38" i="25"/>
  <c r="DB39" i="25"/>
  <c r="DB40" i="25"/>
  <c r="DB41" i="25"/>
  <c r="DB42" i="25"/>
  <c r="DB43" i="25"/>
  <c r="DB44" i="25"/>
  <c r="DB45" i="25"/>
  <c r="DB46" i="25"/>
  <c r="DB47" i="25"/>
  <c r="DB48" i="25"/>
  <c r="DB49" i="25"/>
  <c r="DB50" i="25"/>
  <c r="DB51" i="25"/>
  <c r="DB52" i="25"/>
  <c r="DB53" i="25"/>
  <c r="DB54" i="25"/>
  <c r="DB55" i="25"/>
  <c r="DB56" i="25"/>
  <c r="DB57" i="25"/>
  <c r="DB58" i="25"/>
  <c r="DB59" i="25"/>
  <c r="DB60" i="25"/>
  <c r="DB61" i="25"/>
  <c r="DB62" i="25"/>
  <c r="DB63" i="25"/>
  <c r="DB64" i="25"/>
  <c r="DB65" i="25"/>
  <c r="DB66" i="25"/>
  <c r="DB67" i="25"/>
  <c r="DB68" i="25"/>
  <c r="DB69" i="25"/>
  <c r="DB70" i="25"/>
  <c r="DB71" i="25"/>
  <c r="DB72" i="25"/>
  <c r="DB73" i="25"/>
  <c r="DB74" i="25"/>
  <c r="DB75" i="25"/>
  <c r="DB76" i="25"/>
  <c r="DB77" i="25"/>
  <c r="DB78" i="25"/>
  <c r="DB79" i="25"/>
  <c r="DB80" i="25"/>
  <c r="DB81" i="25"/>
  <c r="DB82" i="25"/>
  <c r="DB83" i="25"/>
  <c r="DB84" i="25"/>
  <c r="DB85" i="25"/>
  <c r="DB86" i="25"/>
  <c r="DB87" i="25"/>
  <c r="DB88" i="25"/>
  <c r="DB89" i="25"/>
  <c r="DB90" i="25"/>
  <c r="DB91" i="25"/>
  <c r="DB92" i="25"/>
  <c r="DB93" i="25"/>
  <c r="DB94" i="25"/>
  <c r="DB95" i="25"/>
  <c r="DB96" i="25"/>
  <c r="DB97" i="25"/>
  <c r="DB98" i="25"/>
  <c r="DB99" i="25"/>
  <c r="DB100" i="25"/>
  <c r="DB101" i="25"/>
  <c r="DB102" i="25"/>
  <c r="DB103" i="25"/>
  <c r="DB104" i="25"/>
  <c r="DB105" i="25"/>
  <c r="DB106" i="25"/>
  <c r="DB107" i="25"/>
  <c r="DB108" i="25"/>
  <c r="DB109" i="25"/>
  <c r="DB110" i="25"/>
  <c r="DB111" i="25"/>
  <c r="DB112" i="25"/>
  <c r="DB113" i="25"/>
  <c r="DB114" i="25"/>
  <c r="DB115" i="25"/>
  <c r="DB116" i="25"/>
  <c r="DB117" i="25"/>
  <c r="DB118" i="25"/>
  <c r="DB119" i="25"/>
  <c r="DB120" i="25"/>
  <c r="DB121" i="25"/>
  <c r="DB122" i="25"/>
  <c r="DB123" i="25"/>
  <c r="DB124" i="25"/>
  <c r="DB125" i="25"/>
  <c r="DB126" i="25"/>
  <c r="DB127" i="25"/>
  <c r="DB128" i="25"/>
  <c r="DB129" i="25"/>
  <c r="DB130" i="25"/>
  <c r="DB131" i="25"/>
  <c r="DB132" i="25"/>
  <c r="DB133" i="25"/>
  <c r="DB134" i="25"/>
  <c r="DB135" i="25"/>
  <c r="DB136" i="25"/>
  <c r="DB137" i="25"/>
  <c r="DB138" i="25"/>
  <c r="DB139" i="25"/>
  <c r="DB140" i="25"/>
  <c r="DB141" i="25"/>
  <c r="DB142" i="25"/>
  <c r="DB143" i="25"/>
  <c r="DB144" i="25"/>
  <c r="DB145" i="25"/>
  <c r="DB146" i="25"/>
  <c r="DB147" i="25"/>
  <c r="DB148" i="25"/>
  <c r="DB149" i="25"/>
  <c r="DB150" i="25"/>
  <c r="DB151" i="25"/>
  <c r="DB152" i="25"/>
  <c r="DB153" i="25"/>
  <c r="DB154" i="25"/>
  <c r="DB155" i="25"/>
  <c r="DB156" i="25"/>
  <c r="DB157" i="25"/>
  <c r="DB158" i="25"/>
  <c r="DB159" i="25"/>
  <c r="DB160" i="25"/>
  <c r="DB161" i="25"/>
  <c r="DB162" i="25"/>
  <c r="DB163" i="25"/>
  <c r="DB164" i="25"/>
  <c r="DB165" i="25"/>
  <c r="DB166" i="25"/>
  <c r="DB167" i="25"/>
  <c r="DB168" i="25"/>
  <c r="DB169" i="25"/>
  <c r="DB170" i="25"/>
  <c r="DB171" i="25"/>
  <c r="DB172" i="25"/>
  <c r="DB173" i="25"/>
  <c r="DB174" i="25"/>
  <c r="DB175" i="25"/>
  <c r="DB176" i="25"/>
  <c r="DB177" i="25"/>
  <c r="DB178" i="25"/>
  <c r="DB179" i="25"/>
  <c r="DB180" i="25"/>
  <c r="DB181" i="25"/>
  <c r="DB182" i="25"/>
  <c r="DB183" i="25"/>
  <c r="DB184" i="25"/>
  <c r="DB185" i="25"/>
  <c r="DB186" i="25"/>
  <c r="DB187" i="25"/>
  <c r="DB188" i="25"/>
  <c r="DB189" i="25"/>
  <c r="DB190" i="25"/>
  <c r="DB191" i="25"/>
  <c r="DB192" i="25"/>
  <c r="DB193" i="25"/>
  <c r="DB194" i="25"/>
  <c r="DB195" i="25"/>
  <c r="DB196" i="25"/>
  <c r="DB197" i="25"/>
  <c r="DB198" i="25"/>
  <c r="DB199" i="25"/>
  <c r="DB4" i="25"/>
  <c r="CP5" i="25"/>
  <c r="CP6" i="25"/>
  <c r="CP7" i="25"/>
  <c r="CP8" i="25"/>
  <c r="CP9" i="25"/>
  <c r="CP10" i="25"/>
  <c r="CP11" i="25"/>
  <c r="CP12" i="25"/>
  <c r="CP13" i="25"/>
  <c r="CP14" i="25"/>
  <c r="CP15" i="25"/>
  <c r="CP16" i="25"/>
  <c r="CP17" i="25"/>
  <c r="CP18" i="25"/>
  <c r="CP19" i="25"/>
  <c r="CP20" i="25"/>
  <c r="CP21" i="25"/>
  <c r="CP22" i="25"/>
  <c r="CP23" i="25"/>
  <c r="CP24" i="25"/>
  <c r="CP25" i="25"/>
  <c r="CP26" i="25"/>
  <c r="CP27" i="25"/>
  <c r="CP28" i="25"/>
  <c r="CP29" i="25"/>
  <c r="CP30" i="25"/>
  <c r="CP31" i="25"/>
  <c r="CP32" i="25"/>
  <c r="CP33" i="25"/>
  <c r="CP34" i="25"/>
  <c r="CP35" i="25"/>
  <c r="CP36" i="25"/>
  <c r="CP37" i="25"/>
  <c r="CP38" i="25"/>
  <c r="CP39" i="25"/>
  <c r="CP40" i="25"/>
  <c r="CP41" i="25"/>
  <c r="CP42" i="25"/>
  <c r="CP43" i="25"/>
  <c r="CP44" i="25"/>
  <c r="CP45" i="25"/>
  <c r="CP46" i="25"/>
  <c r="CP47" i="25"/>
  <c r="CP48" i="25"/>
  <c r="CP49" i="25"/>
  <c r="CP50" i="25"/>
  <c r="CP51" i="25"/>
  <c r="CP52" i="25"/>
  <c r="CP4" i="25"/>
  <c r="CI5" i="25"/>
  <c r="CI6" i="25"/>
  <c r="CI7" i="25"/>
  <c r="CI8" i="25"/>
  <c r="CI9" i="25"/>
  <c r="CI10" i="25"/>
  <c r="CI11" i="25"/>
  <c r="CI12" i="25"/>
  <c r="CI13" i="25"/>
  <c r="CI14" i="25"/>
  <c r="CI15" i="25"/>
  <c r="CI16" i="25"/>
  <c r="CI17" i="25"/>
  <c r="CI18" i="25"/>
  <c r="CI19" i="25"/>
  <c r="CI20" i="25"/>
  <c r="CI21" i="25"/>
  <c r="CI22" i="25"/>
  <c r="CI23" i="25"/>
  <c r="CI24" i="25"/>
  <c r="CI25" i="25"/>
  <c r="CI26" i="25"/>
  <c r="CI27" i="25"/>
  <c r="CI28" i="25"/>
  <c r="CI29" i="25"/>
  <c r="CI30" i="25"/>
  <c r="CI31" i="25"/>
  <c r="CI32" i="25"/>
  <c r="CI33" i="25"/>
  <c r="CI34" i="25"/>
  <c r="CI35" i="25"/>
  <c r="CI36" i="25"/>
  <c r="CI37" i="25"/>
  <c r="CI38" i="25"/>
  <c r="CI39" i="25"/>
  <c r="CI40" i="25"/>
  <c r="CI41" i="25"/>
  <c r="CI42" i="25"/>
  <c r="CI43" i="25"/>
  <c r="CI44" i="25"/>
  <c r="CI45" i="25"/>
  <c r="CI46" i="25"/>
  <c r="CI47" i="25"/>
  <c r="CI48" i="25"/>
  <c r="CI49" i="25"/>
  <c r="CI50" i="25"/>
  <c r="CI51" i="25"/>
  <c r="CI52" i="25"/>
  <c r="CI4" i="25"/>
  <c r="CO5" i="25"/>
  <c r="CO6" i="25"/>
  <c r="CO7" i="25"/>
  <c r="CO8" i="25"/>
  <c r="CO9" i="25"/>
  <c r="CO10" i="25"/>
  <c r="CO11" i="25"/>
  <c r="CO12" i="25"/>
  <c r="CO13" i="25"/>
  <c r="CO14" i="25"/>
  <c r="CO15" i="25"/>
  <c r="CO16" i="25"/>
  <c r="CO17" i="25"/>
  <c r="CO18" i="25"/>
  <c r="CO19" i="25"/>
  <c r="CO20" i="25"/>
  <c r="CO21" i="25"/>
  <c r="CO22" i="25"/>
  <c r="CO23" i="25"/>
  <c r="CO24" i="25"/>
  <c r="CO25" i="25"/>
  <c r="CO26" i="25"/>
  <c r="CO27" i="25"/>
  <c r="CO28" i="25"/>
  <c r="CO29" i="25"/>
  <c r="CO30" i="25"/>
  <c r="CO31" i="25"/>
  <c r="CO32" i="25"/>
  <c r="CO33" i="25"/>
  <c r="CO34" i="25"/>
  <c r="CO35" i="25"/>
  <c r="CO36" i="25"/>
  <c r="CO37" i="25"/>
  <c r="CO38" i="25"/>
  <c r="CO39" i="25"/>
  <c r="CO40" i="25"/>
  <c r="CO41" i="25"/>
  <c r="CO42" i="25"/>
  <c r="CO43" i="25"/>
  <c r="CO44" i="25"/>
  <c r="CO45" i="25"/>
  <c r="CO46" i="25"/>
  <c r="CO47" i="25"/>
  <c r="CO48" i="25"/>
  <c r="CO49" i="25"/>
  <c r="CO50" i="25"/>
  <c r="CO51" i="25"/>
  <c r="CO52" i="25"/>
  <c r="CO4" i="25"/>
  <c r="P9" i="26" l="1"/>
  <c r="E12" i="26"/>
  <c r="E11" i="26"/>
  <c r="E6" i="26"/>
  <c r="E13" i="26"/>
  <c r="E8" i="26"/>
  <c r="E9" i="26"/>
  <c r="E2" i="26"/>
  <c r="E4" i="26"/>
  <c r="E5" i="26"/>
  <c r="LZ5" i="4"/>
  <c r="LZ6" i="4"/>
  <c r="LZ7" i="4"/>
  <c r="MD7" i="4" s="1"/>
  <c r="LZ8" i="4"/>
  <c r="LZ4" i="4"/>
  <c r="MB4" i="4" s="1"/>
  <c r="K32" i="23" s="1"/>
  <c r="LJ5" i="4"/>
  <c r="LJ6" i="4"/>
  <c r="LJ7" i="4"/>
  <c r="LJ8" i="4"/>
  <c r="LJ9" i="4"/>
  <c r="LJ4" i="4"/>
  <c r="MU5" i="4"/>
  <c r="MV5" i="4"/>
  <c r="MW5" i="4"/>
  <c r="MX5" i="4"/>
  <c r="MU6" i="4"/>
  <c r="MV6" i="4"/>
  <c r="MW6" i="4"/>
  <c r="MX6" i="4"/>
  <c r="MU7" i="4"/>
  <c r="NC7" i="4" s="1"/>
  <c r="MV7" i="4"/>
  <c r="MW7" i="4"/>
  <c r="MX7" i="4"/>
  <c r="MU8" i="4"/>
  <c r="NC8" i="4" s="1"/>
  <c r="MV8" i="4"/>
  <c r="MW8" i="4"/>
  <c r="NA8" i="4" s="1"/>
  <c r="MX8" i="4"/>
  <c r="MZ8" i="4" s="1"/>
  <c r="MU4" i="4"/>
  <c r="MV4" i="4"/>
  <c r="MW4" i="4"/>
  <c r="MX4" i="4"/>
  <c r="NC5" i="4"/>
  <c r="MJ20" i="4"/>
  <c r="MI20" i="4"/>
  <c r="MH20" i="4"/>
  <c r="MG20" i="4"/>
  <c r="MJ19" i="4"/>
  <c r="MI19" i="4"/>
  <c r="MH19" i="4"/>
  <c r="MG19" i="4"/>
  <c r="MJ18" i="4"/>
  <c r="MI18" i="4"/>
  <c r="MH18" i="4"/>
  <c r="MG18" i="4"/>
  <c r="MJ17" i="4"/>
  <c r="MI17" i="4"/>
  <c r="MH17" i="4"/>
  <c r="MG17" i="4"/>
  <c r="MJ16" i="4"/>
  <c r="MI16" i="4"/>
  <c r="MH16" i="4"/>
  <c r="MG16" i="4"/>
  <c r="MG5" i="4"/>
  <c r="MG6" i="4"/>
  <c r="MG7" i="4"/>
  <c r="MG8" i="4"/>
  <c r="MG4" i="4"/>
  <c r="MH5" i="4"/>
  <c r="MH6" i="4"/>
  <c r="MH7" i="4"/>
  <c r="MH8" i="4"/>
  <c r="MH4" i="4"/>
  <c r="MI5" i="4"/>
  <c r="MI6" i="4"/>
  <c r="MI7" i="4"/>
  <c r="MI8" i="4"/>
  <c r="MI4" i="4"/>
  <c r="MJ5" i="4"/>
  <c r="MJ6" i="4"/>
  <c r="MJ7" i="4"/>
  <c r="MJ8" i="4"/>
  <c r="MJ4" i="4"/>
  <c r="KU5" i="4"/>
  <c r="KX5" i="4" s="1"/>
  <c r="KU6" i="4"/>
  <c r="KU7" i="4"/>
  <c r="KU8" i="4"/>
  <c r="KU9" i="4"/>
  <c r="KX9" i="4" s="1"/>
  <c r="KU10" i="4"/>
  <c r="KU11" i="4"/>
  <c r="KU12" i="4"/>
  <c r="KU13" i="4"/>
  <c r="KX13" i="4" s="1"/>
  <c r="KU14" i="4"/>
  <c r="KU15" i="4"/>
  <c r="KU4" i="4"/>
  <c r="NC6" i="4" l="1"/>
  <c r="MC6" i="4"/>
  <c r="MB5" i="4"/>
  <c r="M32" i="23" s="1"/>
  <c r="MB8" i="4"/>
  <c r="R32" i="23" s="1"/>
  <c r="LL4" i="4"/>
  <c r="LL6" i="4"/>
  <c r="LL9" i="4"/>
  <c r="LL5" i="4"/>
  <c r="LL8" i="4"/>
  <c r="LL7" i="4"/>
  <c r="MZ4" i="4"/>
  <c r="MZ7" i="4"/>
  <c r="MZ6" i="4"/>
  <c r="MZ5" i="4"/>
  <c r="NA5" i="4"/>
  <c r="NA6" i="4"/>
  <c r="NA7" i="4"/>
  <c r="NB8" i="4"/>
  <c r="NB7" i="4"/>
  <c r="NB6" i="4"/>
  <c r="NB5" i="4"/>
  <c r="MM8" i="4"/>
  <c r="MN5" i="4"/>
  <c r="MO6" i="4"/>
  <c r="MM16" i="4"/>
  <c r="MM17" i="4"/>
  <c r="MM18" i="4"/>
  <c r="MM19" i="4"/>
  <c r="MM20" i="4"/>
  <c r="ML7" i="4"/>
  <c r="MN4" i="4"/>
  <c r="ML6" i="4"/>
  <c r="MM7" i="4"/>
  <c r="MN8" i="4"/>
  <c r="MO4" i="4"/>
  <c r="MO5" i="4"/>
  <c r="ML16" i="4"/>
  <c r="ML17" i="4"/>
  <c r="ML18" i="4"/>
  <c r="ML19" i="4"/>
  <c r="ML20" i="4"/>
  <c r="ML5" i="4"/>
  <c r="MN7" i="4"/>
  <c r="MO8" i="4"/>
  <c r="MO16" i="4"/>
  <c r="MO17" i="4"/>
  <c r="MO18" i="4"/>
  <c r="MO19" i="4"/>
  <c r="MO20" i="4"/>
  <c r="ML4" i="4"/>
  <c r="MM6" i="4"/>
  <c r="ML8" i="4"/>
  <c r="MM4" i="4"/>
  <c r="MM5" i="4"/>
  <c r="MN6" i="4"/>
  <c r="MO7" i="4"/>
  <c r="MN16" i="4"/>
  <c r="MN17" i="4"/>
  <c r="MN18" i="4"/>
  <c r="MN19" i="4"/>
  <c r="MN20" i="4"/>
  <c r="KX15" i="4"/>
  <c r="KX12" i="4"/>
  <c r="KX8" i="4"/>
  <c r="KX11" i="4"/>
  <c r="KX7" i="4"/>
  <c r="KX14" i="4"/>
  <c r="KX10" i="4"/>
  <c r="KX6" i="4"/>
  <c r="MC7" i="4"/>
  <c r="MB6" i="4"/>
  <c r="N32" i="23" s="1"/>
  <c r="MD5" i="4"/>
  <c r="MD8" i="4"/>
  <c r="MC8" i="4"/>
  <c r="MD6" i="4"/>
  <c r="MC5" i="4"/>
  <c r="MB7" i="4"/>
  <c r="P32" i="23" s="1"/>
  <c r="MD4" i="4"/>
  <c r="MC4" i="4"/>
  <c r="NA4" i="4"/>
  <c r="MP20" i="4" l="1"/>
  <c r="R10" i="23" s="1"/>
  <c r="MP19" i="4"/>
  <c r="P10" i="23" s="1"/>
  <c r="MP16" i="4"/>
  <c r="K10" i="23" s="1"/>
  <c r="MP17" i="4"/>
  <c r="M10" i="23" s="1"/>
  <c r="MP18" i="4"/>
  <c r="O10" i="23" s="1"/>
  <c r="NC4" i="4"/>
  <c r="NB4" i="4"/>
  <c r="OC6" i="4"/>
  <c r="NL4" i="4"/>
  <c r="NL5" i="4"/>
  <c r="NL6" i="4"/>
  <c r="NL7" i="4"/>
  <c r="NL8" i="4"/>
  <c r="NL9" i="4"/>
  <c r="NL10" i="4"/>
  <c r="OF6" i="4" l="1"/>
  <c r="OE6" i="4"/>
  <c r="NP8" i="4"/>
  <c r="NN8" i="4"/>
  <c r="NP4" i="4"/>
  <c r="NN4" i="4"/>
  <c r="NP10" i="4"/>
  <c r="NN10" i="4"/>
  <c r="NP6" i="4"/>
  <c r="NN6" i="4"/>
  <c r="NP9" i="4"/>
  <c r="NN9" i="4"/>
  <c r="NP5" i="4"/>
  <c r="NN5" i="4"/>
  <c r="NP7" i="4"/>
  <c r="NN7" i="4"/>
  <c r="NO9" i="4"/>
  <c r="NO5" i="4"/>
  <c r="NO7" i="4"/>
  <c r="NO10" i="4"/>
  <c r="NO8" i="4"/>
  <c r="NO6" i="4"/>
  <c r="NO4" i="4"/>
  <c r="OC5" i="4" l="1"/>
  <c r="OC4" i="4"/>
  <c r="NF5" i="4"/>
  <c r="NF6" i="4"/>
  <c r="NF7" i="4"/>
  <c r="NF4" i="4"/>
  <c r="OJ5" i="4"/>
  <c r="OJ6" i="4"/>
  <c r="OJ7" i="4"/>
  <c r="OJ8" i="4"/>
  <c r="OJ9" i="4"/>
  <c r="OJ10" i="4"/>
  <c r="OJ11" i="4"/>
  <c r="OJ12" i="4"/>
  <c r="OJ13" i="4"/>
  <c r="OJ14" i="4"/>
  <c r="OJ15" i="4"/>
  <c r="OJ16" i="4"/>
  <c r="OJ4" i="4"/>
  <c r="NU5" i="4"/>
  <c r="NX5" i="4" s="1"/>
  <c r="NU6" i="4"/>
  <c r="NX6" i="4" s="1"/>
  <c r="NU7" i="4"/>
  <c r="NX7" i="4" s="1"/>
  <c r="NU8" i="4"/>
  <c r="NX8" i="4" s="1"/>
  <c r="NU9" i="4"/>
  <c r="NX9" i="4" s="1"/>
  <c r="NU10" i="4"/>
  <c r="NX10" i="4" s="1"/>
  <c r="NU11" i="4"/>
  <c r="NX11" i="4" s="1"/>
  <c r="NU12" i="4"/>
  <c r="NX12" i="4" s="1"/>
  <c r="NU13" i="4"/>
  <c r="NX13" i="4" s="1"/>
  <c r="NU14" i="4"/>
  <c r="NX14" i="4" s="1"/>
  <c r="NU15" i="4"/>
  <c r="NX15" i="4" s="1"/>
  <c r="NU4" i="4"/>
  <c r="NX4" i="4" s="1"/>
  <c r="NI6" i="4" l="1"/>
  <c r="NH6" i="4"/>
  <c r="NI5" i="4"/>
  <c r="NH5" i="4"/>
  <c r="NI7" i="4"/>
  <c r="NH7" i="4"/>
  <c r="NI4" i="4"/>
  <c r="NH4" i="4"/>
  <c r="OF5" i="4"/>
  <c r="OE5" i="4"/>
  <c r="OF4" i="4"/>
  <c r="OE4" i="4"/>
  <c r="OL12" i="4"/>
  <c r="OL15" i="4"/>
  <c r="OL11" i="4"/>
  <c r="OL7" i="4"/>
  <c r="OL16" i="4"/>
  <c r="OL8" i="4"/>
  <c r="OL14" i="4"/>
  <c r="OL10" i="4"/>
  <c r="OL6" i="4"/>
  <c r="OL4" i="4"/>
  <c r="OL13" i="4"/>
  <c r="OL9" i="4"/>
  <c r="OL5" i="4"/>
  <c r="NW13" i="4"/>
  <c r="NW9" i="4"/>
  <c r="NW5" i="4"/>
  <c r="NW4" i="4"/>
  <c r="NW12" i="4"/>
  <c r="NW8" i="4"/>
  <c r="NW15" i="4"/>
  <c r="NW11" i="4"/>
  <c r="NW7" i="4"/>
  <c r="NW14" i="4"/>
  <c r="NW10" i="4"/>
  <c r="NW6" i="4"/>
  <c r="OL17" i="4" l="1"/>
  <c r="OM4" i="4" s="1"/>
  <c r="OM11" i="4" l="1"/>
  <c r="OM12" i="4"/>
  <c r="OM6" i="4"/>
  <c r="OM14" i="4"/>
  <c r="OM10" i="4"/>
  <c r="OM8" i="4"/>
  <c r="OM13" i="4"/>
  <c r="OM15" i="4"/>
  <c r="OM5" i="4"/>
  <c r="OM9" i="4"/>
  <c r="OM16" i="4"/>
  <c r="OM7" i="4"/>
  <c r="KX4" i="4" l="1"/>
  <c r="KW4" i="4" l="1"/>
  <c r="KW15" i="4" l="1"/>
  <c r="KW9" i="4"/>
  <c r="KW13" i="4"/>
  <c r="KW5" i="4"/>
  <c r="KW6" i="4"/>
  <c r="KW7" i="4"/>
  <c r="KW12" i="4"/>
  <c r="KW10" i="4"/>
  <c r="KW11" i="4"/>
  <c r="KW14" i="4"/>
  <c r="KW8" i="4"/>
  <c r="HM5" i="4" l="1"/>
  <c r="HM6" i="4"/>
  <c r="HM7" i="4"/>
  <c r="HM8" i="4"/>
  <c r="HM9" i="4"/>
  <c r="HM10" i="4"/>
  <c r="HM11" i="4"/>
  <c r="HM12" i="4"/>
  <c r="HM13" i="4"/>
  <c r="HM14" i="4"/>
  <c r="HM15" i="4"/>
  <c r="HM4" i="4"/>
  <c r="HL5" i="4"/>
  <c r="HL6" i="4"/>
  <c r="HL7" i="4"/>
  <c r="HL8" i="4"/>
  <c r="HL9" i="4"/>
  <c r="HL10" i="4"/>
  <c r="HL11" i="4"/>
  <c r="HL12" i="4"/>
  <c r="HL13" i="4"/>
  <c r="HL14" i="4"/>
  <c r="HL15" i="4"/>
  <c r="HL4" i="4"/>
  <c r="T4" i="4" l="1"/>
  <c r="U4" i="4"/>
  <c r="U6" i="4"/>
  <c r="U7" i="4"/>
  <c r="U8" i="4"/>
  <c r="U9" i="4"/>
  <c r="U10" i="4"/>
  <c r="U11" i="4"/>
  <c r="U12" i="4"/>
  <c r="U13" i="4"/>
  <c r="U14" i="4"/>
  <c r="U15" i="4"/>
  <c r="U16" i="4"/>
  <c r="U5" i="4"/>
  <c r="T6" i="4"/>
  <c r="T7" i="4"/>
  <c r="T8" i="4"/>
  <c r="T9" i="4"/>
  <c r="T10" i="4"/>
  <c r="T11" i="4"/>
  <c r="T12" i="4"/>
  <c r="T13" i="4"/>
  <c r="T14" i="4"/>
  <c r="T15" i="4"/>
  <c r="T16" i="4"/>
  <c r="T5" i="4"/>
  <c r="AM6" i="4"/>
  <c r="AM7" i="4"/>
  <c r="AM8" i="4"/>
  <c r="AM9" i="4"/>
  <c r="AL10" i="4"/>
  <c r="AM11" i="4"/>
  <c r="AN12" i="4"/>
  <c r="AM13" i="4"/>
  <c r="AM14" i="4"/>
  <c r="AM15" i="4"/>
  <c r="AM16" i="4"/>
  <c r="AL5" i="4"/>
  <c r="AN6" i="4"/>
  <c r="AN7" i="4"/>
  <c r="AN9" i="4"/>
  <c r="AN10" i="4"/>
  <c r="AN13" i="4"/>
  <c r="AN14" i="4"/>
  <c r="S5" i="4" l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AN16" i="4"/>
  <c r="AN15" i="4"/>
  <c r="AN11" i="4"/>
  <c r="AN8" i="4"/>
  <c r="AL12" i="4"/>
  <c r="AL14" i="4"/>
  <c r="AL6" i="4"/>
  <c r="AM10" i="4"/>
  <c r="AM12" i="4"/>
  <c r="AL16" i="4"/>
  <c r="AL8" i="4"/>
  <c r="AL15" i="4"/>
  <c r="AL11" i="4"/>
  <c r="AL7" i="4"/>
  <c r="AL13" i="4"/>
  <c r="AL9" i="4"/>
  <c r="AN5" i="4"/>
  <c r="AM5" i="4"/>
  <c r="DF5" i="4" l="1"/>
  <c r="DF6" i="4" s="1"/>
  <c r="DF7" i="4" s="1"/>
  <c r="DF8" i="4" s="1"/>
  <c r="DF9" i="4" s="1"/>
  <c r="DF10" i="4" s="1"/>
  <c r="DF11" i="4" s="1"/>
  <c r="DF12" i="4" s="1"/>
  <c r="DF13" i="4" s="1"/>
  <c r="DF14" i="4" s="1"/>
  <c r="DF15" i="4" s="1"/>
</calcChain>
</file>

<file path=xl/sharedStrings.xml><?xml version="1.0" encoding="utf-8"?>
<sst xmlns="http://schemas.openxmlformats.org/spreadsheetml/2006/main" count="13598" uniqueCount="632">
  <si>
    <t>AR</t>
  </si>
  <si>
    <t>Net W/O</t>
  </si>
  <si>
    <t>Product</t>
  </si>
  <si>
    <t>AMEX</t>
  </si>
  <si>
    <t>HYBRID</t>
  </si>
  <si>
    <t>YOY Comparison</t>
  </si>
  <si>
    <t>Chart1</t>
  </si>
  <si>
    <t>Chart2</t>
  </si>
  <si>
    <t>Product Type</t>
  </si>
  <si>
    <t>$AR</t>
  </si>
  <si>
    <t>Top 5 State - Profitability</t>
  </si>
  <si>
    <t>Concentration Risk</t>
  </si>
  <si>
    <t>Retail</t>
  </si>
  <si>
    <t>Restaurant</t>
  </si>
  <si>
    <t>Transport</t>
  </si>
  <si>
    <t>Heath</t>
  </si>
  <si>
    <t>% AR</t>
  </si>
  <si>
    <t>% Conc Limit</t>
  </si>
  <si>
    <t>Months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</si>
  <si>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</si>
  <si>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</si>
  <si>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</si>
  <si>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</si>
  <si>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</si>
  <si>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</si>
  <si>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</si>
  <si>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</si>
  <si>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</si>
  <si>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</si>
  <si>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</si>
  <si>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</si>
  <si>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$ AR</t>
  </si>
  <si>
    <t># Loans</t>
  </si>
  <si>
    <t>$ Funded</t>
  </si>
  <si>
    <t># New Loans</t>
  </si>
  <si>
    <t>Vintage</t>
  </si>
  <si>
    <t>FICO</t>
  </si>
  <si>
    <t>#Loans</t>
  </si>
  <si>
    <t>$REV</t>
  </si>
  <si>
    <t>Current AR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</si>
  <si>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</si>
  <si>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</si>
  <si>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</si>
  <si>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</si>
  <si>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</si>
  <si>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</si>
  <si>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</si>
  <si>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</si>
  <si>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%W/O Actual</t>
  </si>
  <si>
    <t>`</t>
  </si>
  <si>
    <t>Roll Rates</t>
  </si>
  <si>
    <t>Current to 30 DPD</t>
  </si>
  <si>
    <t>30 DPD to 60 DPD</t>
  </si>
  <si>
    <t>60 DPD to 90 DPD</t>
  </si>
  <si>
    <t>90 DPD to write-off</t>
  </si>
  <si>
    <t>Vintage Performance</t>
  </si>
  <si>
    <t>Quarters</t>
  </si>
  <si>
    <t>% APR</t>
  </si>
  <si>
    <t>% Write-off</t>
  </si>
  <si>
    <t>AR Repayment and Losses</t>
  </si>
  <si>
    <t>30+ DPD</t>
  </si>
  <si>
    <t>60+ DPD</t>
  </si>
  <si>
    <t>90+ DPD</t>
  </si>
  <si>
    <t>CA</t>
  </si>
  <si>
    <t>NY</t>
  </si>
  <si>
    <t>IL</t>
  </si>
  <si>
    <t>FL</t>
  </si>
  <si>
    <t>TX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</si>
  <si>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</si>
  <si>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</si>
  <si>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</si>
  <si>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</si>
  <si>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</si>
  <si>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</si>
  <si>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</si>
  <si>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</si>
  <si>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</si>
  <si>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</si>
  <si>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</si>
  <si>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</si>
  <si>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Vintage index</t>
  </si>
  <si>
    <t>Vintages</t>
  </si>
  <si>
    <t>Write-off/Original Loan Balance</t>
  </si>
  <si>
    <t>3M 60 DPD/Original Loan Balance</t>
  </si>
  <si>
    <t>Month</t>
  </si>
  <si>
    <t>CAMPAIGNS</t>
  </si>
  <si>
    <t>C1</t>
  </si>
  <si>
    <t>C2</t>
  </si>
  <si>
    <t>C3</t>
  </si>
  <si>
    <t>AVG FICO</t>
  </si>
  <si>
    <t>AVG TENURE</t>
  </si>
  <si>
    <t>#EMPLOYEES</t>
  </si>
  <si>
    <t>AVG REVENUE($K)</t>
  </si>
  <si>
    <t>% of Total</t>
  </si>
  <si>
    <t>%RETAIL</t>
  </si>
  <si>
    <t>%RESTAURANT</t>
  </si>
  <si>
    <t>%OTHERS</t>
  </si>
  <si>
    <t>Exception</t>
  </si>
  <si>
    <t>Normal</t>
  </si>
  <si>
    <t>Concentration</t>
  </si>
  <si>
    <t>Industry</t>
  </si>
  <si>
    <t>AAA</t>
  </si>
  <si>
    <t>AA</t>
  </si>
  <si>
    <t>BBB</t>
  </si>
  <si>
    <t>BB</t>
  </si>
  <si>
    <t>C</t>
  </si>
  <si>
    <t>Others</t>
  </si>
  <si>
    <t>CRU Rating</t>
  </si>
  <si>
    <t>$ W/O Rate</t>
  </si>
  <si>
    <t>Restuarent</t>
  </si>
  <si>
    <t xml:space="preserve">Risk_Drivers_Performance </t>
  </si>
  <si>
    <t>Tiers</t>
  </si>
  <si>
    <t>$ Write-Off Rate</t>
  </si>
  <si>
    <t>Tier 1</t>
  </si>
  <si>
    <t>Tier 2</t>
  </si>
  <si>
    <t>Tier 3</t>
  </si>
  <si>
    <t>Tier 4</t>
  </si>
  <si>
    <t>Tier 5</t>
  </si>
  <si>
    <t>Loan Size</t>
  </si>
  <si>
    <t>Lt 75K</t>
  </si>
  <si>
    <t>75K to 100K</t>
  </si>
  <si>
    <t>100K to 250K</t>
  </si>
  <si>
    <t>250Kto 500K</t>
  </si>
  <si>
    <t>Gt 500K</t>
  </si>
  <si>
    <t>Total applications</t>
  </si>
  <si>
    <t>Campaigns</t>
  </si>
  <si>
    <t>Rejected</t>
  </si>
  <si>
    <t>Pending</t>
  </si>
  <si>
    <t>Total</t>
  </si>
  <si>
    <t>Total Exceptions</t>
  </si>
  <si>
    <t>% Approved Exceptions</t>
  </si>
  <si>
    <t>AXP Relationship</t>
  </si>
  <si>
    <t>Take Rate</t>
  </si>
  <si>
    <t>Merchant only</t>
  </si>
  <si>
    <t>CCSG</t>
  </si>
  <si>
    <t>Open</t>
  </si>
  <si>
    <t>GCP</t>
  </si>
  <si>
    <t>Loan size bucket</t>
  </si>
  <si>
    <t>Instant approval %</t>
  </si>
  <si>
    <t>&lt;=75K</t>
  </si>
  <si>
    <t>75K-100K</t>
  </si>
  <si>
    <t>100K-250K</t>
  </si>
  <si>
    <t>Approved Loans</t>
  </si>
  <si>
    <t>250K-500K</t>
  </si>
  <si>
    <t>500K-1M</t>
  </si>
  <si>
    <t>1M-2M</t>
  </si>
  <si>
    <t>Derog</t>
  </si>
  <si>
    <t>Reason 1</t>
  </si>
  <si>
    <t>Reason 2</t>
  </si>
  <si>
    <t>Reason 3</t>
  </si>
  <si>
    <t>Share of Till</t>
  </si>
  <si>
    <t>0-2</t>
  </si>
  <si>
    <t>2-5</t>
  </si>
  <si>
    <t>5-8</t>
  </si>
  <si>
    <t>8 and above</t>
  </si>
  <si>
    <t>Approval Profile</t>
  </si>
  <si>
    <t>Acq Charge Volume</t>
  </si>
  <si>
    <t>Avg Time</t>
  </si>
  <si>
    <t>One Year Financing</t>
  </si>
  <si>
    <t>UW</t>
  </si>
  <si>
    <t>Avg Loan Size ($K)</t>
  </si>
  <si>
    <t>Two Year Financing</t>
  </si>
  <si>
    <t>550 to 600</t>
  </si>
  <si>
    <t>Lt 150K</t>
  </si>
  <si>
    <t>Settlement Advance</t>
  </si>
  <si>
    <t>600 to 650</t>
  </si>
  <si>
    <t>150K to 250K</t>
  </si>
  <si>
    <t>650 to 700</t>
  </si>
  <si>
    <t>250K to 500K</t>
  </si>
  <si>
    <t>700 to 750</t>
  </si>
  <si>
    <t>500K to 750K</t>
  </si>
  <si>
    <t>750 to 800</t>
  </si>
  <si>
    <t>750K to 1MM</t>
  </si>
  <si>
    <t>800+</t>
  </si>
  <si>
    <t>1MM to 5MM</t>
  </si>
  <si>
    <t>Gt 5MM</t>
  </si>
  <si>
    <t>FICO Bands</t>
  </si>
  <si>
    <t>Acq Merchant Size</t>
  </si>
  <si>
    <t>Acq CRU</t>
  </si>
  <si>
    <t>Lt 500K</t>
  </si>
  <si>
    <t>BBB+</t>
  </si>
  <si>
    <t>500K to 1MM</t>
  </si>
  <si>
    <t>BBB-</t>
  </si>
  <si>
    <t>5MM to 10MM</t>
  </si>
  <si>
    <t>BB+</t>
  </si>
  <si>
    <t>10MM to 25MM</t>
  </si>
  <si>
    <t>25MM to 50MM</t>
  </si>
  <si>
    <t>BB-</t>
  </si>
  <si>
    <t>Gt 50MM</t>
  </si>
  <si>
    <t>B+</t>
  </si>
  <si>
    <t>B</t>
  </si>
  <si>
    <t>B-</t>
  </si>
  <si>
    <t>Target Population</t>
  </si>
  <si>
    <t>Response Rate</t>
  </si>
  <si>
    <t>States</t>
  </si>
  <si>
    <t>Lt $100K</t>
  </si>
  <si>
    <t>$100K to $500K</t>
  </si>
  <si>
    <t>$500K to $1MM</t>
  </si>
  <si>
    <t>$1MM to $5MM</t>
  </si>
  <si>
    <t>&gt;$5MM</t>
  </si>
  <si>
    <t>AZ</t>
  </si>
  <si>
    <t>Region</t>
  </si>
  <si>
    <t>Debit ACH</t>
  </si>
  <si>
    <t>CV drop</t>
  </si>
  <si>
    <t>Debit ACH behavior</t>
  </si>
  <si>
    <t>Triggers</t>
  </si>
  <si>
    <t># of Triggers</t>
  </si>
  <si>
    <t>Instant Approval</t>
  </si>
  <si>
    <t>Manual Approval</t>
  </si>
  <si>
    <t># of Responders</t>
  </si>
  <si>
    <t>No. of Loans</t>
  </si>
  <si>
    <t>FICO Score</t>
  </si>
  <si>
    <t>575-600</t>
  </si>
  <si>
    <t>601-625</t>
  </si>
  <si>
    <t>626-680</t>
  </si>
  <si>
    <t>681-750</t>
  </si>
  <si>
    <t>751-800</t>
  </si>
  <si>
    <t>% Write-Off Rate</t>
  </si>
  <si>
    <t>$ Loan AR</t>
  </si>
  <si>
    <t>Collections</t>
  </si>
  <si>
    <t>New Loans Added to Collections</t>
  </si>
  <si>
    <t>Recovery ($)</t>
  </si>
  <si>
    <t>Recovery (%)</t>
  </si>
  <si>
    <t>No. of Accounts</t>
  </si>
  <si>
    <t>Total #</t>
  </si>
  <si>
    <t>% Exceptions</t>
  </si>
  <si>
    <t>$3.1K</t>
  </si>
  <si>
    <t>$3.3K</t>
  </si>
  <si>
    <t>Unit</t>
  </si>
  <si>
    <t>Dollar</t>
  </si>
  <si>
    <t>Jan 2014</t>
  </si>
  <si>
    <t>Feb 2014</t>
  </si>
  <si>
    <t>Mar 2014</t>
  </si>
  <si>
    <t>Apr 2014</t>
  </si>
  <si>
    <t>May 2014</t>
  </si>
  <si>
    <t>Jun 2014</t>
  </si>
  <si>
    <t>Jul 2014</t>
  </si>
  <si>
    <t>Aug 2014</t>
  </si>
  <si>
    <t>Sep 2014</t>
  </si>
  <si>
    <t>Oct 2014</t>
  </si>
  <si>
    <t>Nov 2014</t>
  </si>
  <si>
    <t>Dec 2014</t>
  </si>
  <si>
    <t>Revenue Bucket</t>
  </si>
  <si>
    <t>150K-250K</t>
  </si>
  <si>
    <t>500K-750K</t>
  </si>
  <si>
    <t>750K-1MM</t>
  </si>
  <si>
    <t>1MM-5MM</t>
  </si>
  <si>
    <t>Repayment</t>
  </si>
  <si>
    <t>Split funding</t>
  </si>
  <si>
    <t>Lockbox</t>
  </si>
  <si>
    <t>Amex only</t>
  </si>
  <si>
    <t>$3.9K</t>
  </si>
  <si>
    <t>$4.4K</t>
  </si>
  <si>
    <t>$6.4K</t>
  </si>
  <si>
    <t>$5.8K</t>
  </si>
  <si>
    <t>$6.2K</t>
  </si>
  <si>
    <t>$3.2K</t>
  </si>
  <si>
    <t>$1.9K</t>
  </si>
  <si>
    <t>$1.1K</t>
  </si>
  <si>
    <t>$4.8K</t>
  </si>
  <si>
    <t>$2.3K</t>
  </si>
  <si>
    <t>Executive Dashboard</t>
  </si>
  <si>
    <t>Acquisition Vintage Analysis</t>
  </si>
  <si>
    <t>Risk Tiers</t>
  </si>
  <si>
    <t>Loans added to collections</t>
  </si>
  <si>
    <t>Response Rate region</t>
  </si>
  <si>
    <t>Response Rate Industry</t>
  </si>
  <si>
    <t>Response Rate Merchant Size</t>
  </si>
  <si>
    <t>By Functional Division</t>
  </si>
  <si>
    <t>By Industry</t>
  </si>
  <si>
    <t>Instant Decisioning Performance</t>
  </si>
  <si>
    <t>Decline Reason</t>
  </si>
  <si>
    <t>Manual Vs Instant Approval Performance</t>
  </si>
  <si>
    <t>Instant Decisioning</t>
  </si>
  <si>
    <t>Approval Outcome</t>
  </si>
  <si>
    <t>Approval Summary</t>
  </si>
  <si>
    <t>Exception Approval Rate</t>
  </si>
  <si>
    <t>Rate of Exception</t>
  </si>
  <si>
    <t>Exception Reasons</t>
  </si>
  <si>
    <t>Exception Tracking</t>
  </si>
  <si>
    <t>Acquisition FICO Distribution</t>
  </si>
  <si>
    <t>Acquisition Summary</t>
  </si>
  <si>
    <t>Performance Risk Trigger</t>
  </si>
  <si>
    <t>Risk Trigger Reporting</t>
  </si>
  <si>
    <t>Default Stratification</t>
  </si>
  <si>
    <t>Trigger False Positive</t>
  </si>
  <si>
    <t>Risk Trigger Type</t>
  </si>
  <si>
    <t>Index</t>
  </si>
  <si>
    <t>Lag Month</t>
  </si>
  <si>
    <t>Risk Trigger Reporting Efficiency</t>
  </si>
  <si>
    <t>Chart Name</t>
  </si>
  <si>
    <t>Sheet Name</t>
  </si>
  <si>
    <t>Take Rate - AXP Relationship</t>
  </si>
  <si>
    <t>mmmyy</t>
  </si>
  <si>
    <t>Jan - 14</t>
  </si>
  <si>
    <t>Apr - 14</t>
  </si>
  <si>
    <t>May - 14</t>
  </si>
  <si>
    <t>Jun - 14</t>
  </si>
  <si>
    <t>Jul - 14</t>
  </si>
  <si>
    <t>Aug - 14</t>
  </si>
  <si>
    <t>Sep - 14</t>
  </si>
  <si>
    <t>Oct - 14</t>
  </si>
  <si>
    <t>Nov - 14</t>
  </si>
  <si>
    <t>Dec - 14</t>
  </si>
  <si>
    <t xml:space="preserve"> </t>
  </si>
  <si>
    <t>Write-off Rate</t>
  </si>
  <si>
    <t>Decline</t>
  </si>
  <si>
    <t>$ Volume in Collections</t>
  </si>
  <si>
    <t>$ Volume</t>
  </si>
  <si>
    <t>% Reason for Exception</t>
  </si>
  <si>
    <t>Kind of Exceptions</t>
  </si>
  <si>
    <t>Loss Forecast</t>
  </si>
  <si>
    <t>Non-hybrid net new loan amount funded</t>
  </si>
  <si>
    <t>Hybrid Net New Amount Funded</t>
  </si>
  <si>
    <t># Non-Hybrid Net New Loans</t>
  </si>
  <si>
    <t># Hybrid Net New Loans</t>
  </si>
  <si>
    <t># of Loans</t>
  </si>
  <si>
    <t>Amount of Loans</t>
  </si>
  <si>
    <t>Forecast by Product Type</t>
  </si>
  <si>
    <t>Forecast by Products</t>
  </si>
  <si>
    <t>Annual</t>
  </si>
  <si>
    <t>2 Years</t>
  </si>
  <si>
    <t>forecast by risk tiers</t>
  </si>
  <si>
    <t>High Risk Tier</t>
  </si>
  <si>
    <t>Low Risk Tier</t>
  </si>
  <si>
    <t>Medium Risk Tier</t>
  </si>
  <si>
    <t>Product Wise split</t>
  </si>
  <si>
    <t>Net WO</t>
  </si>
  <si>
    <t>Low Risk Tiers</t>
  </si>
  <si>
    <t>Medium Risk Tiers</t>
  </si>
  <si>
    <t>High Risk Tiers</t>
  </si>
  <si>
    <t>Growth AR</t>
  </si>
  <si>
    <t>Growth</t>
  </si>
  <si>
    <t>Reduction</t>
  </si>
  <si>
    <t>Previous Balance</t>
  </si>
  <si>
    <t>Industrywise Delinquency</t>
  </si>
  <si>
    <t>Screen Name</t>
  </si>
  <si>
    <t>Variable Name</t>
  </si>
  <si>
    <t>S. No.</t>
  </si>
  <si>
    <t>Risk Trigger Efficiency Reporting</t>
  </si>
  <si>
    <t>Trigger to Action Timelines</t>
  </si>
  <si>
    <t>Performance of Risk Triggers</t>
  </si>
  <si>
    <t>Trigger to Action Distribution</t>
  </si>
  <si>
    <t>Write-off Rate by Repayments</t>
  </si>
  <si>
    <t>Industrywise Reasons for write-off</t>
  </si>
  <si>
    <t>Write-off Stratification</t>
  </si>
  <si>
    <t>table 1</t>
  </si>
  <si>
    <t>table 2</t>
  </si>
  <si>
    <t>table 3</t>
  </si>
  <si>
    <t>table 4</t>
  </si>
  <si>
    <t>table 5</t>
  </si>
  <si>
    <t>table 6</t>
  </si>
  <si>
    <t>table 7</t>
  </si>
  <si>
    <t>table 8</t>
  </si>
  <si>
    <t>Sent to Manual Underwriting</t>
  </si>
  <si>
    <t>EBITDA Margin</t>
  </si>
  <si>
    <t>%Write-off - Instant</t>
  </si>
  <si>
    <t>%Write-off - Manual</t>
  </si>
  <si>
    <t>% Total Approved</t>
  </si>
  <si>
    <t>Performance Exception</t>
  </si>
  <si>
    <t>Approved Exception Loans</t>
  </si>
  <si>
    <t>Avg Time to Fund</t>
  </si>
  <si>
    <t>Average Time to board: Normal vs Exceptions</t>
  </si>
  <si>
    <t>Total no. of Approved Loans</t>
  </si>
  <si>
    <t>Declined Loans</t>
  </si>
  <si>
    <t>Avg. Time taken from Pre-underwriting to Underwriting</t>
  </si>
  <si>
    <t>Avg. Time taken from Application Filed to Pre-underwriting</t>
  </si>
  <si>
    <t>Processing Days</t>
  </si>
  <si>
    <t>Incomplete Financials</t>
  </si>
  <si>
    <t>Manual Review</t>
  </si>
  <si>
    <t>Queue</t>
  </si>
  <si>
    <t>Settlement Plan Tracking</t>
  </si>
  <si>
    <t>Settlement Cases</t>
  </si>
  <si>
    <t>Start Column</t>
  </si>
  <si>
    <t>V</t>
  </si>
  <si>
    <t>AH</t>
  </si>
  <si>
    <t>L</t>
  </si>
  <si>
    <t>AP</t>
  </si>
  <si>
    <t>BX</t>
  </si>
  <si>
    <t>BK</t>
  </si>
  <si>
    <t>CRU ratings vs net W/o rate</t>
  </si>
  <si>
    <t>Plan 1</t>
  </si>
  <si>
    <t>Plan 2</t>
  </si>
  <si>
    <t>Plan 3</t>
  </si>
  <si>
    <t>Plan 4</t>
  </si>
  <si>
    <t>Plan 5</t>
  </si>
  <si>
    <t>Lodging</t>
  </si>
  <si>
    <t>Recovery %</t>
  </si>
  <si>
    <t>no_of_triggers_fired</t>
  </si>
  <si>
    <t>no_of_times_actions_taken</t>
  </si>
  <si>
    <t>Other</t>
  </si>
  <si>
    <t>Aging</t>
  </si>
  <si>
    <t>Year</t>
  </si>
  <si>
    <t>action</t>
  </si>
  <si>
    <t>% Net W/O</t>
  </si>
  <si>
    <t>Business Verification</t>
  </si>
  <si>
    <t>Avg AR</t>
  </si>
  <si>
    <t>%6M 60 DPD</t>
  </si>
  <si>
    <t>SE10</t>
  </si>
  <si>
    <t>First Fund Date</t>
  </si>
  <si>
    <t>24205439021314041800</t>
  </si>
  <si>
    <t>AAPW, INC.</t>
  </si>
  <si>
    <t>A. &lt;= $50 K</t>
  </si>
  <si>
    <t>AMX</t>
  </si>
  <si>
    <t>30A</t>
  </si>
  <si>
    <t>21916317790114062500</t>
  </si>
  <si>
    <t>CHAZZ BRONX ORIGINAL</t>
  </si>
  <si>
    <t>40803335376314082000</t>
  </si>
  <si>
    <t>PASSENGER AND COLUMBIA ROOM</t>
  </si>
  <si>
    <t>C. $100-150 K</t>
  </si>
  <si>
    <t>HYB</t>
  </si>
  <si>
    <t>22031210901314102300</t>
  </si>
  <si>
    <t>BIG WAVE CRAIGS</t>
  </si>
  <si>
    <t>B. $50-100 K</t>
  </si>
  <si>
    <t>30D</t>
  </si>
  <si>
    <t>13101322386314120300</t>
  </si>
  <si>
    <t>LIBERTY KOSHER SUPERMARKET</t>
  </si>
  <si>
    <t>D. $150-250 K</t>
  </si>
  <si>
    <t>HLO</t>
  </si>
  <si>
    <t>50491788901314122300</t>
  </si>
  <si>
    <t>TAZZARIA COFFEE &amp; TEA</t>
  </si>
  <si>
    <t>10900515096314061700</t>
  </si>
  <si>
    <t>101 CANTINA</t>
  </si>
  <si>
    <t>63192806166314121600</t>
  </si>
  <si>
    <t>1086 MADISON AVE BAGS</t>
  </si>
  <si>
    <t>24216309306314092600</t>
  </si>
  <si>
    <t>ADI OF TEXAS</t>
  </si>
  <si>
    <t>41042163951314082000</t>
  </si>
  <si>
    <t>DREAM SEATS 4 LESS</t>
  </si>
  <si>
    <t>40800823321314071500</t>
  </si>
  <si>
    <t>JENNYS ASIAN FUSION</t>
  </si>
  <si>
    <t>50432686220114081100</t>
  </si>
  <si>
    <t>LIGHT BULBS UNLIMITED</t>
  </si>
  <si>
    <t>63180678576314120300</t>
  </si>
  <si>
    <t>MUSKA BAGS</t>
  </si>
  <si>
    <t>DPH</t>
  </si>
  <si>
    <t>40955504301314040200</t>
  </si>
  <si>
    <t>PAMS MOTOR CITY AUTO</t>
  </si>
  <si>
    <t>41021247571314061800</t>
  </si>
  <si>
    <t>PAPER MILL GRILL</t>
  </si>
  <si>
    <t>32101130986314101400</t>
  </si>
  <si>
    <t>SUSHIYA II</t>
  </si>
  <si>
    <t>HSO</t>
  </si>
  <si>
    <t>20608435056314102200</t>
  </si>
  <si>
    <t>TOWN &amp; COUNTRY LIQUORS</t>
  </si>
  <si>
    <t>33411246591314091600</t>
  </si>
  <si>
    <t>FOUR SEASONS RESTAURANT</t>
  </si>
  <si>
    <t>60D</t>
  </si>
  <si>
    <t>21903289631314032400</t>
  </si>
  <si>
    <t>HAKUBA RESTAURANT</t>
  </si>
  <si>
    <t>63136354016314070800</t>
  </si>
  <si>
    <t>PRINCE STREET CLEANERS, INC.</t>
  </si>
  <si>
    <t>63182703376314101700</t>
  </si>
  <si>
    <t>Sackets Harbor Brew Pub</t>
  </si>
  <si>
    <t>22024014770113120500</t>
  </si>
  <si>
    <t>SANDRINES</t>
  </si>
  <si>
    <t>22903465191314060600</t>
  </si>
  <si>
    <t>STINKY SULLIVANS</t>
  </si>
  <si>
    <t>21916633016313123000</t>
  </si>
  <si>
    <t>ZOE SALON</t>
  </si>
  <si>
    <t>24203888371314091700</t>
  </si>
  <si>
    <t>AGAVE AZUL</t>
  </si>
  <si>
    <t>32215346396314042800</t>
  </si>
  <si>
    <t>CAROLINES</t>
  </si>
  <si>
    <t>10454510856314042900</t>
  </si>
  <si>
    <t>Classical Choice &amp; Circar Consulting</t>
  </si>
  <si>
    <t>22007468321314032800</t>
  </si>
  <si>
    <t>DYNAMIC HOME THEATER</t>
  </si>
  <si>
    <t>13034017496314010800</t>
  </si>
  <si>
    <t>GARCIAS TENTS &amp; EVENTS</t>
  </si>
  <si>
    <t>21802574466314030300</t>
  </si>
  <si>
    <t>JL COOMBS</t>
  </si>
  <si>
    <t>10902352356314072400</t>
  </si>
  <si>
    <t>THAI TREAT &amp; SUSHI</t>
  </si>
  <si>
    <t>41034857446313122000</t>
  </si>
  <si>
    <t>THE REAL CHOW BABY</t>
  </si>
  <si>
    <t>63184180841314022500</t>
  </si>
  <si>
    <t>WEST STAR FUEL OIL CORP</t>
  </si>
  <si>
    <t>22007102831314060500</t>
  </si>
  <si>
    <t>COOLENS AQUARIUM AND PET SUPPLY</t>
  </si>
  <si>
    <t>NAC</t>
  </si>
  <si>
    <t>43911299706314092900</t>
  </si>
  <si>
    <t>DAYS INN GRAND STRAND</t>
  </si>
  <si>
    <t>22927181456314052300</t>
  </si>
  <si>
    <t>LA JOLIE SALON &amp; SPA</t>
  </si>
  <si>
    <t>22961376641314032100</t>
  </si>
  <si>
    <t>THE PACK &amp; SHIP STORE</t>
  </si>
  <si>
    <t>10934352956314072500</t>
  </si>
  <si>
    <t>AUTOMOTIVE SOLUTIONS</t>
  </si>
  <si>
    <t>50498469751314040400</t>
  </si>
  <si>
    <t>DIAMOND HEAD USA</t>
  </si>
  <si>
    <t>22014880796314040800</t>
  </si>
  <si>
    <t>GIUSEPPES RISTORANTE</t>
  </si>
  <si>
    <t>14277870076314072800</t>
  </si>
  <si>
    <t>GREAT AMERICAN LANDING   CATTLE COMPANY</t>
  </si>
  <si>
    <t>10484871440114031800</t>
  </si>
  <si>
    <t>HC PRODUCTS</t>
  </si>
  <si>
    <t>63193359231314040800</t>
  </si>
  <si>
    <t>LIMO NERD</t>
  </si>
  <si>
    <t>63112715891314040700</t>
  </si>
  <si>
    <t>OUTERLUXE, INC.</t>
  </si>
  <si>
    <t>10516191201314101700</t>
  </si>
  <si>
    <t>The Creek Seafood Grill</t>
  </si>
  <si>
    <t>10918669621314081900</t>
  </si>
  <si>
    <t>THE CUTTING BOARD</t>
  </si>
  <si>
    <t>40999597851314061000</t>
  </si>
  <si>
    <t>THE HEMMING-WAY</t>
  </si>
  <si>
    <t>20428477805114060900</t>
  </si>
  <si>
    <t>WAYS &amp; MEANS</t>
  </si>
  <si>
    <t>Contract Number</t>
  </si>
  <si>
    <t>DBA Name</t>
  </si>
  <si>
    <t>Fund Month</t>
  </si>
  <si>
    <t>Loan Bucket</t>
  </si>
  <si>
    <t>Current Contract Disb Date</t>
  </si>
  <si>
    <t>Init Funding Contract</t>
  </si>
  <si>
    <t>Ending AR</t>
  </si>
  <si>
    <t>Active</t>
  </si>
  <si>
    <t>Loan Type</t>
  </si>
  <si>
    <t>Loan Status</t>
  </si>
  <si>
    <t>Feb - 15</t>
  </si>
  <si>
    <t>Jan - 15</t>
  </si>
  <si>
    <t>Delinquency Analysis</t>
  </si>
  <si>
    <t>Overall Delinquency</t>
  </si>
  <si>
    <t>final_trigger_groups</t>
  </si>
  <si>
    <t>All</t>
  </si>
  <si>
    <t>Mar - 14</t>
  </si>
  <si>
    <t>Industry Split</t>
  </si>
  <si>
    <t>Delinquency by Industry</t>
  </si>
  <si>
    <t>Delinquency by Product</t>
  </si>
  <si>
    <t>Current</t>
  </si>
  <si>
    <t>Aged</t>
  </si>
  <si>
    <t>30 DPD -60 DPD</t>
  </si>
  <si>
    <t>60 DPD - 90 DPD</t>
  </si>
  <si>
    <t>90 DPD - 120 DPD</t>
  </si>
  <si>
    <t>Write-off</t>
  </si>
  <si>
    <t>Closed</t>
  </si>
  <si>
    <t>-</t>
  </si>
  <si>
    <t>No amortization</t>
  </si>
  <si>
    <t>Payment plan</t>
  </si>
  <si>
    <t>Risk action</t>
  </si>
  <si>
    <t>6 month % 90 DPD</t>
  </si>
  <si>
    <t>trigger_month_yr</t>
  </si>
  <si>
    <t>write_offs</t>
  </si>
  <si>
    <t>perc_write_offs</t>
  </si>
  <si>
    <t>Feb - 14</t>
  </si>
  <si>
    <t xml:space="preserve">6month </t>
  </si>
  <si>
    <t>Cumulative Payment/Original Loan Balance</t>
  </si>
  <si>
    <t>Cumulative Write-off/Original Loan Balance</t>
  </si>
  <si>
    <t>No. Cases Handled</t>
  </si>
  <si>
    <t>Avg. Time to Board Normal Loans</t>
  </si>
  <si>
    <t>Avg. Time to Board Exception Loans</t>
  </si>
  <si>
    <t># of Cases in Settlement</t>
  </si>
  <si>
    <t>% Adherence</t>
  </si>
  <si>
    <t>Cumulative Loans</t>
  </si>
  <si>
    <t># New Loans Actual</t>
  </si>
  <si>
    <t>Underwriting Performance Tracking</t>
  </si>
  <si>
    <t>Delinquency</t>
  </si>
  <si>
    <t>$ AR Amount</t>
  </si>
  <si>
    <t>Original Loan Balance</t>
  </si>
  <si>
    <t>% of Exception</t>
  </si>
  <si>
    <t>month</t>
  </si>
  <si>
    <t>M13</t>
  </si>
  <si>
    <t>M14</t>
  </si>
  <si>
    <t>M15</t>
  </si>
  <si>
    <t>M16</t>
  </si>
  <si>
    <t>Time to Write - off</t>
  </si>
  <si>
    <t>avg_time_to_closure</t>
  </si>
  <si>
    <t>M0</t>
  </si>
  <si>
    <t>Time to Default</t>
  </si>
  <si>
    <t>Write-off Rate by Industry/Repayment</t>
  </si>
  <si>
    <t>Time to Write-off &amp; % Recovery</t>
  </si>
  <si>
    <t>Customer contact</t>
  </si>
  <si>
    <t>Net Write-off Rate</t>
  </si>
  <si>
    <t>Write-off Rate by Industry - table 2</t>
  </si>
  <si>
    <t>Write-off Rate by Repayments - table 3</t>
  </si>
  <si>
    <t>Repayments</t>
  </si>
  <si>
    <t>AXP only</t>
  </si>
  <si>
    <t>Time to Write-off - table - 4</t>
  </si>
  <si>
    <t>Recovery % of reasons for Write-off - table - 5</t>
  </si>
  <si>
    <t>number_of_accts_wrtoff</t>
  </si>
  <si>
    <t>Write-off Rate by Industry</t>
  </si>
  <si>
    <t>Gross_writeoff_amt</t>
  </si>
  <si>
    <t>Recovery</t>
  </si>
  <si>
    <t>Perc_recovery</t>
  </si>
  <si>
    <t>Recovery Timeline</t>
  </si>
  <si>
    <t>Action Taken</t>
  </si>
  <si>
    <t>No Action Taken</t>
  </si>
  <si>
    <t>Net Write-off Amt</t>
  </si>
  <si>
    <t>Action Taken (Timely)</t>
  </si>
  <si>
    <t>Action Taken (Late)</t>
  </si>
  <si>
    <t>Avg. Time Taken to Close (days)</t>
  </si>
  <si>
    <t>Avg. Time Taken to Open (days)</t>
  </si>
  <si>
    <t>% Accounts Written-off</t>
  </si>
  <si>
    <t>All Triggers</t>
  </si>
  <si>
    <t>All Months</t>
  </si>
  <si>
    <t>OverAll Months Write-off Rate - Table - 1</t>
  </si>
  <si>
    <t>All Products</t>
  </si>
  <si>
    <t>All Industries</t>
  </si>
  <si>
    <t>New Triggers</t>
  </si>
  <si>
    <t>Retriggers</t>
  </si>
  <si>
    <t>All Repayments</t>
  </si>
  <si>
    <t>Net W/O Amt</t>
  </si>
  <si>
    <t>Split Funding</t>
  </si>
  <si>
    <t>W/O last 12M</t>
  </si>
  <si>
    <t>W/O last 6M</t>
  </si>
  <si>
    <t>Count</t>
  </si>
  <si>
    <t>Products</t>
  </si>
  <si>
    <t>WOPeriod</t>
  </si>
  <si>
    <t>trigger</t>
  </si>
  <si>
    <t>no_of_times_noaction_taken</t>
  </si>
  <si>
    <t>Trigger Frequency - Table 1</t>
  </si>
  <si>
    <t>Execution Efficiency - Table 2</t>
  </si>
  <si>
    <t>trigger_outcome</t>
  </si>
  <si>
    <t>no_of_trigger_outcomes</t>
  </si>
  <si>
    <t>sum_trigg_outcomes</t>
  </si>
  <si>
    <t>perc_trigg_outcomes</t>
  </si>
  <si>
    <t>No Action Taken (Req)</t>
  </si>
  <si>
    <t>No Action Taken (Not Req)</t>
  </si>
  <si>
    <t>Performance of Risk Triggers - Table 3</t>
  </si>
  <si>
    <t>Trigger to Action Distribution - table 4</t>
  </si>
  <si>
    <t>txt_trigger_month_yr</t>
  </si>
  <si>
    <t>count_of_actions</t>
  </si>
  <si>
    <t>no_of_times_trigger_fired</t>
  </si>
  <si>
    <t>No action</t>
  </si>
  <si>
    <t>Trigger Timelines - Table 5</t>
  </si>
  <si>
    <t>avg_time_to_open</t>
  </si>
  <si>
    <t>All Trigger Types</t>
  </si>
  <si>
    <t>percentage distribution</t>
  </si>
  <si>
    <t>Actions</t>
  </si>
  <si>
    <t>Trigger Timeline - Table 5</t>
  </si>
  <si>
    <t>Trigger to Action Distribution - Table 4</t>
  </si>
  <si>
    <t>Percentage 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</si>
</sst>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"/>
    <numFmt numFmtId="165" formatCode="0.0%"/>
    <numFmt numFmtId="166" formatCode="mmm_yyy"/>
    <numFmt numFmtId="167" formatCode="&quot;₹&quot;\ #,##0.00"/>
    <numFmt numFmtId="168" formatCode="&quot;$&quot;#,##0.00"/>
    <numFmt numFmtId="169" formatCode="0.0"/>
    <numFmt numFmtId="170" formatCode="&quot;$&quot;#,&quot;K&quot;"/>
    <numFmt numFmtId="171" formatCode="[$-409]d\-mmm;@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2B26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indexed="64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indexed="64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0.39994506668294322"/>
      </left>
      <right style="thin">
        <color theme="4" tint="-0.249977111117893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-0.249977111117893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1454817346722"/>
      </right>
      <top style="thin">
        <color theme="4" tint="0.399945066682943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 style="thin">
        <color theme="4" tint="0.39991454817346722"/>
      </bottom>
      <diagonal/>
    </border>
    <border>
      <left style="thin">
        <color theme="4" tint="0.39991454817346722"/>
      </left>
      <right/>
      <top style="thin">
        <color theme="4" tint="0.399945066682943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4506668294322"/>
      </top>
      <bottom style="thin">
        <color theme="4" tint="0.39991454817346722"/>
      </bottom>
      <diagonal/>
    </border>
    <border>
      <left style="thin">
        <color theme="4" tint="0.399945066682943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4" tint="0.39988402966399123"/>
      </right>
      <top/>
      <bottom style="thin">
        <color theme="4" tint="0.39988402966399123"/>
      </bottom>
      <diagonal/>
    </border>
    <border>
      <left style="thin">
        <color theme="4" tint="0.39988402966399123"/>
      </left>
      <right style="thin">
        <color theme="4" tint="0.39988402966399123"/>
      </right>
      <top/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88402966399123"/>
      </top>
      <bottom style="thin">
        <color theme="4" tint="0.39988402966399123"/>
      </bottom>
      <diagonal/>
    </border>
    <border>
      <left style="thin">
        <color theme="4" tint="0.39988402966399123"/>
      </left>
      <right style="thin">
        <color theme="4" tint="0.39988402966399123"/>
      </right>
      <top style="thin">
        <color theme="4" tint="0.39988402966399123"/>
      </top>
      <bottom style="thin">
        <color theme="4" tint="0.39988402966399123"/>
      </bottom>
      <diagonal/>
    </border>
    <border>
      <left style="thin">
        <color theme="4" tint="0.39988402966399123"/>
      </left>
      <right/>
      <top style="thin">
        <color theme="4" tint="0.39988402966399123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88402966399123"/>
      </top>
      <bottom/>
      <diagonal/>
    </border>
    <border>
      <left style="thin">
        <color theme="4" tint="0.39988402966399123"/>
      </left>
      <right style="thin">
        <color theme="4" tint="0.39988402966399123"/>
      </right>
      <top style="thin">
        <color theme="4" tint="0.39988402966399123"/>
      </top>
      <bottom/>
      <diagonal/>
    </border>
    <border>
      <left style="thin">
        <color theme="4" tint="0.39988402966399123"/>
      </left>
      <right/>
      <top style="thin">
        <color theme="4" tint="0.39988402966399123"/>
      </top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</borders>
  <cellStyleXfs count="44">
    <xf numFmtId="0" fontId="0" fillId="0" borderId="0"/>
    <xf numFmtId="9" fontId="4" fillId="0" borderId="0" applyFont="0" applyFill="0" applyBorder="0" applyAlignment="0" applyProtection="0"/>
    <xf numFmtId="0" fontId="6" fillId="0" borderId="14" applyNumberFormat="0" applyFill="0" applyAlignment="0" applyProtection="0"/>
    <xf numFmtId="0" fontId="7" fillId="0" borderId="15" applyNumberFormat="0" applyFill="0" applyAlignment="0" applyProtection="0"/>
    <xf numFmtId="0" fontId="8" fillId="0" borderId="16" applyNumberFormat="0" applyFill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17" applyNumberFormat="0" applyAlignment="0" applyProtection="0"/>
    <xf numFmtId="0" fontId="13" fillId="9" borderId="18" applyNumberFormat="0" applyAlignment="0" applyProtection="0"/>
    <xf numFmtId="0" fontId="14" fillId="9" borderId="17" applyNumberFormat="0" applyAlignment="0" applyProtection="0"/>
    <xf numFmtId="0" fontId="15" fillId="0" borderId="19" applyNumberFormat="0" applyFill="0" applyAlignment="0" applyProtection="0"/>
    <xf numFmtId="0" fontId="16" fillId="10" borderId="20" applyNumberFormat="0" applyAlignment="0" applyProtection="0"/>
    <xf numFmtId="0" fontId="17" fillId="0" borderId="0" applyNumberFormat="0" applyFill="0" applyBorder="0" applyAlignment="0" applyProtection="0"/>
    <xf numFmtId="0" fontId="4" fillId="11" borderId="21" applyNumberFormat="0" applyFont="0" applyAlignment="0" applyProtection="0"/>
    <xf numFmtId="0" fontId="18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19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9" fillId="35" borderId="0" applyNumberFormat="0" applyBorder="0" applyAlignment="0" applyProtection="0"/>
    <xf numFmtId="0" fontId="23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300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1" fillId="0" borderId="1" xfId="0" applyFont="1" applyBorder="1"/>
    <xf numFmtId="0" fontId="0" fillId="0" borderId="1" xfId="0" applyBorder="1"/>
    <xf numFmtId="165" fontId="0" fillId="0" borderId="1" xfId="1" applyNumberFormat="1" applyFont="1" applyBorder="1"/>
    <xf numFmtId="0" fontId="0" fillId="0" borderId="0" xfId="0" applyAlignment="1">
      <alignment vertical="top"/>
    </xf>
    <xf numFmtId="165" fontId="0" fillId="0" borderId="1" xfId="0" applyNumberFormat="1" applyBorder="1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/>
    <xf numFmtId="0" fontId="0" fillId="0" borderId="0" xfId="0" applyBorder="1"/>
    <xf numFmtId="0" fontId="0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2" xfId="0" applyBorder="1"/>
    <xf numFmtId="9" fontId="0" fillId="0" borderId="2" xfId="1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NumberFormat="1" applyFill="1" applyBorder="1" applyAlignment="1">
      <alignment horizontal="center" vertical="center"/>
    </xf>
    <xf numFmtId="9" fontId="0" fillId="0" borderId="7" xfId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2" borderId="7" xfId="0" applyNumberFormat="1" applyFill="1" applyBorder="1" applyAlignment="1">
      <alignment horizontal="center" vertical="center"/>
    </xf>
    <xf numFmtId="9" fontId="0" fillId="2" borderId="2" xfId="1" applyFont="1" applyFill="1" applyBorder="1" applyAlignment="1">
      <alignment horizontal="center" vertical="center"/>
    </xf>
    <xf numFmtId="9" fontId="0" fillId="2" borderId="7" xfId="1" applyFont="1" applyFill="1" applyBorder="1" applyAlignment="1">
      <alignment horizontal="center" vertical="center"/>
    </xf>
    <xf numFmtId="0" fontId="26" fillId="0" borderId="28" xfId="0" applyFont="1" applyBorder="1" applyAlignment="1">
      <alignment vertical="center"/>
    </xf>
    <xf numFmtId="1" fontId="0" fillId="0" borderId="0" xfId="0" applyNumberFormat="1"/>
    <xf numFmtId="9" fontId="0" fillId="0" borderId="0" xfId="1" applyFont="1"/>
    <xf numFmtId="165" fontId="0" fillId="0" borderId="0" xfId="1" applyNumberFormat="1" applyFont="1"/>
    <xf numFmtId="9" fontId="0" fillId="0" borderId="0" xfId="0" applyNumberFormat="1"/>
    <xf numFmtId="9" fontId="0" fillId="0" borderId="0" xfId="1" applyNumberFormat="1" applyFont="1"/>
    <xf numFmtId="16" fontId="0" fillId="0" borderId="0" xfId="0" quotePrefix="1" applyNumberFormat="1"/>
    <xf numFmtId="165" fontId="0" fillId="0" borderId="0" xfId="0" applyNumberFormat="1"/>
    <xf numFmtId="3" fontId="0" fillId="0" borderId="0" xfId="0" applyNumberFormat="1"/>
    <xf numFmtId="164" fontId="0" fillId="0" borderId="0" xfId="0" applyNumberFormat="1" applyAlignment="1">
      <alignment horizontal="center" vertical="center"/>
    </xf>
    <xf numFmtId="6" fontId="0" fillId="0" borderId="0" xfId="0" applyNumberFormat="1"/>
    <xf numFmtId="0" fontId="0" fillId="0" borderId="0" xfId="0" applyFont="1" applyFill="1" applyBorder="1"/>
    <xf numFmtId="10" fontId="0" fillId="0" borderId="0" xfId="1" applyNumberFormat="1" applyFont="1"/>
    <xf numFmtId="166" fontId="20" fillId="4" borderId="2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right"/>
    </xf>
    <xf numFmtId="164" fontId="0" fillId="0" borderId="3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36" borderId="0" xfId="0" applyFill="1"/>
    <xf numFmtId="0" fontId="0" fillId="39" borderId="0" xfId="0" applyFill="1"/>
    <xf numFmtId="165" fontId="0" fillId="39" borderId="0" xfId="1" applyNumberFormat="1" applyFont="1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39" borderId="0" xfId="0" applyFill="1" applyAlignment="1"/>
    <xf numFmtId="0" fontId="1" fillId="0" borderId="1" xfId="0" applyFont="1" applyBorder="1" applyAlignment="1"/>
    <xf numFmtId="0" fontId="1" fillId="39" borderId="0" xfId="0" applyFont="1" applyFill="1" applyBorder="1" applyAlignment="1"/>
    <xf numFmtId="0" fontId="0" fillId="0" borderId="0" xfId="0" applyAlignment="1">
      <alignment vertical="center"/>
    </xf>
    <xf numFmtId="0" fontId="0" fillId="42" borderId="0" xfId="0" applyFill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42" borderId="0" xfId="0" applyFill="1" applyAlignment="1">
      <alignment horizontal="center" vertical="center" wrapText="1"/>
    </xf>
    <xf numFmtId="0" fontId="0" fillId="40" borderId="1" xfId="0" applyFill="1" applyBorder="1" applyAlignment="1">
      <alignment vertical="center" wrapText="1"/>
    </xf>
    <xf numFmtId="0" fontId="0" fillId="36" borderId="1" xfId="0" applyFill="1" applyBorder="1"/>
    <xf numFmtId="0" fontId="0" fillId="0" borderId="1" xfId="0" applyBorder="1" applyAlignment="1">
      <alignment vertical="center"/>
    </xf>
    <xf numFmtId="0" fontId="1" fillId="41" borderId="1" xfId="0" applyFont="1" applyFill="1" applyBorder="1"/>
    <xf numFmtId="0" fontId="1" fillId="41" borderId="37" xfId="0" applyFont="1" applyFill="1" applyBorder="1"/>
    <xf numFmtId="0" fontId="0" fillId="40" borderId="37" xfId="0" applyFill="1" applyBorder="1" applyAlignment="1">
      <alignment vertical="center" wrapText="1"/>
    </xf>
    <xf numFmtId="0" fontId="0" fillId="36" borderId="1" xfId="0" applyFill="1" applyBorder="1" applyAlignment="1">
      <alignment vertical="center" wrapText="1"/>
    </xf>
    <xf numFmtId="0" fontId="1" fillId="41" borderId="38" xfId="0" applyFont="1" applyFill="1" applyBorder="1"/>
    <xf numFmtId="0" fontId="0" fillId="36" borderId="37" xfId="0" applyFill="1" applyBorder="1" applyAlignment="1">
      <alignment vertical="center"/>
    </xf>
    <xf numFmtId="0" fontId="0" fillId="0" borderId="37" xfId="0" applyBorder="1" applyAlignment="1">
      <alignment wrapText="1"/>
    </xf>
    <xf numFmtId="0" fontId="0" fillId="43" borderId="36" xfId="0" applyFill="1" applyBorder="1"/>
    <xf numFmtId="0" fontId="0" fillId="41" borderId="36" xfId="0" applyFill="1" applyBorder="1"/>
    <xf numFmtId="0" fontId="0" fillId="36" borderId="1" xfId="0" applyFill="1" applyBorder="1" applyAlignment="1">
      <alignment vertical="center"/>
    </xf>
    <xf numFmtId="0" fontId="0" fillId="0" borderId="1" xfId="0" applyBorder="1" applyAlignment="1">
      <alignment wrapText="1"/>
    </xf>
    <xf numFmtId="9" fontId="0" fillId="41" borderId="43" xfId="1" applyFont="1" applyFill="1" applyBorder="1" applyAlignment="1">
      <alignment horizontal="center" vertical="center"/>
    </xf>
    <xf numFmtId="9" fontId="0" fillId="0" borderId="43" xfId="1" applyFont="1" applyFill="1" applyBorder="1" applyAlignment="1">
      <alignment horizontal="center" vertical="center"/>
    </xf>
    <xf numFmtId="166" fontId="20" fillId="44" borderId="42" xfId="0" applyNumberFormat="1" applyFont="1" applyFill="1" applyBorder="1" applyAlignment="1">
      <alignment horizontal="center" vertical="center"/>
    </xf>
    <xf numFmtId="166" fontId="20" fillId="44" borderId="43" xfId="0" applyNumberFormat="1" applyFont="1" applyFill="1" applyBorder="1" applyAlignment="1">
      <alignment horizontal="center" vertical="center"/>
    </xf>
    <xf numFmtId="0" fontId="0" fillId="0" borderId="42" xfId="0" applyFont="1" applyFill="1" applyBorder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41" borderId="42" xfId="0" applyNumberFormat="1" applyFill="1" applyBorder="1" applyAlignment="1">
      <alignment horizontal="center" vertical="center"/>
    </xf>
    <xf numFmtId="0" fontId="0" fillId="41" borderId="43" xfId="0" applyNumberFormat="1" applyFill="1" applyBorder="1" applyAlignment="1">
      <alignment horizontal="center" vertical="center"/>
    </xf>
    <xf numFmtId="0" fontId="0" fillId="0" borderId="42" xfId="0" applyNumberFormat="1" applyFill="1" applyBorder="1" applyAlignment="1">
      <alignment horizontal="center" vertical="center"/>
    </xf>
    <xf numFmtId="0" fontId="0" fillId="0" borderId="43" xfId="0" applyNumberFormat="1" applyFill="1" applyBorder="1" applyAlignment="1">
      <alignment horizontal="center" vertical="center"/>
    </xf>
    <xf numFmtId="164" fontId="0" fillId="41" borderId="42" xfId="0" applyNumberFormat="1" applyFill="1" applyBorder="1" applyAlignment="1">
      <alignment horizontal="center" vertical="center"/>
    </xf>
    <xf numFmtId="164" fontId="0" fillId="41" borderId="43" xfId="0" applyNumberFormat="1" applyFill="1" applyBorder="1" applyAlignment="1">
      <alignment horizontal="center" vertical="center"/>
    </xf>
    <xf numFmtId="168" fontId="0" fillId="0" borderId="0" xfId="0" applyNumberFormat="1"/>
    <xf numFmtId="0" fontId="26" fillId="0" borderId="0" xfId="0" applyFont="1" applyBorder="1" applyAlignment="1">
      <alignment vertical="center"/>
    </xf>
    <xf numFmtId="0" fontId="1" fillId="37" borderId="0" xfId="0" applyFont="1" applyFill="1" applyBorder="1" applyAlignment="1">
      <alignment horizontal="center" vertical="center"/>
    </xf>
    <xf numFmtId="10" fontId="0" fillId="37" borderId="0" xfId="0" applyNumberFormat="1" applyFill="1" applyBorder="1" applyAlignment="1">
      <alignment horizontal="center"/>
    </xf>
    <xf numFmtId="0" fontId="0" fillId="37" borderId="0" xfId="0" applyFill="1" applyBorder="1" applyAlignment="1">
      <alignment horizontal="center"/>
    </xf>
    <xf numFmtId="0" fontId="0" fillId="46" borderId="36" xfId="0" applyFill="1" applyBorder="1"/>
    <xf numFmtId="0" fontId="0" fillId="45" borderId="36" xfId="0" applyFill="1" applyBorder="1"/>
    <xf numFmtId="0" fontId="1" fillId="36" borderId="0" xfId="0" applyFont="1" applyFill="1"/>
    <xf numFmtId="0" fontId="1" fillId="39" borderId="0" xfId="0" applyFont="1" applyFill="1"/>
    <xf numFmtId="0" fontId="1" fillId="0" borderId="0" xfId="0" applyFont="1" applyAlignment="1"/>
    <xf numFmtId="0" fontId="1" fillId="0" borderId="0" xfId="0" applyFont="1" applyAlignment="1">
      <alignment wrapText="1"/>
    </xf>
    <xf numFmtId="0" fontId="0" fillId="0" borderId="50" xfId="0" applyBorder="1"/>
    <xf numFmtId="0" fontId="0" fillId="0" borderId="47" xfId="0" applyBorder="1"/>
    <xf numFmtId="0" fontId="0" fillId="0" borderId="52" xfId="0" applyBorder="1" applyAlignment="1">
      <alignment horizontal="left" vertical="center"/>
    </xf>
    <xf numFmtId="0" fontId="0" fillId="0" borderId="53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169" fontId="0" fillId="0" borderId="0" xfId="0" applyNumberFormat="1"/>
    <xf numFmtId="0" fontId="1" fillId="0" borderId="51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Border="1"/>
    <xf numFmtId="165" fontId="1" fillId="0" borderId="0" xfId="1" applyNumberFormat="1" applyFont="1" applyAlignment="1">
      <alignment vertical="center" wrapText="1"/>
    </xf>
    <xf numFmtId="2" fontId="0" fillId="0" borderId="0" xfId="0" applyNumberFormat="1"/>
    <xf numFmtId="17" fontId="0" fillId="0" borderId="0" xfId="0" applyNumberFormat="1"/>
    <xf numFmtId="17" fontId="0" fillId="0" borderId="0" xfId="1" applyNumberFormat="1" applyFont="1"/>
    <xf numFmtId="1" fontId="1" fillId="0" borderId="0" xfId="0" applyNumberFormat="1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65" fontId="1" fillId="0" borderId="0" xfId="1" applyNumberFormat="1" applyFont="1" applyAlignment="1">
      <alignment horizontal="center" vertical="center" wrapText="1"/>
    </xf>
    <xf numFmtId="17" fontId="0" fillId="0" borderId="0" xfId="0" quotePrefix="1" applyNumberFormat="1"/>
    <xf numFmtId="1" fontId="0" fillId="0" borderId="0" xfId="1" applyNumberFormat="1" applyFont="1"/>
    <xf numFmtId="0" fontId="21" fillId="0" borderId="0" xfId="0" applyFont="1" applyAlignment="1">
      <alignment horizontal="center" wrapText="1"/>
    </xf>
    <xf numFmtId="0" fontId="2" fillId="4" borderId="54" xfId="0" applyFont="1" applyFill="1" applyBorder="1" applyAlignment="1">
      <alignment horizontal="center" vertical="center" wrapText="1"/>
    </xf>
    <xf numFmtId="0" fontId="2" fillId="4" borderId="55" xfId="0" applyFont="1" applyFill="1" applyBorder="1" applyAlignment="1">
      <alignment horizontal="center" vertical="center" wrapText="1"/>
    </xf>
    <xf numFmtId="14" fontId="2" fillId="4" borderId="55" xfId="0" applyNumberFormat="1" applyFont="1" applyFill="1" applyBorder="1" applyAlignment="1">
      <alignment horizontal="center" vertical="center" wrapText="1"/>
    </xf>
    <xf numFmtId="1" fontId="2" fillId="4" borderId="55" xfId="0" applyNumberFormat="1" applyFont="1" applyFill="1" applyBorder="1" applyAlignment="1">
      <alignment horizontal="center" vertical="center" wrapText="1"/>
    </xf>
    <xf numFmtId="2" fontId="2" fillId="4" borderId="55" xfId="0" applyNumberFormat="1" applyFont="1" applyFill="1" applyBorder="1" applyAlignment="1">
      <alignment horizontal="center" vertical="center" wrapText="1"/>
    </xf>
    <xf numFmtId="14" fontId="2" fillId="4" borderId="56" xfId="0" applyNumberFormat="1" applyFont="1" applyFill="1" applyBorder="1" applyAlignment="1">
      <alignment horizontal="center" vertical="center" wrapText="1"/>
    </xf>
    <xf numFmtId="0" fontId="22" fillId="0" borderId="57" xfId="0" applyFont="1" applyBorder="1" applyAlignment="1">
      <alignment horizontal="center" vertical="center"/>
    </xf>
    <xf numFmtId="0" fontId="22" fillId="0" borderId="58" xfId="0" applyFont="1" applyBorder="1"/>
    <xf numFmtId="0" fontId="24" fillId="0" borderId="58" xfId="0" applyFont="1" applyBorder="1" applyAlignment="1">
      <alignment horizontal="left" readingOrder="1"/>
    </xf>
    <xf numFmtId="14" fontId="22" fillId="0" borderId="58" xfId="0" applyNumberFormat="1" applyFont="1" applyBorder="1"/>
    <xf numFmtId="1" fontId="22" fillId="0" borderId="58" xfId="0" applyNumberFormat="1" applyFont="1" applyBorder="1"/>
    <xf numFmtId="2" fontId="22" fillId="0" borderId="58" xfId="0" applyNumberFormat="1" applyFont="1" applyBorder="1"/>
    <xf numFmtId="14" fontId="22" fillId="0" borderId="59" xfId="0" applyNumberFormat="1" applyFont="1" applyBorder="1"/>
    <xf numFmtId="0" fontId="0" fillId="0" borderId="57" xfId="0" applyBorder="1" applyAlignment="1">
      <alignment horizontal="center" vertical="center"/>
    </xf>
    <xf numFmtId="0" fontId="0" fillId="0" borderId="58" xfId="0" applyBorder="1"/>
    <xf numFmtId="14" fontId="0" fillId="0" borderId="58" xfId="0" applyNumberFormat="1" applyBorder="1"/>
    <xf numFmtId="1" fontId="0" fillId="0" borderId="58" xfId="0" applyNumberFormat="1" applyBorder="1"/>
    <xf numFmtId="2" fontId="0" fillId="0" borderId="58" xfId="0" applyNumberFormat="1" applyBorder="1"/>
    <xf numFmtId="14" fontId="0" fillId="0" borderId="59" xfId="0" applyNumberFormat="1" applyBorder="1"/>
    <xf numFmtId="0" fontId="0" fillId="0" borderId="60" xfId="0" applyBorder="1" applyAlignment="1">
      <alignment horizontal="center" vertical="center"/>
    </xf>
    <xf numFmtId="0" fontId="0" fillId="0" borderId="61" xfId="0" applyBorder="1"/>
    <xf numFmtId="14" fontId="0" fillId="0" borderId="61" xfId="0" applyNumberFormat="1" applyBorder="1"/>
    <xf numFmtId="1" fontId="0" fillId="0" borderId="61" xfId="0" applyNumberFormat="1" applyBorder="1"/>
    <xf numFmtId="2" fontId="0" fillId="0" borderId="61" xfId="0" applyNumberFormat="1" applyBorder="1"/>
    <xf numFmtId="14" fontId="0" fillId="0" borderId="62" xfId="0" applyNumberFormat="1" applyBorder="1"/>
    <xf numFmtId="0" fontId="0" fillId="0" borderId="0" xfId="0" quotePrefix="1" applyAlignment="1">
      <alignment vertical="center"/>
    </xf>
    <xf numFmtId="165" fontId="1" fillId="0" borderId="0" xfId="0" applyNumberFormat="1" applyFont="1" applyAlignment="1">
      <alignment vertical="center" wrapText="1"/>
    </xf>
    <xf numFmtId="0" fontId="0" fillId="0" borderId="0" xfId="0" applyAlignment="1">
      <alignment wrapText="1"/>
    </xf>
    <xf numFmtId="9" fontId="0" fillId="0" borderId="64" xfId="0" applyNumberFormat="1" applyBorder="1" applyAlignment="1">
      <alignment horizontal="center" vertical="center"/>
    </xf>
    <xf numFmtId="0" fontId="0" fillId="0" borderId="64" xfId="0" quotePrefix="1" applyBorder="1" applyAlignment="1">
      <alignment horizontal="center" vertical="center"/>
    </xf>
    <xf numFmtId="9" fontId="0" fillId="41" borderId="64" xfId="0" applyNumberFormat="1" applyFill="1" applyBorder="1" applyAlignment="1">
      <alignment horizontal="center" vertical="center"/>
    </xf>
    <xf numFmtId="0" fontId="0" fillId="41" borderId="64" xfId="0" quotePrefix="1" applyFill="1" applyBorder="1" applyAlignment="1">
      <alignment horizontal="center" vertical="center"/>
    </xf>
    <xf numFmtId="9" fontId="0" fillId="0" borderId="64" xfId="0" quotePrefix="1" applyNumberFormat="1" applyBorder="1" applyAlignment="1">
      <alignment horizontal="center" vertical="center"/>
    </xf>
    <xf numFmtId="10" fontId="0" fillId="0" borderId="64" xfId="0" applyNumberFormat="1" applyBorder="1" applyAlignment="1">
      <alignment horizontal="center" vertical="center"/>
    </xf>
    <xf numFmtId="0" fontId="16" fillId="48" borderId="64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left" vertical="center" indent="4"/>
    </xf>
    <xf numFmtId="1" fontId="0" fillId="0" borderId="0" xfId="1" applyNumberFormat="1" applyFont="1" applyAlignment="1">
      <alignment horizontal="center" vertical="center" wrapText="1"/>
    </xf>
    <xf numFmtId="3" fontId="27" fillId="0" borderId="0" xfId="0" applyNumberFormat="1" applyFont="1" applyAlignment="1">
      <alignment horizontal="center"/>
    </xf>
    <xf numFmtId="3" fontId="27" fillId="0" borderId="0" xfId="0" applyNumberFormat="1" applyFont="1" applyAlignment="1">
      <alignment horizontal="left"/>
    </xf>
    <xf numFmtId="171" fontId="0" fillId="0" borderId="0" xfId="0" applyNumberFormat="1"/>
    <xf numFmtId="171" fontId="1" fillId="0" borderId="0" xfId="0" applyNumberFormat="1" applyFont="1" applyAlignment="1">
      <alignment horizontal="center" vertical="center" wrapText="1"/>
    </xf>
    <xf numFmtId="171" fontId="1" fillId="0" borderId="0" xfId="0" applyNumberFormat="1" applyFont="1" applyAlignment="1">
      <alignment vertical="center" wrapText="1"/>
    </xf>
    <xf numFmtId="0" fontId="22" fillId="0" borderId="0" xfId="0" applyFont="1"/>
    <xf numFmtId="10" fontId="1" fillId="0" borderId="0" xfId="1" applyNumberFormat="1" applyFont="1" applyAlignment="1">
      <alignment horizontal="center" vertical="center" wrapText="1"/>
    </xf>
    <xf numFmtId="1" fontId="31" fillId="0" borderId="0" xfId="0" applyNumberFormat="1" applyFont="1" applyAlignment="1">
      <alignment horizontal="left" vertical="center" indent="10"/>
    </xf>
    <xf numFmtId="5" fontId="31" fillId="0" borderId="0" xfId="43" applyNumberFormat="1" applyFont="1" applyAlignment="1">
      <alignment horizontal="left" vertical="center" indent="2"/>
    </xf>
    <xf numFmtId="5" fontId="31" fillId="0" borderId="0" xfId="43" applyNumberFormat="1" applyFont="1" applyAlignment="1">
      <alignment horizontal="left" vertical="center"/>
    </xf>
    <xf numFmtId="0" fontId="30" fillId="0" borderId="0" xfId="0" applyFont="1" applyAlignment="1">
      <alignment horizontal="left" vertical="top" indent="6"/>
    </xf>
    <xf numFmtId="5" fontId="31" fillId="0" borderId="0" xfId="43" applyNumberFormat="1" applyFont="1" applyAlignment="1">
      <alignment horizontal="left" vertical="center" indent="1"/>
    </xf>
    <xf numFmtId="5" fontId="0" fillId="0" borderId="0" xfId="43" applyNumberFormat="1" applyFont="1"/>
    <xf numFmtId="0" fontId="0" fillId="0" borderId="0" xfId="0"/>
    <xf numFmtId="0" fontId="28" fillId="0" borderId="0" xfId="0" applyFont="1"/>
    <xf numFmtId="0" fontId="32" fillId="0" borderId="0" xfId="0" applyFont="1"/>
    <xf numFmtId="0" fontId="33" fillId="0" borderId="0" xfId="0" applyFont="1" applyAlignment="1">
      <alignment horizontal="left" indent="1"/>
    </xf>
    <xf numFmtId="3" fontId="34" fillId="0" borderId="0" xfId="0" applyNumberFormat="1" applyFont="1"/>
    <xf numFmtId="0" fontId="0" fillId="0" borderId="0" xfId="0" applyFont="1" applyFill="1" applyBorder="1" applyAlignment="1"/>
    <xf numFmtId="0" fontId="27" fillId="0" borderId="0" xfId="0" applyFont="1"/>
    <xf numFmtId="10" fontId="1" fillId="0" borderId="0" xfId="1" applyNumberFormat="1" applyFont="1" applyAlignment="1">
      <alignment vertical="center" wrapText="1"/>
    </xf>
    <xf numFmtId="1" fontId="1" fillId="0" borderId="0" xfId="0" applyNumberFormat="1" applyFont="1"/>
    <xf numFmtId="165" fontId="1" fillId="0" borderId="0" xfId="1" applyNumberFormat="1" applyFont="1"/>
    <xf numFmtId="10" fontId="1" fillId="0" borderId="0" xfId="1" applyNumberFormat="1" applyFont="1"/>
    <xf numFmtId="1" fontId="1" fillId="0" borderId="0" xfId="1" applyNumberFormat="1" applyFont="1" applyAlignment="1">
      <alignment horizontal="center" vertical="center" wrapText="1"/>
    </xf>
    <xf numFmtId="0" fontId="0" fillId="43" borderId="0" xfId="0" applyFill="1"/>
    <xf numFmtId="1" fontId="0" fillId="43" borderId="0" xfId="0" applyNumberFormat="1" applyFill="1"/>
    <xf numFmtId="1" fontId="2" fillId="43" borderId="0" xfId="0" applyNumberFormat="1" applyFont="1" applyFill="1"/>
    <xf numFmtId="165" fontId="0" fillId="43" borderId="0" xfId="1" applyNumberFormat="1" applyFont="1" applyFill="1"/>
    <xf numFmtId="0" fontId="2" fillId="43" borderId="0" xfId="0" applyFont="1" applyFill="1"/>
    <xf numFmtId="10" fontId="2" fillId="43" borderId="0" xfId="1" applyNumberFormat="1" applyFont="1" applyFill="1"/>
    <xf numFmtId="17" fontId="0" fillId="43" borderId="0" xfId="0" applyNumberFormat="1" applyFill="1"/>
    <xf numFmtId="165" fontId="0" fillId="43" borderId="0" xfId="0" applyNumberFormat="1" applyFill="1"/>
    <xf numFmtId="10" fontId="0" fillId="43" borderId="0" xfId="1" applyNumberFormat="1" applyFont="1" applyFill="1"/>
    <xf numFmtId="171" fontId="0" fillId="43" borderId="0" xfId="0" applyNumberFormat="1" applyFill="1"/>
    <xf numFmtId="1" fontId="0" fillId="43" borderId="0" xfId="1" applyNumberFormat="1" applyFont="1" applyFill="1"/>
    <xf numFmtId="9" fontId="0" fillId="43" borderId="0" xfId="1" applyFont="1" applyFill="1"/>
    <xf numFmtId="0" fontId="1" fillId="38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/>
    <xf numFmtId="165" fontId="1" fillId="0" borderId="0" xfId="0" applyNumberFormat="1" applyFont="1" applyAlignment="1">
      <alignment wrapText="1"/>
    </xf>
    <xf numFmtId="0" fontId="1" fillId="0" borderId="0" xfId="0" applyFont="1" applyFill="1" applyBorder="1"/>
    <xf numFmtId="0" fontId="1" fillId="0" borderId="0" xfId="0" applyFont="1" applyFill="1" applyBorder="1" applyAlignment="1"/>
    <xf numFmtId="3" fontId="34" fillId="0" borderId="0" xfId="0" applyNumberFormat="1" applyFont="1" applyAlignment="1"/>
    <xf numFmtId="3" fontId="34" fillId="0" borderId="0" xfId="0" applyNumberFormat="1" applyFont="1" applyAlignment="1">
      <alignment vertical="top"/>
    </xf>
    <xf numFmtId="14" fontId="0" fillId="0" borderId="0" xfId="0" applyNumberFormat="1"/>
    <xf numFmtId="170" fontId="0" fillId="46" borderId="45" xfId="1" applyNumberFormat="1" applyFont="1" applyFill="1" applyBorder="1" applyAlignment="1">
      <alignment horizontal="center"/>
    </xf>
    <xf numFmtId="165" fontId="0" fillId="45" borderId="45" xfId="0" applyNumberFormat="1" applyFill="1" applyBorder="1" applyAlignment="1">
      <alignment horizontal="center"/>
    </xf>
    <xf numFmtId="0" fontId="1" fillId="37" borderId="45" xfId="0" applyFont="1" applyFill="1" applyBorder="1" applyAlignment="1">
      <alignment horizontal="center" vertical="center"/>
    </xf>
    <xf numFmtId="0" fontId="2" fillId="37" borderId="45" xfId="0" applyFont="1" applyFill="1" applyBorder="1" applyAlignment="1">
      <alignment horizontal="center" vertical="center"/>
    </xf>
    <xf numFmtId="0" fontId="5" fillId="47" borderId="45" xfId="0" applyFont="1" applyFill="1" applyBorder="1" applyAlignment="1">
      <alignment horizontal="center"/>
    </xf>
    <xf numFmtId="0" fontId="29" fillId="4" borderId="45" xfId="0" applyFont="1" applyFill="1" applyBorder="1" applyAlignment="1">
      <alignment horizontal="center"/>
    </xf>
    <xf numFmtId="10" fontId="0" fillId="46" borderId="45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10" fontId="0" fillId="45" borderId="45" xfId="0" applyNumberFormat="1" applyFill="1" applyBorder="1" applyAlignment="1">
      <alignment horizontal="center"/>
    </xf>
    <xf numFmtId="9" fontId="0" fillId="45" borderId="45" xfId="0" applyNumberFormat="1" applyFill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0" fillId="47" borderId="39" xfId="0" applyFont="1" applyFill="1" applyBorder="1" applyAlignment="1">
      <alignment horizontal="center"/>
    </xf>
    <xf numFmtId="0" fontId="5" fillId="48" borderId="40" xfId="0" applyFont="1" applyFill="1" applyBorder="1" applyAlignment="1">
      <alignment horizontal="center"/>
    </xf>
    <xf numFmtId="0" fontId="20" fillId="47" borderId="41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167" fontId="0" fillId="0" borderId="41" xfId="0" applyNumberFormat="1" applyBorder="1" applyAlignment="1">
      <alignment horizontal="center"/>
    </xf>
    <xf numFmtId="167" fontId="0" fillId="41" borderId="41" xfId="0" applyNumberFormat="1" applyFill="1" applyBorder="1" applyAlignment="1">
      <alignment horizontal="center"/>
    </xf>
    <xf numFmtId="167" fontId="0" fillId="41" borderId="39" xfId="0" applyNumberFormat="1" applyFill="1" applyBorder="1" applyAlignment="1">
      <alignment horizontal="center"/>
    </xf>
    <xf numFmtId="0" fontId="0" fillId="41" borderId="39" xfId="0" applyFill="1" applyBorder="1" applyAlignment="1">
      <alignment horizontal="center"/>
    </xf>
    <xf numFmtId="0" fontId="0" fillId="41" borderId="41" xfId="0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0" fontId="1" fillId="0" borderId="25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20" fillId="4" borderId="26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25" fillId="0" borderId="8" xfId="0" applyFont="1" applyFill="1" applyBorder="1" applyAlignment="1">
      <alignment horizontal="center" vertical="center"/>
    </xf>
    <xf numFmtId="0" fontId="1" fillId="41" borderId="42" xfId="0" applyFont="1" applyFill="1" applyBorder="1" applyAlignment="1">
      <alignment horizontal="center" vertical="center"/>
    </xf>
    <xf numFmtId="0" fontId="1" fillId="41" borderId="43" xfId="0" applyFont="1" applyFill="1" applyBorder="1" applyAlignment="1">
      <alignment horizontal="center" vertical="center"/>
    </xf>
    <xf numFmtId="0" fontId="1" fillId="0" borderId="42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20" fillId="37" borderId="0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41" borderId="42" xfId="0" applyFont="1" applyFill="1" applyBorder="1" applyAlignment="1">
      <alignment horizontal="center"/>
    </xf>
    <xf numFmtId="0" fontId="1" fillId="41" borderId="44" xfId="0" applyFont="1" applyFill="1" applyBorder="1" applyAlignment="1">
      <alignment horizontal="center"/>
    </xf>
    <xf numFmtId="0" fontId="1" fillId="41" borderId="44" xfId="0" applyFont="1" applyFill="1" applyBorder="1" applyAlignment="1">
      <alignment horizontal="center" vertical="center"/>
    </xf>
    <xf numFmtId="0" fontId="25" fillId="0" borderId="42" xfId="0" applyFont="1" applyFill="1" applyBorder="1" applyAlignment="1">
      <alignment horizontal="center" vertical="center"/>
    </xf>
    <xf numFmtId="0" fontId="25" fillId="0" borderId="44" xfId="0" applyFont="1" applyFill="1" applyBorder="1" applyAlignment="1">
      <alignment horizontal="center" vertical="center"/>
    </xf>
    <xf numFmtId="3" fontId="34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34" fillId="0" borderId="0" xfId="0" applyNumberFormat="1" applyFont="1" applyAlignment="1">
      <alignment horizontal="center" vertical="top"/>
    </xf>
    <xf numFmtId="3" fontId="34" fillId="0" borderId="0" xfId="0" applyNumberFormat="1" applyFont="1" applyAlignment="1">
      <alignment horizontal="left" vertical="top" indent="7"/>
    </xf>
    <xf numFmtId="3" fontId="34" fillId="0" borderId="0" xfId="0" applyNumberFormat="1" applyFont="1" applyAlignment="1">
      <alignment horizontal="left" vertical="center" indent="6"/>
    </xf>
    <xf numFmtId="3" fontId="34" fillId="0" borderId="0" xfId="0" applyNumberFormat="1" applyFont="1" applyAlignment="1">
      <alignment horizontal="left" vertical="center" indent="5"/>
    </xf>
    <xf numFmtId="3" fontId="34" fillId="0" borderId="0" xfId="0" applyNumberFormat="1" applyFont="1" applyAlignment="1">
      <alignment horizontal="center" vertic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35" xfId="0" applyFont="1" applyFill="1" applyBorder="1" applyAlignment="1">
      <alignment horizontal="center"/>
    </xf>
    <xf numFmtId="0" fontId="3" fillId="0" borderId="28" xfId="0" applyFont="1" applyBorder="1" applyAlignment="1">
      <alignment horizontal="center" vertical="center"/>
    </xf>
    <xf numFmtId="10" fontId="0" fillId="43" borderId="34" xfId="0" applyNumberFormat="1" applyFill="1" applyBorder="1" applyAlignment="1">
      <alignment horizontal="center"/>
    </xf>
    <xf numFmtId="0" fontId="0" fillId="43" borderId="34" xfId="0" applyFill="1" applyBorder="1" applyAlignment="1">
      <alignment horizontal="center"/>
    </xf>
    <xf numFmtId="9" fontId="0" fillId="43" borderId="34" xfId="0" applyNumberFormat="1" applyFill="1" applyBorder="1" applyAlignment="1">
      <alignment horizontal="center"/>
    </xf>
    <xf numFmtId="10" fontId="0" fillId="41" borderId="31" xfId="1" applyNumberFormat="1" applyFont="1" applyFill="1" applyBorder="1" applyAlignment="1">
      <alignment horizontal="center"/>
    </xf>
    <xf numFmtId="10" fontId="0" fillId="41" borderId="32" xfId="1" applyNumberFormat="1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1" fillId="37" borderId="33" xfId="0" applyFont="1" applyFill="1" applyBorder="1" applyAlignment="1">
      <alignment horizontal="center" vertical="center"/>
    </xf>
    <xf numFmtId="0" fontId="1" fillId="37" borderId="34" xfId="0" applyFont="1" applyFill="1" applyBorder="1" applyAlignment="1">
      <alignment horizontal="center" vertical="center"/>
    </xf>
    <xf numFmtId="0" fontId="2" fillId="37" borderId="33" xfId="0" applyFont="1" applyFill="1" applyBorder="1" applyAlignment="1">
      <alignment horizontal="center" vertical="center"/>
    </xf>
    <xf numFmtId="0" fontId="2" fillId="37" borderId="34" xfId="0" applyFont="1" applyFill="1" applyBorder="1" applyAlignment="1">
      <alignment horizontal="center" vertical="center"/>
    </xf>
    <xf numFmtId="0" fontId="1" fillId="37" borderId="29" xfId="0" applyFont="1" applyFill="1" applyBorder="1" applyAlignment="1">
      <alignment horizontal="center" vertical="center"/>
    </xf>
    <xf numFmtId="0" fontId="1" fillId="37" borderId="30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5" fontId="31" fillId="0" borderId="0" xfId="43" applyNumberFormat="1" applyFont="1" applyAlignment="1">
      <alignment horizontal="left" vertical="center" indent="5"/>
    </xf>
    <xf numFmtId="5" fontId="31" fillId="0" borderId="0" xfId="43" applyNumberFormat="1" applyFont="1" applyAlignment="1">
      <alignment horizontal="left" vertical="center" indent="4"/>
    </xf>
    <xf numFmtId="5" fontId="31" fillId="0" borderId="0" xfId="43" applyNumberFormat="1" applyFont="1" applyAlignment="1">
      <alignment horizontal="left" vertical="center" indent="2"/>
    </xf>
    <xf numFmtId="5" fontId="31" fillId="0" borderId="0" xfId="43" applyNumberFormat="1" applyFont="1" applyAlignment="1">
      <alignment horizontal="left" vertical="top" indent="3"/>
    </xf>
    <xf numFmtId="9" fontId="0" fillId="41" borderId="64" xfId="0" applyNumberFormat="1" applyFill="1" applyBorder="1" applyAlignment="1">
      <alignment horizontal="center" vertical="center"/>
    </xf>
    <xf numFmtId="9" fontId="0" fillId="0" borderId="64" xfId="0" applyNumberFormat="1" applyBorder="1" applyAlignment="1">
      <alignment horizontal="center" vertical="center"/>
    </xf>
    <xf numFmtId="0" fontId="16" fillId="48" borderId="64" xfId="0" applyFont="1" applyFill="1" applyBorder="1" applyAlignment="1">
      <alignment horizontal="center" vertical="center" wrapText="1"/>
    </xf>
    <xf numFmtId="0" fontId="0" fillId="0" borderId="64" xfId="0" quotePrefix="1" applyBorder="1" applyAlignment="1">
      <alignment horizontal="center" vertical="center"/>
    </xf>
    <xf numFmtId="0" fontId="0" fillId="41" borderId="64" xfId="0" quotePrefix="1" applyFill="1" applyBorder="1" applyAlignment="1">
      <alignment horizontal="center" vertical="center"/>
    </xf>
    <xf numFmtId="0" fontId="20" fillId="48" borderId="63" xfId="0" applyFont="1" applyFill="1" applyBorder="1" applyAlignment="1">
      <alignment horizontal="center" vertical="center"/>
    </xf>
    <xf numFmtId="0" fontId="20" fillId="48" borderId="0" xfId="0" applyFont="1" applyFill="1" applyBorder="1" applyAlignment="1">
      <alignment horizontal="center" vertical="center"/>
    </xf>
    <xf numFmtId="10" fontId="0" fillId="0" borderId="64" xfId="0" applyNumberFormat="1" applyBorder="1" applyAlignment="1">
      <alignment horizontal="center" vertical="center"/>
    </xf>
    <xf numFmtId="0" fontId="16" fillId="48" borderId="63" xfId="0" applyFont="1" applyFill="1" applyBorder="1" applyAlignment="1">
      <alignment horizontal="center" vertical="center"/>
    </xf>
    <xf numFmtId="0" fontId="16" fillId="48" borderId="0" xfId="0" applyFont="1" applyFill="1" applyBorder="1" applyAlignment="1">
      <alignment horizontal="center" vertical="center"/>
    </xf>
    <xf numFmtId="0" fontId="0" fillId="0" borderId="51" xfId="0" applyBorder="1" applyAlignment="1">
      <alignment horizontal="left" vertical="center"/>
    </xf>
    <xf numFmtId="0" fontId="0" fillId="0" borderId="52" xfId="0" applyBorder="1" applyAlignment="1">
      <alignment horizontal="left" vertical="center"/>
    </xf>
    <xf numFmtId="0" fontId="0" fillId="0" borderId="53" xfId="0" applyBorder="1" applyAlignment="1">
      <alignment horizontal="left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3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1" builtinId="5"/>
    <cellStyle name="Title 2" xfId="42" xr:uid="{00000000-0005-0000-0000-000029000000}"/>
    <cellStyle name="Total" xfId="17" builtinId="25" customBuiltin="1"/>
    <cellStyle name="Warning Text" xfId="14" builtinId="11" customBuiltin="1"/>
  </cellStyles>
  <dxfs count="18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m/d/yyyy"/>
      <border diagonalUp="0" diagonalDown="0">
        <left style="thin">
          <color theme="4" tint="0.39988402966399123"/>
        </left>
        <right/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m/d/yyyy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m/d/yyyy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m/d/yyyy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2" formatCode="[$-409]d\-mmm\-yy;@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m/d/yyyy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1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theme="4" tint="0.39988402966399123"/>
        </left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0.39988402966399123"/>
        </right>
        <top style="thin">
          <color theme="4" tint="0.39988402966399123"/>
        </top>
        <bottom style="thin">
          <color theme="4" tint="0.39988402966399123"/>
        </bottom>
        <vertical style="thin">
          <color theme="4" tint="0.39988402966399123"/>
        </vertical>
        <horizontal style="thin">
          <color theme="4" tint="0.39988402966399123"/>
        </horizontal>
      </border>
    </dxf>
    <dxf>
      <border>
        <top style="thin">
          <color theme="4" tint="0.39988402966399123"/>
        </top>
      </border>
    </dxf>
    <dxf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bottom style="thin">
          <color theme="4" tint="0.3998840296639912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m/d/yyyy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 tint="0.39988402966399123"/>
        </left>
        <right style="thin">
          <color theme="4" tint="0.39988402966399123"/>
        </right>
        <top/>
        <bottom/>
        <vertical style="thin">
          <color theme="4" tint="0.39988402966399123"/>
        </vertical>
        <horizontal style="thin">
          <color theme="4" tint="0.39988402966399123"/>
        </horizontal>
      </border>
    </dxf>
  </dxfs>
  <tableStyles count="0" defaultTableStyle="TableStyleMedium2" defaultPivotStyle="PivotStyleLight16"/>
  <colors>
    <mruColors>
      <color rgb="FFCC0000"/>
      <color rgb="FF339933"/>
      <color rgb="FF42B2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366106316218933"/>
          <c:y val="6.0170959608358984E-2"/>
          <c:w val="0.77326745088390048"/>
          <c:h val="0.67131588382932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Net WO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Data!$B$4:$B$6</c:f>
              <c:strCache>
                <c:ptCount val="3"/>
                <c:pt idx="0">
                  <c:v>Settlement Advance</c:v>
                </c:pt>
                <c:pt idx="1">
                  <c:v>One Year Financing</c:v>
                </c:pt>
                <c:pt idx="2">
                  <c:v>Two Year Financing</c:v>
                </c:pt>
              </c:strCache>
            </c:strRef>
          </c:cat>
          <c:val>
            <c:numRef>
              <c:f>Data!$D$4:$D$6</c:f>
              <c:numCache>
                <c:formatCode>General</c:formatCode>
                <c:ptCount val="3"/>
                <c:pt idx="0">
                  <c:v>2000</c:v>
                </c:pt>
                <c:pt idx="1">
                  <c:v>2345</c:v>
                </c:pt>
                <c:pt idx="2">
                  <c:v>1345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C-4DCC-A299-93E9F7F29032}"/>
            </c:ext>
          </c:extLst>
        </c:ser>
        <c:ser>
          <c:idx val="1"/>
          <c:order val="1"/>
          <c:tx>
            <c:strRef>
              <c:f>Data!$C$3</c:f>
              <c:strCache>
                <c:ptCount val="1"/>
                <c:pt idx="0">
                  <c:v>Current 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Data!$B$4:$B$6</c:f>
              <c:strCache>
                <c:ptCount val="3"/>
                <c:pt idx="0">
                  <c:v>Settlement Advance</c:v>
                </c:pt>
                <c:pt idx="1">
                  <c:v>One Year Financing</c:v>
                </c:pt>
                <c:pt idx="2">
                  <c:v>Two Year Financing</c:v>
                </c:pt>
              </c:strCache>
            </c:strRef>
          </c:cat>
          <c:val>
            <c:numRef>
              <c:f>Data!$C$4:$C$6</c:f>
              <c:numCache>
                <c:formatCode>"$"#,##0</c:formatCode>
                <c:ptCount val="3"/>
                <c:pt idx="0">
                  <c:v>32000</c:v>
                </c:pt>
                <c:pt idx="1">
                  <c:v>42543</c:v>
                </c:pt>
                <c:pt idx="2">
                  <c:v>32445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C-4DCC-A299-93E9F7F29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3531648"/>
        <c:axId val="3532208"/>
      </c:barChart>
      <c:catAx>
        <c:axId val="3531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Product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08"/>
        <c:crosses val="autoZero"/>
        <c:auto val="1"/>
        <c:lblAlgn val="ctr"/>
        <c:lblOffset val="100"/>
        <c:noMultiLvlLbl val="0"/>
      </c:catAx>
      <c:valAx>
        <c:axId val="353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$ AR</a:t>
                </a:r>
              </a:p>
            </c:rich>
          </c:tx>
          <c:layout>
            <c:manualLayout>
              <c:xMode val="edge"/>
              <c:yMode val="edge"/>
              <c:x val="0.48136826874950045"/>
              <c:y val="0.84277567940588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477248485894355"/>
          <c:y val="0.89473616998285832"/>
          <c:w val="0.50168851005395521"/>
          <c:h val="0.10526383001714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8575122704241E-2"/>
          <c:y val="0.13045561578494824"/>
          <c:w val="0.89907875264076198"/>
          <c:h val="0.664813056921307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Data!$I$4</c:f>
              <c:strCache>
                <c:ptCount val="1"/>
                <c:pt idx="0">
                  <c:v>$ AR Amount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Data!$H$5:$H$16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Data!$I$5:$I$16</c:f>
              <c:numCache>
                <c:formatCode>"$"#,##0</c:formatCode>
                <c:ptCount val="12"/>
                <c:pt idx="0">
                  <c:v>32000</c:v>
                </c:pt>
                <c:pt idx="1">
                  <c:v>42543</c:v>
                </c:pt>
                <c:pt idx="2">
                  <c:v>32445</c:v>
                </c:pt>
                <c:pt idx="3">
                  <c:v>36009</c:v>
                </c:pt>
                <c:pt idx="4">
                  <c:v>36675</c:v>
                </c:pt>
                <c:pt idx="5">
                  <c:v>33836</c:v>
                </c:pt>
                <c:pt idx="6">
                  <c:v>32145</c:v>
                </c:pt>
                <c:pt idx="7">
                  <c:v>42479</c:v>
                </c:pt>
                <c:pt idx="8">
                  <c:v>44562</c:v>
                </c:pt>
                <c:pt idx="9">
                  <c:v>31508</c:v>
                </c:pt>
                <c:pt idx="10">
                  <c:v>47386</c:v>
                </c:pt>
                <c:pt idx="11">
                  <c:v>48325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A-400B-8290-C7F614843F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5"/>
        <c:overlap val="-17"/>
        <c:axId val="3535568"/>
        <c:axId val="3536128"/>
      </c:barChart>
      <c:lineChart>
        <c:grouping val="standard"/>
        <c:varyColors val="0"/>
        <c:ser>
          <c:idx val="1"/>
          <c:order val="1"/>
          <c:tx>
            <c:strRef>
              <c:f>Data!$J$4</c:f>
              <c:strCache>
                <c:ptCount val="1"/>
                <c:pt idx="0">
                  <c:v>% Net W/O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Data!$H$5:$H$16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Data!$J$5:$J$16</c:f>
              <c:numCache>
                <c:formatCode>General</c:formatCode>
                <c:ptCount val="12"/>
                <c:pt idx="0">
                  <c:v>0.2</c:v>
                </c:pt>
                <c:pt idx="1">
                  <c:v>0.1</c:v>
                </c:pt>
                <c:pt idx="2">
                  <c:v>0.3</c:v>
                </c:pt>
                <c:pt idx="3">
                  <c:v>0.25</c:v>
                </c:pt>
                <c:pt idx="4">
                  <c:v>0.1</c:v>
                </c:pt>
                <c:pt idx="5">
                  <c:v>0.17499999999999999</c:v>
                </c:pt>
                <c:pt idx="6">
                  <c:v>0.17</c:v>
                </c:pt>
                <c:pt idx="7">
                  <c:v>0.2</c:v>
                </c:pt>
                <c:pt idx="8">
                  <c:v>0.16</c:v>
                </c:pt>
                <c:pt idx="9">
                  <c:v>0.155</c:v>
                </c:pt>
                <c:pt idx="10">
                  <c:v>0.2</c:v>
                </c:pt>
                <c:pt idx="11">
                  <c:v>0.14499999999999999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6A-400B-8290-C7F614843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248"/>
        <c:axId val="3536688"/>
      </c:lineChart>
      <c:catAx>
        <c:axId val="353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128"/>
        <c:crosses val="autoZero"/>
        <c:auto val="1"/>
        <c:lblAlgn val="ctr"/>
        <c:lblOffset val="100"/>
        <c:noMultiLvlLbl val="0"/>
      </c:catAx>
      <c:valAx>
        <c:axId val="353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$ AR</a:t>
                </a:r>
              </a:p>
            </c:rich>
          </c:tx>
          <c:layout>
            <c:manualLayout>
              <c:xMode val="edge"/>
              <c:yMode val="edge"/>
              <c:x val="1.3625238857382302E-2"/>
              <c:y val="0.348273475676692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568"/>
        <c:crosses val="autoZero"/>
        <c:crossBetween val="between"/>
      </c:valAx>
      <c:valAx>
        <c:axId val="3536688"/>
        <c:scaling>
          <c:orientation val="minMax"/>
        </c:scaling>
        <c:delete val="0"/>
        <c:axPos val="r"/>
        <c:numFmt formatCode="&quot;$&quot;#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248"/>
        <c:crosses val="max"/>
        <c:crossBetween val="between"/>
      </c:valAx>
      <c:catAx>
        <c:axId val="3537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536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468221349495261"/>
          <c:y val="0.89473611828077937"/>
          <c:w val="0.36392029466182918"/>
          <c:h val="0.1052638817192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54821547572937"/>
          <c:y val="6.0170959608358984E-2"/>
          <c:w val="0.73421869578547161"/>
          <c:h val="0.67131588382932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Data!$O$4</c:f>
              <c:strCache>
                <c:ptCount val="1"/>
                <c:pt idx="0">
                  <c:v>Net W/O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Data!$M$5:$M$7</c:f>
              <c:strCache>
                <c:ptCount val="3"/>
                <c:pt idx="0">
                  <c:v>Low Risk Tiers</c:v>
                </c:pt>
                <c:pt idx="1">
                  <c:v>Medium Risk Tiers</c:v>
                </c:pt>
                <c:pt idx="2">
                  <c:v>High Risk Tiers</c:v>
                </c:pt>
              </c:strCache>
            </c:strRef>
          </c:cat>
          <c:val>
            <c:numRef>
              <c:f>Data!$O$5:$O$7</c:f>
              <c:numCache>
                <c:formatCode>General</c:formatCode>
                <c:ptCount val="3"/>
                <c:pt idx="0">
                  <c:v>2000</c:v>
                </c:pt>
                <c:pt idx="1">
                  <c:v>2345</c:v>
                </c:pt>
                <c:pt idx="2">
                  <c:v>1345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5F-4F45-8981-4151F22CF5C8}"/>
            </c:ext>
          </c:extLst>
        </c:ser>
        <c:ser>
          <c:idx val="1"/>
          <c:order val="1"/>
          <c:tx>
            <c:strRef>
              <c:f>Data!$N$4</c:f>
              <c:strCache>
                <c:ptCount val="1"/>
                <c:pt idx="0">
                  <c:v>Current 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Data!$M$5:$M$7</c:f>
              <c:strCache>
                <c:ptCount val="3"/>
                <c:pt idx="0">
                  <c:v>Low Risk Tiers</c:v>
                </c:pt>
                <c:pt idx="1">
                  <c:v>Medium Risk Tiers</c:v>
                </c:pt>
                <c:pt idx="2">
                  <c:v>High Risk Tiers</c:v>
                </c:pt>
              </c:strCache>
            </c:strRef>
          </c:cat>
          <c:val>
            <c:numRef>
              <c:f>Data!$N$5:$N$7</c:f>
              <c:numCache>
                <c:formatCode>"$"#,##0</c:formatCode>
                <c:ptCount val="3"/>
                <c:pt idx="0">
                  <c:v>32000</c:v>
                </c:pt>
                <c:pt idx="1">
                  <c:v>42543</c:v>
                </c:pt>
                <c:pt idx="2">
                  <c:v>32445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5F-4F45-8981-4151F22CF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84019888"/>
        <c:axId val="184020448"/>
      </c:barChart>
      <c:catAx>
        <c:axId val="184019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Risk Tiers</a:t>
                </a:r>
              </a:p>
            </c:rich>
          </c:tx>
          <c:layout>
            <c:manualLayout>
              <c:xMode val="edge"/>
              <c:yMode val="edge"/>
              <c:x val="3.1925949040790755E-2"/>
              <c:y val="0.26078960453788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20448"/>
        <c:crosses val="autoZero"/>
        <c:auto val="1"/>
        <c:lblAlgn val="ctr"/>
        <c:lblOffset val="100"/>
        <c:noMultiLvlLbl val="0"/>
      </c:catAx>
      <c:valAx>
        <c:axId val="184020448"/>
        <c:scaling>
          <c:orientation val="minMax"/>
          <c:max val="45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$ AR</a:t>
                </a:r>
              </a:p>
            </c:rich>
          </c:tx>
          <c:layout>
            <c:manualLayout>
              <c:xMode val="edge"/>
              <c:yMode val="edge"/>
              <c:x val="0.48136826874950045"/>
              <c:y val="0.84277567940588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1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37169708223464"/>
          <c:y val="0.89473604830100462"/>
          <c:w val="0.41450373872282081"/>
          <c:h val="0.10526383001714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027623681077736E-2"/>
          <c:y val="8.1653869667890025E-2"/>
          <c:w val="0.90300072095345307"/>
          <c:h val="0.670287654135309"/>
        </c:manualLayout>
      </c:layout>
      <c:lineChart>
        <c:grouping val="standard"/>
        <c:varyColors val="0"/>
        <c:ser>
          <c:idx val="0"/>
          <c:order val="0"/>
          <c:tx>
            <c:strRef>
              <c:f>Data!$AE$4</c:f>
              <c:strCache>
                <c:ptCount val="1"/>
                <c:pt idx="0">
                  <c:v>Non-hybrid net new loan amount funded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Data!$AD$5:$AD$16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Data!$AE$5:$AE$16</c:f>
              <c:numCache>
                <c:formatCode>"$"#,##0</c:formatCode>
                <c:ptCount val="12"/>
                <c:pt idx="0">
                  <c:v>15124</c:v>
                </c:pt>
                <c:pt idx="1">
                  <c:v>15724</c:v>
                </c:pt>
                <c:pt idx="2">
                  <c:v>16126</c:v>
                </c:pt>
                <c:pt idx="3">
                  <c:v>16491</c:v>
                </c:pt>
                <c:pt idx="4">
                  <c:v>17971</c:v>
                </c:pt>
                <c:pt idx="5">
                  <c:v>18000</c:v>
                </c:pt>
                <c:pt idx="6">
                  <c:v>17929</c:v>
                </c:pt>
                <c:pt idx="7">
                  <c:v>17201</c:v>
                </c:pt>
                <c:pt idx="8">
                  <c:v>16884</c:v>
                </c:pt>
                <c:pt idx="9">
                  <c:v>16497</c:v>
                </c:pt>
                <c:pt idx="10">
                  <c:v>16297</c:v>
                </c:pt>
                <c:pt idx="11">
                  <c:v>15897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BF-4A94-8ECA-D851D7719740}"/>
            </c:ext>
          </c:extLst>
        </c:ser>
        <c:ser>
          <c:idx val="1"/>
          <c:order val="1"/>
          <c:tx>
            <c:strRef>
              <c:f>Data!$AF$4</c:f>
              <c:strCache>
                <c:ptCount val="1"/>
                <c:pt idx="0">
                  <c:v>Hybrid Net New Amount Funded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Data!$AD$5:$AD$16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Data!$AF$5:$AF$16</c:f>
              <c:numCache>
                <c:formatCode>"$"#,##0</c:formatCode>
                <c:ptCount val="12"/>
                <c:pt idx="0">
                  <c:v>13847</c:v>
                </c:pt>
                <c:pt idx="1">
                  <c:v>14096</c:v>
                </c:pt>
                <c:pt idx="2">
                  <c:v>12702</c:v>
                </c:pt>
                <c:pt idx="3">
                  <c:v>12382</c:v>
                </c:pt>
                <c:pt idx="4">
                  <c:v>12983</c:v>
                </c:pt>
                <c:pt idx="5">
                  <c:v>14571</c:v>
                </c:pt>
                <c:pt idx="6">
                  <c:v>13397</c:v>
                </c:pt>
                <c:pt idx="7">
                  <c:v>12655</c:v>
                </c:pt>
                <c:pt idx="8">
                  <c:v>12156</c:v>
                </c:pt>
                <c:pt idx="9">
                  <c:v>12578</c:v>
                </c:pt>
                <c:pt idx="10">
                  <c:v>12258</c:v>
                </c:pt>
                <c:pt idx="11">
                  <c:v>11726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F-4A94-8ECA-D851D7719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24368"/>
        <c:axId val="183481728"/>
      </c:lineChart>
      <c:catAx>
        <c:axId val="18402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81728"/>
        <c:crosses val="autoZero"/>
        <c:auto val="1"/>
        <c:lblAlgn val="ctr"/>
        <c:lblOffset val="100"/>
        <c:noMultiLvlLbl val="0"/>
      </c:catAx>
      <c:valAx>
        <c:axId val="183481728"/>
        <c:scaling>
          <c:orientation val="minMax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$ AR</a:t>
                </a:r>
              </a:p>
            </c:rich>
          </c:tx>
          <c:layout>
            <c:manualLayout>
              <c:xMode val="edge"/>
              <c:yMode val="edge"/>
              <c:x val="1.3250519326456279E-2"/>
              <c:y val="0.25361794834238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0.#0,&quot;K&quot;" sourceLinked="0"/>
        <c:majorTickMark val="none"/>
        <c:minorTickMark val="none"/>
        <c:tickLblPos val="nextTo"/>
        <c:crossAx val="18402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56899868851159"/>
          <c:y val="0.89024319045224209"/>
          <c:w val="0.63193265606138227"/>
          <c:h val="0.10975680954775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603250680621445E-2"/>
          <c:y val="8.6396068895122788E-2"/>
          <c:w val="0.94517728762165598"/>
          <c:h val="0.670905337879966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Data!$AL$4</c:f>
              <c:strCache>
                <c:ptCount val="1"/>
                <c:pt idx="0">
                  <c:v>Settlement Advance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Data!$AK$5:$AK$16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Data!$AL$5:$AL$16</c:f>
              <c:numCache>
                <c:formatCode>"$"#,##0.00</c:formatCode>
                <c:ptCount val="12"/>
                <c:pt idx="0">
                  <c:v>11588.400000000001</c:v>
                </c:pt>
                <c:pt idx="1">
                  <c:v>11928</c:v>
                </c:pt>
                <c:pt idx="2">
                  <c:v>11531.2</c:v>
                </c:pt>
                <c:pt idx="3">
                  <c:v>11549.2</c:v>
                </c:pt>
                <c:pt idx="4">
                  <c:v>12381.600000000002</c:v>
                </c:pt>
                <c:pt idx="5">
                  <c:v>13028.400000000001</c:v>
                </c:pt>
                <c:pt idx="6">
                  <c:v>12530.400000000001</c:v>
                </c:pt>
                <c:pt idx="7">
                  <c:v>11942.400000000001</c:v>
                </c:pt>
                <c:pt idx="8">
                  <c:v>11616</c:v>
                </c:pt>
                <c:pt idx="9">
                  <c:v>11630</c:v>
                </c:pt>
                <c:pt idx="10">
                  <c:v>11422</c:v>
                </c:pt>
                <c:pt idx="11">
                  <c:v>11049.2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E-4A4F-A9E1-9CFD1EAF8CCA}"/>
            </c:ext>
          </c:extLst>
        </c:ser>
        <c:ser>
          <c:idx val="1"/>
          <c:order val="1"/>
          <c:tx>
            <c:strRef>
              <c:f>Data!$AM$4</c:f>
              <c:strCache>
                <c:ptCount val="1"/>
                <c:pt idx="0">
                  <c:v>Annual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Data!$AK$5:$AK$16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Data!$AM$5:$AM$16</c:f>
              <c:numCache>
                <c:formatCode>"$"#,##0.00</c:formatCode>
                <c:ptCount val="12"/>
                <c:pt idx="0">
                  <c:v>8691.3000000000029</c:v>
                </c:pt>
                <c:pt idx="1">
                  <c:v>8946</c:v>
                </c:pt>
                <c:pt idx="2">
                  <c:v>8648.4000000000015</c:v>
                </c:pt>
                <c:pt idx="3">
                  <c:v>8661.9000000000015</c:v>
                </c:pt>
                <c:pt idx="4">
                  <c:v>9286.2000000000007</c:v>
                </c:pt>
                <c:pt idx="5">
                  <c:v>9771.3000000000029</c:v>
                </c:pt>
                <c:pt idx="6">
                  <c:v>9397.8000000000029</c:v>
                </c:pt>
                <c:pt idx="7">
                  <c:v>8956.8000000000029</c:v>
                </c:pt>
                <c:pt idx="8">
                  <c:v>8712</c:v>
                </c:pt>
                <c:pt idx="9">
                  <c:v>8722.5</c:v>
                </c:pt>
                <c:pt idx="10">
                  <c:v>8566.5</c:v>
                </c:pt>
                <c:pt idx="11">
                  <c:v>8286.9000000000015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CE-4A4F-A9E1-9CFD1EAF8CCA}"/>
            </c:ext>
          </c:extLst>
        </c:ser>
        <c:ser>
          <c:idx val="2"/>
          <c:order val="2"/>
          <c:tx>
            <c:strRef>
              <c:f>Data!$AN$4</c:f>
              <c:strCache>
                <c:ptCount val="1"/>
                <c:pt idx="0">
                  <c:v>2 Years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Data!$AK$5:$AK$16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Data!$AN$5:$AN$16</c:f>
              <c:numCache>
                <c:formatCode>"$"#,##0.00</c:formatCode>
                <c:ptCount val="12"/>
                <c:pt idx="0">
                  <c:v>5794.1999999999971</c:v>
                </c:pt>
                <c:pt idx="1">
                  <c:v>5964</c:v>
                </c:pt>
                <c:pt idx="2">
                  <c:v>5765.5999999999985</c:v>
                </c:pt>
                <c:pt idx="3">
                  <c:v>5774.5999999999985</c:v>
                </c:pt>
                <c:pt idx="4">
                  <c:v>6190.7999999999993</c:v>
                </c:pt>
                <c:pt idx="5">
                  <c:v>6514.1999999999971</c:v>
                </c:pt>
                <c:pt idx="6">
                  <c:v>6265.1999999999971</c:v>
                </c:pt>
                <c:pt idx="7">
                  <c:v>5971.1999999999971</c:v>
                </c:pt>
                <c:pt idx="8">
                  <c:v>5808</c:v>
                </c:pt>
                <c:pt idx="9">
                  <c:v>5815</c:v>
                </c:pt>
                <c:pt idx="10">
                  <c:v>5711</c:v>
                </c:pt>
                <c:pt idx="11">
                  <c:v>5524.5999999999985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CE-4A4F-A9E1-9CFD1EAF8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3485648"/>
        <c:axId val="183486208"/>
      </c:barChart>
      <c:catAx>
        <c:axId val="18348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86208"/>
        <c:crosses val="autoZero"/>
        <c:auto val="1"/>
        <c:lblAlgn val="ctr"/>
        <c:lblOffset val="100"/>
        <c:noMultiLvlLbl val="0"/>
      </c:catAx>
      <c:valAx>
        <c:axId val="183486208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$ Funded</a:t>
                </a:r>
              </a:p>
            </c:rich>
          </c:tx>
          <c:layout>
            <c:manualLayout>
              <c:xMode val="edge"/>
              <c:yMode val="edge"/>
              <c:x val="1.1783306621461896E-2"/>
              <c:y val="0.277717061071789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0.#0,&quot;K&quot;" sourceLinked="0"/>
        <c:majorTickMark val="none"/>
        <c:minorTickMark val="none"/>
        <c:tickLblPos val="nextTo"/>
        <c:crossAx val="18348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13285531494947"/>
          <c:y val="0.88888808240512818"/>
          <c:w val="0.30973415895165479"/>
          <c:h val="0.111111917594871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776483717102478E-2"/>
          <c:y val="5.5793220026071198E-2"/>
          <c:w val="0.89994270482698813"/>
          <c:h val="0.69734614067793887"/>
        </c:manualLayout>
      </c:layout>
      <c:areaChart>
        <c:grouping val="stacked"/>
        <c:varyColors val="0"/>
        <c:ser>
          <c:idx val="2"/>
          <c:order val="0"/>
          <c:tx>
            <c:strRef>
              <c:f>Data!$AU$4</c:f>
              <c:strCache>
                <c:ptCount val="1"/>
                <c:pt idx="0">
                  <c:v>Low Risk Tier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shade val="30000"/>
                    <a:satMod val="115000"/>
                  </a:schemeClr>
                </a:gs>
                <a:gs pos="50000">
                  <a:schemeClr val="accent4">
                    <a:shade val="67500"/>
                    <a:satMod val="115000"/>
                  </a:schemeClr>
                </a:gs>
                <a:gs pos="100000">
                  <a:schemeClr val="accent4">
                    <a:shade val="100000"/>
                    <a:satMod val="115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Data!$AR$5:$AR$16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Data!$AU$5:$AU$16</c:f>
              <c:numCache>
                <c:formatCode>"$"#,##0</c:formatCode>
                <c:ptCount val="12"/>
                <c:pt idx="0">
                  <c:v>3841</c:v>
                </c:pt>
                <c:pt idx="1">
                  <c:v>5439</c:v>
                </c:pt>
                <c:pt idx="2">
                  <c:v>3452</c:v>
                </c:pt>
                <c:pt idx="3">
                  <c:v>6710</c:v>
                </c:pt>
                <c:pt idx="4">
                  <c:v>4987</c:v>
                </c:pt>
                <c:pt idx="5">
                  <c:v>5493</c:v>
                </c:pt>
                <c:pt idx="6">
                  <c:v>3881</c:v>
                </c:pt>
                <c:pt idx="7">
                  <c:v>4155</c:v>
                </c:pt>
                <c:pt idx="8">
                  <c:v>6423</c:v>
                </c:pt>
                <c:pt idx="9">
                  <c:v>3457</c:v>
                </c:pt>
                <c:pt idx="10">
                  <c:v>6566</c:v>
                </c:pt>
                <c:pt idx="11">
                  <c:v>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6-4CF6-8B3A-09C3E8AF8156}"/>
            </c:ext>
          </c:extLst>
        </c:ser>
        <c:ser>
          <c:idx val="1"/>
          <c:order val="1"/>
          <c:tx>
            <c:strRef>
              <c:f>Data!$AT$4</c:f>
              <c:strCache>
                <c:ptCount val="1"/>
                <c:pt idx="0">
                  <c:v>Medium Risk Tier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Data!$AR$5:$AR$16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Data!$AT$5:$AT$16</c:f>
              <c:numCache>
                <c:formatCode>"$"#,##0.00</c:formatCode>
                <c:ptCount val="12"/>
                <c:pt idx="0">
                  <c:v>8691.3000000000029</c:v>
                </c:pt>
                <c:pt idx="1">
                  <c:v>8946</c:v>
                </c:pt>
                <c:pt idx="2">
                  <c:v>8648.4000000000015</c:v>
                </c:pt>
                <c:pt idx="3">
                  <c:v>8661.9000000000015</c:v>
                </c:pt>
                <c:pt idx="4">
                  <c:v>9286.2000000000007</c:v>
                </c:pt>
                <c:pt idx="5">
                  <c:v>9771.3000000000029</c:v>
                </c:pt>
                <c:pt idx="6">
                  <c:v>9397.8000000000029</c:v>
                </c:pt>
                <c:pt idx="7">
                  <c:v>8956.8000000000029</c:v>
                </c:pt>
                <c:pt idx="8">
                  <c:v>8712</c:v>
                </c:pt>
                <c:pt idx="9">
                  <c:v>8722.5</c:v>
                </c:pt>
                <c:pt idx="10">
                  <c:v>8566.5</c:v>
                </c:pt>
                <c:pt idx="11">
                  <c:v>8286.9000000000015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6-4CF6-8B3A-09C3E8AF8156}"/>
            </c:ext>
          </c:extLst>
        </c:ser>
        <c:ser>
          <c:idx val="0"/>
          <c:order val="2"/>
          <c:tx>
            <c:strRef>
              <c:f>Data!$AS$4</c:f>
              <c:strCache>
                <c:ptCount val="1"/>
                <c:pt idx="0">
                  <c:v>High Risk Tier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Data!$AR$5:$AR$16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Data!$AS$5:$AS$16</c:f>
              <c:numCache>
                <c:formatCode>"$"#,##0.00</c:formatCode>
                <c:ptCount val="12"/>
                <c:pt idx="0">
                  <c:v>11588.400000000001</c:v>
                </c:pt>
                <c:pt idx="1">
                  <c:v>11928</c:v>
                </c:pt>
                <c:pt idx="2">
                  <c:v>11531.2</c:v>
                </c:pt>
                <c:pt idx="3">
                  <c:v>11549.2</c:v>
                </c:pt>
                <c:pt idx="4">
                  <c:v>12381.600000000002</c:v>
                </c:pt>
                <c:pt idx="5">
                  <c:v>13028.400000000001</c:v>
                </c:pt>
                <c:pt idx="6">
                  <c:v>12530.400000000001</c:v>
                </c:pt>
                <c:pt idx="7">
                  <c:v>11942.400000000001</c:v>
                </c:pt>
                <c:pt idx="8">
                  <c:v>11616</c:v>
                </c:pt>
                <c:pt idx="9">
                  <c:v>11630</c:v>
                </c:pt>
                <c:pt idx="10">
                  <c:v>11422</c:v>
                </c:pt>
                <c:pt idx="11">
                  <c:v>11049.2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D6-4CF6-8B3A-09C3E8AF8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9120"/>
        <c:axId val="184849680"/>
      </c:areaChart>
      <c:catAx>
        <c:axId val="18484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49680"/>
        <c:crosses val="autoZero"/>
        <c:auto val="1"/>
        <c:lblAlgn val="ctr"/>
        <c:lblOffset val="100"/>
        <c:noMultiLvlLbl val="0"/>
      </c:catAx>
      <c:valAx>
        <c:axId val="184849680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$ AR</a:t>
                </a:r>
              </a:p>
            </c:rich>
          </c:tx>
          <c:layout>
            <c:manualLayout>
              <c:xMode val="edge"/>
              <c:yMode val="edge"/>
              <c:x val="1.4787363289159622E-3"/>
              <c:y val="0.375312715243436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0.#0,&quot;K&quot;" sourceLinked="0"/>
        <c:majorTickMark val="none"/>
        <c:minorTickMark val="none"/>
        <c:tickLblPos val="nextTo"/>
        <c:crossAx val="18484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90184685781552"/>
          <c:y val="0.90573175584656695"/>
          <c:w val="0.37755162099763917"/>
          <c:h val="9.33090910990770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227548823700136E-2"/>
          <c:y val="8.1835637212015144E-2"/>
          <c:w val="0.88866794768195745"/>
          <c:h val="0.648566929133858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Data!$BR$3</c:f>
              <c:strCache>
                <c:ptCount val="1"/>
                <c:pt idx="0">
                  <c:v>Original Loan Balance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Q1 2013</c:v>
              </c:pt>
              <c:pt idx="1">
                <c:v>Q2 2013</c:v>
              </c:pt>
              <c:pt idx="2">
                <c:v>Q3 2013</c:v>
              </c:pt>
              <c:pt idx="3">
                <c:v>Q4 2013</c:v>
              </c:pt>
              <c:pt idx="4">
                <c:v>Q1 2014</c:v>
              </c:pt>
              <c:pt idx="5">
                <c:v>Q2 2014</c:v>
              </c:pt>
              <c:pt idx="6">
                <c:v>Q3 2014</c:v>
              </c:pt>
              <c:pt idx="7">
                <c:v>Q4 2014</c:v>
              </c:pt>
            </c:strLit>
          </c:cat>
          <c:val>
            <c:numRef>
              <c:f>Data!$BR$4:$BR$11</c:f>
              <c:numCache>
                <c:formatCode>General</c:formatCode>
                <c:ptCount val="8"/>
                <c:pt idx="0">
                  <c:v>203372</c:v>
                </c:pt>
                <c:pt idx="1">
                  <c:v>536856</c:v>
                </c:pt>
                <c:pt idx="2">
                  <c:v>1271486</c:v>
                </c:pt>
                <c:pt idx="3">
                  <c:v>1788816</c:v>
                </c:pt>
                <c:pt idx="4">
                  <c:v>881838</c:v>
                </c:pt>
                <c:pt idx="5">
                  <c:v>1305113</c:v>
                </c:pt>
                <c:pt idx="6">
                  <c:v>1828671</c:v>
                </c:pt>
                <c:pt idx="7">
                  <c:v>1889725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7-4301-91AA-0C4BFA35F5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92"/>
        <c:axId val="184853600"/>
        <c:axId val="184854160"/>
      </c:barChart>
      <c:lineChart>
        <c:grouping val="standard"/>
        <c:varyColors val="0"/>
        <c:ser>
          <c:idx val="2"/>
          <c:order val="1"/>
          <c:tx>
            <c:strRef>
              <c:f>Data!$BT$3</c:f>
              <c:strCache>
                <c:ptCount val="1"/>
                <c:pt idx="0">
                  <c:v>%6M 60 DPD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3"/>
              <c:layout>
                <c:manualLayout>
                  <c:x val="-3.1057143862624644E-2"/>
                  <c:y val="-3.87962421606353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97-4301-91AA-0C4BFA35F52A}"/>
                </c:ext>
              </c:extLst>
            </c:dLbl>
            <c:dLbl>
              <c:idx val="4"/>
              <c:layout>
                <c:manualLayout>
                  <c:x val="-3.1057143862624703E-2"/>
                  <c:y val="-4.915223554910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97-4301-91AA-0C4BFA35F52A}"/>
                </c:ext>
              </c:extLst>
            </c:dLbl>
            <c:dLbl>
              <c:idx val="6"/>
              <c:layout>
                <c:manualLayout>
                  <c:x val="-3.2718618312614398E-2"/>
                  <c:y val="-0.111288195879945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7-4301-91AA-0C4BFA35F5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Data!$BQ$4:$BQ$11</c:f>
              <c:strCache>
                <c:ptCount val="8"/>
                <c:pt idx="0">
                  <c:v>Q1 2013</c:v>
                </c:pt>
                <c:pt idx="1">
                  <c:v>Q2 2013</c:v>
                </c:pt>
                <c:pt idx="2">
                  <c:v>Q3 2013</c:v>
                </c:pt>
                <c:pt idx="3">
                  <c:v>Q4 2013</c:v>
                </c:pt>
                <c:pt idx="4">
                  <c:v>Q1 2014</c:v>
                </c:pt>
                <c:pt idx="5">
                  <c:v>Q2 2014</c:v>
                </c:pt>
                <c:pt idx="6">
                  <c:v>Q3 2014</c:v>
                </c:pt>
                <c:pt idx="7">
                  <c:v>Q4 2014</c:v>
                </c:pt>
              </c:strCache>
            </c:strRef>
          </c:cat>
          <c:val>
            <c:numRef>
              <c:f>Data!$BT$4:$BT$11</c:f>
              <c:numCache>
                <c:formatCode>0.0%</c:formatCode>
                <c:ptCount val="8"/>
                <c:pt idx="0">
                  <c:v>6.2400000000000004E-2</c:v>
                </c:pt>
                <c:pt idx="1">
                  <c:v>5.0300000000000004E-2</c:v>
                </c:pt>
                <c:pt idx="2">
                  <c:v>5.2499999999999998E-2</c:v>
                </c:pt>
                <c:pt idx="3">
                  <c:v>8.4100000000000008E-2</c:v>
                </c:pt>
                <c:pt idx="4">
                  <c:v>8.2799999999999999E-2</c:v>
                </c:pt>
                <c:pt idx="5">
                  <c:v>7.1500000000000008E-2</c:v>
                </c:pt>
                <c:pt idx="6">
                  <c:v>7.6499999999999999E-2</c:v>
                </c:pt>
                <c:pt idx="7">
                  <c:v>8.8399999999999992E-2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97-4301-91AA-0C4BFA35F5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4855280"/>
        <c:axId val="184854720"/>
      </c:lineChart>
      <c:catAx>
        <c:axId val="184853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Acquisition Vintage</a:t>
                </a:r>
              </a:p>
            </c:rich>
          </c:tx>
          <c:layout>
            <c:manualLayout>
              <c:xMode val="edge"/>
              <c:yMode val="edge"/>
              <c:x val="0.45227134868881241"/>
              <c:y val="0.83872884757558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4160"/>
        <c:crosses val="autoZero"/>
        <c:auto val="1"/>
        <c:lblAlgn val="ctr"/>
        <c:lblOffset val="100"/>
        <c:noMultiLvlLbl val="0"/>
      </c:catAx>
      <c:valAx>
        <c:axId val="184854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Original Loan Balance</a:t>
                </a:r>
              </a:p>
            </c:rich>
          </c:tx>
          <c:layout>
            <c:manualLayout>
              <c:xMode val="edge"/>
              <c:yMode val="edge"/>
              <c:x val="1.6614744499898151E-2"/>
              <c:y val="9.622070574511520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3600"/>
        <c:crosses val="autoZero"/>
        <c:crossBetween val="between"/>
      </c:valAx>
      <c:valAx>
        <c:axId val="184854720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5280"/>
        <c:crosses val="max"/>
        <c:crossBetween val="between"/>
      </c:valAx>
      <c:catAx>
        <c:axId val="184855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4854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70969370914753"/>
          <c:y val="0.91262069421034731"/>
          <c:w val="0.56590356148168464"/>
          <c:h val="8.73793057896526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62289759809486E-2"/>
          <c:y val="7.2479635326093445E-2"/>
          <c:w val="0.83920008424790338"/>
          <c:h val="0.65949111196889687"/>
        </c:manualLayout>
      </c:layout>
      <c:areaChart>
        <c:grouping val="stacked"/>
        <c:varyColors val="0"/>
        <c:ser>
          <c:idx val="1"/>
          <c:order val="0"/>
          <c:tx>
            <c:strRef>
              <c:f>Data!$BZ$3</c:f>
              <c:strCache>
                <c:ptCount val="1"/>
                <c:pt idx="0">
                  <c:v>Cumulative Payment/Original Loan Balance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Data!$BX$4:$BX$15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Data!$BZ$4:$BZ$15</c:f>
              <c:numCache>
                <c:formatCode>0.0%</c:formatCode>
                <c:ptCount val="12"/>
                <c:pt idx="0">
                  <c:v>0.11724375857444773</c:v>
                </c:pt>
                <c:pt idx="1">
                  <c:v>0.12180880814787637</c:v>
                </c:pt>
                <c:pt idx="2">
                  <c:v>0.20224875929501032</c:v>
                </c:pt>
                <c:pt idx="3">
                  <c:v>0.28983355625736679</c:v>
                </c:pt>
                <c:pt idx="4">
                  <c:v>0.3595477156946838</c:v>
                </c:pt>
                <c:pt idx="5">
                  <c:v>0.41135430466336764</c:v>
                </c:pt>
                <c:pt idx="6">
                  <c:v>0.44609856241797119</c:v>
                </c:pt>
                <c:pt idx="7">
                  <c:v>0.54264540932929461</c:v>
                </c:pt>
                <c:pt idx="8">
                  <c:v>0.68885587357308964</c:v>
                </c:pt>
                <c:pt idx="9">
                  <c:v>0.70172357101198302</c:v>
                </c:pt>
                <c:pt idx="10">
                  <c:v>0.70881325309392795</c:v>
                </c:pt>
                <c:pt idx="11">
                  <c:v>0.71743119266055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F-4BB3-8E4D-2FD72A732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26160"/>
        <c:axId val="184326720"/>
      </c:areaChart>
      <c:areaChart>
        <c:grouping val="stacked"/>
        <c:varyColors val="0"/>
        <c:ser>
          <c:idx val="2"/>
          <c:order val="1"/>
          <c:tx>
            <c:strRef>
              <c:f>Data!$CA$3</c:f>
              <c:strCache>
                <c:ptCount val="1"/>
                <c:pt idx="0">
                  <c:v>Cumulative Write-off/Original Loan Balance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shade val="30000"/>
                    <a:satMod val="115000"/>
                  </a:schemeClr>
                </a:gs>
                <a:gs pos="50000">
                  <a:schemeClr val="accent4">
                    <a:shade val="67500"/>
                    <a:satMod val="115000"/>
                  </a:schemeClr>
                </a:gs>
                <a:gs pos="100000">
                  <a:schemeClr val="accent4"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Data!$BX$4:$BX$15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Data!$CA$4:$CA$15</c:f>
              <c:numCache>
                <c:formatCode>0.0%</c:formatCode>
                <c:ptCount val="12"/>
                <c:pt idx="0">
                  <c:v>0</c:v>
                </c:pt>
                <c:pt idx="1">
                  <c:v>1.3430161306809241E-4</c:v>
                </c:pt>
                <c:pt idx="2">
                  <c:v>7.5458566573194234E-4</c:v>
                </c:pt>
                <c:pt idx="3">
                  <c:v>2.3614700297806251E-3</c:v>
                </c:pt>
                <c:pt idx="4">
                  <c:v>6.5261113965556063E-3</c:v>
                </c:pt>
                <c:pt idx="5">
                  <c:v>1.0233180280345387E-2</c:v>
                </c:pt>
                <c:pt idx="6">
                  <c:v>1.3355262330290498E-2</c:v>
                </c:pt>
                <c:pt idx="7">
                  <c:v>1.3982433645162967E-2</c:v>
                </c:pt>
                <c:pt idx="8">
                  <c:v>1.442838387317112E-2</c:v>
                </c:pt>
                <c:pt idx="9">
                  <c:v>1.8940831981481419E-2</c:v>
                </c:pt>
                <c:pt idx="10">
                  <c:v>2.2130925745736652E-2</c:v>
                </c:pt>
                <c:pt idx="11">
                  <c:v>2.872203567938611E-2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F-4BB3-8E4D-2FD72A732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27840"/>
        <c:axId val="184327280"/>
      </c:areaChart>
      <c:catAx>
        <c:axId val="18432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Months post funding</a:t>
                </a:r>
              </a:p>
            </c:rich>
          </c:tx>
          <c:layout>
            <c:manualLayout>
              <c:xMode val="edge"/>
              <c:yMode val="edge"/>
              <c:x val="0.39936219685452956"/>
              <c:y val="0.833617399271985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26720"/>
        <c:crosses val="autoZero"/>
        <c:auto val="1"/>
        <c:lblAlgn val="ctr"/>
        <c:lblOffset val="100"/>
        <c:noMultiLvlLbl val="0"/>
      </c:catAx>
      <c:valAx>
        <c:axId val="1843267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% AR Repayment</a:t>
                </a:r>
              </a:p>
            </c:rich>
          </c:tx>
          <c:layout>
            <c:manualLayout>
              <c:xMode val="edge"/>
              <c:yMode val="edge"/>
              <c:x val="5.0303234305436118E-3"/>
              <c:y val="0.164831900236631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26160"/>
        <c:crosses val="autoZero"/>
        <c:crossBetween val="midCat"/>
      </c:valAx>
      <c:valAx>
        <c:axId val="1843272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chemeClr val="tx1"/>
                    </a:solidFill>
                  </a:rPr>
                  <a:t>% Losses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27840"/>
        <c:crosses val="max"/>
        <c:crossBetween val="midCat"/>
      </c:valAx>
      <c:catAx>
        <c:axId val="184327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327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028330295714018"/>
          <c:y val="0.92056367324511323"/>
          <c:w val="0.73221829768841573"/>
          <c:h val="7.94363267548866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4552669051275E-2"/>
          <c:y val="6.5569861707200763E-2"/>
          <c:w val="0.95371138419563295"/>
          <c:h val="0.737283107851861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Data!$BH$3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tint val="54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Data!$BG$4:$BG$15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Data!$BH$4:$BH$15</c:f>
              <c:numCache>
                <c:formatCode>0.0%</c:formatCode>
                <c:ptCount val="12"/>
                <c:pt idx="0">
                  <c:v>1.7000000000000001E-2</c:v>
                </c:pt>
                <c:pt idx="1">
                  <c:v>1.9E-2</c:v>
                </c:pt>
                <c:pt idx="2">
                  <c:v>1.2999999999999999E-2</c:v>
                </c:pt>
                <c:pt idx="3">
                  <c:v>1.7000000000000001E-2</c:v>
                </c:pt>
                <c:pt idx="4">
                  <c:v>1.7000000000000001E-2</c:v>
                </c:pt>
                <c:pt idx="5">
                  <c:v>1.32E-2</c:v>
                </c:pt>
                <c:pt idx="6">
                  <c:v>1.41E-2</c:v>
                </c:pt>
                <c:pt idx="7">
                  <c:v>4.5000000000000005E-3</c:v>
                </c:pt>
                <c:pt idx="8">
                  <c:v>1.5900000000000001E-2</c:v>
                </c:pt>
                <c:pt idx="9">
                  <c:v>1.9E-2</c:v>
                </c:pt>
                <c:pt idx="10">
                  <c:v>1.2999999999999999E-2</c:v>
                </c:pt>
                <c:pt idx="11">
                  <c:v>1.7000000000000001E-2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9E-4599-B7B5-7B80B1CA642E}"/>
            </c:ext>
          </c:extLst>
        </c:ser>
        <c:ser>
          <c:idx val="1"/>
          <c:order val="1"/>
          <c:tx>
            <c:strRef>
              <c:f>Data!$BI$3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Data!$BG$4:$BG$15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Data!$BI$4:$BI$15</c:f>
              <c:numCache>
                <c:formatCode>0.0%</c:formatCode>
                <c:ptCount val="12"/>
                <c:pt idx="0">
                  <c:v>0.02</c:v>
                </c:pt>
                <c:pt idx="1">
                  <c:v>2.1000000000000001E-2</c:v>
                </c:pt>
                <c:pt idx="2">
                  <c:v>2.5000000000000001E-2</c:v>
                </c:pt>
                <c:pt idx="3">
                  <c:v>2.7E-2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2.1000000000000001E-2</c:v>
                </c:pt>
                <c:pt idx="7">
                  <c:v>0.03</c:v>
                </c:pt>
                <c:pt idx="8">
                  <c:v>2.9000000000000001E-2</c:v>
                </c:pt>
                <c:pt idx="9">
                  <c:v>2.5000000000000001E-2</c:v>
                </c:pt>
                <c:pt idx="10">
                  <c:v>2.7E-2</c:v>
                </c:pt>
                <c:pt idx="11">
                  <c:v>2.5999999999999999E-2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9E-4599-B7B5-7B80B1CA642E}"/>
            </c:ext>
          </c:extLst>
        </c:ser>
        <c:ser>
          <c:idx val="2"/>
          <c:order val="2"/>
          <c:tx>
            <c:strRef>
              <c:f>Data!$BJ$3</c:f>
              <c:strCache>
                <c:ptCount val="1"/>
                <c:pt idx="0">
                  <c:v>BBB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Data!$BG$4:$BG$15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Data!$BJ$4:$BJ$15</c:f>
              <c:numCache>
                <c:formatCode>0.0%</c:formatCode>
                <c:ptCount val="12"/>
                <c:pt idx="0">
                  <c:v>5.2999999999999999E-2</c:v>
                </c:pt>
                <c:pt idx="1">
                  <c:v>4.2000000000000003E-2</c:v>
                </c:pt>
                <c:pt idx="2">
                  <c:v>4.4999999999999998E-2</c:v>
                </c:pt>
                <c:pt idx="3">
                  <c:v>5.6000000000000001E-2</c:v>
                </c:pt>
                <c:pt idx="4">
                  <c:v>6.7000000000000004E-2</c:v>
                </c:pt>
                <c:pt idx="5">
                  <c:v>4.5999999999999999E-2</c:v>
                </c:pt>
                <c:pt idx="6">
                  <c:v>5.0999999999999997E-2</c:v>
                </c:pt>
                <c:pt idx="7">
                  <c:v>6.0999999999999999E-2</c:v>
                </c:pt>
                <c:pt idx="8">
                  <c:v>5.5E-2</c:v>
                </c:pt>
                <c:pt idx="9">
                  <c:v>4.4999999999999998E-2</c:v>
                </c:pt>
                <c:pt idx="10">
                  <c:v>4.4999999999999998E-2</c:v>
                </c:pt>
                <c:pt idx="11">
                  <c:v>4.1000000000000002E-2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9E-4599-B7B5-7B80B1CA642E}"/>
            </c:ext>
          </c:extLst>
        </c:ser>
        <c:ser>
          <c:idx val="3"/>
          <c:order val="3"/>
          <c:tx>
            <c:strRef>
              <c:f>Data!$BK$3</c:f>
              <c:strCache>
                <c:ptCount val="1"/>
                <c:pt idx="0">
                  <c:v>BB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Data!$BG$4:$BG$15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Data!$BK$4:$BK$15</c:f>
              <c:numCache>
                <c:formatCode>0.0%</c:formatCode>
                <c:ptCount val="12"/>
                <c:pt idx="0">
                  <c:v>8.5000000000000006E-2</c:v>
                </c:pt>
                <c:pt idx="1">
                  <c:v>0.08</c:v>
                </c:pt>
                <c:pt idx="2">
                  <c:v>8.8999999999999996E-2</c:v>
                </c:pt>
                <c:pt idx="3">
                  <c:v>8.2000000000000003E-2</c:v>
                </c:pt>
                <c:pt idx="4">
                  <c:v>8.6999999999999994E-2</c:v>
                </c:pt>
                <c:pt idx="5">
                  <c:v>8.7999999999999995E-2</c:v>
                </c:pt>
                <c:pt idx="6">
                  <c:v>8.3000000000000004E-2</c:v>
                </c:pt>
                <c:pt idx="7">
                  <c:v>8.7999999999999995E-2</c:v>
                </c:pt>
                <c:pt idx="8">
                  <c:v>8.2000000000000003E-2</c:v>
                </c:pt>
                <c:pt idx="9">
                  <c:v>8.4000000000000005E-2</c:v>
                </c:pt>
                <c:pt idx="10">
                  <c:v>8.6999999999999994E-2</c:v>
                </c:pt>
                <c:pt idx="11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9E-4599-B7B5-7B80B1CA642E}"/>
            </c:ext>
          </c:extLst>
        </c:ser>
        <c:ser>
          <c:idx val="4"/>
          <c:order val="4"/>
          <c:tx>
            <c:strRef>
              <c:f>Data!$BL$3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6">
                <a:shade val="53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Data!$BG$4:$BG$15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Data!$BL$4:$BL$15</c:f>
              <c:numCache>
                <c:formatCode>0.0%</c:formatCode>
                <c:ptCount val="12"/>
                <c:pt idx="0">
                  <c:v>0.121</c:v>
                </c:pt>
                <c:pt idx="1">
                  <c:v>0.123</c:v>
                </c:pt>
                <c:pt idx="2">
                  <c:v>0.11899999999999999</c:v>
                </c:pt>
                <c:pt idx="3">
                  <c:v>0.13200000000000001</c:v>
                </c:pt>
                <c:pt idx="4">
                  <c:v>0.127</c:v>
                </c:pt>
                <c:pt idx="5">
                  <c:v>0.13100000000000001</c:v>
                </c:pt>
                <c:pt idx="6">
                  <c:v>0.129</c:v>
                </c:pt>
                <c:pt idx="7">
                  <c:v>0.14499999999999999</c:v>
                </c:pt>
                <c:pt idx="8">
                  <c:v>0.125</c:v>
                </c:pt>
                <c:pt idx="9">
                  <c:v>0.123</c:v>
                </c:pt>
                <c:pt idx="10">
                  <c:v>0.14599999999999999</c:v>
                </c:pt>
                <c:pt idx="11">
                  <c:v>0.127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9E-4599-B7B5-7B80B1CA64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4"/>
        <c:overlap val="-90"/>
        <c:axId val="185448496"/>
        <c:axId val="185449056"/>
      </c:barChart>
      <c:catAx>
        <c:axId val="18544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49056"/>
        <c:crosses val="autoZero"/>
        <c:auto val="1"/>
        <c:lblAlgn val="ctr"/>
        <c:lblOffset val="100"/>
        <c:noMultiLvlLbl val="0"/>
      </c:catAx>
      <c:valAx>
        <c:axId val="185449056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% Net Write-off rate</a:t>
                </a:r>
              </a:p>
            </c:rich>
          </c:tx>
          <c:layout>
            <c:manualLayout>
              <c:xMode val="edge"/>
              <c:yMode val="edge"/>
              <c:x val="6.7312797116397885E-3"/>
              <c:y val="0.140732030715384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cap="all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crossAx val="18544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956301406579948"/>
          <c:y val="0.89763236727015205"/>
          <c:w val="0.45352226950028124"/>
          <c:h val="9.83613780341217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0"/>
      <c:rotY val="0"/>
      <c:depthPercent val="6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283898287345784"/>
          <c:y val="5.9692736898067894E-2"/>
          <c:w val="0.82716101712654211"/>
          <c:h val="0.9403072631019321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Data!$GD$4</c:f>
              <c:strCache>
                <c:ptCount val="1"/>
                <c:pt idx="0">
                  <c:v>Avg. Time taken from Application Filed to Pre-underwriting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88900" sx="102000" sy="102000" algn="ctr" rotWithShape="0">
                <a:prstClr val="black">
                  <a:alpha val="1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Data!$GF$3</c:f>
              <c:strCache>
                <c:ptCount val="1"/>
                <c:pt idx="0">
                  <c:v>Declined Loans</c:v>
                </c:pt>
              </c:strCache>
            </c:strRef>
          </c:cat>
          <c:val>
            <c:numRef>
              <c:f>Data!$GF$4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5F-4879-8BB9-FFA1AB5818EF}"/>
            </c:ext>
          </c:extLst>
        </c:ser>
        <c:ser>
          <c:idx val="1"/>
          <c:order val="1"/>
          <c:tx>
            <c:strRef>
              <c:f>Data!$GD$5</c:f>
              <c:strCache>
                <c:ptCount val="1"/>
              </c:strCache>
            </c:strRef>
          </c:tx>
          <c:spPr>
            <a:noFill/>
            <a:ln>
              <a:noFill/>
            </a:ln>
            <a:effectLst>
              <a:outerShdw blurRad="88900" sx="102000" sy="102000" algn="ctr" rotWithShape="0">
                <a:prstClr val="black">
                  <a:alpha val="1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cat>
            <c:strRef>
              <c:f>Data!$GF$3</c:f>
              <c:strCache>
                <c:ptCount val="1"/>
                <c:pt idx="0">
                  <c:v>Declined Loans</c:v>
                </c:pt>
              </c:strCache>
            </c:strRef>
          </c:cat>
          <c:val>
            <c:numRef>
              <c:f>Data!$GF$5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5F-4879-8BB9-FFA1AB5818EF}"/>
            </c:ext>
          </c:extLst>
        </c:ser>
        <c:ser>
          <c:idx val="2"/>
          <c:order val="2"/>
          <c:tx>
            <c:strRef>
              <c:f>Data!$GD$6</c:f>
              <c:strCache>
                <c:ptCount val="1"/>
                <c:pt idx="0">
                  <c:v>Avg. Time taken from Pre-underwriting to Underwriting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88900" sx="102000" sy="102000" algn="ctr" rotWithShape="0">
                <a:prstClr val="black">
                  <a:alpha val="1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Data!$GF$3</c:f>
              <c:strCache>
                <c:ptCount val="1"/>
                <c:pt idx="0">
                  <c:v>Declined Loans</c:v>
                </c:pt>
              </c:strCache>
            </c:strRef>
          </c:cat>
          <c:val>
            <c:numRef>
              <c:f>Data!$GF$6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5F-4879-8BB9-FFA1AB581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pyramid"/>
        <c:axId val="185453536"/>
        <c:axId val="185454096"/>
        <c:axId val="0"/>
      </c:bar3DChart>
      <c:catAx>
        <c:axId val="1854535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85454096"/>
        <c:crosses val="autoZero"/>
        <c:auto val="1"/>
        <c:lblAlgn val="ctr"/>
        <c:lblOffset val="100"/>
        <c:noMultiLvlLbl val="0"/>
      </c:catAx>
      <c:valAx>
        <c:axId val="185454096"/>
        <c:scaling>
          <c:orientation val="maxMin"/>
        </c:scaling>
        <c:delete val="1"/>
        <c:axPos val="l"/>
        <c:numFmt formatCode="0%" sourceLinked="1"/>
        <c:majorTickMark val="out"/>
        <c:minorTickMark val="none"/>
        <c:tickLblPos val="nextTo"/>
        <c:crossAx val="18545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28924119882064E-2"/>
          <c:y val="8.8572393998594026E-2"/>
          <c:w val="0.87346040326227425"/>
          <c:h val="0.68561509362146711"/>
        </c:manualLayout>
      </c:layout>
      <c:areaChart>
        <c:grouping val="standard"/>
        <c:varyColors val="0"/>
        <c:ser>
          <c:idx val="0"/>
          <c:order val="1"/>
          <c:tx>
            <c:strRef>
              <c:f>Data!$FR$3</c:f>
              <c:strCache>
                <c:ptCount val="1"/>
                <c:pt idx="0">
                  <c:v>Avg Time to Fund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cat>
            <c:strRef>
              <c:f>Data!$FP$4:$FP$15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Data!$FR$4:$FR$15</c:f>
              <c:numCache>
                <c:formatCode>0.0</c:formatCode>
                <c:ptCount val="12"/>
                <c:pt idx="0">
                  <c:v>6.666666666666667</c:v>
                </c:pt>
                <c:pt idx="1">
                  <c:v>7</c:v>
                </c:pt>
                <c:pt idx="2">
                  <c:v>6.666666666666667</c:v>
                </c:pt>
                <c:pt idx="3">
                  <c:v>6.333333333333333</c:v>
                </c:pt>
                <c:pt idx="4">
                  <c:v>7</c:v>
                </c:pt>
                <c:pt idx="5">
                  <c:v>7.333333333333333</c:v>
                </c:pt>
                <c:pt idx="6">
                  <c:v>6</c:v>
                </c:pt>
                <c:pt idx="7">
                  <c:v>6.333333333333333</c:v>
                </c:pt>
                <c:pt idx="8">
                  <c:v>6.666666666666667</c:v>
                </c:pt>
                <c:pt idx="9">
                  <c:v>6.333333333333333</c:v>
                </c:pt>
                <c:pt idx="10">
                  <c:v>5.333333333333333</c:v>
                </c:pt>
                <c:pt idx="11">
                  <c:v>6.666666666666667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2D-4ADC-82FB-B8F5C11AD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57536"/>
        <c:axId val="184958096"/>
      </c:areaChart>
      <c:barChart>
        <c:barDir val="col"/>
        <c:grouping val="clustered"/>
        <c:varyColors val="0"/>
        <c:ser>
          <c:idx val="3"/>
          <c:order val="0"/>
          <c:tx>
            <c:strRef>
              <c:f>Data!$FQ$3</c:f>
              <c:strCache>
                <c:ptCount val="1"/>
                <c:pt idx="0">
                  <c:v>No. Cases Handled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Data!$FP$4:$FP$15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Data!$FQ$4:$FQ$15</c:f>
              <c:numCache>
                <c:formatCode>General</c:formatCode>
                <c:ptCount val="12"/>
                <c:pt idx="0">
                  <c:v>3587</c:v>
                </c:pt>
                <c:pt idx="1">
                  <c:v>2355</c:v>
                </c:pt>
                <c:pt idx="2">
                  <c:v>3485</c:v>
                </c:pt>
                <c:pt idx="3">
                  <c:v>2893</c:v>
                </c:pt>
                <c:pt idx="4">
                  <c:v>3257</c:v>
                </c:pt>
                <c:pt idx="5">
                  <c:v>3142</c:v>
                </c:pt>
                <c:pt idx="6">
                  <c:v>3340</c:v>
                </c:pt>
                <c:pt idx="7">
                  <c:v>2364</c:v>
                </c:pt>
                <c:pt idx="8">
                  <c:v>3816</c:v>
                </c:pt>
                <c:pt idx="9">
                  <c:v>2364</c:v>
                </c:pt>
                <c:pt idx="10">
                  <c:v>3304</c:v>
                </c:pt>
                <c:pt idx="11">
                  <c:v>2130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2D-4ADC-82FB-B8F5C11AD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4959216"/>
        <c:axId val="184958656"/>
      </c:barChart>
      <c:catAx>
        <c:axId val="18495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58096"/>
        <c:crosses val="autoZero"/>
        <c:auto val="1"/>
        <c:lblAlgn val="ctr"/>
        <c:lblOffset val="100"/>
        <c:noMultiLvlLbl val="0"/>
      </c:catAx>
      <c:valAx>
        <c:axId val="184958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ysClr val="windowText" lastClr="000000"/>
                    </a:solidFill>
                  </a:rPr>
                  <a:t>Time</a:t>
                </a:r>
                <a:r>
                  <a:rPr lang="en-US" sz="1000" b="1" baseline="0">
                    <a:solidFill>
                      <a:sysClr val="windowText" lastClr="000000"/>
                    </a:solidFill>
                  </a:rPr>
                  <a:t> (in days)</a:t>
                </a:r>
                <a:endParaRPr lang="en-US" sz="10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3.1801650880969971E-3"/>
              <c:y val="0.254442698846092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57536"/>
        <c:crosses val="autoZero"/>
        <c:crossBetween val="between"/>
      </c:valAx>
      <c:valAx>
        <c:axId val="184958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No. of Cases handled</a:t>
                </a:r>
              </a:p>
            </c:rich>
          </c:tx>
          <c:layout>
            <c:manualLayout>
              <c:xMode val="edge"/>
              <c:yMode val="edge"/>
              <c:x val="0.97349078941715661"/>
              <c:y val="0.16397350401789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59216"/>
        <c:crosses val="max"/>
        <c:crossBetween val="between"/>
      </c:valAx>
      <c:catAx>
        <c:axId val="184959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958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198594505938214"/>
          <c:y val="0.90954703879811361"/>
          <c:w val="0.4949265900362354"/>
          <c:h val="9.0452961201886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276978645125002E-2"/>
          <c:y val="7.3030583597601978E-2"/>
          <c:w val="0.8265805349015477"/>
          <c:h val="0.71398007213154835"/>
        </c:manualLayout>
      </c:layout>
      <c:areaChart>
        <c:grouping val="standard"/>
        <c:varyColors val="0"/>
        <c:ser>
          <c:idx val="0"/>
          <c:order val="0"/>
          <c:tx>
            <c:strRef>
              <c:f>Data!$FY$3</c:f>
              <c:strCache>
                <c:ptCount val="1"/>
                <c:pt idx="0">
                  <c:v>Total no. of Approved Loans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cat>
            <c:strRef>
              <c:f>Data!$FX$4:$FX$15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Data!$FY$4:$FY$15</c:f>
              <c:numCache>
                <c:formatCode>General</c:formatCode>
                <c:ptCount val="12"/>
                <c:pt idx="0">
                  <c:v>3587</c:v>
                </c:pt>
                <c:pt idx="1">
                  <c:v>2355</c:v>
                </c:pt>
                <c:pt idx="2">
                  <c:v>3485</c:v>
                </c:pt>
                <c:pt idx="3">
                  <c:v>2893</c:v>
                </c:pt>
                <c:pt idx="4">
                  <c:v>3257</c:v>
                </c:pt>
                <c:pt idx="5">
                  <c:v>3142</c:v>
                </c:pt>
                <c:pt idx="6">
                  <c:v>3340</c:v>
                </c:pt>
                <c:pt idx="7">
                  <c:v>2364</c:v>
                </c:pt>
                <c:pt idx="8">
                  <c:v>3816</c:v>
                </c:pt>
                <c:pt idx="9">
                  <c:v>2364</c:v>
                </c:pt>
                <c:pt idx="10">
                  <c:v>3304</c:v>
                </c:pt>
                <c:pt idx="11">
                  <c:v>2130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F9-4D23-994B-8C5432A6A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0944"/>
        <c:axId val="186610384"/>
      </c:areaChart>
      <c:barChart>
        <c:barDir val="col"/>
        <c:grouping val="clustered"/>
        <c:varyColors val="0"/>
        <c:ser>
          <c:idx val="1"/>
          <c:order val="1"/>
          <c:tx>
            <c:strRef>
              <c:f>Data!$FZ$3</c:f>
              <c:strCache>
                <c:ptCount val="1"/>
                <c:pt idx="0">
                  <c:v>Avg. Time to Board Normal Loans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Data!$FX$4:$FX$15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Data!$FZ$4:$FZ$15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7</c:v>
                </c:pt>
                <c:pt idx="10">
                  <c:v>5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F9-4D23-994B-8C5432A6AE8B}"/>
            </c:ext>
          </c:extLst>
        </c:ser>
        <c:ser>
          <c:idx val="2"/>
          <c:order val="2"/>
          <c:tx>
            <c:strRef>
              <c:f>Data!$GA$3</c:f>
              <c:strCache>
                <c:ptCount val="1"/>
                <c:pt idx="0">
                  <c:v>Avg. Time to Board Exception Loans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Data!$FX$4:$FX$15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Data!$GA$4:$GA$15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10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F9-4D23-994B-8C5432A6A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609264"/>
        <c:axId val="186609824"/>
      </c:barChart>
      <c:catAx>
        <c:axId val="18660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09824"/>
        <c:crosses val="autoZero"/>
        <c:auto val="1"/>
        <c:lblAlgn val="ctr"/>
        <c:lblOffset val="100"/>
        <c:noMultiLvlLbl val="0"/>
      </c:catAx>
      <c:valAx>
        <c:axId val="1866098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Avg Time to Board (in days)</a:t>
                </a:r>
              </a:p>
            </c:rich>
          </c:tx>
          <c:layout>
            <c:manualLayout>
              <c:xMode val="edge"/>
              <c:yMode val="edge"/>
              <c:x val="1.6356554609163745E-3"/>
              <c:y val="6.99219792491341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09264"/>
        <c:crosses val="autoZero"/>
        <c:crossBetween val="between"/>
      </c:valAx>
      <c:valAx>
        <c:axId val="1866103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Total # of Approved  Loans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10944"/>
        <c:crosses val="max"/>
        <c:crossBetween val="between"/>
      </c:valAx>
      <c:catAx>
        <c:axId val="186610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6610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106054758075622"/>
          <c:y val="0.89349041849120125"/>
          <c:w val="0.7378789048384875"/>
          <c:h val="0.10650941967858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0"/>
      <c:rotY val="0"/>
      <c:depthPercent val="6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3510332701142884E-3"/>
          <c:y val="4.6190339300341325E-2"/>
          <c:w val="0.66687011261089091"/>
          <c:h val="0.95380966069965867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Data!$GD$4</c:f>
              <c:strCache>
                <c:ptCount val="1"/>
                <c:pt idx="0">
                  <c:v>Avg. Time taken from Application Filed to Pre-underwriting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88900" sx="102000" sy="102000" algn="ctr" rotWithShape="0">
                <a:prstClr val="black">
                  <a:alpha val="1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33000" sy="133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CCB-4C31-BD5F-6C024A74E75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33000" sy="133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CCB-4C31-BD5F-6C024A74E7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Data!$GE$3</c:f>
              <c:strCache>
                <c:ptCount val="1"/>
                <c:pt idx="0">
                  <c:v>Approved Loans</c:v>
                </c:pt>
              </c:strCache>
            </c:strRef>
          </c:cat>
          <c:val>
            <c:numRef>
              <c:f>Data!$GE$4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CB-4C31-BD5F-6C024A74E75C}"/>
            </c:ext>
          </c:extLst>
        </c:ser>
        <c:ser>
          <c:idx val="1"/>
          <c:order val="1"/>
          <c:tx>
            <c:strRef>
              <c:f>Data!$GD$5</c:f>
              <c:strCache>
                <c:ptCount val="1"/>
              </c:strCache>
            </c:strRef>
          </c:tx>
          <c:spPr>
            <a:noFill/>
            <a:ln>
              <a:noFill/>
            </a:ln>
            <a:effectLst>
              <a:outerShdw blurRad="88900" sx="102000" sy="102000" algn="ctr" rotWithShape="0">
                <a:prstClr val="black">
                  <a:alpha val="1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cat>
            <c:strRef>
              <c:f>Data!$GE$3</c:f>
              <c:strCache>
                <c:ptCount val="1"/>
                <c:pt idx="0">
                  <c:v>Approved Loans</c:v>
                </c:pt>
              </c:strCache>
            </c:strRef>
          </c:cat>
          <c:val>
            <c:numRef>
              <c:f>Data!$GE$5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CB-4C31-BD5F-6C024A74E75C}"/>
            </c:ext>
          </c:extLst>
        </c:ser>
        <c:ser>
          <c:idx val="2"/>
          <c:order val="2"/>
          <c:tx>
            <c:strRef>
              <c:f>Data!$GD$6</c:f>
              <c:strCache>
                <c:ptCount val="1"/>
                <c:pt idx="0">
                  <c:v>Avg. Time taken from Pre-underwriting to Underwriting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88900" sx="102000" sy="102000" algn="ctr" rotWithShape="0">
                <a:prstClr val="black">
                  <a:alpha val="1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1CCB-4C31-BD5F-6C024A74E7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Data!$GE$3</c:f>
              <c:strCache>
                <c:ptCount val="1"/>
                <c:pt idx="0">
                  <c:v>Approved Loans</c:v>
                </c:pt>
              </c:strCache>
            </c:strRef>
          </c:cat>
          <c:val>
            <c:numRef>
              <c:f>Data!$GE$6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CB-4C31-BD5F-6C024A74E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pyramid"/>
        <c:axId val="186614864"/>
        <c:axId val="186615424"/>
        <c:axId val="0"/>
      </c:bar3DChart>
      <c:catAx>
        <c:axId val="186614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86615424"/>
        <c:crosses val="autoZero"/>
        <c:auto val="1"/>
        <c:lblAlgn val="ctr"/>
        <c:lblOffset val="100"/>
        <c:noMultiLvlLbl val="0"/>
      </c:catAx>
      <c:valAx>
        <c:axId val="186615424"/>
        <c:scaling>
          <c:orientation val="maxMin"/>
        </c:scaling>
        <c:delete val="1"/>
        <c:axPos val="l"/>
        <c:numFmt formatCode="0%" sourceLinked="1"/>
        <c:majorTickMark val="out"/>
        <c:minorTickMark val="none"/>
        <c:tickLblPos val="nextTo"/>
        <c:crossAx val="18661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58314731684898"/>
          <c:y val="8.2202148621816906E-2"/>
          <c:w val="0.81516907154522267"/>
          <c:h val="0.7050405980808865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Data!$GJ$3</c:f>
              <c:strCache>
                <c:ptCount val="1"/>
                <c:pt idx="0">
                  <c:v>Avg Time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Data!$GI$4:$GI$7</c:f>
              <c:strCache>
                <c:ptCount val="4"/>
                <c:pt idx="0">
                  <c:v>Incomplete Financials</c:v>
                </c:pt>
                <c:pt idx="1">
                  <c:v>Manual Review</c:v>
                </c:pt>
                <c:pt idx="2">
                  <c:v>Queue</c:v>
                </c:pt>
                <c:pt idx="3">
                  <c:v>Business Verification</c:v>
                </c:pt>
              </c:strCache>
            </c:strRef>
          </c:cat>
          <c:val>
            <c:numRef>
              <c:f>Data!$GJ$4:$GJ$7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7A-461D-BD4B-EC2E707AA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1"/>
        <c:axId val="186234592"/>
        <c:axId val="186235152"/>
      </c:barChart>
      <c:catAx>
        <c:axId val="1862345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Process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35152"/>
        <c:crosses val="autoZero"/>
        <c:auto val="1"/>
        <c:lblAlgn val="ctr"/>
        <c:lblOffset val="100"/>
        <c:noMultiLvlLbl val="0"/>
      </c:catAx>
      <c:valAx>
        <c:axId val="18623515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Underwriting Average Time (in days)</a:t>
                </a:r>
              </a:p>
            </c:rich>
          </c:tx>
          <c:layout>
            <c:manualLayout>
              <c:xMode val="edge"/>
              <c:yMode val="edge"/>
              <c:x val="0.36522310694032978"/>
              <c:y val="0.787242711856230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crossAx val="18623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447979191467918E-2"/>
          <c:y val="3.3865316488144108E-2"/>
          <c:w val="0.92033255673465453"/>
          <c:h val="0.65222545935797904"/>
        </c:manualLayout>
      </c:layout>
      <c:barChart>
        <c:barDir val="col"/>
        <c:grouping val="percentStacked"/>
        <c:varyColors val="0"/>
        <c:ser>
          <c:idx val="2"/>
          <c:order val="0"/>
          <c:tx>
            <c:strRef>
              <c:f>Data!$GP$3</c:f>
              <c:strCache>
                <c:ptCount val="1"/>
                <c:pt idx="0">
                  <c:v>Instant Approval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Data!$GO$4:$GO$15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Data!$GP$4:$GP$15</c:f>
              <c:numCache>
                <c:formatCode>0%</c:formatCode>
                <c:ptCount val="12"/>
                <c:pt idx="0">
                  <c:v>0.48</c:v>
                </c:pt>
                <c:pt idx="1">
                  <c:v>0.47</c:v>
                </c:pt>
                <c:pt idx="2">
                  <c:v>0.5</c:v>
                </c:pt>
                <c:pt idx="3">
                  <c:v>0.4</c:v>
                </c:pt>
                <c:pt idx="4">
                  <c:v>0.46</c:v>
                </c:pt>
                <c:pt idx="5">
                  <c:v>0.45</c:v>
                </c:pt>
                <c:pt idx="6">
                  <c:v>0.45</c:v>
                </c:pt>
                <c:pt idx="7">
                  <c:v>0.48</c:v>
                </c:pt>
                <c:pt idx="8">
                  <c:v>0.43</c:v>
                </c:pt>
                <c:pt idx="9">
                  <c:v>0.48</c:v>
                </c:pt>
                <c:pt idx="10">
                  <c:v>0.5</c:v>
                </c:pt>
                <c:pt idx="11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1-4391-BAC2-CEF4094DAE14}"/>
            </c:ext>
          </c:extLst>
        </c:ser>
        <c:ser>
          <c:idx val="0"/>
          <c:order val="1"/>
          <c:tx>
            <c:strRef>
              <c:f>Data!$GR$3</c:f>
              <c:strCache>
                <c:ptCount val="1"/>
                <c:pt idx="0">
                  <c:v>Sent to Manual Underwriting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Data!$GO$4:$GO$15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Data!$GR$4:$GR$15</c:f>
              <c:numCache>
                <c:formatCode>0%</c:formatCode>
                <c:ptCount val="12"/>
                <c:pt idx="0">
                  <c:v>0.41</c:v>
                </c:pt>
                <c:pt idx="1">
                  <c:v>0.36000000000000004</c:v>
                </c:pt>
                <c:pt idx="2">
                  <c:v>0.31999999999999995</c:v>
                </c:pt>
                <c:pt idx="3">
                  <c:v>0.48</c:v>
                </c:pt>
                <c:pt idx="4">
                  <c:v>0.41</c:v>
                </c:pt>
                <c:pt idx="5">
                  <c:v>0.35000000000000003</c:v>
                </c:pt>
                <c:pt idx="6">
                  <c:v>0.45</c:v>
                </c:pt>
                <c:pt idx="7">
                  <c:v>0.37999999999999995</c:v>
                </c:pt>
                <c:pt idx="8">
                  <c:v>0.39000000000000007</c:v>
                </c:pt>
                <c:pt idx="9">
                  <c:v>0.37000000000000005</c:v>
                </c:pt>
                <c:pt idx="10">
                  <c:v>0.35</c:v>
                </c:pt>
                <c:pt idx="11">
                  <c:v>0.35000000000000003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1-4391-BAC2-CEF4094DAE14}"/>
            </c:ext>
          </c:extLst>
        </c:ser>
        <c:ser>
          <c:idx val="1"/>
          <c:order val="2"/>
          <c:tx>
            <c:strRef>
              <c:f>Data!$GQ$3</c:f>
              <c:strCache>
                <c:ptCount val="1"/>
                <c:pt idx="0">
                  <c:v>Decline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Data!$GO$4:$GO$15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Data!$GQ$4:$GQ$15</c:f>
              <c:numCache>
                <c:formatCode>0%</c:formatCode>
                <c:ptCount val="12"/>
                <c:pt idx="0">
                  <c:v>0.11</c:v>
                </c:pt>
                <c:pt idx="1">
                  <c:v>0.17</c:v>
                </c:pt>
                <c:pt idx="2">
                  <c:v>0.18</c:v>
                </c:pt>
                <c:pt idx="3">
                  <c:v>0.12</c:v>
                </c:pt>
                <c:pt idx="4">
                  <c:v>0.13</c:v>
                </c:pt>
                <c:pt idx="5">
                  <c:v>0.2</c:v>
                </c:pt>
                <c:pt idx="6">
                  <c:v>0.10000000000000002</c:v>
                </c:pt>
                <c:pt idx="7">
                  <c:v>0.14000000000000001</c:v>
                </c:pt>
                <c:pt idx="8">
                  <c:v>0.18</c:v>
                </c:pt>
                <c:pt idx="9">
                  <c:v>0.15</c:v>
                </c:pt>
                <c:pt idx="10">
                  <c:v>0.15</c:v>
                </c:pt>
                <c:pt idx="11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91-4391-BAC2-CEF4094DA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239072"/>
        <c:axId val="186239632"/>
      </c:barChart>
      <c:catAx>
        <c:axId val="1862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39632"/>
        <c:crosses val="autoZero"/>
        <c:auto val="1"/>
        <c:lblAlgn val="ctr"/>
        <c:lblOffset val="100"/>
        <c:noMultiLvlLbl val="0"/>
      </c:catAx>
      <c:valAx>
        <c:axId val="1862396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>
                    <a:solidFill>
                      <a:sysClr val="windowText" lastClr="000000"/>
                    </a:solidFill>
                  </a:rPr>
                  <a:t>% Applications Routed via </a:t>
                </a:r>
              </a:p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IN" b="1">
                    <a:solidFill>
                      <a:sysClr val="windowText" lastClr="000000"/>
                    </a:solidFill>
                  </a:rPr>
                  <a:t>Instant Decisioning</a:t>
                </a:r>
              </a:p>
            </c:rich>
          </c:tx>
          <c:layout>
            <c:manualLayout>
              <c:xMode val="edge"/>
              <c:yMode val="edge"/>
              <c:x val="1.2725458544173842E-2"/>
              <c:y val="6.63489300055297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155755944253463"/>
          <c:y val="0.90418720084747028"/>
          <c:w val="0.61343745940343108"/>
          <c:h val="9.0452961201886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6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3409528636350765"/>
          <c:w val="0.8703525322220943"/>
          <c:h val="0.86590471363649246"/>
        </c:manualLayout>
      </c:layout>
      <c:pie3DChart>
        <c:varyColors val="1"/>
        <c:ser>
          <c:idx val="0"/>
          <c:order val="0"/>
          <c:tx>
            <c:strRef>
              <c:f>Data!$GY$3</c:f>
              <c:strCache>
                <c:ptCount val="1"/>
                <c:pt idx="0">
                  <c:v>Total applications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explosion val="2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01E-4624-8F55-F554A5086FEA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01E-4624-8F55-F554A5086FEA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701E-4624-8F55-F554A5086F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701E-4624-8F55-F554A5086FEA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701E-4624-8F55-F554A5086FEA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701E-4624-8F55-F554A5086FEA}"/>
              </c:ext>
            </c:extLst>
          </c:dPt>
          <c:dLbls>
            <c:dLbl>
              <c:idx val="0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01E-4624-8F55-F554A5086FEA}"/>
                </c:ext>
              </c:extLst>
            </c:dLbl>
            <c:dLbl>
              <c:idx val="1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701E-4624-8F55-F554A5086FEA}"/>
                </c:ext>
              </c:extLst>
            </c:dLbl>
            <c:dLbl>
              <c:idx val="2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701E-4624-8F55-F554A5086FEA}"/>
                </c:ext>
              </c:extLst>
            </c:dLbl>
            <c:dLbl>
              <c:idx val="3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701E-4624-8F55-F554A5086FEA}"/>
                </c:ext>
              </c:extLst>
            </c:dLbl>
            <c:dLbl>
              <c:idx val="4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701E-4624-8F55-F554A5086FEA}"/>
                </c:ext>
              </c:extLst>
            </c:dLbl>
            <c:dLbl>
              <c:idx val="5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701E-4624-8F55-F554A5086FE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Data!$GX$4:$GX$9</c:f>
              <c:strCache>
                <c:ptCount val="6"/>
                <c:pt idx="0">
                  <c:v>&lt;=75K</c:v>
                </c:pt>
                <c:pt idx="1">
                  <c:v>75K-100K</c:v>
                </c:pt>
                <c:pt idx="2">
                  <c:v>100K-250K</c:v>
                </c:pt>
                <c:pt idx="3">
                  <c:v>250K-500K</c:v>
                </c:pt>
                <c:pt idx="4">
                  <c:v>500K-1M</c:v>
                </c:pt>
                <c:pt idx="5">
                  <c:v>1M-2M</c:v>
                </c:pt>
              </c:strCache>
            </c:strRef>
          </c:cat>
          <c:val>
            <c:numRef>
              <c:f>Data!$GY$4:$GY$9</c:f>
              <c:numCache>
                <c:formatCode>General</c:formatCode>
                <c:ptCount val="6"/>
                <c:pt idx="0">
                  <c:v>4103</c:v>
                </c:pt>
                <c:pt idx="1">
                  <c:v>6712</c:v>
                </c:pt>
                <c:pt idx="2">
                  <c:v>7342</c:v>
                </c:pt>
                <c:pt idx="3">
                  <c:v>8213</c:v>
                </c:pt>
                <c:pt idx="4">
                  <c:v>7007</c:v>
                </c:pt>
                <c:pt idx="5">
                  <c:v>4512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01E-4624-8F55-F554A5086FE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34623962139696"/>
          <c:y val="0.17923558007729917"/>
          <c:w val="0.18400517228742841"/>
          <c:h val="0.617147398748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60"/>
      <c:rotY val="209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8009211112761833E-3"/>
          <c:y val="3.7184511133585632E-2"/>
          <c:w val="0.99219903447344393"/>
          <c:h val="0.96281548886641433"/>
        </c:manualLayout>
      </c:layout>
      <c:pie3DChart>
        <c:varyColors val="1"/>
        <c:ser>
          <c:idx val="1"/>
          <c:order val="0"/>
          <c:tx>
            <c:strRef>
              <c:f>Data!$HE$3</c:f>
              <c:strCache>
                <c:ptCount val="1"/>
                <c:pt idx="0">
                  <c:v>No. of Loans</c:v>
                </c:pt>
              </c:strCache>
            </c:strRef>
          </c:tx>
          <c:explosion val="2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8E4-497E-878B-A25E7D71FD3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8E4-497E-878B-A25E7D71FD3C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8E4-497E-878B-A25E7D71FD3C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8E4-497E-878B-A25E7D71FD3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E8E4-497E-878B-A25E7D71FD3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E8E4-497E-878B-A25E7D71FD3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E8E4-497E-878B-A25E7D71FD3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E8E4-497E-878B-A25E7D71FD3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Data!$HD$4:$HD$7</c:f>
              <c:strCache>
                <c:ptCount val="4"/>
                <c:pt idx="0">
                  <c:v>FICO</c:v>
                </c:pt>
                <c:pt idx="1">
                  <c:v>Derog</c:v>
                </c:pt>
                <c:pt idx="2">
                  <c:v>CRU Rating</c:v>
                </c:pt>
                <c:pt idx="3">
                  <c:v>EBITDA Margin</c:v>
                </c:pt>
              </c:strCache>
            </c:strRef>
          </c:cat>
          <c:val>
            <c:numRef>
              <c:f>Data!$HE$4:$HE$7</c:f>
              <c:numCache>
                <c:formatCode>0%</c:formatCode>
                <c:ptCount val="4"/>
                <c:pt idx="0">
                  <c:v>0.45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E4-497E-878B-A25E7D71FD3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14675447204889"/>
          <c:y val="0.35640842778016601"/>
          <c:w val="0.1174276380833727"/>
          <c:h val="0.426038749499914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341378721334386E-2"/>
          <c:y val="7.697518332335232E-2"/>
          <c:w val="0.84757423603680815"/>
          <c:h val="0.70765820724546569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Data!$HL$3</c:f>
              <c:strCache>
                <c:ptCount val="1"/>
                <c:pt idx="0">
                  <c:v>Instant Approval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Data!$HK$4:$HK$15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Data!$HL$4:$HL$15</c:f>
              <c:numCache>
                <c:formatCode>0</c:formatCode>
                <c:ptCount val="12"/>
                <c:pt idx="0">
                  <c:v>1247.8148280000003</c:v>
                </c:pt>
                <c:pt idx="1">
                  <c:v>1188.0619920000004</c:v>
                </c:pt>
                <c:pt idx="2">
                  <c:v>1013.8050000000001</c:v>
                </c:pt>
                <c:pt idx="3">
                  <c:v>1491.8904000000002</c:v>
                </c:pt>
                <c:pt idx="4">
                  <c:v>1421.7300629999997</c:v>
                </c:pt>
                <c:pt idx="5">
                  <c:v>1193.4754650000002</c:v>
                </c:pt>
                <c:pt idx="6">
                  <c:v>1503.7629750000001</c:v>
                </c:pt>
                <c:pt idx="7">
                  <c:v>1323.7631549999999</c:v>
                </c:pt>
                <c:pt idx="8">
                  <c:v>1292.1320880000003</c:v>
                </c:pt>
                <c:pt idx="9">
                  <c:v>1219.6870920000003</c:v>
                </c:pt>
                <c:pt idx="10">
                  <c:v>978.50024999999994</c:v>
                </c:pt>
                <c:pt idx="11">
                  <c:v>1181.2027499999999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A-4BA9-8563-B845036FA061}"/>
            </c:ext>
          </c:extLst>
        </c:ser>
        <c:ser>
          <c:idx val="5"/>
          <c:order val="1"/>
          <c:tx>
            <c:strRef>
              <c:f>Data!$HM$3</c:f>
              <c:strCache>
                <c:ptCount val="1"/>
                <c:pt idx="0">
                  <c:v>Manual Approval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Data!$HK$4:$HK$15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Data!$HM$4:$HM$15</c:f>
              <c:numCache>
                <c:formatCode>0</c:formatCode>
                <c:ptCount val="12"/>
                <c:pt idx="0">
                  <c:v>1802.3991960000003</c:v>
                </c:pt>
                <c:pt idx="1">
                  <c:v>1716.0895440000004</c:v>
                </c:pt>
                <c:pt idx="2">
                  <c:v>1464.3850000000002</c:v>
                </c:pt>
                <c:pt idx="3">
                  <c:v>2154.9528000000005</c:v>
                </c:pt>
                <c:pt idx="4">
                  <c:v>2053.6100909999996</c:v>
                </c:pt>
                <c:pt idx="5">
                  <c:v>1723.9090050000004</c:v>
                </c:pt>
                <c:pt idx="6">
                  <c:v>2172.1020750000002</c:v>
                </c:pt>
                <c:pt idx="7">
                  <c:v>1912.1023349999998</c:v>
                </c:pt>
                <c:pt idx="8">
                  <c:v>1866.4130160000004</c:v>
                </c:pt>
                <c:pt idx="9">
                  <c:v>1761.7702440000005</c:v>
                </c:pt>
                <c:pt idx="10">
                  <c:v>1413.3892499999999</c:v>
                </c:pt>
                <c:pt idx="11">
                  <c:v>1706.18175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A-4BA9-8563-B845036FA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551968"/>
        <c:axId val="185552528"/>
      </c:barChart>
      <c:lineChart>
        <c:grouping val="standard"/>
        <c:varyColors val="0"/>
        <c:ser>
          <c:idx val="0"/>
          <c:order val="2"/>
          <c:tx>
            <c:strRef>
              <c:f>Data!$HN$3</c:f>
              <c:strCache>
                <c:ptCount val="1"/>
                <c:pt idx="0">
                  <c:v>%Write-off - Instant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Data!$HK$4:$HK$15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Data!$HN$4:$HN$15</c:f>
              <c:numCache>
                <c:formatCode>0.0%</c:formatCode>
                <c:ptCount val="12"/>
                <c:pt idx="0">
                  <c:v>1.6200000000000003E-2</c:v>
                </c:pt>
                <c:pt idx="1">
                  <c:v>1.7399999999999999E-2</c:v>
                </c:pt>
                <c:pt idx="2">
                  <c:v>2.0799999999999999E-2</c:v>
                </c:pt>
                <c:pt idx="3">
                  <c:v>1.7299999999999999E-2</c:v>
                </c:pt>
                <c:pt idx="4">
                  <c:v>1.61E-2</c:v>
                </c:pt>
                <c:pt idx="5">
                  <c:v>2.2400000000000003E-2</c:v>
                </c:pt>
                <c:pt idx="6">
                  <c:v>1.6899999999999998E-2</c:v>
                </c:pt>
                <c:pt idx="7">
                  <c:v>1.9E-2</c:v>
                </c:pt>
                <c:pt idx="8">
                  <c:v>2.4700000000000003E-2</c:v>
                </c:pt>
                <c:pt idx="9">
                  <c:v>2.06E-2</c:v>
                </c:pt>
                <c:pt idx="10">
                  <c:v>1.6500000000000001E-2</c:v>
                </c:pt>
                <c:pt idx="11">
                  <c:v>1.61E-2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BA-4BA9-8563-B845036FA061}"/>
            </c:ext>
          </c:extLst>
        </c:ser>
        <c:ser>
          <c:idx val="1"/>
          <c:order val="3"/>
          <c:tx>
            <c:strRef>
              <c:f>Data!$HO$3</c:f>
              <c:strCache>
                <c:ptCount val="1"/>
                <c:pt idx="0">
                  <c:v>%Write-off - Manual</c:v>
                </c:pt>
              </c:strCache>
            </c:strRef>
          </c:tx>
          <c:spPr>
            <a:ln w="349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Data!$HK$4:$HK$15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Data!$HO$4:$HO$15</c:f>
              <c:numCache>
                <c:formatCode>0.0%</c:formatCode>
                <c:ptCount val="12"/>
                <c:pt idx="0">
                  <c:v>1.3932E-2</c:v>
                </c:pt>
                <c:pt idx="1">
                  <c:v>1.4789999999999999E-2</c:v>
                </c:pt>
                <c:pt idx="2">
                  <c:v>1.9136E-2</c:v>
                </c:pt>
                <c:pt idx="3">
                  <c:v>1.5569999999999999E-2</c:v>
                </c:pt>
                <c:pt idx="4">
                  <c:v>1.4973E-2</c:v>
                </c:pt>
                <c:pt idx="5">
                  <c:v>1.9040000000000001E-2</c:v>
                </c:pt>
                <c:pt idx="6">
                  <c:v>1.5717000000000002E-2</c:v>
                </c:pt>
                <c:pt idx="7">
                  <c:v>1.729E-2</c:v>
                </c:pt>
                <c:pt idx="8">
                  <c:v>2.2971000000000005E-2</c:v>
                </c:pt>
                <c:pt idx="9">
                  <c:v>1.8334000000000003E-2</c:v>
                </c:pt>
                <c:pt idx="10">
                  <c:v>1.5180000000000001E-2</c:v>
                </c:pt>
                <c:pt idx="11">
                  <c:v>1.4168E-2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BA-4BA9-8563-B845036FA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448976"/>
        <c:axId val="185553088"/>
      </c:lineChart>
      <c:catAx>
        <c:axId val="185551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52528"/>
        <c:crosses val="autoZero"/>
        <c:auto val="1"/>
        <c:lblAlgn val="ctr"/>
        <c:lblOffset val="100"/>
        <c:noMultiLvlLbl val="0"/>
      </c:catAx>
      <c:valAx>
        <c:axId val="1855525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# of Applications</a:t>
                </a:r>
              </a:p>
            </c:rich>
          </c:tx>
          <c:layout>
            <c:manualLayout>
              <c:xMode val="edge"/>
              <c:yMode val="edge"/>
              <c:x val="3.6464587728720051E-3"/>
              <c:y val="0.20912653349269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51968"/>
        <c:crosses val="autoZero"/>
        <c:crossBetween val="between"/>
      </c:valAx>
      <c:valAx>
        <c:axId val="185553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% Write-off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48976"/>
        <c:crosses val="max"/>
        <c:crossBetween val="between"/>
      </c:valAx>
      <c:catAx>
        <c:axId val="187448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5530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16709726320432355"/>
          <c:y val="0.90862880841684657"/>
          <c:w val="0.73407799740147783"/>
          <c:h val="9.13711915831533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08920624052424E-2"/>
          <c:y val="0.21188634308020668"/>
          <c:w val="0.86070523793221498"/>
          <c:h val="0.5077316985642889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Data!$GZ$3</c:f>
              <c:strCache>
                <c:ptCount val="1"/>
                <c:pt idx="0">
                  <c:v>Instant approval %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Data!$GX$4:$GX$9</c:f>
              <c:strCache>
                <c:ptCount val="6"/>
                <c:pt idx="0">
                  <c:v>&lt;=75K</c:v>
                </c:pt>
                <c:pt idx="1">
                  <c:v>75K-100K</c:v>
                </c:pt>
                <c:pt idx="2">
                  <c:v>100K-250K</c:v>
                </c:pt>
                <c:pt idx="3">
                  <c:v>250K-500K</c:v>
                </c:pt>
                <c:pt idx="4">
                  <c:v>500K-1M</c:v>
                </c:pt>
                <c:pt idx="5">
                  <c:v>1M-2M</c:v>
                </c:pt>
              </c:strCache>
            </c:strRef>
          </c:cat>
          <c:val>
            <c:numRef>
              <c:f>Data!$GZ$4:$GZ$9</c:f>
              <c:numCache>
                <c:formatCode>0%</c:formatCode>
                <c:ptCount val="6"/>
                <c:pt idx="0">
                  <c:v>0.56999999999999995</c:v>
                </c:pt>
                <c:pt idx="1">
                  <c:v>0.63</c:v>
                </c:pt>
                <c:pt idx="2">
                  <c:v>0.45</c:v>
                </c:pt>
                <c:pt idx="3">
                  <c:v>0.39</c:v>
                </c:pt>
                <c:pt idx="4">
                  <c:v>0.36</c:v>
                </c:pt>
                <c:pt idx="5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4-4466-A727-6868CD05C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451776"/>
        <c:axId val="187452336"/>
      </c:barChart>
      <c:catAx>
        <c:axId val="187451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Loan size buckets</a:t>
                </a:r>
              </a:p>
            </c:rich>
          </c:tx>
          <c:layout>
            <c:manualLayout>
              <c:xMode val="edge"/>
              <c:yMode val="edge"/>
              <c:x val="0.44019810567157364"/>
              <c:y val="0.849486603677382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52336"/>
        <c:crosses val="autoZero"/>
        <c:auto val="1"/>
        <c:lblAlgn val="ctr"/>
        <c:lblOffset val="100"/>
        <c:noMultiLvlLbl val="0"/>
      </c:catAx>
      <c:valAx>
        <c:axId val="1874523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>
                    <a:solidFill>
                      <a:sysClr val="windowText" lastClr="000000"/>
                    </a:solidFill>
                  </a:rPr>
                  <a:t>%</a:t>
                </a:r>
                <a:r>
                  <a:rPr lang="en-IN" b="1" baseline="0">
                    <a:solidFill>
                      <a:sysClr val="windowText" lastClr="000000"/>
                    </a:solidFill>
                  </a:rPr>
                  <a:t> of Approval  R</a:t>
                </a:r>
                <a:r>
                  <a:rPr lang="en-IN" b="1">
                    <a:solidFill>
                      <a:sysClr val="windowText" lastClr="000000"/>
                    </a:solidFill>
                  </a:rPr>
                  <a:t>outed via Instant Decisioning</a:t>
                </a:r>
              </a:p>
            </c:rich>
          </c:tx>
          <c:layout>
            <c:manualLayout>
              <c:xMode val="edge"/>
              <c:yMode val="edge"/>
              <c:x val="1.325063996630051E-2"/>
              <c:y val="3.426244952829079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5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7948543469101"/>
          <c:y val="0.90909021099610143"/>
          <c:w val="0.31570046336800495"/>
          <c:h val="9.0909789003898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Take Rate - AXP Relationship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330333733146087E-2"/>
          <c:y val="0.20669272535938435"/>
          <c:w val="0.89202985466540075"/>
          <c:h val="0.540856758434765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Data!$IE$3</c:f>
              <c:strCache>
                <c:ptCount val="1"/>
                <c:pt idx="0">
                  <c:v># of Responders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Data!$ID$4:$ID$7</c:f>
              <c:strCache>
                <c:ptCount val="4"/>
                <c:pt idx="0">
                  <c:v>Merchant only</c:v>
                </c:pt>
                <c:pt idx="1">
                  <c:v>CCSG</c:v>
                </c:pt>
                <c:pt idx="2">
                  <c:v>Open</c:v>
                </c:pt>
                <c:pt idx="3">
                  <c:v>GCP</c:v>
                </c:pt>
              </c:strCache>
            </c:strRef>
          </c:cat>
          <c:val>
            <c:numRef>
              <c:f>Data!$IE$4:$IE$7</c:f>
              <c:numCache>
                <c:formatCode>General</c:formatCode>
                <c:ptCount val="4"/>
                <c:pt idx="0">
                  <c:v>8854</c:v>
                </c:pt>
                <c:pt idx="1">
                  <c:v>2341</c:v>
                </c:pt>
                <c:pt idx="2">
                  <c:v>5131</c:v>
                </c:pt>
                <c:pt idx="3">
                  <c:v>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4-4C8C-A072-4D2E8B936E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597168"/>
        <c:axId val="69597728"/>
      </c:barChart>
      <c:lineChart>
        <c:grouping val="standard"/>
        <c:varyColors val="0"/>
        <c:ser>
          <c:idx val="2"/>
          <c:order val="1"/>
          <c:tx>
            <c:strRef>
              <c:f>Data!$IF$3</c:f>
              <c:strCache>
                <c:ptCount val="1"/>
                <c:pt idx="0">
                  <c:v>Take Rate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CA</c:v>
              </c:pt>
              <c:pt idx="1">
                <c:v>NY</c:v>
              </c:pt>
              <c:pt idx="2">
                <c:v>IL</c:v>
              </c:pt>
              <c:pt idx="3">
                <c:v>FL</c:v>
              </c:pt>
              <c:pt idx="4">
                <c:v>TX</c:v>
              </c:pt>
            </c:strLit>
          </c:cat>
          <c:val>
            <c:numRef>
              <c:f>Data!$IF$4:$IF$7</c:f>
              <c:numCache>
                <c:formatCode>0.0%</c:formatCode>
                <c:ptCount val="4"/>
                <c:pt idx="0">
                  <c:v>0.57999999999999996</c:v>
                </c:pt>
                <c:pt idx="1">
                  <c:v>0.53</c:v>
                </c:pt>
                <c:pt idx="2">
                  <c:v>0.41</c:v>
                </c:pt>
                <c:pt idx="3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4-4C8C-A072-4D2E8B936E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599408"/>
        <c:axId val="69598288"/>
      </c:lineChart>
      <c:catAx>
        <c:axId val="6959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AXP Relationship</a:t>
                </a:r>
              </a:p>
            </c:rich>
          </c:tx>
          <c:layout>
            <c:manualLayout>
              <c:xMode val="edge"/>
              <c:yMode val="edge"/>
              <c:x val="0.4435644254528292"/>
              <c:y val="0.82178876155061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7728"/>
        <c:crosses val="autoZero"/>
        <c:auto val="1"/>
        <c:lblAlgn val="ctr"/>
        <c:lblOffset val="100"/>
        <c:noMultiLvlLbl val="0"/>
      </c:catAx>
      <c:valAx>
        <c:axId val="695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# of Responders</a:t>
                </a:r>
              </a:p>
            </c:rich>
          </c:tx>
          <c:layout>
            <c:manualLayout>
              <c:xMode val="edge"/>
              <c:yMode val="edge"/>
              <c:x val="1.1648466320208871E-2"/>
              <c:y val="0.307186534018204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7168"/>
        <c:crosses val="autoZero"/>
        <c:crossBetween val="between"/>
      </c:valAx>
      <c:valAx>
        <c:axId val="6959828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9408"/>
        <c:crosses val="max"/>
        <c:crossBetween val="between"/>
      </c:valAx>
      <c:catAx>
        <c:axId val="69599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9598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897494020497628"/>
          <c:y val="0.9117641246403686"/>
          <c:w val="0.28553457026331297"/>
          <c:h val="8.82358753596313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Take Rate</a:t>
            </a:r>
            <a:r>
              <a:rPr lang="en-US" u="sng" baseline="0"/>
              <a:t> - Loan Size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3320937796766504E-2"/>
          <c:y val="0.20568457391302211"/>
          <c:w val="0.9385180086281254"/>
          <c:h val="0.548377343153687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Data!$IQ$3</c:f>
              <c:strCache>
                <c:ptCount val="1"/>
                <c:pt idx="0">
                  <c:v># of Responders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Data!$IP$4:$IP$9</c:f>
              <c:strCache>
                <c:ptCount val="6"/>
                <c:pt idx="0">
                  <c:v>&lt;=75K</c:v>
                </c:pt>
                <c:pt idx="1">
                  <c:v>75K-100K</c:v>
                </c:pt>
                <c:pt idx="2">
                  <c:v>100K-250K</c:v>
                </c:pt>
                <c:pt idx="3">
                  <c:v>250K-500K</c:v>
                </c:pt>
                <c:pt idx="4">
                  <c:v>500K-1M</c:v>
                </c:pt>
                <c:pt idx="5">
                  <c:v>1M-2M</c:v>
                </c:pt>
              </c:strCache>
            </c:strRef>
          </c:cat>
          <c:val>
            <c:numRef>
              <c:f>Data!$IQ$4:$IQ$9</c:f>
              <c:numCache>
                <c:formatCode>General</c:formatCode>
                <c:ptCount val="6"/>
                <c:pt idx="0">
                  <c:v>4103</c:v>
                </c:pt>
                <c:pt idx="1">
                  <c:v>6712</c:v>
                </c:pt>
                <c:pt idx="2">
                  <c:v>7342</c:v>
                </c:pt>
                <c:pt idx="3">
                  <c:v>8213</c:v>
                </c:pt>
                <c:pt idx="4">
                  <c:v>7007</c:v>
                </c:pt>
                <c:pt idx="5">
                  <c:v>4512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B-4378-8844-3A53290FA69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068336"/>
        <c:axId val="186069456"/>
      </c:barChart>
      <c:lineChart>
        <c:grouping val="standard"/>
        <c:varyColors val="0"/>
        <c:ser>
          <c:idx val="1"/>
          <c:order val="1"/>
          <c:tx>
            <c:strRef>
              <c:f>Data!$IR$3</c:f>
              <c:strCache>
                <c:ptCount val="1"/>
                <c:pt idx="0">
                  <c:v>Take Rate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Data!$IP$4:$IP$9</c:f>
              <c:strCache>
                <c:ptCount val="6"/>
                <c:pt idx="0">
                  <c:v>&lt;=75K</c:v>
                </c:pt>
                <c:pt idx="1">
                  <c:v>75K-100K</c:v>
                </c:pt>
                <c:pt idx="2">
                  <c:v>100K-250K</c:v>
                </c:pt>
                <c:pt idx="3">
                  <c:v>250K-500K</c:v>
                </c:pt>
                <c:pt idx="4">
                  <c:v>500K-1M</c:v>
                </c:pt>
                <c:pt idx="5">
                  <c:v>1M-2M</c:v>
                </c:pt>
              </c:strCache>
            </c:strRef>
          </c:cat>
          <c:val>
            <c:numRef>
              <c:f>Data!$IR$4:$IR$9</c:f>
              <c:numCache>
                <c:formatCode>0.0%</c:formatCode>
                <c:ptCount val="6"/>
                <c:pt idx="0">
                  <c:v>0.60419999999999996</c:v>
                </c:pt>
                <c:pt idx="1">
                  <c:v>0.64890000000000003</c:v>
                </c:pt>
                <c:pt idx="2">
                  <c:v>0.46350000000000002</c:v>
                </c:pt>
                <c:pt idx="3">
                  <c:v>0.42120000000000002</c:v>
                </c:pt>
                <c:pt idx="4">
                  <c:v>0.39240000000000003</c:v>
                </c:pt>
                <c:pt idx="5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B-4378-8844-3A53290FA69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6070016"/>
        <c:axId val="186068896"/>
      </c:lineChart>
      <c:catAx>
        <c:axId val="186068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Loan size</a:t>
                </a:r>
                <a:r>
                  <a:rPr lang="en-US" sz="1000" b="1" baseline="0"/>
                  <a:t> bucket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0.4740652159679975"/>
              <c:y val="0.8539553528153488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69456"/>
        <c:crosses val="autoZero"/>
        <c:auto val="1"/>
        <c:lblAlgn val="ctr"/>
        <c:lblOffset val="100"/>
        <c:noMultiLvlLbl val="0"/>
      </c:catAx>
      <c:valAx>
        <c:axId val="18606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400"/>
                </a:pPr>
                <a:r>
                  <a:rPr lang="en-US" sz="1000" b="1" i="0" baseline="0">
                    <a:effectLst/>
                  </a:rPr>
                  <a:t># of Responders</a:t>
                </a:r>
                <a:endParaRPr lang="en-IN" sz="400">
                  <a:effectLst/>
                </a:endParaRPr>
              </a:p>
            </c:rich>
          </c:tx>
          <c:layout>
            <c:manualLayout>
              <c:xMode val="edge"/>
              <c:yMode val="edge"/>
              <c:x val="2.3045309307453458E-2"/>
              <c:y val="0.28969020212658209"/>
            </c:manualLayout>
          </c:layout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68336"/>
        <c:crosses val="autoZero"/>
        <c:crossBetween val="between"/>
      </c:valAx>
      <c:valAx>
        <c:axId val="186068896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86070016"/>
        <c:crosses val="max"/>
        <c:crossBetween val="between"/>
      </c:valAx>
      <c:catAx>
        <c:axId val="186070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606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893988984912449"/>
          <c:y val="0.90590989899023167"/>
          <c:w val="0.59889678034476201"/>
          <c:h val="9.4090101009768307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Approval Outcome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519240332017544E-2"/>
          <c:y val="0.20119993560946201"/>
          <c:w val="0.93331770413535742"/>
          <c:h val="0.5420863473698728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Data!$HV$3</c:f>
              <c:strCache>
                <c:ptCount val="1"/>
                <c:pt idx="0">
                  <c:v>Instant Approval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Data!$HU$4:$HU$6</c:f>
              <c:strCache>
                <c:ptCount val="3"/>
                <c:pt idx="0">
                  <c:v>C1</c:v>
                </c:pt>
                <c:pt idx="1">
                  <c:v>C2</c:v>
                </c:pt>
                <c:pt idx="2">
                  <c:v>C3</c:v>
                </c:pt>
              </c:strCache>
            </c:strRef>
          </c:cat>
          <c:val>
            <c:numRef>
              <c:f>Data!$HV$4:$HV$6</c:f>
              <c:numCache>
                <c:formatCode>0%</c:formatCode>
                <c:ptCount val="3"/>
                <c:pt idx="0">
                  <c:v>0.35</c:v>
                </c:pt>
                <c:pt idx="1">
                  <c:v>0.37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0-41CC-BB09-BF06E6E42EC0}"/>
            </c:ext>
          </c:extLst>
        </c:ser>
        <c:ser>
          <c:idx val="1"/>
          <c:order val="1"/>
          <c:tx>
            <c:strRef>
              <c:f>Data!$HW$3</c:f>
              <c:strCache>
                <c:ptCount val="1"/>
                <c:pt idx="0">
                  <c:v>Manual Approval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Data!$HU$4:$HU$6</c:f>
              <c:strCache>
                <c:ptCount val="3"/>
                <c:pt idx="0">
                  <c:v>C1</c:v>
                </c:pt>
                <c:pt idx="1">
                  <c:v>C2</c:v>
                </c:pt>
                <c:pt idx="2">
                  <c:v>C3</c:v>
                </c:pt>
              </c:strCache>
            </c:strRef>
          </c:cat>
          <c:val>
            <c:numRef>
              <c:f>Data!$HW$4:$HW$6</c:f>
              <c:numCache>
                <c:formatCode>0%</c:formatCode>
                <c:ptCount val="3"/>
                <c:pt idx="0">
                  <c:v>0.4</c:v>
                </c:pt>
                <c:pt idx="1">
                  <c:v>0.38379544022064199</c:v>
                </c:pt>
                <c:pt idx="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60-41CC-BB09-BF06E6E42EC0}"/>
            </c:ext>
          </c:extLst>
        </c:ser>
        <c:ser>
          <c:idx val="2"/>
          <c:order val="2"/>
          <c:tx>
            <c:strRef>
              <c:f>Data!$HX$3</c:f>
              <c:strCache>
                <c:ptCount val="1"/>
                <c:pt idx="0">
                  <c:v>Rejected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Data!$HU$4:$HU$6</c:f>
              <c:strCache>
                <c:ptCount val="3"/>
                <c:pt idx="0">
                  <c:v>C1</c:v>
                </c:pt>
                <c:pt idx="1">
                  <c:v>C2</c:v>
                </c:pt>
                <c:pt idx="2">
                  <c:v>C3</c:v>
                </c:pt>
              </c:strCache>
            </c:strRef>
          </c:cat>
          <c:val>
            <c:numRef>
              <c:f>Data!$HX$4:$HX$6</c:f>
              <c:numCache>
                <c:formatCode>0%</c:formatCode>
                <c:ptCount val="3"/>
                <c:pt idx="0">
                  <c:v>0.12</c:v>
                </c:pt>
                <c:pt idx="1">
                  <c:v>0.15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60-41CC-BB09-BF06E6E42EC0}"/>
            </c:ext>
          </c:extLst>
        </c:ser>
        <c:ser>
          <c:idx val="3"/>
          <c:order val="3"/>
          <c:tx>
            <c:strRef>
              <c:f>Data!$HY$3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Data!$HU$4:$HU$6</c:f>
              <c:strCache>
                <c:ptCount val="3"/>
                <c:pt idx="0">
                  <c:v>C1</c:v>
                </c:pt>
                <c:pt idx="1">
                  <c:v>C2</c:v>
                </c:pt>
                <c:pt idx="2">
                  <c:v>C3</c:v>
                </c:pt>
              </c:strCache>
            </c:strRef>
          </c:cat>
          <c:val>
            <c:numRef>
              <c:f>Data!$HY$4:$HY$6</c:f>
              <c:numCache>
                <c:formatCode>0%</c:formatCode>
                <c:ptCount val="3"/>
                <c:pt idx="0">
                  <c:v>0.13</c:v>
                </c:pt>
                <c:pt idx="1">
                  <c:v>0.1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60-41CC-BB09-BF06E6E42EC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50"/>
        <c:overlap val="100"/>
        <c:axId val="211737904"/>
        <c:axId val="211739024"/>
      </c:barChart>
      <c:catAx>
        <c:axId val="21173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Campaigns</a:t>
                </a:r>
              </a:p>
            </c:rich>
          </c:tx>
          <c:layout>
            <c:manualLayout>
              <c:xMode val="edge"/>
              <c:yMode val="edge"/>
              <c:x val="0.46708007879411872"/>
              <c:y val="0.83575416990647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39024"/>
        <c:crosses val="autoZero"/>
        <c:auto val="1"/>
        <c:lblAlgn val="ctr"/>
        <c:lblOffset val="100"/>
        <c:noMultiLvlLbl val="0"/>
      </c:catAx>
      <c:valAx>
        <c:axId val="21173902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% Total Responders</a:t>
                </a:r>
              </a:p>
            </c:rich>
          </c:tx>
          <c:layout>
            <c:manualLayout>
              <c:xMode val="edge"/>
              <c:yMode val="edge"/>
              <c:x val="2.0299031386560609E-2"/>
              <c:y val="0.261863360897927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crossAx val="21173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158577401095508"/>
          <c:y val="0.90895229760415319"/>
          <c:w val="0.44797367491852552"/>
          <c:h val="9.1047702395846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Take Rate</a:t>
            </a:r>
            <a:r>
              <a:rPr lang="en-US" u="sng" baseline="0"/>
              <a:t> - Share of Till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3320937796766504E-2"/>
          <c:y val="0.20568457391302211"/>
          <c:w val="0.9385180086281254"/>
          <c:h val="0.548377343153687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Data!$IQ$3</c:f>
              <c:strCache>
                <c:ptCount val="1"/>
                <c:pt idx="0">
                  <c:v># of Responders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Data!$IJ$4:$IJ$7</c:f>
              <c:strCache>
                <c:ptCount val="4"/>
                <c:pt idx="0">
                  <c:v>0-2</c:v>
                </c:pt>
                <c:pt idx="1">
                  <c:v>2-5</c:v>
                </c:pt>
                <c:pt idx="2">
                  <c:v>5-8</c:v>
                </c:pt>
                <c:pt idx="3">
                  <c:v>8 and above</c:v>
                </c:pt>
              </c:strCache>
            </c:strRef>
          </c:cat>
          <c:val>
            <c:numRef>
              <c:f>Data!$IK$4:$IK$7</c:f>
              <c:numCache>
                <c:formatCode>General</c:formatCode>
                <c:ptCount val="4"/>
                <c:pt idx="0">
                  <c:v>10412</c:v>
                </c:pt>
                <c:pt idx="1">
                  <c:v>9123</c:v>
                </c:pt>
                <c:pt idx="2">
                  <c:v>8312</c:v>
                </c:pt>
                <c:pt idx="3">
                  <c:v>7942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205-944B-28F353EDF5F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741824"/>
        <c:axId val="211742384"/>
      </c:barChart>
      <c:lineChart>
        <c:grouping val="standard"/>
        <c:varyColors val="0"/>
        <c:ser>
          <c:idx val="1"/>
          <c:order val="1"/>
          <c:tx>
            <c:strRef>
              <c:f>Data!$IR$3</c:f>
              <c:strCache>
                <c:ptCount val="1"/>
                <c:pt idx="0">
                  <c:v>Take Rate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Data!$IJ$4:$IJ$7</c:f>
              <c:strCache>
                <c:ptCount val="4"/>
                <c:pt idx="0">
                  <c:v>0-2</c:v>
                </c:pt>
                <c:pt idx="1">
                  <c:v>2-5</c:v>
                </c:pt>
                <c:pt idx="2">
                  <c:v>5-8</c:v>
                </c:pt>
                <c:pt idx="3">
                  <c:v>8 and above</c:v>
                </c:pt>
              </c:strCache>
            </c:strRef>
          </c:cat>
          <c:val>
            <c:numRef>
              <c:f>Data!$IL$4:$IL$7</c:f>
              <c:numCache>
                <c:formatCode>0.0%</c:formatCode>
                <c:ptCount val="4"/>
                <c:pt idx="0">
                  <c:v>0.753</c:v>
                </c:pt>
                <c:pt idx="1">
                  <c:v>0.64890000000000003</c:v>
                </c:pt>
                <c:pt idx="2">
                  <c:v>0.56399999999999995</c:v>
                </c:pt>
                <c:pt idx="3">
                  <c:v>0.503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5E-4205-944B-28F353EDF5F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1743504"/>
        <c:axId val="211742944"/>
      </c:lineChart>
      <c:catAx>
        <c:axId val="211741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Share of Till </a:t>
                </a:r>
                <a:r>
                  <a:rPr lang="en-US" sz="1000" b="1" baseline="0"/>
                  <a:t>bucket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0.40163722794740175"/>
              <c:y val="0.84349785126770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42384"/>
        <c:crosses val="autoZero"/>
        <c:auto val="1"/>
        <c:lblAlgn val="ctr"/>
        <c:lblOffset val="100"/>
        <c:noMultiLvlLbl val="0"/>
      </c:catAx>
      <c:valAx>
        <c:axId val="2117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400"/>
                </a:pPr>
                <a:r>
                  <a:rPr lang="en-US" sz="1000" b="1" i="0" baseline="0">
                    <a:effectLst/>
                  </a:rPr>
                  <a:t># of Responders</a:t>
                </a:r>
                <a:endParaRPr lang="en-IN" sz="400">
                  <a:effectLst/>
                </a:endParaRPr>
              </a:p>
            </c:rich>
          </c:tx>
          <c:layout>
            <c:manualLayout>
              <c:xMode val="edge"/>
              <c:yMode val="edge"/>
              <c:x val="2.377920910724985E-2"/>
              <c:y val="0.28969020212658209"/>
            </c:manualLayout>
          </c:layout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41824"/>
        <c:crosses val="autoZero"/>
        <c:crossBetween val="between"/>
      </c:valAx>
      <c:valAx>
        <c:axId val="211742944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11743504"/>
        <c:crosses val="max"/>
        <c:crossBetween val="between"/>
      </c:valAx>
      <c:catAx>
        <c:axId val="211743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742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396710612611201"/>
          <c:y val="0.90544877996964845"/>
          <c:w val="0.59889678034476201"/>
          <c:h val="9.4551220030351518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83201315887762E-2"/>
          <c:y val="8.0441211781062061E-2"/>
          <c:w val="0.88338581804656913"/>
          <c:h val="0.70329466192241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Data!$IX$3</c:f>
              <c:strCache>
                <c:ptCount val="1"/>
                <c:pt idx="0">
                  <c:v>Total Exceptions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Data!$IW$4:$IW$15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Data!$IX$4:$IX$15</c:f>
              <c:numCache>
                <c:formatCode>0</c:formatCode>
                <c:ptCount val="12"/>
                <c:pt idx="0">
                  <c:v>44</c:v>
                </c:pt>
                <c:pt idx="1">
                  <c:v>18</c:v>
                </c:pt>
                <c:pt idx="2">
                  <c:v>18</c:v>
                </c:pt>
                <c:pt idx="3">
                  <c:v>30</c:v>
                </c:pt>
                <c:pt idx="4">
                  <c:v>44</c:v>
                </c:pt>
                <c:pt idx="5">
                  <c:v>41</c:v>
                </c:pt>
                <c:pt idx="6">
                  <c:v>15</c:v>
                </c:pt>
                <c:pt idx="7">
                  <c:v>36</c:v>
                </c:pt>
                <c:pt idx="8">
                  <c:v>31</c:v>
                </c:pt>
                <c:pt idx="9">
                  <c:v>30</c:v>
                </c:pt>
                <c:pt idx="10">
                  <c:v>37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0-4D60-BF6B-CBBCADC6BED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6870688"/>
        <c:axId val="186871248"/>
      </c:barChart>
      <c:lineChart>
        <c:grouping val="standard"/>
        <c:varyColors val="0"/>
        <c:ser>
          <c:idx val="1"/>
          <c:order val="1"/>
          <c:tx>
            <c:strRef>
              <c:f>Data!$IY$3</c:f>
              <c:strCache>
                <c:ptCount val="1"/>
                <c:pt idx="0">
                  <c:v>% Approved Exceptions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6"/>
              <c:layout>
                <c:manualLayout>
                  <c:x val="-3.2718618312614398E-2"/>
                  <c:y val="-2.844024877216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F10-4D60-BF6B-CBBCADC6BE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Data!$IW$4:$IW$15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Data!$IY$4:$IY$15</c:f>
              <c:numCache>
                <c:formatCode>0.0%</c:formatCode>
                <c:ptCount val="12"/>
                <c:pt idx="0">
                  <c:v>0.375</c:v>
                </c:pt>
                <c:pt idx="1">
                  <c:v>0.38500000000000001</c:v>
                </c:pt>
                <c:pt idx="2">
                  <c:v>0.30599999999999999</c:v>
                </c:pt>
                <c:pt idx="3">
                  <c:v>0.34599999999999997</c:v>
                </c:pt>
                <c:pt idx="4">
                  <c:v>0.38800000000000001</c:v>
                </c:pt>
                <c:pt idx="5">
                  <c:v>0.31900000000000001</c:v>
                </c:pt>
                <c:pt idx="6">
                  <c:v>0.35899999999999999</c:v>
                </c:pt>
                <c:pt idx="7">
                  <c:v>0.4</c:v>
                </c:pt>
                <c:pt idx="8">
                  <c:v>0.49399999999999999</c:v>
                </c:pt>
                <c:pt idx="9">
                  <c:v>0.44500000000000001</c:v>
                </c:pt>
                <c:pt idx="10">
                  <c:v>0.46800000000000003</c:v>
                </c:pt>
                <c:pt idx="11">
                  <c:v>0.46100000000000002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10-4D60-BF6B-CBBCADC6BED8}"/>
            </c:ext>
          </c:extLst>
        </c:ser>
        <c:ser>
          <c:idx val="2"/>
          <c:order val="2"/>
          <c:tx>
            <c:strRef>
              <c:f>Data!$IZ$3</c:f>
              <c:strCache>
                <c:ptCount val="1"/>
                <c:pt idx="0">
                  <c:v>% Total Approved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Data!$IW$4:$IW$15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Data!$IZ$4:$IZ$15</c:f>
              <c:numCache>
                <c:formatCode>0.0%</c:formatCode>
                <c:ptCount val="12"/>
                <c:pt idx="0">
                  <c:v>0.67500000000000004</c:v>
                </c:pt>
                <c:pt idx="1">
                  <c:v>0.68500000000000005</c:v>
                </c:pt>
                <c:pt idx="2">
                  <c:v>0.60599999999999998</c:v>
                </c:pt>
                <c:pt idx="3">
                  <c:v>0.64600000000000002</c:v>
                </c:pt>
                <c:pt idx="4">
                  <c:v>0.68799999999999994</c:v>
                </c:pt>
                <c:pt idx="5">
                  <c:v>0.61899999999999999</c:v>
                </c:pt>
                <c:pt idx="6">
                  <c:v>0.55900000000000005</c:v>
                </c:pt>
                <c:pt idx="7">
                  <c:v>0.6</c:v>
                </c:pt>
                <c:pt idx="8">
                  <c:v>0.69399999999999995</c:v>
                </c:pt>
                <c:pt idx="9">
                  <c:v>0.64500000000000002</c:v>
                </c:pt>
                <c:pt idx="10">
                  <c:v>0.66800000000000004</c:v>
                </c:pt>
                <c:pt idx="11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10-4D60-BF6B-CBBCADC6BED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6872368"/>
        <c:axId val="186871808"/>
      </c:lineChart>
      <c:catAx>
        <c:axId val="186870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71248"/>
        <c:crosses val="autoZero"/>
        <c:auto val="1"/>
        <c:lblAlgn val="ctr"/>
        <c:lblOffset val="100"/>
        <c:noMultiLvlLbl val="0"/>
      </c:catAx>
      <c:valAx>
        <c:axId val="1868712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# of Exceptions</a:t>
                </a:r>
              </a:p>
            </c:rich>
          </c:tx>
          <c:layout>
            <c:manualLayout>
              <c:xMode val="edge"/>
              <c:yMode val="edge"/>
              <c:x val="1.3511057897413241E-2"/>
              <c:y val="0.21484964393383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70688"/>
        <c:crosses val="autoZero"/>
        <c:crossBetween val="between"/>
      </c:valAx>
      <c:valAx>
        <c:axId val="186871808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72368"/>
        <c:crosses val="max"/>
        <c:crossBetween val="between"/>
      </c:valAx>
      <c:catAx>
        <c:axId val="186872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871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70969370914753"/>
          <c:y val="0.91262069421034731"/>
          <c:w val="0.60343222371998451"/>
          <c:h val="8.73792403592380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038032695149235"/>
          <c:y val="8.2002286920232259E-2"/>
          <c:w val="0.41843113943822141"/>
          <c:h val="0.9042527041523154"/>
        </c:manualLayout>
      </c:layout>
      <c:doughnutChart>
        <c:varyColors val="1"/>
        <c:ser>
          <c:idx val="2"/>
          <c:order val="0"/>
          <c:tx>
            <c:strRef>
              <c:f>Data!$JR$3</c:f>
              <c:strCache>
                <c:ptCount val="1"/>
                <c:pt idx="0">
                  <c:v>% of Exception</c:v>
                </c:pt>
              </c:strCache>
            </c:strRef>
          </c:tx>
          <c:explosion val="14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F0-4AFB-98C3-6C183C9B06E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F0-4AFB-98C3-6C183C9B06EC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F0-4AFB-98C3-6C183C9B06EC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1F0-4AFB-98C3-6C183C9B06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Data!$JQ$4:$JQ$7</c:f>
              <c:strCache>
                <c:ptCount val="4"/>
                <c:pt idx="0">
                  <c:v>FICO</c:v>
                </c:pt>
                <c:pt idx="1">
                  <c:v>Derog</c:v>
                </c:pt>
                <c:pt idx="2">
                  <c:v>CRU Rating</c:v>
                </c:pt>
                <c:pt idx="3">
                  <c:v>EBITDA Margin</c:v>
                </c:pt>
              </c:strCache>
            </c:strRef>
          </c:cat>
          <c:val>
            <c:numRef>
              <c:f>Data!$JR$4:$JR$7</c:f>
              <c:numCache>
                <c:formatCode>0%</c:formatCode>
                <c:ptCount val="4"/>
                <c:pt idx="0">
                  <c:v>0.2</c:v>
                </c:pt>
                <c:pt idx="1">
                  <c:v>0.37</c:v>
                </c:pt>
                <c:pt idx="2">
                  <c:v>0.1</c:v>
                </c:pt>
                <c:pt idx="3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F0-4AFB-98C3-6C183C9B0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"/>
        <c:holeSize val="4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63106805039167"/>
          <c:y val="0.25934691317117103"/>
          <c:w val="0.24487332135865916"/>
          <c:h val="0.537791763802459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prstDash val="solid"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37934869344078E-2"/>
          <c:y val="8.5114743986728664E-2"/>
          <c:w val="0.88755478094219498"/>
          <c:h val="0.684760078493989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Data!$JD$3</c:f>
              <c:strCache>
                <c:ptCount val="1"/>
                <c:pt idx="0">
                  <c:v>Approved Loans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Data!$JC$4:$JC$15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Data!$JD$4:$JD$15</c:f>
              <c:numCache>
                <c:formatCode>0</c:formatCode>
                <c:ptCount val="12"/>
                <c:pt idx="0">
                  <c:v>1211</c:v>
                </c:pt>
                <c:pt idx="1">
                  <c:v>1009</c:v>
                </c:pt>
                <c:pt idx="2">
                  <c:v>1189</c:v>
                </c:pt>
                <c:pt idx="3">
                  <c:v>1159</c:v>
                </c:pt>
                <c:pt idx="4">
                  <c:v>2623</c:v>
                </c:pt>
                <c:pt idx="5">
                  <c:v>1004</c:v>
                </c:pt>
                <c:pt idx="6">
                  <c:v>2358</c:v>
                </c:pt>
                <c:pt idx="7">
                  <c:v>1799</c:v>
                </c:pt>
                <c:pt idx="8">
                  <c:v>1988</c:v>
                </c:pt>
                <c:pt idx="9">
                  <c:v>2340</c:v>
                </c:pt>
                <c:pt idx="10">
                  <c:v>1795</c:v>
                </c:pt>
                <c:pt idx="11">
                  <c:v>2459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F-4E53-BE21-23F212C69B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2131104"/>
        <c:axId val="212131664"/>
      </c:barChart>
      <c:lineChart>
        <c:grouping val="standard"/>
        <c:varyColors val="0"/>
        <c:ser>
          <c:idx val="1"/>
          <c:order val="1"/>
          <c:tx>
            <c:strRef>
              <c:f>Data!$JE$3</c:f>
              <c:strCache>
                <c:ptCount val="1"/>
                <c:pt idx="0">
                  <c:v>% Exceptions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Data!$JC$4:$JC$15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Data!$JE$4:$JE$15</c:f>
              <c:numCache>
                <c:formatCode>0.0%</c:formatCode>
                <c:ptCount val="12"/>
                <c:pt idx="0">
                  <c:v>2.5899999999999999E-2</c:v>
                </c:pt>
                <c:pt idx="1">
                  <c:v>2.3300000000000001E-2</c:v>
                </c:pt>
                <c:pt idx="2">
                  <c:v>3.3700000000000001E-2</c:v>
                </c:pt>
                <c:pt idx="3">
                  <c:v>3.2000000000000001E-2</c:v>
                </c:pt>
                <c:pt idx="4">
                  <c:v>2.3E-2</c:v>
                </c:pt>
                <c:pt idx="5">
                  <c:v>2.6000000000000002E-2</c:v>
                </c:pt>
                <c:pt idx="6">
                  <c:v>3.5000000000000003E-2</c:v>
                </c:pt>
                <c:pt idx="7">
                  <c:v>1.6E-2</c:v>
                </c:pt>
                <c:pt idx="8">
                  <c:v>4.5999999999999999E-2</c:v>
                </c:pt>
                <c:pt idx="9">
                  <c:v>4.2999999999999997E-2</c:v>
                </c:pt>
                <c:pt idx="10">
                  <c:v>2.7999999999999997E-2</c:v>
                </c:pt>
                <c:pt idx="11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4F-4E53-BE21-23F212C69B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132784"/>
        <c:axId val="212132224"/>
      </c:lineChart>
      <c:catAx>
        <c:axId val="21213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1664"/>
        <c:crosses val="autoZero"/>
        <c:auto val="1"/>
        <c:lblAlgn val="ctr"/>
        <c:lblOffset val="100"/>
        <c:noMultiLvlLbl val="0"/>
      </c:catAx>
      <c:valAx>
        <c:axId val="2121316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# of Approved</a:t>
                </a:r>
                <a:r>
                  <a:rPr lang="en-US" sz="1000" b="1" baseline="0"/>
                  <a:t> Loans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1.3271124501826674E-2"/>
              <c:y val="0.147973606520273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1104"/>
        <c:crosses val="autoZero"/>
        <c:crossBetween val="between"/>
      </c:valAx>
      <c:valAx>
        <c:axId val="212132224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2784"/>
        <c:crosses val="max"/>
        <c:crossBetween val="between"/>
      </c:valAx>
      <c:catAx>
        <c:axId val="2121327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213222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26995557177581886"/>
          <c:y val="0.90809139724773613"/>
          <c:w val="0.45179440363472068"/>
          <c:h val="9.190878166850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37934869344078E-2"/>
          <c:y val="8.5114743986728664E-2"/>
          <c:w val="0.88755478094219498"/>
          <c:h val="0.684760078493989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Data!$JI$3</c:f>
              <c:strCache>
                <c:ptCount val="1"/>
                <c:pt idx="0">
                  <c:v>Approved Exception Loans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Data!$JH$4:$JH$15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Data!$JI$4:$JI$15</c:f>
              <c:numCache>
                <c:formatCode>0</c:formatCode>
                <c:ptCount val="12"/>
                <c:pt idx="0">
                  <c:v>16.5</c:v>
                </c:pt>
                <c:pt idx="1">
                  <c:v>7</c:v>
                </c:pt>
                <c:pt idx="2">
                  <c:v>5.6</c:v>
                </c:pt>
                <c:pt idx="3">
                  <c:v>10.4</c:v>
                </c:pt>
                <c:pt idx="4">
                  <c:v>17.100000000000001</c:v>
                </c:pt>
                <c:pt idx="5">
                  <c:v>13.1</c:v>
                </c:pt>
                <c:pt idx="6">
                  <c:v>5.3999999999999995</c:v>
                </c:pt>
                <c:pt idx="7">
                  <c:v>14.4</c:v>
                </c:pt>
                <c:pt idx="8">
                  <c:v>15.4</c:v>
                </c:pt>
                <c:pt idx="9">
                  <c:v>13.4</c:v>
                </c:pt>
                <c:pt idx="10">
                  <c:v>17.400000000000002</c:v>
                </c:pt>
                <c:pt idx="11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04-4370-B696-B27ABBCF1E8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2136144"/>
        <c:axId val="212136704"/>
      </c:barChart>
      <c:lineChart>
        <c:grouping val="standard"/>
        <c:varyColors val="0"/>
        <c:ser>
          <c:idx val="1"/>
          <c:order val="1"/>
          <c:tx>
            <c:strRef>
              <c:f>Data!$JJ$3</c:f>
              <c:strCache>
                <c:ptCount val="1"/>
                <c:pt idx="0">
                  <c:v>% Write-off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Data!$JH$4:$JH$15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Data!$JJ$4:$JJ$15</c:f>
              <c:numCache>
                <c:formatCode>0.0%</c:formatCode>
                <c:ptCount val="12"/>
                <c:pt idx="0">
                  <c:v>0.22590000000000002</c:v>
                </c:pt>
                <c:pt idx="1">
                  <c:v>0.2233</c:v>
                </c:pt>
                <c:pt idx="2">
                  <c:v>0.23370000000000002</c:v>
                </c:pt>
                <c:pt idx="3">
                  <c:v>0.23200000000000001</c:v>
                </c:pt>
                <c:pt idx="4">
                  <c:v>0.23300000000000001</c:v>
                </c:pt>
                <c:pt idx="5">
                  <c:v>0.22600000000000001</c:v>
                </c:pt>
                <c:pt idx="6">
                  <c:v>0.23499999999999999</c:v>
                </c:pt>
                <c:pt idx="7">
                  <c:v>0.22600000000000001</c:v>
                </c:pt>
                <c:pt idx="8">
                  <c:v>0.24600000000000002</c:v>
                </c:pt>
                <c:pt idx="9">
                  <c:v>0.24300000000000002</c:v>
                </c:pt>
                <c:pt idx="10">
                  <c:v>0.23799999999999999</c:v>
                </c:pt>
                <c:pt idx="11">
                  <c:v>0.23900000000000002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4-4370-B696-B27ABBCF1E8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137824"/>
        <c:axId val="212137264"/>
      </c:lineChart>
      <c:catAx>
        <c:axId val="2121361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6704"/>
        <c:crosses val="autoZero"/>
        <c:auto val="1"/>
        <c:lblAlgn val="ctr"/>
        <c:lblOffset val="100"/>
        <c:noMultiLvlLbl val="0"/>
      </c:catAx>
      <c:valAx>
        <c:axId val="21213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# of Approved Exception</a:t>
                </a:r>
                <a:r>
                  <a:rPr lang="en-US" sz="1000" b="1" baseline="0"/>
                  <a:t> Loans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6.6596386195527197E-3"/>
              <c:y val="0.110936457271618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6144"/>
        <c:crosses val="autoZero"/>
        <c:crossBetween val="between"/>
      </c:valAx>
      <c:valAx>
        <c:axId val="212137264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7824"/>
        <c:crosses val="max"/>
        <c:crossBetween val="between"/>
      </c:valAx>
      <c:catAx>
        <c:axId val="212137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213726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26995557177581886"/>
          <c:y val="0.90809139724773613"/>
          <c:w val="0.49984251968503934"/>
          <c:h val="9.190878166850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Acquisition: </a:t>
            </a:r>
            <a:r>
              <a:rPr lang="en-US" u="sng" baseline="0"/>
              <a:t>FICO Distribution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362455957673463E-2"/>
          <c:y val="0.21188625365185779"/>
          <c:w val="0.90211309266077722"/>
          <c:h val="0.540055002612539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Data!$JW$3</c:f>
              <c:strCache>
                <c:ptCount val="1"/>
                <c:pt idx="0">
                  <c:v>No. of Loans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Data!$JV$4:$JV$9</c:f>
              <c:strCache>
                <c:ptCount val="6"/>
                <c:pt idx="0">
                  <c:v>550 to 600</c:v>
                </c:pt>
                <c:pt idx="1">
                  <c:v>600 to 650</c:v>
                </c:pt>
                <c:pt idx="2">
                  <c:v>650 to 700</c:v>
                </c:pt>
                <c:pt idx="3">
                  <c:v>700 to 750</c:v>
                </c:pt>
                <c:pt idx="4">
                  <c:v>750 to 800</c:v>
                </c:pt>
                <c:pt idx="5">
                  <c:v>800+</c:v>
                </c:pt>
              </c:strCache>
            </c:strRef>
          </c:cat>
          <c:val>
            <c:numRef>
              <c:f>Data!$JW$4:$JW$9</c:f>
              <c:numCache>
                <c:formatCode>General</c:formatCode>
                <c:ptCount val="6"/>
                <c:pt idx="0">
                  <c:v>120</c:v>
                </c:pt>
                <c:pt idx="1">
                  <c:v>158</c:v>
                </c:pt>
                <c:pt idx="2">
                  <c:v>186</c:v>
                </c:pt>
                <c:pt idx="3">
                  <c:v>220</c:v>
                </c:pt>
                <c:pt idx="4">
                  <c:v>145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32-44FC-B4E8-E4959CB17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2141744"/>
        <c:axId val="212142304"/>
      </c:barChart>
      <c:lineChart>
        <c:grouping val="standard"/>
        <c:varyColors val="0"/>
        <c:ser>
          <c:idx val="1"/>
          <c:order val="1"/>
          <c:tx>
            <c:strRef>
              <c:f>Data!$JX$3</c:f>
              <c:strCache>
                <c:ptCount val="1"/>
                <c:pt idx="0">
                  <c:v>Avg Loan Size ($K)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Data!$JV$4:$JV$9</c:f>
              <c:strCache>
                <c:ptCount val="6"/>
                <c:pt idx="0">
                  <c:v>550 to 600</c:v>
                </c:pt>
                <c:pt idx="1">
                  <c:v>600 to 650</c:v>
                </c:pt>
                <c:pt idx="2">
                  <c:v>650 to 700</c:v>
                </c:pt>
                <c:pt idx="3">
                  <c:v>700 to 750</c:v>
                </c:pt>
                <c:pt idx="4">
                  <c:v>750 to 800</c:v>
                </c:pt>
                <c:pt idx="5">
                  <c:v>800+</c:v>
                </c:pt>
              </c:strCache>
            </c:strRef>
          </c:cat>
          <c:val>
            <c:numRef>
              <c:f>Data!$JX$4:$JX$9</c:f>
              <c:numCache>
                <c:formatCode>"$"#,##0</c:formatCode>
                <c:ptCount val="6"/>
                <c:pt idx="0">
                  <c:v>15</c:v>
                </c:pt>
                <c:pt idx="1">
                  <c:v>26</c:v>
                </c:pt>
                <c:pt idx="2">
                  <c:v>87</c:v>
                </c:pt>
                <c:pt idx="3">
                  <c:v>125</c:v>
                </c:pt>
                <c:pt idx="4">
                  <c:v>190</c:v>
                </c:pt>
                <c:pt idx="5">
                  <c:v>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32-44FC-B4E8-E4959CB17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43424"/>
        <c:axId val="212142864"/>
      </c:lineChart>
      <c:catAx>
        <c:axId val="21214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FICO</a:t>
                </a:r>
                <a:r>
                  <a:rPr lang="en-US" sz="1000" b="1" baseline="0"/>
                  <a:t> Bands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0.47001170114757845"/>
              <c:y val="0.84412634393852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2304"/>
        <c:crosses val="autoZero"/>
        <c:auto val="1"/>
        <c:lblAlgn val="ctr"/>
        <c:lblOffset val="100"/>
        <c:noMultiLvlLbl val="0"/>
      </c:catAx>
      <c:valAx>
        <c:axId val="21214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ysClr val="windowText" lastClr="000000"/>
                    </a:solidFill>
                  </a:rPr>
                  <a:t># Loans</a:t>
                </a:r>
              </a:p>
            </c:rich>
          </c:tx>
          <c:layout>
            <c:manualLayout>
              <c:xMode val="edge"/>
              <c:yMode val="edge"/>
              <c:x val="1.4782675832826438E-2"/>
              <c:y val="0.363535108059537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1744"/>
        <c:crosses val="autoZero"/>
        <c:crossBetween val="between"/>
      </c:valAx>
      <c:valAx>
        <c:axId val="212142864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3424"/>
        <c:crosses val="max"/>
        <c:crossBetween val="between"/>
      </c:valAx>
      <c:catAx>
        <c:axId val="21214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142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333170744940023"/>
          <c:y val="0.90954703879811361"/>
          <c:w val="0.43074895169611865"/>
          <c:h val="9.0452961201886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Acquisition:</a:t>
            </a:r>
            <a:r>
              <a:rPr lang="en-US" u="sng" baseline="0"/>
              <a:t> Merchant Size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654309515658363E-2"/>
          <c:y val="0.21188634308020668"/>
          <c:w val="0.88554995842910944"/>
          <c:h val="0.545414948713587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Data!$KC$3</c:f>
              <c:strCache>
                <c:ptCount val="1"/>
                <c:pt idx="0">
                  <c:v>No. of Loans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Data!$KB$4:$KB$10</c:f>
              <c:strCache>
                <c:ptCount val="7"/>
                <c:pt idx="0">
                  <c:v>Lt 500K</c:v>
                </c:pt>
                <c:pt idx="1">
                  <c:v>500K to 1MM</c:v>
                </c:pt>
                <c:pt idx="2">
                  <c:v>1MM to 5MM</c:v>
                </c:pt>
                <c:pt idx="3">
                  <c:v>5MM to 10MM</c:v>
                </c:pt>
                <c:pt idx="4">
                  <c:v>10MM to 25MM</c:v>
                </c:pt>
                <c:pt idx="5">
                  <c:v>25MM to 50MM</c:v>
                </c:pt>
                <c:pt idx="6">
                  <c:v>Gt 50MM</c:v>
                </c:pt>
              </c:strCache>
            </c:strRef>
          </c:cat>
          <c:val>
            <c:numRef>
              <c:f>Data!$KC$4:$KC$10</c:f>
              <c:numCache>
                <c:formatCode>General</c:formatCode>
                <c:ptCount val="7"/>
                <c:pt idx="0">
                  <c:v>120</c:v>
                </c:pt>
                <c:pt idx="1">
                  <c:v>134</c:v>
                </c:pt>
                <c:pt idx="2">
                  <c:v>165</c:v>
                </c:pt>
                <c:pt idx="3">
                  <c:v>185</c:v>
                </c:pt>
                <c:pt idx="4">
                  <c:v>219</c:v>
                </c:pt>
                <c:pt idx="5">
                  <c:v>96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6-43E4-A563-DC0A3F5E5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495104"/>
        <c:axId val="212495664"/>
      </c:barChart>
      <c:lineChart>
        <c:grouping val="standard"/>
        <c:varyColors val="0"/>
        <c:ser>
          <c:idx val="1"/>
          <c:order val="1"/>
          <c:tx>
            <c:strRef>
              <c:f>Data!$KD$3</c:f>
              <c:strCache>
                <c:ptCount val="1"/>
                <c:pt idx="0">
                  <c:v>Avg Loan Size ($K)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Data!$KB$4:$KB$10</c:f>
              <c:strCache>
                <c:ptCount val="7"/>
                <c:pt idx="0">
                  <c:v>Lt 500K</c:v>
                </c:pt>
                <c:pt idx="1">
                  <c:v>500K to 1MM</c:v>
                </c:pt>
                <c:pt idx="2">
                  <c:v>1MM to 5MM</c:v>
                </c:pt>
                <c:pt idx="3">
                  <c:v>5MM to 10MM</c:v>
                </c:pt>
                <c:pt idx="4">
                  <c:v>10MM to 25MM</c:v>
                </c:pt>
                <c:pt idx="5">
                  <c:v>25MM to 50MM</c:v>
                </c:pt>
                <c:pt idx="6">
                  <c:v>Gt 50MM</c:v>
                </c:pt>
              </c:strCache>
            </c:strRef>
          </c:cat>
          <c:val>
            <c:numRef>
              <c:f>Data!$KD$4:$KD$10</c:f>
              <c:numCache>
                <c:formatCode>"$"#,##0</c:formatCode>
                <c:ptCount val="7"/>
                <c:pt idx="0">
                  <c:v>15</c:v>
                </c:pt>
                <c:pt idx="1">
                  <c:v>55</c:v>
                </c:pt>
                <c:pt idx="2">
                  <c:v>120</c:v>
                </c:pt>
                <c:pt idx="3">
                  <c:v>164</c:v>
                </c:pt>
                <c:pt idx="4">
                  <c:v>260</c:v>
                </c:pt>
                <c:pt idx="5">
                  <c:v>530</c:v>
                </c:pt>
                <c:pt idx="6">
                  <c:v>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D6-43E4-A563-DC0A3F5E5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96784"/>
        <c:axId val="212496224"/>
      </c:lineChart>
      <c:catAx>
        <c:axId val="21249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Revenue Buckets</a:t>
                </a:r>
              </a:p>
            </c:rich>
          </c:tx>
          <c:layout>
            <c:manualLayout>
              <c:xMode val="edge"/>
              <c:yMode val="edge"/>
              <c:x val="0.48657491726577656"/>
              <c:y val="0.849486418375404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95664"/>
        <c:crosses val="autoZero"/>
        <c:auto val="1"/>
        <c:lblAlgn val="ctr"/>
        <c:lblOffset val="100"/>
        <c:noMultiLvlLbl val="0"/>
      </c:catAx>
      <c:valAx>
        <c:axId val="21249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# Loans</a:t>
                </a:r>
              </a:p>
            </c:rich>
          </c:tx>
          <c:layout>
            <c:manualLayout>
              <c:xMode val="edge"/>
              <c:yMode val="edge"/>
              <c:x val="1.8219461697722567E-2"/>
              <c:y val="0.38341083026883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95104"/>
        <c:crosses val="autoZero"/>
        <c:crossBetween val="between"/>
      </c:valAx>
      <c:valAx>
        <c:axId val="212496224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96784"/>
        <c:crosses val="max"/>
        <c:crossBetween val="between"/>
      </c:valAx>
      <c:catAx>
        <c:axId val="21249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496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08090510425328"/>
          <c:y val="0.9095470006216918"/>
          <c:w val="0.29372537128511111"/>
          <c:h val="9.04529993783081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Acquisition:</a:t>
            </a:r>
            <a:r>
              <a:rPr lang="en-US" u="sng" baseline="0"/>
              <a:t> Charge Volume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698965952343433E-2"/>
          <c:y val="0.21086270703276108"/>
          <c:w val="0.89002022259174718"/>
          <c:h val="0.54227683219767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Data!$KI$3</c:f>
              <c:strCache>
                <c:ptCount val="1"/>
                <c:pt idx="0">
                  <c:v>No. of Loans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Data!$KH$4:$KH$10</c:f>
              <c:strCache>
                <c:ptCount val="7"/>
                <c:pt idx="0">
                  <c:v>Lt 150K</c:v>
                </c:pt>
                <c:pt idx="1">
                  <c:v>150K to 250K</c:v>
                </c:pt>
                <c:pt idx="2">
                  <c:v>250K to 500K</c:v>
                </c:pt>
                <c:pt idx="3">
                  <c:v>500K to 750K</c:v>
                </c:pt>
                <c:pt idx="4">
                  <c:v>750K to 1MM</c:v>
                </c:pt>
                <c:pt idx="5">
                  <c:v>1MM to 5MM</c:v>
                </c:pt>
                <c:pt idx="6">
                  <c:v>Gt 5MM</c:v>
                </c:pt>
              </c:strCache>
            </c:strRef>
          </c:cat>
          <c:val>
            <c:numRef>
              <c:f>Data!$KI$4:$KI$10</c:f>
              <c:numCache>
                <c:formatCode>General</c:formatCode>
                <c:ptCount val="7"/>
                <c:pt idx="0">
                  <c:v>94</c:v>
                </c:pt>
                <c:pt idx="1">
                  <c:v>126</c:v>
                </c:pt>
                <c:pt idx="2">
                  <c:v>145</c:v>
                </c:pt>
                <c:pt idx="3">
                  <c:v>190</c:v>
                </c:pt>
                <c:pt idx="4">
                  <c:v>244</c:v>
                </c:pt>
                <c:pt idx="5">
                  <c:v>100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89-4672-B98B-C32E270B9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500144"/>
        <c:axId val="212500704"/>
      </c:barChart>
      <c:lineChart>
        <c:grouping val="standard"/>
        <c:varyColors val="0"/>
        <c:ser>
          <c:idx val="1"/>
          <c:order val="1"/>
          <c:tx>
            <c:strRef>
              <c:f>Data!$KJ$3</c:f>
              <c:strCache>
                <c:ptCount val="1"/>
                <c:pt idx="0">
                  <c:v>Avg Loan Size ($K)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Data!$KH$4:$KH$10</c:f>
              <c:strCache>
                <c:ptCount val="7"/>
                <c:pt idx="0">
                  <c:v>Lt 150K</c:v>
                </c:pt>
                <c:pt idx="1">
                  <c:v>150K to 250K</c:v>
                </c:pt>
                <c:pt idx="2">
                  <c:v>250K to 500K</c:v>
                </c:pt>
                <c:pt idx="3">
                  <c:v>500K to 750K</c:v>
                </c:pt>
                <c:pt idx="4">
                  <c:v>750K to 1MM</c:v>
                </c:pt>
                <c:pt idx="5">
                  <c:v>1MM to 5MM</c:v>
                </c:pt>
                <c:pt idx="6">
                  <c:v>Gt 5MM</c:v>
                </c:pt>
              </c:strCache>
            </c:strRef>
          </c:cat>
          <c:val>
            <c:numRef>
              <c:f>Data!$KJ$4:$KJ$10</c:f>
              <c:numCache>
                <c:formatCode>"$"#,##0</c:formatCode>
                <c:ptCount val="7"/>
                <c:pt idx="0">
                  <c:v>15</c:v>
                </c:pt>
                <c:pt idx="1">
                  <c:v>26</c:v>
                </c:pt>
                <c:pt idx="2">
                  <c:v>87</c:v>
                </c:pt>
                <c:pt idx="3">
                  <c:v>125</c:v>
                </c:pt>
                <c:pt idx="4">
                  <c:v>190</c:v>
                </c:pt>
                <c:pt idx="5">
                  <c:v>423</c:v>
                </c:pt>
                <c:pt idx="6">
                  <c:v>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89-4672-B98B-C32E270B9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1824"/>
        <c:axId val="212501264"/>
      </c:lineChart>
      <c:catAx>
        <c:axId val="212500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Charge</a:t>
                </a:r>
                <a:r>
                  <a:rPr lang="en-US" sz="1000" b="1" baseline="0"/>
                  <a:t> Volume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0.50031837885912289"/>
              <c:y val="0.83954506870045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0704"/>
        <c:crosses val="autoZero"/>
        <c:auto val="1"/>
        <c:lblAlgn val="ctr"/>
        <c:lblOffset val="100"/>
        <c:noMultiLvlLbl val="0"/>
      </c:catAx>
      <c:valAx>
        <c:axId val="2125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# Loans</a:t>
                </a:r>
              </a:p>
            </c:rich>
          </c:tx>
          <c:layout>
            <c:manualLayout>
              <c:xMode val="edge"/>
              <c:yMode val="edge"/>
              <c:x val="2.4682239668313035E-2"/>
              <c:y val="0.424232509241474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0144"/>
        <c:crosses val="autoZero"/>
        <c:crossBetween val="between"/>
      </c:valAx>
      <c:valAx>
        <c:axId val="212501264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1824"/>
        <c:crosses val="max"/>
        <c:crossBetween val="between"/>
      </c:valAx>
      <c:catAx>
        <c:axId val="212501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50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710611196258105"/>
          <c:y val="0.90998398466425545"/>
          <c:w val="0.29327003084824199"/>
          <c:h val="9.0016015335744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u="sng"/>
              <a:t>Acquisition:</a:t>
            </a:r>
            <a:r>
              <a:rPr lang="en-IN" u="sng" baseline="0"/>
              <a:t> CRU</a:t>
            </a:r>
            <a:endParaRPr lang="en-IN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865812307325356E-2"/>
          <c:y val="0.21403733910885814"/>
          <c:w val="0.8911614679591735"/>
          <c:h val="0.557043823783963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Data!$KP$3</c:f>
              <c:strCache>
                <c:ptCount val="1"/>
                <c:pt idx="0">
                  <c:v>No. of Loans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Data!$KO$4:$KO$13</c:f>
              <c:strCache>
                <c:ptCount val="10"/>
                <c:pt idx="0">
                  <c:v>BBB+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  <c:pt idx="8">
                  <c:v>B-</c:v>
                </c:pt>
                <c:pt idx="9">
                  <c:v>C1</c:v>
                </c:pt>
              </c:strCache>
            </c:strRef>
          </c:cat>
          <c:val>
            <c:numRef>
              <c:f>Data!$KP$4:$KP$13</c:f>
              <c:numCache>
                <c:formatCode>General</c:formatCode>
                <c:ptCount val="10"/>
                <c:pt idx="0">
                  <c:v>40</c:v>
                </c:pt>
                <c:pt idx="1">
                  <c:v>60</c:v>
                </c:pt>
                <c:pt idx="2">
                  <c:v>90</c:v>
                </c:pt>
                <c:pt idx="3">
                  <c:v>150</c:v>
                </c:pt>
                <c:pt idx="4">
                  <c:v>164</c:v>
                </c:pt>
                <c:pt idx="5">
                  <c:v>190</c:v>
                </c:pt>
                <c:pt idx="6">
                  <c:v>140</c:v>
                </c:pt>
                <c:pt idx="7">
                  <c:v>120</c:v>
                </c:pt>
                <c:pt idx="8">
                  <c:v>110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71-47A9-A8D0-33966C000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05184"/>
        <c:axId val="212505744"/>
      </c:barChart>
      <c:lineChart>
        <c:grouping val="standard"/>
        <c:varyColors val="0"/>
        <c:ser>
          <c:idx val="1"/>
          <c:order val="1"/>
          <c:tx>
            <c:strRef>
              <c:f>Data!$KQ$3</c:f>
              <c:strCache>
                <c:ptCount val="1"/>
                <c:pt idx="0">
                  <c:v>Avg Loan Size ($K)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Data!$KO$4:$KO$13</c:f>
              <c:strCache>
                <c:ptCount val="10"/>
                <c:pt idx="0">
                  <c:v>BBB+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  <c:pt idx="8">
                  <c:v>B-</c:v>
                </c:pt>
                <c:pt idx="9">
                  <c:v>C1</c:v>
                </c:pt>
              </c:strCache>
            </c:strRef>
          </c:cat>
          <c:val>
            <c:numRef>
              <c:f>Data!$KQ$4:$KQ$13</c:f>
              <c:numCache>
                <c:formatCode>"$"#,##0_);[Red]\("$"#,##0\)</c:formatCode>
                <c:ptCount val="10"/>
                <c:pt idx="0">
                  <c:v>674</c:v>
                </c:pt>
                <c:pt idx="1">
                  <c:v>524</c:v>
                </c:pt>
                <c:pt idx="2">
                  <c:v>436</c:v>
                </c:pt>
                <c:pt idx="3" formatCode="&quot;$&quot;#,##0">
                  <c:v>325</c:v>
                </c:pt>
                <c:pt idx="4" formatCode="&quot;$&quot;#,##0">
                  <c:v>265</c:v>
                </c:pt>
                <c:pt idx="5" formatCode="&quot;$&quot;#,##0">
                  <c:v>190</c:v>
                </c:pt>
                <c:pt idx="6" formatCode="&quot;$&quot;#,##0">
                  <c:v>125</c:v>
                </c:pt>
                <c:pt idx="7" formatCode="&quot;$&quot;#,##0">
                  <c:v>87</c:v>
                </c:pt>
                <c:pt idx="8" formatCode="&quot;$&quot;#,##0">
                  <c:v>53</c:v>
                </c:pt>
                <c:pt idx="9" formatCode="&quot;$&quot;#,##0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71-47A9-A8D0-33966C000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6864"/>
        <c:axId val="212506304"/>
      </c:lineChart>
      <c:catAx>
        <c:axId val="21250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CRU Rating</a:t>
                </a:r>
              </a:p>
            </c:rich>
          </c:tx>
          <c:layout>
            <c:manualLayout>
              <c:xMode val="edge"/>
              <c:yMode val="edge"/>
              <c:x val="0.49693033323985197"/>
              <c:y val="0.847958457150409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5744"/>
        <c:crosses val="autoZero"/>
        <c:auto val="1"/>
        <c:lblAlgn val="ctr"/>
        <c:lblOffset val="100"/>
        <c:noMultiLvlLbl val="0"/>
      </c:catAx>
      <c:valAx>
        <c:axId val="21250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baseline="0"/>
                  <a:t># Loans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1.7310592854986675E-2"/>
              <c:y val="0.41437585535038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5184"/>
        <c:crosses val="autoZero"/>
        <c:crossBetween val="between"/>
      </c:valAx>
      <c:valAx>
        <c:axId val="212506304"/>
        <c:scaling>
          <c:orientation val="minMax"/>
        </c:scaling>
        <c:delete val="0"/>
        <c:axPos val="r"/>
        <c:numFmt formatCode="&quot;$&quot;#,##0_);[Red]\(&quot;$&quot;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6864"/>
        <c:crosses val="max"/>
        <c:crossBetween val="between"/>
      </c:valAx>
      <c:catAx>
        <c:axId val="212506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506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073359556002397"/>
          <c:y val="0.9086287534160723"/>
          <c:w val="0.29418224315240493"/>
          <c:h val="9.1371246583927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60008902059261"/>
          <c:y val="4.6086365520099461E-2"/>
          <c:w val="0.70046878219122455"/>
          <c:h val="0.82020242351512807"/>
        </c:manualLayout>
      </c:layout>
      <c:barChart>
        <c:barDir val="bar"/>
        <c:grouping val="clustered"/>
        <c:varyColors val="0"/>
        <c:ser>
          <c:idx val="3"/>
          <c:order val="0"/>
          <c:tx>
            <c:strRef>
              <c:f>Data!$NC$3</c:f>
              <c:strCache>
                <c:ptCount val="1"/>
                <c:pt idx="0">
                  <c:v>No Action Taken (Not Req)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Data!$MY$4:$MY$8</c:f>
              <c:strCache>
                <c:ptCount val="5"/>
                <c:pt idx="0">
                  <c:v>Others</c:v>
                </c:pt>
                <c:pt idx="1">
                  <c:v>No amortization</c:v>
                </c:pt>
                <c:pt idx="2">
                  <c:v>Debit ACH behavior</c:v>
                </c:pt>
                <c:pt idx="3">
                  <c:v>CV drop</c:v>
                </c:pt>
                <c:pt idx="4">
                  <c:v>Aging</c:v>
                </c:pt>
              </c:strCache>
            </c:strRef>
          </c:cat>
          <c:val>
            <c:numRef>
              <c:f>Data!$NC$4:$NC$8</c:f>
              <c:numCache>
                <c:formatCode>0.0%</c:formatCode>
                <c:ptCount val="5"/>
                <c:pt idx="0">
                  <c:v>1.4184397200000001E-2</c:v>
                </c:pt>
                <c:pt idx="1">
                  <c:v>1.54511743E-2</c:v>
                </c:pt>
                <c:pt idx="2">
                  <c:v>2.0887728500000001E-2</c:v>
                </c:pt>
                <c:pt idx="3">
                  <c:v>1.19402985E-2</c:v>
                </c:pt>
                <c:pt idx="4">
                  <c:v>2.2388059700000001E-2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7-4A0B-89AF-2766C5353EC1}"/>
            </c:ext>
          </c:extLst>
        </c:ser>
        <c:ser>
          <c:idx val="2"/>
          <c:order val="1"/>
          <c:tx>
            <c:strRef>
              <c:f>Data!$NB$3</c:f>
              <c:strCache>
                <c:ptCount val="1"/>
                <c:pt idx="0">
                  <c:v>No Action Taken (Req)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6"/>
              <c:layout>
                <c:manualLayout>
                  <c:x val="-3.2667739328956474E-2"/>
                  <c:y val="-2.44313308534458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57-4A0B-89AF-2766C5353EC1}"/>
                </c:ext>
              </c:extLst>
            </c:dLbl>
            <c:dLbl>
              <c:idx val="7"/>
              <c:layout>
                <c:manualLayout>
                  <c:x val="-3.2667739328956474E-2"/>
                  <c:y val="-0.1277575973495720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57-4A0B-89AF-2766C5353EC1}"/>
                </c:ext>
              </c:extLst>
            </c:dLbl>
            <c:numFmt formatCode="0.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Data!$MY$4:$MY$8</c:f>
              <c:strCache>
                <c:ptCount val="5"/>
                <c:pt idx="0">
                  <c:v>Others</c:v>
                </c:pt>
                <c:pt idx="1">
                  <c:v>No amortization</c:v>
                </c:pt>
                <c:pt idx="2">
                  <c:v>Debit ACH behavior</c:v>
                </c:pt>
                <c:pt idx="3">
                  <c:v>CV drop</c:v>
                </c:pt>
                <c:pt idx="4">
                  <c:v>Aging</c:v>
                </c:pt>
              </c:strCache>
            </c:strRef>
          </c:cat>
          <c:val>
            <c:numRef>
              <c:f>Data!$NB$4:$NB$8</c:f>
              <c:numCache>
                <c:formatCode>0.0%</c:formatCode>
                <c:ptCount val="5"/>
                <c:pt idx="0">
                  <c:v>1.52877698E-2</c:v>
                </c:pt>
                <c:pt idx="1">
                  <c:v>2.3723568800000001E-2</c:v>
                </c:pt>
                <c:pt idx="2">
                  <c:v>3.4482758600000003E-2</c:v>
                </c:pt>
                <c:pt idx="3">
                  <c:v>2.08333333E-2</c:v>
                </c:pt>
                <c:pt idx="4">
                  <c:v>9.5541401299999995E-2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57-4A0B-89AF-2766C5353EC1}"/>
            </c:ext>
          </c:extLst>
        </c:ser>
        <c:ser>
          <c:idx val="1"/>
          <c:order val="2"/>
          <c:tx>
            <c:strRef>
              <c:f>Data!$MZ$3</c:f>
              <c:strCache>
                <c:ptCount val="1"/>
                <c:pt idx="0">
                  <c:v>Action Taken (Late)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Data!$MY$4:$MY$8</c:f>
              <c:strCache>
                <c:ptCount val="5"/>
                <c:pt idx="0">
                  <c:v>Others</c:v>
                </c:pt>
                <c:pt idx="1">
                  <c:v>No amortization</c:v>
                </c:pt>
                <c:pt idx="2">
                  <c:v>Debit ACH behavior</c:v>
                </c:pt>
                <c:pt idx="3">
                  <c:v>CV drop</c:v>
                </c:pt>
                <c:pt idx="4">
                  <c:v>Aging</c:v>
                </c:pt>
              </c:strCache>
            </c:strRef>
          </c:cat>
          <c:val>
            <c:numRef>
              <c:f>Data!$MZ$4:$MZ$8</c:f>
              <c:numCache>
                <c:formatCode>0.0%</c:formatCode>
                <c:ptCount val="5"/>
                <c:pt idx="0">
                  <c:v>7.2463768100000006E-2</c:v>
                </c:pt>
                <c:pt idx="1">
                  <c:v>0.1466083151</c:v>
                </c:pt>
                <c:pt idx="2">
                  <c:v>7.8431372499999999E-2</c:v>
                </c:pt>
                <c:pt idx="3">
                  <c:v>2.89017341E-2</c:v>
                </c:pt>
                <c:pt idx="4">
                  <c:v>3.7037037000000002E-2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7-4A0B-89AF-2766C5353EC1}"/>
            </c:ext>
          </c:extLst>
        </c:ser>
        <c:ser>
          <c:idx val="0"/>
          <c:order val="3"/>
          <c:tx>
            <c:strRef>
              <c:f>Data!$NA$3</c:f>
              <c:strCache>
                <c:ptCount val="1"/>
                <c:pt idx="0">
                  <c:v>Action Taken (Timely)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Data!$MY$4:$MY$8</c:f>
              <c:strCache>
                <c:ptCount val="5"/>
                <c:pt idx="0">
                  <c:v>Others</c:v>
                </c:pt>
                <c:pt idx="1">
                  <c:v>No amortization</c:v>
                </c:pt>
                <c:pt idx="2">
                  <c:v>Debit ACH behavior</c:v>
                </c:pt>
                <c:pt idx="3">
                  <c:v>CV drop</c:v>
                </c:pt>
                <c:pt idx="4">
                  <c:v>Aging</c:v>
                </c:pt>
              </c:strCache>
            </c:strRef>
          </c:cat>
          <c:val>
            <c:numRef>
              <c:f>Data!$NA$4:$NA$8</c:f>
              <c:numCache>
                <c:formatCode>0.0%</c:formatCode>
                <c:ptCount val="5"/>
                <c:pt idx="0">
                  <c:v>4.1044776099999999E-2</c:v>
                </c:pt>
                <c:pt idx="1">
                  <c:v>9.8092643100000002E-2</c:v>
                </c:pt>
                <c:pt idx="2">
                  <c:v>0.11904761899999999</c:v>
                </c:pt>
                <c:pt idx="3">
                  <c:v>3.3898305099999998E-2</c:v>
                </c:pt>
                <c:pt idx="4">
                  <c:v>0.1057692308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57-4A0B-89AF-2766C5353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0"/>
        <c:overlap val="-40"/>
        <c:axId val="211898368"/>
        <c:axId val="211898928"/>
      </c:barChart>
      <c:catAx>
        <c:axId val="211898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 Triggers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98928"/>
        <c:crosses val="autoZero"/>
        <c:auto val="1"/>
        <c:lblAlgn val="ctr"/>
        <c:lblOffset val="100"/>
        <c:noMultiLvlLbl val="0"/>
      </c:catAx>
      <c:valAx>
        <c:axId val="21189892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1189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949398591262637"/>
          <c:y val="0.87351777869871516"/>
          <c:w val="0.74377328812589627"/>
          <c:h val="9.05269788644840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10110196113538E-2"/>
          <c:y val="6.1617677719358402E-2"/>
          <c:w val="0.95305846756221091"/>
          <c:h val="0.720839620827677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Data!$KW$3</c:f>
              <c:strCache>
                <c:ptCount val="1"/>
                <c:pt idx="0">
                  <c:v>Action Taken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Data!$KV$4:$KV$15</c:f>
              <c:strCache>
                <c:ptCount val="12"/>
                <c:pt idx="0">
                  <c:v>Mar - 14</c:v>
                </c:pt>
                <c:pt idx="1">
                  <c:v>Apr - 14</c:v>
                </c:pt>
                <c:pt idx="2">
                  <c:v>May - 14</c:v>
                </c:pt>
                <c:pt idx="3">
                  <c:v>Jun - 14</c:v>
                </c:pt>
                <c:pt idx="4">
                  <c:v>Jul - 14</c:v>
                </c:pt>
                <c:pt idx="5">
                  <c:v>Aug - 14</c:v>
                </c:pt>
                <c:pt idx="6">
                  <c:v>Sep - 14</c:v>
                </c:pt>
                <c:pt idx="7">
                  <c:v>Oct - 14</c:v>
                </c:pt>
                <c:pt idx="8">
                  <c:v>Nov - 14</c:v>
                </c:pt>
                <c:pt idx="9">
                  <c:v>Dec - 14</c:v>
                </c:pt>
                <c:pt idx="10">
                  <c:v>Jan - 15</c:v>
                </c:pt>
                <c:pt idx="11">
                  <c:v>Feb - 15</c:v>
                </c:pt>
              </c:strCache>
            </c:strRef>
          </c:cat>
          <c:val>
            <c:numRef>
              <c:f>Data!$KW$4:$KW$15</c:f>
              <c:numCache>
                <c:formatCode>General</c:formatCode>
                <c:ptCount val="12"/>
                <c:pt idx="0">
                  <c:v>241</c:v>
                </c:pt>
                <c:pt idx="1">
                  <c:v>346</c:v>
                </c:pt>
                <c:pt idx="2">
                  <c:v>372</c:v>
                </c:pt>
                <c:pt idx="3">
                  <c:v>353</c:v>
                </c:pt>
                <c:pt idx="4">
                  <c:v>423</c:v>
                </c:pt>
                <c:pt idx="5">
                  <c:v>435</c:v>
                </c:pt>
                <c:pt idx="6">
                  <c:v>407</c:v>
                </c:pt>
                <c:pt idx="7">
                  <c:v>550</c:v>
                </c:pt>
                <c:pt idx="8">
                  <c:v>555</c:v>
                </c:pt>
                <c:pt idx="9">
                  <c:v>620</c:v>
                </c:pt>
                <c:pt idx="10">
                  <c:v>653</c:v>
                </c:pt>
                <c:pt idx="11">
                  <c:v>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F-431B-A6A2-972E9455FBDD}"/>
            </c:ext>
          </c:extLst>
        </c:ser>
        <c:ser>
          <c:idx val="1"/>
          <c:order val="1"/>
          <c:tx>
            <c:strRef>
              <c:f>Data!$KX$3</c:f>
              <c:strCache>
                <c:ptCount val="1"/>
                <c:pt idx="0">
                  <c:v>No Action Taken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Data!$KV$4:$KV$15</c:f>
              <c:strCache>
                <c:ptCount val="12"/>
                <c:pt idx="0">
                  <c:v>Mar - 14</c:v>
                </c:pt>
                <c:pt idx="1">
                  <c:v>Apr - 14</c:v>
                </c:pt>
                <c:pt idx="2">
                  <c:v>May - 14</c:v>
                </c:pt>
                <c:pt idx="3">
                  <c:v>Jun - 14</c:v>
                </c:pt>
                <c:pt idx="4">
                  <c:v>Jul - 14</c:v>
                </c:pt>
                <c:pt idx="5">
                  <c:v>Aug - 14</c:v>
                </c:pt>
                <c:pt idx="6">
                  <c:v>Sep - 14</c:v>
                </c:pt>
                <c:pt idx="7">
                  <c:v>Oct - 14</c:v>
                </c:pt>
                <c:pt idx="8">
                  <c:v>Nov - 14</c:v>
                </c:pt>
                <c:pt idx="9">
                  <c:v>Dec - 14</c:v>
                </c:pt>
                <c:pt idx="10">
                  <c:v>Jan - 15</c:v>
                </c:pt>
                <c:pt idx="11">
                  <c:v>Feb - 15</c:v>
                </c:pt>
              </c:strCache>
            </c:strRef>
          </c:cat>
          <c:val>
            <c:numRef>
              <c:f>Data!$KX$4:$KX$15</c:f>
              <c:numCache>
                <c:formatCode>General</c:formatCode>
                <c:ptCount val="12"/>
                <c:pt idx="0">
                  <c:v>511</c:v>
                </c:pt>
                <c:pt idx="1">
                  <c:v>1016</c:v>
                </c:pt>
                <c:pt idx="2">
                  <c:v>1390</c:v>
                </c:pt>
                <c:pt idx="3">
                  <c:v>1367</c:v>
                </c:pt>
                <c:pt idx="4">
                  <c:v>1534</c:v>
                </c:pt>
                <c:pt idx="5">
                  <c:v>1885</c:v>
                </c:pt>
                <c:pt idx="6">
                  <c:v>1751</c:v>
                </c:pt>
                <c:pt idx="7">
                  <c:v>1585</c:v>
                </c:pt>
                <c:pt idx="8">
                  <c:v>2214</c:v>
                </c:pt>
                <c:pt idx="9">
                  <c:v>2427</c:v>
                </c:pt>
                <c:pt idx="10">
                  <c:v>2457</c:v>
                </c:pt>
                <c:pt idx="11">
                  <c:v>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CF-431B-A6A2-972E9455FBD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11902288"/>
        <c:axId val="211902848"/>
      </c:barChart>
      <c:catAx>
        <c:axId val="211902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02848"/>
        <c:crosses val="autoZero"/>
        <c:auto val="1"/>
        <c:lblAlgn val="ctr"/>
        <c:lblOffset val="100"/>
        <c:noMultiLvlLbl val="0"/>
      </c:catAx>
      <c:valAx>
        <c:axId val="2119028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# Trigger</a:t>
                </a:r>
                <a:r>
                  <a:rPr lang="en-US" sz="1000" b="1" baseline="0"/>
                  <a:t> fired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2.06919550098869E-3"/>
              <c:y val="0.24250355886745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K&quot;" sourceLinked="0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0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233247390456237"/>
          <c:y val="0.90028859356277102"/>
          <c:w val="0.4834312753511103"/>
          <c:h val="9.971140643722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prstDash val="solid"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571128608923883E-2"/>
          <c:y val="0.16887114692058841"/>
          <c:w val="0.95742887139107613"/>
          <c:h val="0.5151789049624609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Data!$MM$3</c:f>
              <c:strCache>
                <c:ptCount val="1"/>
                <c:pt idx="0">
                  <c:v>Action Taken (Timely)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Data!$MK$4:$MK$8</c:f>
              <c:strCache>
                <c:ptCount val="5"/>
                <c:pt idx="0">
                  <c:v>Aging</c:v>
                </c:pt>
                <c:pt idx="1">
                  <c:v>CV drop</c:v>
                </c:pt>
                <c:pt idx="2">
                  <c:v>Debit ACH behavior</c:v>
                </c:pt>
                <c:pt idx="3">
                  <c:v>No amortization</c:v>
                </c:pt>
                <c:pt idx="4">
                  <c:v>Others</c:v>
                </c:pt>
              </c:strCache>
            </c:strRef>
          </c:cat>
          <c:val>
            <c:numRef>
              <c:f>Data!$MM$4:$MM$8</c:f>
              <c:numCache>
                <c:formatCode>0.0%</c:formatCode>
                <c:ptCount val="5"/>
                <c:pt idx="0">
                  <c:v>0.2060737527</c:v>
                </c:pt>
                <c:pt idx="1">
                  <c:v>8.1794195299999997E-2</c:v>
                </c:pt>
                <c:pt idx="2">
                  <c:v>0.11111111110000001</c:v>
                </c:pt>
                <c:pt idx="3">
                  <c:v>9.7134870700000001E-2</c:v>
                </c:pt>
                <c:pt idx="4">
                  <c:v>0.1202702703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0-44D3-A508-414F7678ED3B}"/>
            </c:ext>
          </c:extLst>
        </c:ser>
        <c:ser>
          <c:idx val="0"/>
          <c:order val="1"/>
          <c:tx>
            <c:strRef>
              <c:f>Data!$ML$3</c:f>
              <c:strCache>
                <c:ptCount val="1"/>
                <c:pt idx="0">
                  <c:v>Action Taken (Late)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Data!$MK$4:$MK$8</c:f>
              <c:strCache>
                <c:ptCount val="5"/>
                <c:pt idx="0">
                  <c:v>Aging</c:v>
                </c:pt>
                <c:pt idx="1">
                  <c:v>CV drop</c:v>
                </c:pt>
                <c:pt idx="2">
                  <c:v>Debit ACH behavior</c:v>
                </c:pt>
                <c:pt idx="3">
                  <c:v>No amortization</c:v>
                </c:pt>
                <c:pt idx="4">
                  <c:v>Others</c:v>
                </c:pt>
              </c:strCache>
            </c:strRef>
          </c:cat>
          <c:val>
            <c:numRef>
              <c:f>Data!$ML$4:$ML$8</c:f>
              <c:numCache>
                <c:formatCode>0.0%</c:formatCode>
                <c:ptCount val="5"/>
                <c:pt idx="0">
                  <c:v>0.16052060739999999</c:v>
                </c:pt>
                <c:pt idx="1">
                  <c:v>2.11081794E-2</c:v>
                </c:pt>
                <c:pt idx="2">
                  <c:v>5.0505050500000002E-2</c:v>
                </c:pt>
                <c:pt idx="3">
                  <c:v>9.7134870700000001E-2</c:v>
                </c:pt>
                <c:pt idx="4">
                  <c:v>3.7837837800000003E-2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80-44D3-A508-414F7678ED3B}"/>
            </c:ext>
          </c:extLst>
        </c:ser>
        <c:ser>
          <c:idx val="2"/>
          <c:order val="2"/>
          <c:tx>
            <c:strRef>
              <c:f>Data!$MN$3</c:f>
              <c:strCache>
                <c:ptCount val="1"/>
                <c:pt idx="0">
                  <c:v>No Action Taken (Req)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Data!$MK$4:$MK$8</c:f>
              <c:strCache>
                <c:ptCount val="5"/>
                <c:pt idx="0">
                  <c:v>Aging</c:v>
                </c:pt>
                <c:pt idx="1">
                  <c:v>CV drop</c:v>
                </c:pt>
                <c:pt idx="2">
                  <c:v>Debit ACH behavior</c:v>
                </c:pt>
                <c:pt idx="3">
                  <c:v>No amortization</c:v>
                </c:pt>
                <c:pt idx="4">
                  <c:v>Others</c:v>
                </c:pt>
              </c:strCache>
            </c:strRef>
          </c:cat>
          <c:val>
            <c:numRef>
              <c:f>Data!$MN$4:$MN$8</c:f>
              <c:numCache>
                <c:formatCode>0.0%</c:formatCode>
                <c:ptCount val="5"/>
                <c:pt idx="0">
                  <c:v>0.38828633410000002</c:v>
                </c:pt>
                <c:pt idx="1">
                  <c:v>0.58839050130000004</c:v>
                </c:pt>
                <c:pt idx="2">
                  <c:v>0.49494949490000001</c:v>
                </c:pt>
                <c:pt idx="3">
                  <c:v>0.56254367579999998</c:v>
                </c:pt>
                <c:pt idx="4">
                  <c:v>0.61351351350000005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80-44D3-A508-414F7678ED3B}"/>
            </c:ext>
          </c:extLst>
        </c:ser>
        <c:ser>
          <c:idx val="3"/>
          <c:order val="3"/>
          <c:tx>
            <c:strRef>
              <c:f>Data!$MO$3</c:f>
              <c:strCache>
                <c:ptCount val="1"/>
                <c:pt idx="0">
                  <c:v>No Action Taken (Not Req)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Data!$MK$4:$MK$8</c:f>
              <c:strCache>
                <c:ptCount val="5"/>
                <c:pt idx="0">
                  <c:v>Aging</c:v>
                </c:pt>
                <c:pt idx="1">
                  <c:v>CV drop</c:v>
                </c:pt>
                <c:pt idx="2">
                  <c:v>Debit ACH behavior</c:v>
                </c:pt>
                <c:pt idx="3">
                  <c:v>No amortization</c:v>
                </c:pt>
                <c:pt idx="4">
                  <c:v>Others</c:v>
                </c:pt>
              </c:strCache>
            </c:strRef>
          </c:cat>
          <c:val>
            <c:numRef>
              <c:f>Data!$MO$4:$MO$8</c:f>
              <c:numCache>
                <c:formatCode>0.0%</c:formatCode>
                <c:ptCount val="5"/>
                <c:pt idx="0">
                  <c:v>0.2451193059</c:v>
                </c:pt>
                <c:pt idx="1">
                  <c:v>0.308707124</c:v>
                </c:pt>
                <c:pt idx="2">
                  <c:v>0.34343434340000001</c:v>
                </c:pt>
                <c:pt idx="3">
                  <c:v>0.2431865828</c:v>
                </c:pt>
                <c:pt idx="4">
                  <c:v>0.2283783784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80-44D3-A508-414F7678ED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4"/>
        <c:overlap val="-90"/>
        <c:axId val="211907328"/>
        <c:axId val="211907888"/>
      </c:barChart>
      <c:catAx>
        <c:axId val="21190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Triggers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5995800524934383"/>
              <c:y val="0.838522528452636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07888"/>
        <c:crosses val="autoZero"/>
        <c:auto val="1"/>
        <c:lblAlgn val="ctr"/>
        <c:lblOffset val="100"/>
        <c:noMultiLvlLbl val="0"/>
      </c:catAx>
      <c:valAx>
        <c:axId val="211907888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% Triggers Fired</a:t>
                </a:r>
              </a:p>
            </c:rich>
          </c:tx>
          <c:layout>
            <c:manualLayout>
              <c:xMode val="edge"/>
              <c:yMode val="edge"/>
              <c:x val="5.8904653411626497E-4"/>
              <c:y val="0.173122871268998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crossAx val="21190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909548507776776E-3"/>
          <c:y val="0.93180003662332911"/>
          <c:w val="0.98623853018372698"/>
          <c:h val="6.6667342443774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0314952934392188E-4"/>
          <c:y val="0.12468407952796946"/>
          <c:w val="0.88030183837256604"/>
          <c:h val="0.78025756459758422"/>
        </c:manualLayout>
      </c:layout>
      <c:pie3DChart>
        <c:varyColors val="1"/>
        <c:ser>
          <c:idx val="0"/>
          <c:order val="0"/>
          <c:tx>
            <c:strRef>
              <c:f>Data!$LL$3</c:f>
              <c:strCache>
                <c:ptCount val="1"/>
                <c:pt idx="0">
                  <c:v>Percentage  Distribution</c:v>
                </c:pt>
              </c:strCache>
            </c:strRef>
          </c:tx>
          <c:explosion val="2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186-4430-9263-8CED975B631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186-4430-9263-8CED975B631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186-4430-9263-8CED975B631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186-4430-9263-8CED975B631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186-4430-9263-8CED975B631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186-4430-9263-8CED975B631D}"/>
              </c:ext>
            </c:extLst>
          </c:dPt>
          <c:dLbls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Data!$LK$4:$LK$9</c:f>
              <c:strCache>
                <c:ptCount val="6"/>
                <c:pt idx="0">
                  <c:v>Customer contact</c:v>
                </c:pt>
                <c:pt idx="1">
                  <c:v>Debit ACH</c:v>
                </c:pt>
                <c:pt idx="2">
                  <c:v>No action</c:v>
                </c:pt>
                <c:pt idx="3">
                  <c:v>Others</c:v>
                </c:pt>
                <c:pt idx="4">
                  <c:v>Payment plan</c:v>
                </c:pt>
                <c:pt idx="5">
                  <c:v>Risk action</c:v>
                </c:pt>
              </c:strCache>
            </c:strRef>
          </c:cat>
          <c:val>
            <c:numRef>
              <c:f>Data!$LL$4:$LL$9</c:f>
              <c:numCache>
                <c:formatCode>0.0%</c:formatCode>
                <c:ptCount val="6"/>
                <c:pt idx="0">
                  <c:v>0.20210635139999999</c:v>
                </c:pt>
                <c:pt idx="1">
                  <c:v>1.09194288E-2</c:v>
                </c:pt>
                <c:pt idx="2">
                  <c:v>0.72578665119999997</c:v>
                </c:pt>
                <c:pt idx="3">
                  <c:v>9.5625767000000004E-3</c:v>
                </c:pt>
                <c:pt idx="4">
                  <c:v>3.7927246900000003E-2</c:v>
                </c:pt>
                <c:pt idx="5">
                  <c:v>1.3697745000000001E-2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86-4430-9263-8CED975B6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0804084790439"/>
          <c:y val="0.29504548390905322"/>
          <c:w val="0.19628323621412813"/>
          <c:h val="0.61714710255452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357816627264048E-2"/>
          <c:y val="5.8027729718056538E-2"/>
          <c:w val="0.92528436674547188"/>
          <c:h val="0.558589903498982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Data!$MB$3</c:f>
              <c:strCache>
                <c:ptCount val="1"/>
                <c:pt idx="0">
                  <c:v># of Triggers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Data!$MA$4:$MA$8</c:f>
              <c:strCache>
                <c:ptCount val="5"/>
                <c:pt idx="0">
                  <c:v>Aging</c:v>
                </c:pt>
                <c:pt idx="1">
                  <c:v>CV drop</c:v>
                </c:pt>
                <c:pt idx="2">
                  <c:v>Debit ACH behavior</c:v>
                </c:pt>
                <c:pt idx="3">
                  <c:v>No amortization</c:v>
                </c:pt>
                <c:pt idx="4">
                  <c:v>Others</c:v>
                </c:pt>
              </c:strCache>
            </c:strRef>
          </c:cat>
          <c:val>
            <c:numRef>
              <c:f>Data!$MB$4:$MB$8</c:f>
              <c:numCache>
                <c:formatCode>0</c:formatCode>
                <c:ptCount val="5"/>
                <c:pt idx="0">
                  <c:v>3700</c:v>
                </c:pt>
                <c:pt idx="1">
                  <c:v>4287</c:v>
                </c:pt>
                <c:pt idx="2">
                  <c:v>1261</c:v>
                </c:pt>
                <c:pt idx="3">
                  <c:v>11518</c:v>
                </c:pt>
                <c:pt idx="4">
                  <c:v>5762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3-4CD6-AC58-8F5F784DA3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4"/>
        <c:axId val="213758800"/>
        <c:axId val="213759360"/>
      </c:barChart>
      <c:lineChart>
        <c:grouping val="standard"/>
        <c:varyColors val="0"/>
        <c:ser>
          <c:idx val="2"/>
          <c:order val="1"/>
          <c:tx>
            <c:strRef>
              <c:f>Data!$MD$3</c:f>
              <c:strCache>
                <c:ptCount val="1"/>
                <c:pt idx="0">
                  <c:v>Avg. Time Taken to Open (days)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>
              <a:outerShdw blurRad="57150" dist="19050" dir="5400000" algn="tl" rotWithShape="0">
                <a:prstClr val="black">
                  <a:alpha val="63000"/>
                </a:prstClr>
              </a:outerShdw>
            </a:effectLst>
          </c:spPr>
          <c:marker>
            <c:symbol val="none"/>
          </c:marker>
          <c:dLbls>
            <c:numFmt formatCode="#,##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Data!$MA$4:$MA$8</c:f>
              <c:strCache>
                <c:ptCount val="5"/>
                <c:pt idx="0">
                  <c:v>Aging</c:v>
                </c:pt>
                <c:pt idx="1">
                  <c:v>CV drop</c:v>
                </c:pt>
                <c:pt idx="2">
                  <c:v>Debit ACH behavior</c:v>
                </c:pt>
                <c:pt idx="3">
                  <c:v>No amortization</c:v>
                </c:pt>
                <c:pt idx="4">
                  <c:v>Others</c:v>
                </c:pt>
              </c:strCache>
            </c:strRef>
          </c:cat>
          <c:val>
            <c:numRef>
              <c:f>Data!$MD$4:$MD$8</c:f>
              <c:numCache>
                <c:formatCode>0</c:formatCode>
                <c:ptCount val="5"/>
                <c:pt idx="0">
                  <c:v>1.3499830999999999E-3</c:v>
                </c:pt>
                <c:pt idx="1">
                  <c:v>0.49188391539999998</c:v>
                </c:pt>
                <c:pt idx="2">
                  <c:v>0.43664383559999997</c:v>
                </c:pt>
                <c:pt idx="3">
                  <c:v>3.9363484099999999E-2</c:v>
                </c:pt>
                <c:pt idx="4">
                  <c:v>5.6828271999999997E-3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93-4CD6-AC58-8F5F784DA3E8}"/>
            </c:ext>
          </c:extLst>
        </c:ser>
        <c:ser>
          <c:idx val="1"/>
          <c:order val="2"/>
          <c:tx>
            <c:strRef>
              <c:f>Data!$MC$3</c:f>
              <c:strCache>
                <c:ptCount val="1"/>
                <c:pt idx="0">
                  <c:v>Avg. Time Taken to Close (days)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Data!$MA$4:$MA$8</c:f>
              <c:strCache>
                <c:ptCount val="5"/>
                <c:pt idx="0">
                  <c:v>Aging</c:v>
                </c:pt>
                <c:pt idx="1">
                  <c:v>CV drop</c:v>
                </c:pt>
                <c:pt idx="2">
                  <c:v>Debit ACH behavior</c:v>
                </c:pt>
                <c:pt idx="3">
                  <c:v>No amortization</c:v>
                </c:pt>
                <c:pt idx="4">
                  <c:v>Others</c:v>
                </c:pt>
              </c:strCache>
            </c:strRef>
          </c:cat>
          <c:val>
            <c:numRef>
              <c:f>Data!$MC$4:$MC$8</c:f>
              <c:numCache>
                <c:formatCode>0</c:formatCode>
                <c:ptCount val="5"/>
                <c:pt idx="0">
                  <c:v>10.179768786</c:v>
                </c:pt>
                <c:pt idx="1">
                  <c:v>4.4585410058999999</c:v>
                </c:pt>
                <c:pt idx="2">
                  <c:v>6.1834482759</c:v>
                </c:pt>
                <c:pt idx="3">
                  <c:v>7.8195530725999998</c:v>
                </c:pt>
                <c:pt idx="4">
                  <c:v>2.9583834495999999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93-4CD6-AC58-8F5F784DA3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3760480"/>
        <c:axId val="213759920"/>
      </c:lineChart>
      <c:catAx>
        <c:axId val="21375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Triggers</a:t>
                </a:r>
                <a:endParaRPr lang="en-IN" sz="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09950477928215"/>
              <c:y val="0.857198574302694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59360"/>
        <c:crosses val="autoZero"/>
        <c:auto val="1"/>
        <c:lblAlgn val="ctr"/>
        <c:lblOffset val="100"/>
        <c:noMultiLvlLbl val="0"/>
      </c:catAx>
      <c:valAx>
        <c:axId val="21375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#</a:t>
                </a:r>
                <a:r>
                  <a:rPr lang="en-US" sz="1000" b="1" baseline="0"/>
                  <a:t> of Triggers Fired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1.6588905627283341E-2"/>
              <c:y val="0.1724099222112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k" sourceLinked="0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58800"/>
        <c:crosses val="autoZero"/>
        <c:crossBetween val="between"/>
      </c:valAx>
      <c:valAx>
        <c:axId val="213759920"/>
        <c:scaling>
          <c:orientation val="minMax"/>
        </c:scaling>
        <c:delete val="0"/>
        <c:axPos val="r"/>
        <c:numFmt formatCode="\k" sourceLinked="0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60480"/>
        <c:crosses val="max"/>
        <c:crossBetween val="between"/>
      </c:valAx>
      <c:catAx>
        <c:axId val="2137604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3759920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0065511811023612E-2"/>
          <c:y val="0.92035194471757098"/>
          <c:w val="0.98796199475065616"/>
          <c:h val="7.96480552824289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accent5">
          <a:lumMod val="60000"/>
          <a:lumOff val="40000"/>
        </a:schemeClr>
      </a:solidFill>
      <a:prstDash val="solid"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Fico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45848171697143E-2"/>
          <c:y val="0.21188630975391459"/>
          <c:w val="0.90697630707507015"/>
          <c:h val="0.540055002612539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Data!$CQ$3</c:f>
              <c:strCache>
                <c:ptCount val="1"/>
                <c:pt idx="0">
                  <c:v>FICO Bands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Data!$CP$4:$CP$8</c:f>
              <c:strCache>
                <c:ptCount val="5"/>
                <c:pt idx="0">
                  <c:v>575-600</c:v>
                </c:pt>
                <c:pt idx="1">
                  <c:v>601-625</c:v>
                </c:pt>
                <c:pt idx="2">
                  <c:v>626-680</c:v>
                </c:pt>
                <c:pt idx="3">
                  <c:v>681-750</c:v>
                </c:pt>
                <c:pt idx="4">
                  <c:v>751-800</c:v>
                </c:pt>
              </c:strCache>
            </c:strRef>
          </c:cat>
          <c:val>
            <c:numRef>
              <c:f>Data!$CQ$4:$CQ$8</c:f>
              <c:numCache>
                <c:formatCode>General</c:formatCode>
                <c:ptCount val="5"/>
                <c:pt idx="0">
                  <c:v>62</c:v>
                </c:pt>
                <c:pt idx="1">
                  <c:v>62</c:v>
                </c:pt>
                <c:pt idx="2">
                  <c:v>81</c:v>
                </c:pt>
                <c:pt idx="3">
                  <c:v>87</c:v>
                </c:pt>
                <c:pt idx="4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F8-4597-875C-A5F1F3118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764400"/>
        <c:axId val="213764960"/>
      </c:barChart>
      <c:lineChart>
        <c:grouping val="standard"/>
        <c:varyColors val="0"/>
        <c:ser>
          <c:idx val="1"/>
          <c:order val="1"/>
          <c:tx>
            <c:strRef>
              <c:f>Data!$CR$3</c:f>
              <c:strCache>
                <c:ptCount val="1"/>
                <c:pt idx="0">
                  <c:v>$ Write-Off Rate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Data!$CP$4:$CP$8</c:f>
              <c:strCache>
                <c:ptCount val="5"/>
                <c:pt idx="0">
                  <c:v>575-600</c:v>
                </c:pt>
                <c:pt idx="1">
                  <c:v>601-625</c:v>
                </c:pt>
                <c:pt idx="2">
                  <c:v>626-680</c:v>
                </c:pt>
                <c:pt idx="3">
                  <c:v>681-750</c:v>
                </c:pt>
                <c:pt idx="4">
                  <c:v>751-800</c:v>
                </c:pt>
              </c:strCache>
            </c:strRef>
          </c:cat>
          <c:val>
            <c:numRef>
              <c:f>Data!$CR$4:$CR$8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0.61</c:v>
                </c:pt>
                <c:pt idx="2">
                  <c:v>0.67</c:v>
                </c:pt>
                <c:pt idx="3">
                  <c:v>0.67</c:v>
                </c:pt>
                <c:pt idx="4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F8-4597-875C-A5F1F3118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66080"/>
        <c:axId val="213765520"/>
      </c:lineChart>
      <c:catAx>
        <c:axId val="213764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Fico Bands</a:t>
                </a:r>
              </a:p>
            </c:rich>
          </c:tx>
          <c:layout>
            <c:manualLayout>
              <c:xMode val="edge"/>
              <c:yMode val="edge"/>
              <c:x val="0.47001170114757845"/>
              <c:y val="0.84412634393852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64960"/>
        <c:crosses val="autoZero"/>
        <c:auto val="1"/>
        <c:lblAlgn val="ctr"/>
        <c:lblOffset val="100"/>
        <c:noMultiLvlLbl val="0"/>
      </c:catAx>
      <c:valAx>
        <c:axId val="213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$ AR</a:t>
                </a:r>
              </a:p>
            </c:rich>
          </c:tx>
          <c:layout>
            <c:manualLayout>
              <c:xMode val="edge"/>
              <c:yMode val="edge"/>
              <c:x val="2.0097080457535402E-2"/>
              <c:y val="0.434575266327003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64400"/>
        <c:crosses val="autoZero"/>
        <c:crossBetween val="between"/>
      </c:valAx>
      <c:valAx>
        <c:axId val="213765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66080"/>
        <c:crosses val="max"/>
        <c:crossBetween val="between"/>
      </c:valAx>
      <c:catAx>
        <c:axId val="213766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65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256898771229694"/>
          <c:y val="0.91176408831249034"/>
          <c:w val="0.29076659861961701"/>
          <c:h val="8.8235911687509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Loan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78919887304246E-2"/>
          <c:y val="0.21188630975391459"/>
          <c:w val="0.9086455939364585"/>
          <c:h val="0.540055002612539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Data!$CK$3</c:f>
              <c:strCache>
                <c:ptCount val="1"/>
                <c:pt idx="0">
                  <c:v>$ Loan 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Data!$CJ$4:$CJ$8</c:f>
              <c:strCache>
                <c:ptCount val="5"/>
                <c:pt idx="0">
                  <c:v>Lt 75K</c:v>
                </c:pt>
                <c:pt idx="1">
                  <c:v>75K to 100K</c:v>
                </c:pt>
                <c:pt idx="2">
                  <c:v>100K to 250K</c:v>
                </c:pt>
                <c:pt idx="3">
                  <c:v>250Kto 500K</c:v>
                </c:pt>
                <c:pt idx="4">
                  <c:v>Gt 500K</c:v>
                </c:pt>
              </c:strCache>
            </c:strRef>
          </c:cat>
          <c:val>
            <c:numRef>
              <c:f>Data!$CK$4:$CK$8</c:f>
              <c:numCache>
                <c:formatCode>General</c:formatCode>
                <c:ptCount val="5"/>
                <c:pt idx="0">
                  <c:v>89</c:v>
                </c:pt>
                <c:pt idx="1">
                  <c:v>67</c:v>
                </c:pt>
                <c:pt idx="2">
                  <c:v>63</c:v>
                </c:pt>
                <c:pt idx="3">
                  <c:v>72</c:v>
                </c:pt>
                <c:pt idx="4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A-4BB8-A16B-ABD2FDA06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769440"/>
        <c:axId val="213770000"/>
      </c:barChart>
      <c:lineChart>
        <c:grouping val="standard"/>
        <c:varyColors val="0"/>
        <c:ser>
          <c:idx val="1"/>
          <c:order val="1"/>
          <c:tx>
            <c:strRef>
              <c:f>Data!$CL$3</c:f>
              <c:strCache>
                <c:ptCount val="1"/>
                <c:pt idx="0">
                  <c:v>% Write-Off Rate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Data!$CJ$4:$CJ$8</c:f>
              <c:strCache>
                <c:ptCount val="5"/>
                <c:pt idx="0">
                  <c:v>Lt 75K</c:v>
                </c:pt>
                <c:pt idx="1">
                  <c:v>75K to 100K</c:v>
                </c:pt>
                <c:pt idx="2">
                  <c:v>100K to 250K</c:v>
                </c:pt>
                <c:pt idx="3">
                  <c:v>250Kto 500K</c:v>
                </c:pt>
                <c:pt idx="4">
                  <c:v>Gt 500K</c:v>
                </c:pt>
              </c:strCache>
            </c:strRef>
          </c:cat>
          <c:val>
            <c:numRef>
              <c:f>Data!$CL$4:$CL$8</c:f>
              <c:numCache>
                <c:formatCode>General</c:formatCode>
                <c:ptCount val="5"/>
                <c:pt idx="0">
                  <c:v>0.64</c:v>
                </c:pt>
                <c:pt idx="1">
                  <c:v>0.65</c:v>
                </c:pt>
                <c:pt idx="2">
                  <c:v>0.8</c:v>
                </c:pt>
                <c:pt idx="3">
                  <c:v>0.73</c:v>
                </c:pt>
                <c:pt idx="4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FA-4BB8-A16B-ABD2FDA06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71120"/>
        <c:axId val="213770560"/>
      </c:lineChart>
      <c:catAx>
        <c:axId val="213769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Loan</a:t>
                </a:r>
                <a:r>
                  <a:rPr lang="en-US" b="1" baseline="0"/>
                  <a:t> Buckets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471634688229845"/>
              <c:y val="0.838766410126005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70000"/>
        <c:crosses val="autoZero"/>
        <c:auto val="1"/>
        <c:lblAlgn val="ctr"/>
        <c:lblOffset val="100"/>
        <c:noMultiLvlLbl val="0"/>
      </c:catAx>
      <c:valAx>
        <c:axId val="21377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chemeClr val="tx1"/>
                    </a:solidFill>
                  </a:rPr>
                  <a:t> $  AR</a:t>
                </a:r>
              </a:p>
            </c:rich>
          </c:tx>
          <c:layout>
            <c:manualLayout>
              <c:xMode val="edge"/>
              <c:yMode val="edge"/>
              <c:x val="1.7581670382467142E-2"/>
              <c:y val="0.42617432243932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69440"/>
        <c:crosses val="autoZero"/>
        <c:crossBetween val="between"/>
      </c:valAx>
      <c:valAx>
        <c:axId val="213770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71120"/>
        <c:crosses val="max"/>
        <c:crossBetween val="between"/>
      </c:valAx>
      <c:catAx>
        <c:axId val="213771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70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887734051690993"/>
          <c:y val="0.90954715332718539"/>
          <c:w val="0.28918631422360724"/>
          <c:h val="9.0452846672814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Risk Tiers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754822169203292E-2"/>
          <c:y val="0.21188630975391459"/>
          <c:w val="0.90667992706779388"/>
          <c:h val="0.540055002612539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Data!$CV$3</c:f>
              <c:strCache>
                <c:ptCount val="1"/>
                <c:pt idx="0">
                  <c:v>$ Loan AR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Data!$CU$4:$CU$8</c:f>
              <c:strCache>
                <c:ptCount val="5"/>
                <c:pt idx="0">
                  <c:v>Tier 1</c:v>
                </c:pt>
                <c:pt idx="1">
                  <c:v>Tier 2</c:v>
                </c:pt>
                <c:pt idx="2">
                  <c:v>Tier 3</c:v>
                </c:pt>
                <c:pt idx="3">
                  <c:v>Tier 4</c:v>
                </c:pt>
                <c:pt idx="4">
                  <c:v>Tier 5</c:v>
                </c:pt>
              </c:strCache>
            </c:strRef>
          </c:cat>
          <c:val>
            <c:numRef>
              <c:f>Data!$CV$4:$CV$8</c:f>
              <c:numCache>
                <c:formatCode>General</c:formatCode>
                <c:ptCount val="5"/>
                <c:pt idx="0">
                  <c:v>89</c:v>
                </c:pt>
                <c:pt idx="1">
                  <c:v>67</c:v>
                </c:pt>
                <c:pt idx="2">
                  <c:v>63</c:v>
                </c:pt>
                <c:pt idx="3">
                  <c:v>72</c:v>
                </c:pt>
                <c:pt idx="4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B-4F92-B1F2-EFBA09650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696288"/>
        <c:axId val="214696848"/>
      </c:barChart>
      <c:lineChart>
        <c:grouping val="standard"/>
        <c:varyColors val="0"/>
        <c:ser>
          <c:idx val="1"/>
          <c:order val="1"/>
          <c:tx>
            <c:strRef>
              <c:f>Data!$CW$3</c:f>
              <c:strCache>
                <c:ptCount val="1"/>
                <c:pt idx="0">
                  <c:v>% Write-Off Rate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Data!$CU$4:$CU$8</c:f>
              <c:strCache>
                <c:ptCount val="5"/>
                <c:pt idx="0">
                  <c:v>Tier 1</c:v>
                </c:pt>
                <c:pt idx="1">
                  <c:v>Tier 2</c:v>
                </c:pt>
                <c:pt idx="2">
                  <c:v>Tier 3</c:v>
                </c:pt>
                <c:pt idx="3">
                  <c:v>Tier 4</c:v>
                </c:pt>
                <c:pt idx="4">
                  <c:v>Tier 5</c:v>
                </c:pt>
              </c:strCache>
            </c:strRef>
          </c:cat>
          <c:val>
            <c:numRef>
              <c:f>Data!$CW$4:$CW$8</c:f>
              <c:numCache>
                <c:formatCode>General</c:formatCode>
                <c:ptCount val="5"/>
                <c:pt idx="0">
                  <c:v>0.64</c:v>
                </c:pt>
                <c:pt idx="1">
                  <c:v>0.65</c:v>
                </c:pt>
                <c:pt idx="2">
                  <c:v>0.8</c:v>
                </c:pt>
                <c:pt idx="3">
                  <c:v>0.73</c:v>
                </c:pt>
                <c:pt idx="4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7B-4F92-B1F2-EFBA09650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7968"/>
        <c:axId val="214697408"/>
      </c:lineChart>
      <c:catAx>
        <c:axId val="214696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Tier</a:t>
                </a:r>
              </a:p>
            </c:rich>
          </c:tx>
          <c:layout>
            <c:manualLayout>
              <c:xMode val="edge"/>
              <c:yMode val="edge"/>
              <c:x val="0.46336585245239581"/>
              <c:y val="0.84412654130149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96848"/>
        <c:crosses val="autoZero"/>
        <c:auto val="1"/>
        <c:lblAlgn val="ctr"/>
        <c:lblOffset val="100"/>
        <c:noMultiLvlLbl val="0"/>
      </c:catAx>
      <c:valAx>
        <c:axId val="2146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 $  AR</a:t>
                </a:r>
              </a:p>
            </c:rich>
          </c:tx>
          <c:layout>
            <c:manualLayout>
              <c:xMode val="edge"/>
              <c:yMode val="edge"/>
              <c:x val="1.0935644536475324E-2"/>
              <c:y val="0.394013535386362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96288"/>
        <c:crosses val="autoZero"/>
        <c:crossBetween val="between"/>
      </c:valAx>
      <c:valAx>
        <c:axId val="214697408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97968"/>
        <c:crosses val="max"/>
        <c:crossBetween val="between"/>
      </c:valAx>
      <c:catAx>
        <c:axId val="214697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7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077219073051383"/>
          <c:y val="0.90954715332718539"/>
          <c:w val="0.29188908516968826"/>
          <c:h val="9.0452846672814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97099673993859E-2"/>
          <c:y val="4.7352011231154255E-2"/>
          <c:w val="0.87740054674992374"/>
          <c:h val="0.679436977354574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Data!$NW$3</c:f>
              <c:strCache>
                <c:ptCount val="1"/>
                <c:pt idx="0">
                  <c:v>No. of Accounts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63500" sx="102000" sy="102000" algn="ctr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B w="127000" h="1270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BD1-447A-B7C2-A58B736E8DE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ABD1-447A-B7C2-A58B736E8DE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ABD1-447A-B7C2-A58B736E8DE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ABD1-447A-B7C2-A58B736E8DE9}"/>
              </c:ext>
            </c:extLst>
          </c:dPt>
          <c:cat>
            <c:strRef>
              <c:f>Data!$NV$4:$NV$15</c:f>
              <c:strCache>
                <c:ptCount val="12"/>
                <c:pt idx="0">
                  <c:v>Mar - 14</c:v>
                </c:pt>
                <c:pt idx="1">
                  <c:v>Apr - 14</c:v>
                </c:pt>
                <c:pt idx="2">
                  <c:v>May - 14</c:v>
                </c:pt>
                <c:pt idx="3">
                  <c:v>Jun - 14</c:v>
                </c:pt>
                <c:pt idx="4">
                  <c:v>Jul - 14</c:v>
                </c:pt>
                <c:pt idx="5">
                  <c:v>Aug - 14</c:v>
                </c:pt>
                <c:pt idx="6">
                  <c:v>Sep - 14</c:v>
                </c:pt>
                <c:pt idx="7">
                  <c:v>Oct - 14</c:v>
                </c:pt>
                <c:pt idx="8">
                  <c:v>Nov - 14</c:v>
                </c:pt>
                <c:pt idx="9">
                  <c:v>Dec - 14</c:v>
                </c:pt>
                <c:pt idx="10">
                  <c:v>Jan - 15</c:v>
                </c:pt>
                <c:pt idx="11">
                  <c:v>Feb - 15</c:v>
                </c:pt>
              </c:strCache>
            </c:strRef>
          </c:cat>
          <c:val>
            <c:numRef>
              <c:f>Data!$NW$4:$NW$15</c:f>
              <c:numCache>
                <c:formatCode>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0</c:v>
                </c:pt>
                <c:pt idx="5">
                  <c:v>12</c:v>
                </c:pt>
                <c:pt idx="6">
                  <c:v>13</c:v>
                </c:pt>
                <c:pt idx="7">
                  <c:v>9</c:v>
                </c:pt>
                <c:pt idx="8">
                  <c:v>12</c:v>
                </c:pt>
                <c:pt idx="9">
                  <c:v>18</c:v>
                </c:pt>
                <c:pt idx="10">
                  <c:v>18</c:v>
                </c:pt>
                <c:pt idx="1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D1-447A-B7C2-A58B736E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14702448"/>
        <c:axId val="215391616"/>
      </c:barChart>
      <c:lineChart>
        <c:grouping val="standard"/>
        <c:varyColors val="0"/>
        <c:ser>
          <c:idx val="1"/>
          <c:order val="1"/>
          <c:tx>
            <c:strRef>
              <c:f>Data!$NX$3</c:f>
              <c:strCache>
                <c:ptCount val="1"/>
                <c:pt idx="0">
                  <c:v>Net Write-off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BD1-447A-B7C2-A58B736E8DE9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ABD1-447A-B7C2-A58B736E8DE9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ABD1-447A-B7C2-A58B736E8DE9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ABD1-447A-B7C2-A58B736E8DE9}"/>
              </c:ext>
            </c:extLst>
          </c:dPt>
          <c:dLbls>
            <c:numFmt formatCode="0.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Data!$NV$4:$NV$15</c:f>
              <c:strCache>
                <c:ptCount val="12"/>
                <c:pt idx="0">
                  <c:v>Mar - 14</c:v>
                </c:pt>
                <c:pt idx="1">
                  <c:v>Apr - 14</c:v>
                </c:pt>
                <c:pt idx="2">
                  <c:v>May - 14</c:v>
                </c:pt>
                <c:pt idx="3">
                  <c:v>Jun - 14</c:v>
                </c:pt>
                <c:pt idx="4">
                  <c:v>Jul - 14</c:v>
                </c:pt>
                <c:pt idx="5">
                  <c:v>Aug - 14</c:v>
                </c:pt>
                <c:pt idx="6">
                  <c:v>Sep - 14</c:v>
                </c:pt>
                <c:pt idx="7">
                  <c:v>Oct - 14</c:v>
                </c:pt>
                <c:pt idx="8">
                  <c:v>Nov - 14</c:v>
                </c:pt>
                <c:pt idx="9">
                  <c:v>Dec - 14</c:v>
                </c:pt>
                <c:pt idx="10">
                  <c:v>Jan - 15</c:v>
                </c:pt>
                <c:pt idx="11">
                  <c:v>Feb - 15</c:v>
                </c:pt>
              </c:strCache>
            </c:strRef>
          </c:cat>
          <c:val>
            <c:numRef>
              <c:f>Data!$NX$4:$NX$15</c:f>
              <c:numCache>
                <c:formatCode>0.00%</c:formatCode>
                <c:ptCount val="12"/>
                <c:pt idx="0">
                  <c:v>3.3492149163468167E-3</c:v>
                </c:pt>
                <c:pt idx="1">
                  <c:v>1.059473635873313E-3</c:v>
                </c:pt>
                <c:pt idx="2">
                  <c:v>8.1821758065534992E-3</c:v>
                </c:pt>
                <c:pt idx="3">
                  <c:v>6.2734963773529821E-3</c:v>
                </c:pt>
                <c:pt idx="4">
                  <c:v>0</c:v>
                </c:pt>
                <c:pt idx="5">
                  <c:v>8.171793984424797E-3</c:v>
                </c:pt>
                <c:pt idx="6">
                  <c:v>1.3237688660897532E-2</c:v>
                </c:pt>
                <c:pt idx="7">
                  <c:v>7.7649300914677099E-3</c:v>
                </c:pt>
                <c:pt idx="8">
                  <c:v>1.4924451748812906E-2</c:v>
                </c:pt>
                <c:pt idx="9">
                  <c:v>2.7019636870466358E-2</c:v>
                </c:pt>
                <c:pt idx="10">
                  <c:v>8.8755624359413976E-3</c:v>
                </c:pt>
                <c:pt idx="11">
                  <c:v>1.9130223781085684E-2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BD1-447A-B7C2-A58B736E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392736"/>
        <c:axId val="215392176"/>
      </c:lineChart>
      <c:catAx>
        <c:axId val="21470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91616"/>
        <c:crosses val="autoZero"/>
        <c:auto val="1"/>
        <c:lblAlgn val="ctr"/>
        <c:lblOffset val="100"/>
        <c:noMultiLvlLbl val="0"/>
      </c:catAx>
      <c:valAx>
        <c:axId val="2153916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#</a:t>
                </a:r>
                <a:r>
                  <a:rPr lang="en-US" b="1" baseline="0"/>
                  <a:t> of w/o Accounts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02448"/>
        <c:crosses val="autoZero"/>
        <c:crossBetween val="between"/>
      </c:valAx>
      <c:valAx>
        <c:axId val="215392176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92736"/>
        <c:crosses val="max"/>
        <c:crossBetween val="between"/>
      </c:valAx>
      <c:catAx>
        <c:axId val="21539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5392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943873642392419"/>
          <c:y val="0.88914655435512413"/>
          <c:w val="0.40299830818769034"/>
          <c:h val="0.1046518952572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92825896762905"/>
          <c:y val="5.0590062997063937E-2"/>
          <c:w val="0.79719903762029753"/>
          <c:h val="0.65557006845382315"/>
        </c:manualLayout>
      </c:layout>
      <c:areaChart>
        <c:grouping val="stacked"/>
        <c:varyColors val="0"/>
        <c:ser>
          <c:idx val="0"/>
          <c:order val="0"/>
          <c:tx>
            <c:strRef>
              <c:f>Data!$OE$3</c:f>
              <c:strCache>
                <c:ptCount val="1"/>
                <c:pt idx="0">
                  <c:v>No. of Accounts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Data!$OD$4:$OD$6</c:f>
              <c:strCache>
                <c:ptCount val="3"/>
                <c:pt idx="0">
                  <c:v>Retail</c:v>
                </c:pt>
                <c:pt idx="1">
                  <c:v>Restaurant</c:v>
                </c:pt>
                <c:pt idx="2">
                  <c:v>Others</c:v>
                </c:pt>
              </c:strCache>
            </c:strRef>
          </c:cat>
          <c:val>
            <c:numRef>
              <c:f>Data!$OE$4:$OE$6</c:f>
              <c:numCache>
                <c:formatCode>#,##0</c:formatCode>
                <c:ptCount val="3"/>
                <c:pt idx="0">
                  <c:v>60</c:v>
                </c:pt>
                <c:pt idx="1">
                  <c:v>52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75-49E1-93E1-3AEA2A29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96096"/>
        <c:axId val="215396656"/>
      </c:areaChart>
      <c:barChart>
        <c:barDir val="col"/>
        <c:grouping val="clustered"/>
        <c:varyColors val="0"/>
        <c:ser>
          <c:idx val="1"/>
          <c:order val="1"/>
          <c:tx>
            <c:strRef>
              <c:f>Data!$OF$3</c:f>
              <c:strCache>
                <c:ptCount val="1"/>
                <c:pt idx="0">
                  <c:v>Net Write-off Rate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Data!$OD$4:$OD$6</c:f>
              <c:strCache>
                <c:ptCount val="3"/>
                <c:pt idx="0">
                  <c:v>Retail</c:v>
                </c:pt>
                <c:pt idx="1">
                  <c:v>Restaurant</c:v>
                </c:pt>
                <c:pt idx="2">
                  <c:v>Others</c:v>
                </c:pt>
              </c:strCache>
            </c:strRef>
          </c:cat>
          <c:val>
            <c:numRef>
              <c:f>Data!$OF$4:$OF$6</c:f>
              <c:numCache>
                <c:formatCode>0.00%</c:formatCode>
                <c:ptCount val="3"/>
                <c:pt idx="0">
                  <c:v>9.4694336344633458E-3</c:v>
                </c:pt>
                <c:pt idx="1">
                  <c:v>1.5381041885791685E-2</c:v>
                </c:pt>
                <c:pt idx="2">
                  <c:v>8.1834252834560792E-3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75-49E1-93E1-3AEA2A2928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07"/>
        <c:axId val="215397776"/>
        <c:axId val="215397216"/>
      </c:barChart>
      <c:catAx>
        <c:axId val="215396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Industry 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47353051312936889"/>
              <c:y val="0.823805214055634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96656"/>
        <c:crosses val="autoZero"/>
        <c:auto val="1"/>
        <c:lblAlgn val="ctr"/>
        <c:lblOffset val="100"/>
        <c:noMultiLvlLbl val="0"/>
      </c:catAx>
      <c:valAx>
        <c:axId val="21539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# of Accounts</a:t>
                </a:r>
              </a:p>
            </c:rich>
          </c:tx>
          <c:layout>
            <c:manualLayout>
              <c:xMode val="edge"/>
              <c:yMode val="edge"/>
              <c:x val="3.8217410323709545E-3"/>
              <c:y val="0.23591148579520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96096"/>
        <c:crosses val="autoZero"/>
        <c:crossBetween val="between"/>
      </c:valAx>
      <c:valAx>
        <c:axId val="215397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97776"/>
        <c:crosses val="max"/>
        <c:crossBetween val="between"/>
      </c:valAx>
      <c:catAx>
        <c:axId val="21539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5397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221106736657916"/>
          <c:y val="0.90721558846484252"/>
          <c:w val="0.43379593175853021"/>
          <c:h val="9.27844115351574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1740572909085"/>
          <c:y val="5.0590062997063937E-2"/>
          <c:w val="0.79249644720127421"/>
          <c:h val="0.65557006845382315"/>
        </c:manualLayout>
      </c:layout>
      <c:areaChart>
        <c:grouping val="stacked"/>
        <c:varyColors val="0"/>
        <c:ser>
          <c:idx val="0"/>
          <c:order val="0"/>
          <c:tx>
            <c:strRef>
              <c:f>Data!$NH$3</c:f>
              <c:strCache>
                <c:ptCount val="1"/>
                <c:pt idx="0">
                  <c:v>No. of Accounts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path path="circle">
                <a:fillToRect r="100000" b="100000"/>
              </a:path>
              <a:tileRect l="-100000" t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Data!$NG$4:$NG$5</c:f>
              <c:strCache>
                <c:ptCount val="2"/>
                <c:pt idx="0">
                  <c:v>AXP only</c:v>
                </c:pt>
                <c:pt idx="1">
                  <c:v>Lockbox</c:v>
                </c:pt>
              </c:strCache>
            </c:strRef>
          </c:cat>
          <c:val>
            <c:numRef>
              <c:f>Data!$NH$4:$NH$5</c:f>
              <c:numCache>
                <c:formatCode>#,##0</c:formatCode>
                <c:ptCount val="2"/>
                <c:pt idx="0">
                  <c:v>90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C-4661-8FFE-A6D1EEE09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01696"/>
        <c:axId val="215401136"/>
      </c:areaChart>
      <c:barChart>
        <c:barDir val="col"/>
        <c:grouping val="clustered"/>
        <c:varyColors val="0"/>
        <c:ser>
          <c:idx val="1"/>
          <c:order val="1"/>
          <c:tx>
            <c:strRef>
              <c:f>Data!$NI$3</c:f>
              <c:strCache>
                <c:ptCount val="1"/>
                <c:pt idx="0">
                  <c:v>Net Write-off Rate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1905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Data!$NG$4:$NG$5</c:f>
              <c:strCache>
                <c:ptCount val="2"/>
                <c:pt idx="0">
                  <c:v>AXP only</c:v>
                </c:pt>
                <c:pt idx="1">
                  <c:v>Lockbox</c:v>
                </c:pt>
              </c:strCache>
            </c:strRef>
          </c:cat>
          <c:val>
            <c:numRef>
              <c:f>Data!$NI$4:$NI$5</c:f>
              <c:numCache>
                <c:formatCode>0.00%</c:formatCode>
                <c:ptCount val="2"/>
                <c:pt idx="0">
                  <c:v>9.5380635063249831E-3</c:v>
                </c:pt>
                <c:pt idx="1">
                  <c:v>2.3812273062825205E-2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C-4661-8FFE-A6D1EEE099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07"/>
        <c:axId val="215402816"/>
        <c:axId val="215402256"/>
      </c:barChart>
      <c:valAx>
        <c:axId val="215401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Write-off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01696"/>
        <c:crosses val="autoZero"/>
        <c:crossBetween val="between"/>
      </c:valAx>
      <c:catAx>
        <c:axId val="21540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Repayment Mechanism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01136"/>
        <c:crosses val="autoZero"/>
        <c:auto val="1"/>
        <c:lblAlgn val="ctr"/>
        <c:lblOffset val="100"/>
        <c:noMultiLvlLbl val="0"/>
      </c:catAx>
      <c:valAx>
        <c:axId val="2154022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02816"/>
        <c:crosses val="max"/>
        <c:crossBetween val="between"/>
      </c:valAx>
      <c:catAx>
        <c:axId val="215402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5402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223291698127829"/>
          <c:y val="0.90721557359918281"/>
          <c:w val="0.52339338619157783"/>
          <c:h val="9.278421481238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352184863653549E-2"/>
          <c:y val="6.9258130611756813E-2"/>
          <c:w val="0.89217484238578271"/>
          <c:h val="0.65233419663795211"/>
        </c:manualLayout>
      </c:layout>
      <c:lineChart>
        <c:grouping val="standard"/>
        <c:varyColors val="0"/>
        <c:ser>
          <c:idx val="1"/>
          <c:order val="0"/>
          <c:tx>
            <c:strRef>
              <c:f>Data!$NO$3</c:f>
              <c:strCache>
                <c:ptCount val="1"/>
                <c:pt idx="0">
                  <c:v>Recovery 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numFmt formatCode="0.0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Data!$NM$4:$NM$10</c:f>
              <c:strCache>
                <c:ptCount val="7"/>
                <c:pt idx="0">
                  <c:v>M0</c:v>
                </c:pt>
                <c:pt idx="1">
                  <c:v>M1</c:v>
                </c:pt>
                <c:pt idx="2">
                  <c:v>M2</c:v>
                </c:pt>
                <c:pt idx="3">
                  <c:v>M3</c:v>
                </c:pt>
                <c:pt idx="4">
                  <c:v>M4</c:v>
                </c:pt>
                <c:pt idx="5">
                  <c:v>M5</c:v>
                </c:pt>
                <c:pt idx="6">
                  <c:v>M6</c:v>
                </c:pt>
              </c:strCache>
            </c:strRef>
          </c:cat>
          <c:val>
            <c:numRef>
              <c:f>Data!$NO$4:$NO$10</c:f>
              <c:numCache>
                <c:formatCode>0.0%</c:formatCode>
                <c:ptCount val="7"/>
                <c:pt idx="0">
                  <c:v>2.8899580000000001E-4</c:v>
                </c:pt>
                <c:pt idx="1">
                  <c:v>1.0494294999999999E-3</c:v>
                </c:pt>
                <c:pt idx="2">
                  <c:v>1.8251197199999999E-2</c:v>
                </c:pt>
                <c:pt idx="3">
                  <c:v>5.9093627900000001E-2</c:v>
                </c:pt>
                <c:pt idx="4">
                  <c:v>0.11569232240000001</c:v>
                </c:pt>
                <c:pt idx="5">
                  <c:v>0.2016327721</c:v>
                </c:pt>
                <c:pt idx="6">
                  <c:v>0.39600834489999998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EB-490B-98E4-1772A0415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406176"/>
        <c:axId val="215405616"/>
      </c:lineChart>
      <c:valAx>
        <c:axId val="215405616"/>
        <c:scaling>
          <c:orientation val="minMax"/>
        </c:scaling>
        <c:delete val="0"/>
        <c:axPos val="l"/>
        <c:numFmt formatCode="#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06176"/>
        <c:crosses val="autoZero"/>
        <c:crossBetween val="between"/>
      </c:valAx>
      <c:catAx>
        <c:axId val="215406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Months Post Write-off</a:t>
                </a:r>
              </a:p>
            </c:rich>
          </c:tx>
          <c:layout>
            <c:manualLayout>
              <c:xMode val="edge"/>
              <c:yMode val="edge"/>
              <c:x val="0.41126292791871383"/>
              <c:y val="0.82523538416422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05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869619544502551"/>
          <c:y val="0.89830436090625165"/>
          <c:w val="0.13167334533482031"/>
          <c:h val="0.10169563909374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706897943164213E-2"/>
          <c:y val="6.6666666666666666E-2"/>
          <c:w val="0.9399310786643803"/>
          <c:h val="0.642070150322118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Data!$OL$3</c:f>
              <c:strCache>
                <c:ptCount val="1"/>
                <c:pt idx="0">
                  <c:v>% Accounts Written-off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Data!$OK$4:$OK$16</c:f>
              <c:strCache>
                <c:ptCount val="13"/>
                <c:pt idx="0">
                  <c:v>M4</c:v>
                </c:pt>
                <c:pt idx="1">
                  <c:v>M5</c:v>
                </c:pt>
                <c:pt idx="2">
                  <c:v>M6</c:v>
                </c:pt>
                <c:pt idx="3">
                  <c:v>M7</c:v>
                </c:pt>
                <c:pt idx="4">
                  <c:v>M8</c:v>
                </c:pt>
                <c:pt idx="5">
                  <c:v>M9</c:v>
                </c:pt>
                <c:pt idx="6">
                  <c:v>M10</c:v>
                </c:pt>
                <c:pt idx="7">
                  <c:v>M11</c:v>
                </c:pt>
                <c:pt idx="8">
                  <c:v>M12</c:v>
                </c:pt>
                <c:pt idx="9">
                  <c:v>M13</c:v>
                </c:pt>
                <c:pt idx="10">
                  <c:v>M14</c:v>
                </c:pt>
                <c:pt idx="11">
                  <c:v>M15</c:v>
                </c:pt>
                <c:pt idx="12">
                  <c:v>M16</c:v>
                </c:pt>
              </c:strCache>
            </c:strRef>
          </c:cat>
          <c:val>
            <c:numRef>
              <c:f>Data!$OM$4:$OM$16</c:f>
              <c:numCache>
                <c:formatCode>0.0%</c:formatCode>
                <c:ptCount val="13"/>
                <c:pt idx="0">
                  <c:v>0</c:v>
                </c:pt>
                <c:pt idx="1">
                  <c:v>6.3492063492063489E-2</c:v>
                </c:pt>
                <c:pt idx="2">
                  <c:v>7.9365079365079361E-2</c:v>
                </c:pt>
                <c:pt idx="3">
                  <c:v>0.10317460317460317</c:v>
                </c:pt>
                <c:pt idx="4">
                  <c:v>0.11904761904761904</c:v>
                </c:pt>
                <c:pt idx="5">
                  <c:v>7.1428571428571425E-2</c:v>
                </c:pt>
                <c:pt idx="6">
                  <c:v>6.3492063492063489E-2</c:v>
                </c:pt>
                <c:pt idx="7">
                  <c:v>0.1111111111111111</c:v>
                </c:pt>
                <c:pt idx="8">
                  <c:v>8.7301587301587297E-2</c:v>
                </c:pt>
                <c:pt idx="9">
                  <c:v>3.1746031746031744E-2</c:v>
                </c:pt>
                <c:pt idx="10">
                  <c:v>0.1984126984126984</c:v>
                </c:pt>
                <c:pt idx="11">
                  <c:v>3.968253968253968E-2</c:v>
                </c:pt>
                <c:pt idx="12">
                  <c:v>3.1746031746031744E-2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9-48D4-8713-2281A8C81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15211952"/>
        <c:axId val="215212512"/>
      </c:barChart>
      <c:catAx>
        <c:axId val="215211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Months Post</a:t>
                </a:r>
                <a:r>
                  <a:rPr lang="en-US" b="1" baseline="0"/>
                  <a:t> Funding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44539376994266222"/>
              <c:y val="0.819029348604151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212512"/>
        <c:crosses val="autoZero"/>
        <c:auto val="1"/>
        <c:lblAlgn val="ctr"/>
        <c:lblOffset val="100"/>
        <c:noMultiLvlLbl val="0"/>
      </c:catAx>
      <c:valAx>
        <c:axId val="215212512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21521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356152276772606"/>
          <c:y val="0.89772655690765923"/>
          <c:w val="0.21841567677791573"/>
          <c:h val="0.102273443092340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878298867244179E-2"/>
          <c:y val="0.18138362937190994"/>
          <c:w val="0.9678799372500444"/>
          <c:h val="0.65287187938716962"/>
        </c:manualLayout>
      </c:layout>
      <c:pie3DChart>
        <c:varyColors val="1"/>
        <c:ser>
          <c:idx val="0"/>
          <c:order val="0"/>
          <c:tx>
            <c:strRef>
              <c:f>Data!$EA$4</c:f>
              <c:strCache>
                <c:ptCount val="1"/>
                <c:pt idx="0">
                  <c:v>Restaurant</c:v>
                </c:pt>
              </c:strCache>
            </c:strRef>
          </c:tx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68D-4A3F-8B5F-13224C6BE86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68D-4A3F-8B5F-13224C6BE8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68D-4A3F-8B5F-13224C6BE8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Data!$EB$3:$ED$3</c:f>
              <c:strCache>
                <c:ptCount val="3"/>
                <c:pt idx="0">
                  <c:v>30+ DPD</c:v>
                </c:pt>
                <c:pt idx="1">
                  <c:v>60+ DPD</c:v>
                </c:pt>
                <c:pt idx="2">
                  <c:v>90+ DPD</c:v>
                </c:pt>
              </c:strCache>
            </c:strRef>
          </c:cat>
          <c:val>
            <c:numRef>
              <c:f>Data!$EB$4:$ED$4</c:f>
              <c:numCache>
                <c:formatCode>0%</c:formatCode>
                <c:ptCount val="3"/>
                <c:pt idx="0">
                  <c:v>0.17</c:v>
                </c:pt>
                <c:pt idx="1">
                  <c:v>0.12</c:v>
                </c:pt>
                <c:pt idx="2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8D-4A3F-8B5F-13224C6BE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701207273873174E-2"/>
          <c:y val="3.1006909363088638E-2"/>
          <c:w val="0.86598721210664809"/>
          <c:h val="0.69000973692717427"/>
        </c:manualLayout>
      </c:layout>
      <c:areaChart>
        <c:grouping val="stacked"/>
        <c:varyColors val="0"/>
        <c:ser>
          <c:idx val="0"/>
          <c:order val="0"/>
          <c:tx>
            <c:strRef>
              <c:f>Data!$DW$3</c:f>
              <c:strCache>
                <c:ptCount val="1"/>
                <c:pt idx="0">
                  <c:v>30+ DPD</c:v>
                </c:pt>
              </c:strCache>
            </c:strRef>
          </c:tx>
          <c:spPr>
            <a:solidFill>
              <a:schemeClr val="accent6">
                <a:alpha val="74000"/>
              </a:schemeClr>
            </a:solidFill>
            <a:ln>
              <a:noFill/>
            </a:ln>
            <a:effectLst>
              <a:innerShdw blurRad="114300">
                <a:schemeClr val="accent6">
                  <a:lumMod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Data!$DV$4:$DV$15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Data!$DW$4:$DW$15</c:f>
              <c:numCache>
                <c:formatCode>#,##0</c:formatCode>
                <c:ptCount val="12"/>
                <c:pt idx="0">
                  <c:v>40</c:v>
                </c:pt>
                <c:pt idx="1">
                  <c:v>32</c:v>
                </c:pt>
                <c:pt idx="2">
                  <c:v>56</c:v>
                </c:pt>
                <c:pt idx="3">
                  <c:v>25</c:v>
                </c:pt>
                <c:pt idx="4">
                  <c:v>41</c:v>
                </c:pt>
                <c:pt idx="5">
                  <c:v>22</c:v>
                </c:pt>
                <c:pt idx="6">
                  <c:v>37</c:v>
                </c:pt>
                <c:pt idx="7">
                  <c:v>39</c:v>
                </c:pt>
                <c:pt idx="8">
                  <c:v>25</c:v>
                </c:pt>
                <c:pt idx="9">
                  <c:v>31</c:v>
                </c:pt>
                <c:pt idx="10">
                  <c:v>21</c:v>
                </c:pt>
                <c:pt idx="11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6CC-A9EF-CCC1F2038D70}"/>
            </c:ext>
          </c:extLst>
        </c:ser>
        <c:ser>
          <c:idx val="1"/>
          <c:order val="1"/>
          <c:tx>
            <c:strRef>
              <c:f>Data!$DX$3</c:f>
              <c:strCache>
                <c:ptCount val="1"/>
                <c:pt idx="0">
                  <c:v>60+ DPD</c:v>
                </c:pt>
              </c:strCache>
            </c:strRef>
          </c:tx>
          <c:spPr>
            <a:solidFill>
              <a:schemeClr val="accent5">
                <a:alpha val="74000"/>
              </a:schemeClr>
            </a:solidFill>
            <a:ln>
              <a:noFill/>
            </a:ln>
            <a:effectLst>
              <a:innerShdw blurRad="114300">
                <a:schemeClr val="accent5">
                  <a:lumMod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Data!$DV$4:$DV$15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Data!$DX$4:$DX$15</c:f>
              <c:numCache>
                <c:formatCode>#,##0</c:formatCode>
                <c:ptCount val="12"/>
                <c:pt idx="0">
                  <c:v>24</c:v>
                </c:pt>
                <c:pt idx="1">
                  <c:v>51</c:v>
                </c:pt>
                <c:pt idx="2">
                  <c:v>24</c:v>
                </c:pt>
                <c:pt idx="3">
                  <c:v>35</c:v>
                </c:pt>
                <c:pt idx="4">
                  <c:v>36</c:v>
                </c:pt>
                <c:pt idx="5">
                  <c:v>20</c:v>
                </c:pt>
                <c:pt idx="6">
                  <c:v>58</c:v>
                </c:pt>
                <c:pt idx="7">
                  <c:v>39</c:v>
                </c:pt>
                <c:pt idx="8">
                  <c:v>60</c:v>
                </c:pt>
                <c:pt idx="9">
                  <c:v>28</c:v>
                </c:pt>
                <c:pt idx="10">
                  <c:v>46</c:v>
                </c:pt>
                <c:pt idx="1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46CC-A9EF-CCC1F2038D70}"/>
            </c:ext>
          </c:extLst>
        </c:ser>
        <c:ser>
          <c:idx val="2"/>
          <c:order val="2"/>
          <c:tx>
            <c:strRef>
              <c:f>Data!$DY$3</c:f>
              <c:strCache>
                <c:ptCount val="1"/>
                <c:pt idx="0">
                  <c:v>90+ DPD</c:v>
                </c:pt>
              </c:strCache>
            </c:strRef>
          </c:tx>
          <c:spPr>
            <a:solidFill>
              <a:schemeClr val="accent4">
                <a:alpha val="74000"/>
              </a:schemeClr>
            </a:solidFill>
            <a:ln>
              <a:noFill/>
            </a:ln>
            <a:effectLst>
              <a:innerShdw blurRad="114300">
                <a:schemeClr val="accent4">
                  <a:lumMod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Data!$DV$4:$DV$15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Data!$DY$4:$DY$15</c:f>
              <c:numCache>
                <c:formatCode>#,##0</c:formatCode>
                <c:ptCount val="12"/>
                <c:pt idx="0">
                  <c:v>44</c:v>
                </c:pt>
                <c:pt idx="1">
                  <c:v>54</c:v>
                </c:pt>
                <c:pt idx="2">
                  <c:v>60</c:v>
                </c:pt>
                <c:pt idx="3">
                  <c:v>29</c:v>
                </c:pt>
                <c:pt idx="4">
                  <c:v>30</c:v>
                </c:pt>
                <c:pt idx="5">
                  <c:v>22</c:v>
                </c:pt>
                <c:pt idx="6">
                  <c:v>48</c:v>
                </c:pt>
                <c:pt idx="7">
                  <c:v>49</c:v>
                </c:pt>
                <c:pt idx="8">
                  <c:v>58</c:v>
                </c:pt>
                <c:pt idx="9">
                  <c:v>40</c:v>
                </c:pt>
                <c:pt idx="10">
                  <c:v>54</c:v>
                </c:pt>
                <c:pt idx="11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46CC-A9EF-CCC1F2038D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15218112"/>
        <c:axId val="215218672"/>
      </c:areaChart>
      <c:catAx>
        <c:axId val="215218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>
            <c:manualLayout>
              <c:xMode val="edge"/>
              <c:yMode val="edge"/>
              <c:x val="0.48526180415986397"/>
              <c:y val="0.815269396457008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218672"/>
        <c:crosses val="autoZero"/>
        <c:auto val="1"/>
        <c:lblAlgn val="ctr"/>
        <c:lblOffset val="100"/>
        <c:noMultiLvlLbl val="0"/>
      </c:catAx>
      <c:valAx>
        <c:axId val="21521867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accounts</a:t>
                </a:r>
              </a:p>
            </c:rich>
          </c:tx>
          <c:layout>
            <c:manualLayout>
              <c:xMode val="edge"/>
              <c:yMode val="edge"/>
              <c:x val="2.331360585192721E-2"/>
              <c:y val="0.23783592154595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crossAx val="21521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994597175645528"/>
          <c:y val="0.8941170208714011"/>
          <c:w val="0.24675587596092935"/>
          <c:h val="0.10465194635998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 b="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878298867244179E-2"/>
          <c:y val="0.15657742782152231"/>
          <c:w val="0.9678799372500444"/>
          <c:h val="0.65287187938716962"/>
        </c:manualLayout>
      </c:layout>
      <c:pie3DChart>
        <c:varyColors val="1"/>
        <c:ser>
          <c:idx val="1"/>
          <c:order val="0"/>
          <c:tx>
            <c:strRef>
              <c:f>Data!$EA$5</c:f>
              <c:strCache>
                <c:ptCount val="1"/>
                <c:pt idx="0">
                  <c:v>Retail</c:v>
                </c:pt>
              </c:strCache>
            </c:strRef>
          </c:tx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8CD-4FDC-BD07-18C602BABE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8CD-4FDC-BD07-18C602BABEC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8CD-4FDC-BD07-18C602BABE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Data!$EB$3:$ED$3</c:f>
              <c:strCache>
                <c:ptCount val="3"/>
                <c:pt idx="0">
                  <c:v>30+ DPD</c:v>
                </c:pt>
                <c:pt idx="1">
                  <c:v>60+ DPD</c:v>
                </c:pt>
                <c:pt idx="2">
                  <c:v>90+ DPD</c:v>
                </c:pt>
              </c:strCache>
            </c:strRef>
          </c:cat>
          <c:val>
            <c:numRef>
              <c:f>Data!$EB$5:$ED$5</c:f>
              <c:numCache>
                <c:formatCode>0%</c:formatCode>
                <c:ptCount val="3"/>
                <c:pt idx="0">
                  <c:v>0.25</c:v>
                </c:pt>
                <c:pt idx="1">
                  <c:v>0.18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CD-4FDC-BD07-18C602BAB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852490978009891E-2"/>
          <c:y val="0.88294500396752729"/>
          <c:w val="0.782967841189108"/>
          <c:h val="0.1046518952572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878298867244179E-2"/>
          <c:y val="0.14417432704632852"/>
          <c:w val="0.9678799372500444"/>
          <c:h val="0.65287187938716962"/>
        </c:manualLayout>
      </c:layout>
      <c:pie3DChart>
        <c:varyColors val="1"/>
        <c:ser>
          <c:idx val="2"/>
          <c:order val="0"/>
          <c:tx>
            <c:strRef>
              <c:f>Data!$EA$6</c:f>
              <c:strCache>
                <c:ptCount val="1"/>
                <c:pt idx="0">
                  <c:v>Other</c:v>
                </c:pt>
              </c:strCache>
            </c:strRef>
          </c:tx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BD55-4312-A040-6904203DD69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BD55-4312-A040-6904203DD69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BD55-4312-A040-6904203DD6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Data!$EB$3:$ED$3</c:f>
              <c:strCache>
                <c:ptCount val="3"/>
                <c:pt idx="0">
                  <c:v>30+ DPD</c:v>
                </c:pt>
                <c:pt idx="1">
                  <c:v>60+ DPD</c:v>
                </c:pt>
                <c:pt idx="2">
                  <c:v>90+ DPD</c:v>
                </c:pt>
              </c:strCache>
            </c:strRef>
          </c:cat>
          <c:val>
            <c:numRef>
              <c:f>Data!$EB$6:$ED$6</c:f>
              <c:numCache>
                <c:formatCode>0%</c:formatCode>
                <c:ptCount val="3"/>
                <c:pt idx="0">
                  <c:v>0.34</c:v>
                </c:pt>
                <c:pt idx="1">
                  <c:v>0.23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55-4312-A040-6904203DD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878298867244179E-2"/>
          <c:y val="0.14417432704632852"/>
          <c:w val="0.9678799372500444"/>
          <c:h val="0.65287187938716962"/>
        </c:manualLayout>
      </c:layout>
      <c:pie3DChart>
        <c:varyColors val="1"/>
        <c:ser>
          <c:idx val="1"/>
          <c:order val="0"/>
          <c:tx>
            <c:strRef>
              <c:f>Data!$EG$6</c:f>
              <c:strCache>
                <c:ptCount val="1"/>
                <c:pt idx="0">
                  <c:v>Two Year Financing</c:v>
                </c:pt>
              </c:strCache>
            </c:strRef>
          </c:tx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FCE-4473-9515-A4141EA3D20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FCE-4473-9515-A4141EA3D20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FCE-4473-9515-A4141EA3D2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Data!$EH$3:$EJ$3</c:f>
              <c:strCache>
                <c:ptCount val="3"/>
                <c:pt idx="0">
                  <c:v>30+ DPD</c:v>
                </c:pt>
                <c:pt idx="1">
                  <c:v>60+ DPD</c:v>
                </c:pt>
                <c:pt idx="2">
                  <c:v>90+ DPD</c:v>
                </c:pt>
              </c:strCache>
            </c:strRef>
          </c:cat>
          <c:val>
            <c:numRef>
              <c:f>Data!$EH$6:$EJ$6</c:f>
              <c:numCache>
                <c:formatCode>0%</c:formatCode>
                <c:ptCount val="3"/>
                <c:pt idx="0">
                  <c:v>0.34</c:v>
                </c:pt>
                <c:pt idx="1">
                  <c:v>0.23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CE-4473-9515-A4141EA3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878298867244179E-2"/>
          <c:y val="0.14417432704632852"/>
          <c:w val="0.9678799372500444"/>
          <c:h val="0.65287187938716962"/>
        </c:manualLayout>
      </c:layout>
      <c:pie3DChart>
        <c:varyColors val="1"/>
        <c:ser>
          <c:idx val="2"/>
          <c:order val="0"/>
          <c:tx>
            <c:strRef>
              <c:f>Data!$EG$4</c:f>
              <c:strCache>
                <c:ptCount val="1"/>
                <c:pt idx="0">
                  <c:v>One Year Financing</c:v>
                </c:pt>
              </c:strCache>
            </c:strRef>
          </c:tx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17E-4DAE-8013-37269042D62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17E-4DAE-8013-37269042D62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17E-4DAE-8013-37269042D6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Data!$EH$3:$EJ$3</c:f>
              <c:strCache>
                <c:ptCount val="3"/>
                <c:pt idx="0">
                  <c:v>30+ DPD</c:v>
                </c:pt>
                <c:pt idx="1">
                  <c:v>60+ DPD</c:v>
                </c:pt>
                <c:pt idx="2">
                  <c:v>90+ DPD</c:v>
                </c:pt>
              </c:strCache>
            </c:strRef>
          </c:cat>
          <c:val>
            <c:numRef>
              <c:f>Data!$EH$4:$EJ$4</c:f>
              <c:numCache>
                <c:formatCode>0%</c:formatCode>
                <c:ptCount val="3"/>
                <c:pt idx="0">
                  <c:v>0.17</c:v>
                </c:pt>
                <c:pt idx="1">
                  <c:v>0.12</c:v>
                </c:pt>
                <c:pt idx="2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7E-4DAE-8013-37269042D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878298867244179E-2"/>
          <c:y val="0.14417432704632852"/>
          <c:w val="0.9678799372500444"/>
          <c:h val="0.65287187938716962"/>
        </c:manualLayout>
      </c:layout>
      <c:pie3DChart>
        <c:varyColors val="1"/>
        <c:ser>
          <c:idx val="0"/>
          <c:order val="0"/>
          <c:tx>
            <c:strRef>
              <c:f>Data!$EG$5</c:f>
              <c:strCache>
                <c:ptCount val="1"/>
                <c:pt idx="0">
                  <c:v>Settlement Advance</c:v>
                </c:pt>
              </c:strCache>
            </c:strRef>
          </c:tx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992-4585-AFC2-0331B55C8D5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992-4585-AFC2-0331B55C8D5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992-4585-AFC2-0331B55C8D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Data!$EH$3:$EJ$3</c:f>
              <c:strCache>
                <c:ptCount val="3"/>
                <c:pt idx="0">
                  <c:v>30+ DPD</c:v>
                </c:pt>
                <c:pt idx="1">
                  <c:v>60+ DPD</c:v>
                </c:pt>
                <c:pt idx="2">
                  <c:v>90+ DPD</c:v>
                </c:pt>
              </c:strCache>
            </c:strRef>
          </c:cat>
          <c:val>
            <c:numRef>
              <c:f>Data!$EH$5:$EJ$5</c:f>
              <c:numCache>
                <c:formatCode>0%</c:formatCode>
                <c:ptCount val="3"/>
                <c:pt idx="0">
                  <c:v>0.25</c:v>
                </c:pt>
                <c:pt idx="1">
                  <c:v>0.18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92-4585-AFC2-0331B55C8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535648765871171E-2"/>
          <c:y val="8.9280861442872408E-2"/>
          <c:w val="0.84828095611444188"/>
          <c:h val="0.69498384649804712"/>
        </c:manualLayout>
      </c:layout>
      <c:areaChart>
        <c:grouping val="stacked"/>
        <c:varyColors val="0"/>
        <c:ser>
          <c:idx val="0"/>
          <c:order val="0"/>
          <c:tx>
            <c:strRef>
              <c:f>Data!$DA$3</c:f>
              <c:strCache>
                <c:ptCount val="1"/>
                <c:pt idx="0">
                  <c:v>$ Volume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Data!$CZ$4:$CZ$15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Data!$DA$4:$DA$15</c:f>
              <c:numCache>
                <c:formatCode>General</c:formatCode>
                <c:ptCount val="12"/>
                <c:pt idx="0">
                  <c:v>60175</c:v>
                </c:pt>
                <c:pt idx="1">
                  <c:v>51291</c:v>
                </c:pt>
                <c:pt idx="2">
                  <c:v>33573</c:v>
                </c:pt>
                <c:pt idx="3">
                  <c:v>54366</c:v>
                </c:pt>
                <c:pt idx="4">
                  <c:v>37282</c:v>
                </c:pt>
                <c:pt idx="5">
                  <c:v>60405</c:v>
                </c:pt>
                <c:pt idx="6">
                  <c:v>31869</c:v>
                </c:pt>
                <c:pt idx="7">
                  <c:v>30568</c:v>
                </c:pt>
                <c:pt idx="8">
                  <c:v>62564</c:v>
                </c:pt>
                <c:pt idx="9">
                  <c:v>39429</c:v>
                </c:pt>
                <c:pt idx="10">
                  <c:v>51849</c:v>
                </c:pt>
                <c:pt idx="11">
                  <c:v>62406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C6-49A4-9443-206FC268F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08672"/>
        <c:axId val="215908112"/>
      </c:areaChart>
      <c:barChart>
        <c:barDir val="col"/>
        <c:grouping val="clustered"/>
        <c:varyColors val="0"/>
        <c:ser>
          <c:idx val="1"/>
          <c:order val="1"/>
          <c:tx>
            <c:strRef>
              <c:f>Data!$DB$3</c:f>
              <c:strCache>
                <c:ptCount val="1"/>
                <c:pt idx="0">
                  <c:v>New Loans Added to Collections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Data!$CZ$4:$CZ$15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Data!$DB$4:$DB$15</c:f>
              <c:numCache>
                <c:formatCode>General</c:formatCode>
                <c:ptCount val="12"/>
                <c:pt idx="0">
                  <c:v>5</c:v>
                </c:pt>
                <c:pt idx="1">
                  <c:v>30</c:v>
                </c:pt>
                <c:pt idx="2">
                  <c:v>30</c:v>
                </c:pt>
                <c:pt idx="3">
                  <c:v>16</c:v>
                </c:pt>
                <c:pt idx="4">
                  <c:v>20</c:v>
                </c:pt>
                <c:pt idx="5">
                  <c:v>30</c:v>
                </c:pt>
                <c:pt idx="6">
                  <c:v>27</c:v>
                </c:pt>
                <c:pt idx="7">
                  <c:v>19</c:v>
                </c:pt>
                <c:pt idx="8">
                  <c:v>12</c:v>
                </c:pt>
                <c:pt idx="9">
                  <c:v>28</c:v>
                </c:pt>
                <c:pt idx="10">
                  <c:v>25</c:v>
                </c:pt>
                <c:pt idx="1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C6-49A4-9443-206FC268FE7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15906992"/>
        <c:axId val="215907552"/>
      </c:barChart>
      <c:catAx>
        <c:axId val="21590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Months</a:t>
                </a:r>
              </a:p>
            </c:rich>
          </c:tx>
          <c:layout>
            <c:manualLayout>
              <c:xMode val="edge"/>
              <c:yMode val="edge"/>
              <c:x val="0.47331913889012228"/>
              <c:y val="0.903385753256608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07552"/>
        <c:crosses val="autoZero"/>
        <c:auto val="1"/>
        <c:lblAlgn val="ctr"/>
        <c:lblOffset val="100"/>
        <c:noMultiLvlLbl val="0"/>
      </c:catAx>
      <c:valAx>
        <c:axId val="215907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New Loans Added To The Collections</a:t>
                </a:r>
              </a:p>
            </c:rich>
          </c:tx>
          <c:layout>
            <c:manualLayout>
              <c:xMode val="edge"/>
              <c:yMode val="edge"/>
              <c:x val="3.4361123172427163E-3"/>
              <c:y val="0.103327867578451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06992"/>
        <c:crosses val="autoZero"/>
        <c:crossBetween val="between"/>
      </c:valAx>
      <c:valAx>
        <c:axId val="2159081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 Volume in Collections</a:t>
                </a:r>
              </a:p>
            </c:rich>
          </c:tx>
          <c:layout>
            <c:manualLayout>
              <c:xMode val="edge"/>
              <c:yMode val="edge"/>
              <c:x val="0.97101564363230752"/>
              <c:y val="0.113707331271567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08672"/>
        <c:crosses val="max"/>
        <c:crossBetween val="between"/>
      </c:valAx>
      <c:catAx>
        <c:axId val="215908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590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238686086878172E-2"/>
          <c:y val="6.4760202906903486E-2"/>
          <c:w val="0.91619615424269862"/>
          <c:h val="0.687181328857758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Data!$DF$3</c:f>
              <c:strCache>
                <c:ptCount val="1"/>
                <c:pt idx="0">
                  <c:v>Cumulative Loans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Data!$DE$4:$DE$15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Data!$DF$4:$DF$15</c:f>
              <c:numCache>
                <c:formatCode>General</c:formatCode>
                <c:ptCount val="12"/>
                <c:pt idx="0">
                  <c:v>23</c:v>
                </c:pt>
                <c:pt idx="1">
                  <c:v>53</c:v>
                </c:pt>
                <c:pt idx="2">
                  <c:v>83</c:v>
                </c:pt>
                <c:pt idx="3">
                  <c:v>99</c:v>
                </c:pt>
                <c:pt idx="4">
                  <c:v>119</c:v>
                </c:pt>
                <c:pt idx="5">
                  <c:v>149</c:v>
                </c:pt>
                <c:pt idx="6">
                  <c:v>176</c:v>
                </c:pt>
                <c:pt idx="7">
                  <c:v>195</c:v>
                </c:pt>
                <c:pt idx="8">
                  <c:v>207</c:v>
                </c:pt>
                <c:pt idx="9">
                  <c:v>235</c:v>
                </c:pt>
                <c:pt idx="10">
                  <c:v>260</c:v>
                </c:pt>
                <c:pt idx="11">
                  <c:v>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5-4AEF-B46C-8A9EE4B838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5911472"/>
        <c:axId val="215912032"/>
      </c:barChart>
      <c:catAx>
        <c:axId val="21591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Months</a:t>
                </a:r>
              </a:p>
            </c:rich>
          </c:tx>
          <c:layout>
            <c:manualLayout>
              <c:xMode val="edge"/>
              <c:yMode val="edge"/>
              <c:x val="0.49312826718856312"/>
              <c:y val="0.892857523520260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12032"/>
        <c:crosses val="autoZero"/>
        <c:auto val="1"/>
        <c:lblAlgn val="ctr"/>
        <c:lblOffset val="100"/>
        <c:noMultiLvlLbl val="0"/>
      </c:catAx>
      <c:valAx>
        <c:axId val="2159120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Cumulative Loans</a:t>
                </a:r>
              </a:p>
            </c:rich>
          </c:tx>
          <c:layout>
            <c:manualLayout>
              <c:xMode val="edge"/>
              <c:yMode val="edge"/>
              <c:x val="1.8399552645363929E-2"/>
              <c:y val="0.192911114796606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21591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64273458938538E-2"/>
          <c:y val="6.7572501448818559E-2"/>
          <c:w val="0.912870555030459"/>
          <c:h val="0.71111571131926232"/>
        </c:manualLayout>
      </c:layout>
      <c:barChart>
        <c:barDir val="col"/>
        <c:grouping val="clustered"/>
        <c:varyColors val="0"/>
        <c:ser>
          <c:idx val="0"/>
          <c:order val="0"/>
          <c:tx>
            <c:v>Recovery ($)</c:v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$&quot;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58150</c:v>
              </c:pt>
              <c:pt idx="1">
                <c:v>94570</c:v>
              </c:pt>
              <c:pt idx="2">
                <c:v>70911</c:v>
              </c:pt>
              <c:pt idx="3">
                <c:v>14427</c:v>
              </c:pt>
              <c:pt idx="4">
                <c:v>52861</c:v>
              </c:pt>
              <c:pt idx="5">
                <c:v>50222</c:v>
              </c:pt>
              <c:pt idx="6">
                <c:v>88954</c:v>
              </c:pt>
              <c:pt idx="7">
                <c:v>47481</c:v>
              </c:pt>
              <c:pt idx="8">
                <c:v>68419</c:v>
              </c:pt>
              <c:pt idx="9">
                <c:v>31845</c:v>
              </c:pt>
              <c:pt idx="10">
                <c:v>80482</c:v>
              </c:pt>
              <c:pt idx="11">
                <c:v>77731</c:v>
              </c:pt>
            </c:numLit>
          </c:val>
          <c:extLst>
            <c:ext xmlns:c16="http://schemas.microsoft.com/office/drawing/2014/chart" uri="{C3380CC4-5D6E-409C-BE32-E72D297353CC}">
              <c16:uniqueId val="{00000000-52A9-4E44-8768-C318179B56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215914272"/>
        <c:axId val="215914832"/>
      </c:barChart>
      <c:catAx>
        <c:axId val="21591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Months</a:t>
                </a:r>
              </a:p>
            </c:rich>
          </c:tx>
          <c:layout>
            <c:manualLayout>
              <c:xMode val="edge"/>
              <c:yMode val="edge"/>
              <c:x val="0.48649800482725497"/>
              <c:y val="0.902969709835794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14832"/>
        <c:crosses val="autoZero"/>
        <c:auto val="1"/>
        <c:lblAlgn val="ctr"/>
        <c:lblOffset val="100"/>
        <c:noMultiLvlLbl val="0"/>
      </c:catAx>
      <c:valAx>
        <c:axId val="2159148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ysClr val="windowText" lastClr="000000"/>
                    </a:solidFill>
                  </a:rPr>
                  <a:t>$ Recovery </a:t>
                </a:r>
              </a:p>
            </c:rich>
          </c:tx>
          <c:layout>
            <c:manualLayout>
              <c:xMode val="edge"/>
              <c:yMode val="edge"/>
              <c:x val="1.6707681327444462E-2"/>
              <c:y val="0.312721767875375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2159142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4.8759350323619249E-2"/>
                <c:y val="0.35631968944915643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prstDash val="solid"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51017811358004E-2"/>
          <c:y val="0.10491626647423635"/>
          <c:w val="0.90792465037581727"/>
          <c:h val="0.6470250581838296"/>
        </c:manualLayout>
      </c:layout>
      <c:lineChart>
        <c:grouping val="standard"/>
        <c:varyColors val="0"/>
        <c:ser>
          <c:idx val="0"/>
          <c:order val="0"/>
          <c:tx>
            <c:strRef>
              <c:f>Data!$DQ$3</c:f>
              <c:strCache>
                <c:ptCount val="1"/>
                <c:pt idx="0">
                  <c:v>Recovery (%)</c:v>
                </c:pt>
              </c:strCache>
            </c:strRef>
          </c:tx>
          <c:spPr>
            <a:effectLst>
              <a:outerShdw blurRad="57150" dist="12700" dir="2700000" algn="tl" rotWithShape="0">
                <a:prstClr val="black">
                  <a:alpha val="35000"/>
                </a:prstClr>
              </a:outerShdw>
            </a:effectLst>
          </c:spPr>
          <c:marker>
            <c:symbol val="diamond"/>
            <c:size val="5"/>
            <c:spPr>
              <a:effectLst>
                <a:outerShdw blurRad="57150" dist="12700" dir="2700000" algn="tl" rotWithShape="0">
                  <a:prstClr val="black">
                    <a:alpha val="35000"/>
                  </a:prstClr>
                </a:outerShdw>
              </a:effectLst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Data!$DP$4:$DP$15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</c:strCache>
            </c:strRef>
          </c:cat>
          <c:val>
            <c:numRef>
              <c:f>Data!$DQ$4:$DQ$15</c:f>
              <c:numCache>
                <c:formatCode>0%</c:formatCode>
                <c:ptCount val="12"/>
                <c:pt idx="0">
                  <c:v>7.2638832392874497E-2</c:v>
                </c:pt>
                <c:pt idx="1">
                  <c:v>9.0394369307710276E-2</c:v>
                </c:pt>
                <c:pt idx="2">
                  <c:v>0.22304378853031548</c:v>
                </c:pt>
                <c:pt idx="3">
                  <c:v>0.24100713934839335</c:v>
                </c:pt>
                <c:pt idx="4">
                  <c:v>0.24849757029415676</c:v>
                </c:pt>
                <c:pt idx="5">
                  <c:v>0.29265291916752323</c:v>
                </c:pt>
                <c:pt idx="6">
                  <c:v>0.55973917729621947</c:v>
                </c:pt>
                <c:pt idx="7">
                  <c:v>0.59403526362770509</c:v>
                </c:pt>
                <c:pt idx="8">
                  <c:v>0.75273450160497046</c:v>
                </c:pt>
                <c:pt idx="9">
                  <c:v>0.81174991333764512</c:v>
                </c:pt>
                <c:pt idx="10">
                  <c:v>0.81486123083289097</c:v>
                </c:pt>
                <c:pt idx="11">
                  <c:v>0.94713624754698023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165-482E-AF9E-605961B87C5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5917072"/>
        <c:axId val="215917632"/>
      </c:lineChart>
      <c:catAx>
        <c:axId val="215917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Months as of Write-off</a:t>
                </a:r>
              </a:p>
            </c:rich>
          </c:tx>
          <c:layout>
            <c:manualLayout>
              <c:xMode val="edge"/>
              <c:yMode val="edge"/>
              <c:x val="0.46176848155404737"/>
              <c:y val="0.8495407438483039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17632"/>
        <c:crosses val="autoZero"/>
        <c:auto val="1"/>
        <c:lblAlgn val="ctr"/>
        <c:lblOffset val="100"/>
        <c:noMultiLvlLbl val="0"/>
      </c:catAx>
      <c:valAx>
        <c:axId val="2159176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ysClr val="windowText" lastClr="000000"/>
                    </a:solidFill>
                  </a:rPr>
                  <a:t>% Recovery </a:t>
                </a:r>
              </a:p>
            </c:rich>
          </c:tx>
          <c:layout>
            <c:manualLayout>
              <c:xMode val="edge"/>
              <c:yMode val="edge"/>
              <c:x val="2.0004951097205455E-2"/>
              <c:y val="0.321530893630954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crossAx val="21591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135349359853851E-2"/>
          <c:y val="5.5023897442079452E-2"/>
          <c:w val="0.92364518656626859"/>
          <c:h val="0.696917491820918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Data!$EO$3</c:f>
              <c:strCache>
                <c:ptCount val="1"/>
                <c:pt idx="0">
                  <c:v># of Cases in Settlement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Data!$EN$4:$EN$15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Data!$EO$4:$EO$15</c:f>
              <c:numCache>
                <c:formatCode>#,##0</c:formatCode>
                <c:ptCount val="12"/>
                <c:pt idx="0">
                  <c:v>35</c:v>
                </c:pt>
                <c:pt idx="1">
                  <c:v>32</c:v>
                </c:pt>
                <c:pt idx="2">
                  <c:v>43</c:v>
                </c:pt>
                <c:pt idx="3">
                  <c:v>25</c:v>
                </c:pt>
                <c:pt idx="4">
                  <c:v>36</c:v>
                </c:pt>
                <c:pt idx="5">
                  <c:v>37</c:v>
                </c:pt>
                <c:pt idx="6">
                  <c:v>39</c:v>
                </c:pt>
                <c:pt idx="7">
                  <c:v>28</c:v>
                </c:pt>
                <c:pt idx="8">
                  <c:v>48</c:v>
                </c:pt>
                <c:pt idx="9">
                  <c:v>34</c:v>
                </c:pt>
                <c:pt idx="10">
                  <c:v>37</c:v>
                </c:pt>
                <c:pt idx="11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D-4BCA-A9AA-D6C2DFB0D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100"/>
        <c:axId val="186474656"/>
        <c:axId val="186475216"/>
      </c:barChart>
      <c:catAx>
        <c:axId val="18647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75216"/>
        <c:crosses val="autoZero"/>
        <c:auto val="1"/>
        <c:lblAlgn val="ctr"/>
        <c:lblOffset val="100"/>
        <c:noMultiLvlLbl val="0"/>
      </c:catAx>
      <c:valAx>
        <c:axId val="1864752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ysClr val="windowText" lastClr="000000"/>
                    </a:solidFill>
                  </a:rPr>
                  <a:t>No.</a:t>
                </a:r>
                <a:r>
                  <a:rPr lang="en-US" sz="1000" b="1" baseline="0">
                    <a:solidFill>
                      <a:sysClr val="windowText" lastClr="000000"/>
                    </a:solidFill>
                  </a:rPr>
                  <a:t> of cases</a:t>
                </a:r>
                <a:endParaRPr lang="en-US" sz="10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387906808975505E-2"/>
              <c:y val="0.209252069843572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crossAx val="18647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461535933426052"/>
          <c:y val="0.90954703879811361"/>
          <c:w val="0.34699927904654687"/>
          <c:h val="9.0452961201886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6.7572928734996165E-2"/>
          <c:w val="1"/>
          <c:h val="0.93242707126500379"/>
        </c:manualLayout>
      </c:layout>
      <c:pie3DChart>
        <c:varyColors val="1"/>
        <c:ser>
          <c:idx val="0"/>
          <c:order val="0"/>
          <c:tx>
            <c:strRef>
              <c:f>Data!$EV$3</c:f>
              <c:strCache>
                <c:ptCount val="1"/>
                <c:pt idx="0">
                  <c:v>Target Population</c:v>
                </c:pt>
              </c:strCache>
            </c:strRef>
          </c:tx>
          <c:explosion val="2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892-4FA9-A0D0-59118A2F7B7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892-4FA9-A0D0-59118A2F7B7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892-4FA9-A0D0-59118A2F7B7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2892-4FA9-A0D0-59118A2F7B7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2892-4FA9-A0D0-59118A2F7B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Data!$EU$4:$EU$8</c:f>
              <c:strCache>
                <c:ptCount val="5"/>
                <c:pt idx="0">
                  <c:v>Plan 1</c:v>
                </c:pt>
                <c:pt idx="1">
                  <c:v>Plan 2</c:v>
                </c:pt>
                <c:pt idx="2">
                  <c:v>Plan 3</c:v>
                </c:pt>
                <c:pt idx="3">
                  <c:v>Plan 4</c:v>
                </c:pt>
                <c:pt idx="4">
                  <c:v>Plan 5</c:v>
                </c:pt>
              </c:strCache>
            </c:strRef>
          </c:cat>
          <c:val>
            <c:numRef>
              <c:f>Data!$EV$4:$EV$8</c:f>
              <c:numCache>
                <c:formatCode>#,##0</c:formatCode>
                <c:ptCount val="5"/>
                <c:pt idx="0">
                  <c:v>4325</c:v>
                </c:pt>
                <c:pt idx="1">
                  <c:v>5450</c:v>
                </c:pt>
                <c:pt idx="2">
                  <c:v>7656</c:v>
                </c:pt>
                <c:pt idx="3">
                  <c:v>5358</c:v>
                </c:pt>
                <c:pt idx="4">
                  <c:v>3552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892-4FA9-A0D0-59118A2F7B77}"/>
            </c:ext>
          </c:extLst>
        </c:ser>
        <c:ser>
          <c:idx val="1"/>
          <c:order val="1"/>
          <c:tx>
            <c:strRef>
              <c:f>Data!$EW$3</c:f>
              <c:strCache>
                <c:ptCount val="1"/>
                <c:pt idx="0">
                  <c:v>Response Rate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2892-4FA9-A0D0-59118A2F7B7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2892-4FA9-A0D0-59118A2F7B7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2892-4FA9-A0D0-59118A2F7B7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2-2892-4FA9-A0D0-59118A2F7B7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4-2892-4FA9-A0D0-59118A2F7B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Data!$EU$4:$EU$8</c:f>
              <c:strCache>
                <c:ptCount val="5"/>
                <c:pt idx="0">
                  <c:v>Plan 1</c:v>
                </c:pt>
                <c:pt idx="1">
                  <c:v>Plan 2</c:v>
                </c:pt>
                <c:pt idx="2">
                  <c:v>Plan 3</c:v>
                </c:pt>
                <c:pt idx="3">
                  <c:v>Plan 4</c:v>
                </c:pt>
                <c:pt idx="4">
                  <c:v>Plan 5</c:v>
                </c:pt>
              </c:strCache>
            </c:strRef>
          </c:cat>
          <c:val>
            <c:numRef>
              <c:f>Data!$EW$4:$EW$8</c:f>
              <c:numCache>
                <c:formatCode>0.0%</c:formatCode>
                <c:ptCount val="5"/>
                <c:pt idx="0">
                  <c:v>1.2999999999999999E-2</c:v>
                </c:pt>
                <c:pt idx="1">
                  <c:v>0.01</c:v>
                </c:pt>
                <c:pt idx="2">
                  <c:v>2.1999999999999999E-2</c:v>
                </c:pt>
                <c:pt idx="3">
                  <c:v>1.4999999999999999E-2</c:v>
                </c:pt>
                <c:pt idx="4">
                  <c:v>1.9E-2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892-4FA9-A0D0-59118A2F7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201590991928818"/>
          <c:y val="0.20391983459029234"/>
          <c:w val="9.9123430669314602E-2"/>
          <c:h val="0.661179359358518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60207069963921E-2"/>
          <c:y val="0.21086270703276108"/>
          <c:w val="0.88505898147412665"/>
          <c:h val="0.54227683219767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Data!$FC$3</c:f>
              <c:strCache>
                <c:ptCount val="1"/>
                <c:pt idx="0">
                  <c:v># of Cases in Settlement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Data!$FB$4:$FB$15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Data!$FC$4:$FC$15</c:f>
              <c:numCache>
                <c:formatCode>#,##0</c:formatCode>
                <c:ptCount val="12"/>
                <c:pt idx="0">
                  <c:v>35</c:v>
                </c:pt>
                <c:pt idx="1">
                  <c:v>32</c:v>
                </c:pt>
                <c:pt idx="2">
                  <c:v>43</c:v>
                </c:pt>
                <c:pt idx="3">
                  <c:v>25</c:v>
                </c:pt>
                <c:pt idx="4">
                  <c:v>36</c:v>
                </c:pt>
                <c:pt idx="5">
                  <c:v>37</c:v>
                </c:pt>
                <c:pt idx="6">
                  <c:v>39</c:v>
                </c:pt>
                <c:pt idx="7">
                  <c:v>28</c:v>
                </c:pt>
                <c:pt idx="8">
                  <c:v>48</c:v>
                </c:pt>
                <c:pt idx="9">
                  <c:v>34</c:v>
                </c:pt>
                <c:pt idx="10">
                  <c:v>37</c:v>
                </c:pt>
                <c:pt idx="11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B2-4849-8592-9197FBBF7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480816"/>
        <c:axId val="186481376"/>
      </c:barChart>
      <c:lineChart>
        <c:grouping val="standard"/>
        <c:varyColors val="0"/>
        <c:ser>
          <c:idx val="1"/>
          <c:order val="1"/>
          <c:tx>
            <c:strRef>
              <c:f>Data!$FD$3</c:f>
              <c:strCache>
                <c:ptCount val="1"/>
                <c:pt idx="0">
                  <c:v>% Adherence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Data!$FB$4:$FB$15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Data!$FD$4:$FD$15</c:f>
              <c:numCache>
                <c:formatCode>0.0%</c:formatCode>
                <c:ptCount val="12"/>
                <c:pt idx="0">
                  <c:v>0.65</c:v>
                </c:pt>
                <c:pt idx="1">
                  <c:v>0.69</c:v>
                </c:pt>
                <c:pt idx="2">
                  <c:v>0.79</c:v>
                </c:pt>
                <c:pt idx="3">
                  <c:v>0.77</c:v>
                </c:pt>
                <c:pt idx="4">
                  <c:v>0.74</c:v>
                </c:pt>
                <c:pt idx="5">
                  <c:v>0.68</c:v>
                </c:pt>
                <c:pt idx="6">
                  <c:v>0.63</c:v>
                </c:pt>
                <c:pt idx="7">
                  <c:v>0.78</c:v>
                </c:pt>
                <c:pt idx="8">
                  <c:v>0.79</c:v>
                </c:pt>
                <c:pt idx="9">
                  <c:v>0.64</c:v>
                </c:pt>
                <c:pt idx="10">
                  <c:v>0.77</c:v>
                </c:pt>
                <c:pt idx="11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2-4849-8592-9197FBBF7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482496"/>
        <c:axId val="186481936"/>
      </c:lineChart>
      <c:catAx>
        <c:axId val="18648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81376"/>
        <c:crosses val="autoZero"/>
        <c:auto val="1"/>
        <c:lblAlgn val="ctr"/>
        <c:lblOffset val="100"/>
        <c:noMultiLvlLbl val="0"/>
      </c:catAx>
      <c:valAx>
        <c:axId val="1864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No.</a:t>
                </a:r>
                <a:r>
                  <a:rPr lang="en-US" sz="1000" b="1" baseline="0"/>
                  <a:t> of cases in Settlement</a:t>
                </a:r>
                <a:endParaRPr lang="en-US" sz="1000" b="1"/>
              </a:p>
            </c:rich>
          </c:tx>
          <c:layout>
            <c:manualLayout>
              <c:xMode val="edge"/>
              <c:yMode val="edge"/>
              <c:x val="1.6052291333358285E-2"/>
              <c:y val="9.49137253774157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80816"/>
        <c:crosses val="autoZero"/>
        <c:crossBetween val="between"/>
      </c:valAx>
      <c:valAx>
        <c:axId val="186481936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82496"/>
        <c:crosses val="max"/>
        <c:crossBetween val="between"/>
      </c:valAx>
      <c:catAx>
        <c:axId val="18648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6481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527145541458921"/>
          <c:y val="0.90998398466425545"/>
          <c:w val="0.64253189973865588"/>
          <c:h val="9.0016015335744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8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8.png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8.png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8.png"/><Relationship Id="rId1" Type="http://schemas.openxmlformats.org/officeDocument/2006/relationships/chart" Target="../charts/chart10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image" Target="../media/image8.png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image" Target="../media/image8.png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image" Target="../media/image8.png"/><Relationship Id="rId6" Type="http://schemas.openxmlformats.org/officeDocument/2006/relationships/image" Target="../media/image29.emf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8.png"/><Relationship Id="rId1" Type="http://schemas.openxmlformats.org/officeDocument/2006/relationships/chart" Target="../charts/chart32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image" Target="../media/image8.png"/><Relationship Id="rId4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4.xml"/><Relationship Id="rId5" Type="http://schemas.openxmlformats.org/officeDocument/2006/relationships/image" Target="../media/image8.png"/><Relationship Id="rId4" Type="http://schemas.openxmlformats.org/officeDocument/2006/relationships/chart" Target="../charts/chart43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image" Target="../media/image8.png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image" Target="../media/image8.png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image" Target="../media/image8.png"/><Relationship Id="rId4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7" Type="http://schemas.openxmlformats.org/officeDocument/2006/relationships/image" Target="../media/image30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1.emf"/><Relationship Id="rId5" Type="http://schemas.openxmlformats.org/officeDocument/2006/relationships/image" Target="../media/image32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39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154777</xdr:colOff>
      <xdr:row>1</xdr:row>
      <xdr:rowOff>95247</xdr:rowOff>
    </xdr:from>
    <xdr:to>
      <xdr:col>26</xdr:col>
      <xdr:colOff>279745</xdr:colOff>
      <xdr:row>3</xdr:row>
      <xdr:rowOff>142110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777" y="178591"/>
          <a:ext cx="15745968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2400" b="1" u="sng"/>
            <a:t>EXECUTIVE SUMMARY</a:t>
          </a:r>
        </a:p>
      </xdr:txBody>
    </xdr:sp>
    <xdr:clientData/>
  </xdr:twoCellAnchor>
  <xdr:twoCellAnchor>
    <xdr:from>
      <xdr:col>1</xdr:col>
      <xdr:colOff>130969</xdr:colOff>
      <xdr:row>4</xdr:row>
      <xdr:rowOff>95251</xdr:rowOff>
    </xdr:from>
    <xdr:to>
      <xdr:col>26</xdr:col>
      <xdr:colOff>123695</xdr:colOff>
      <xdr:row>6</xdr:row>
      <xdr:rowOff>128584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5750" y="797720"/>
          <a:ext cx="15458945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1</xdr:col>
      <xdr:colOff>107153</xdr:colOff>
      <xdr:row>0</xdr:row>
      <xdr:rowOff>59531</xdr:rowOff>
    </xdr:from>
    <xdr:to>
      <xdr:col>2</xdr:col>
      <xdr:colOff>511967</xdr:colOff>
      <xdr:row>4</xdr:row>
      <xdr:rowOff>67911</xdr:rowOff>
    </xdr:to>
    <xdr:pic>
      <xdr:nvPicPr>
        <xdr:cNvPr id="4" name="Picture 3" descr="C:\Users\msingh\Desktop\American_Express_ai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4" y="59531"/>
          <a:ext cx="738189" cy="710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345280</xdr:colOff>
      <xdr:row>9</xdr:row>
      <xdr:rowOff>71435</xdr:rowOff>
    </xdr:from>
    <xdr:to>
      <xdr:col>26</xdr:col>
      <xdr:colOff>119061</xdr:colOff>
      <xdr:row>19</xdr:row>
      <xdr:rowOff>190499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345525</xdr:colOff>
      <xdr:row>7</xdr:row>
      <xdr:rowOff>119061</xdr:rowOff>
    </xdr:from>
    <xdr:to>
      <xdr:col>26</xdr:col>
      <xdr:colOff>129052</xdr:colOff>
      <xdr:row>9</xdr:row>
      <xdr:rowOff>73814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072681" y="1393030"/>
          <a:ext cx="7677371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Portfolio by Product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154780</xdr:colOff>
      <xdr:row>9</xdr:row>
      <xdr:rowOff>59531</xdr:rowOff>
    </xdr:from>
    <xdr:to>
      <xdr:col>13</xdr:col>
      <xdr:colOff>238124</xdr:colOff>
      <xdr:row>20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152437</xdr:colOff>
      <xdr:row>7</xdr:row>
      <xdr:rowOff>116682</xdr:rowOff>
    </xdr:from>
    <xdr:to>
      <xdr:col>13</xdr:col>
      <xdr:colOff>245505</xdr:colOff>
      <xdr:row>9</xdr:row>
      <xdr:rowOff>71435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07218" y="1390651"/>
          <a:ext cx="7665443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371600" lvl="3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Portfolio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Monthly Statistics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411480</xdr:colOff>
          <xdr:row>4</xdr:row>
          <xdr:rowOff>152400</xdr:rowOff>
        </xdr:from>
        <xdr:to>
          <xdr:col>25</xdr:col>
          <xdr:colOff>601980</xdr:colOff>
          <xdr:row>6</xdr:row>
          <xdr:rowOff>60960</xdr:rowOff>
        </xdr:to>
        <xdr:sp macro="" textlink="">
          <xdr:nvSpPr>
            <xdr:cNvPr id="1029" name="ComboBox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7</xdr:row>
          <xdr:rowOff>160020</xdr:rowOff>
        </xdr:from>
        <xdr:to>
          <xdr:col>3</xdr:col>
          <xdr:colOff>449580</xdr:colOff>
          <xdr:row>9</xdr:row>
          <xdr:rowOff>38100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164306</xdr:colOff>
      <xdr:row>22</xdr:row>
      <xdr:rowOff>33335</xdr:rowOff>
    </xdr:from>
    <xdr:to>
      <xdr:col>13</xdr:col>
      <xdr:colOff>238125</xdr:colOff>
      <xdr:row>34</xdr:row>
      <xdr:rowOff>23811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176457</xdr:colOff>
      <xdr:row>20</xdr:row>
      <xdr:rowOff>92870</xdr:rowOff>
    </xdr:from>
    <xdr:to>
      <xdr:col>13</xdr:col>
      <xdr:colOff>250031</xdr:colOff>
      <xdr:row>22</xdr:row>
      <xdr:rowOff>47623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31238" y="3843339"/>
          <a:ext cx="7645949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Portfolio by Risk Tiers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340515</xdr:colOff>
      <xdr:row>20</xdr:row>
      <xdr:rowOff>95250</xdr:rowOff>
    </xdr:from>
    <xdr:to>
      <xdr:col>26</xdr:col>
      <xdr:colOff>126202</xdr:colOff>
      <xdr:row>22</xdr:row>
      <xdr:rowOff>52577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067671" y="3845719"/>
          <a:ext cx="7679531" cy="338327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Industry vs CRU Rating Matrix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333372</xdr:colOff>
      <xdr:row>22</xdr:row>
      <xdr:rowOff>64295</xdr:rowOff>
    </xdr:from>
    <xdr:to>
      <xdr:col>26</xdr:col>
      <xdr:colOff>119059</xdr:colOff>
      <xdr:row>34</xdr:row>
      <xdr:rowOff>10910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060528" y="4195764"/>
          <a:ext cx="7679531" cy="2137365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22860</xdr:colOff>
          <xdr:row>20</xdr:row>
          <xdr:rowOff>137160</xdr:rowOff>
        </xdr:from>
        <xdr:to>
          <xdr:col>26</xdr:col>
          <xdr:colOff>91440</xdr:colOff>
          <xdr:row>22</xdr:row>
          <xdr:rowOff>30480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411480</xdr:colOff>
          <xdr:row>7</xdr:row>
          <xdr:rowOff>152400</xdr:rowOff>
        </xdr:from>
        <xdr:to>
          <xdr:col>15</xdr:col>
          <xdr:colOff>480060</xdr:colOff>
          <xdr:row>9</xdr:row>
          <xdr:rowOff>38100</xdr:rowOff>
        </xdr:to>
        <xdr:sp macro="" textlink="">
          <xdr:nvSpPr>
            <xdr:cNvPr id="1034" name="ComboBox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20</xdr:row>
          <xdr:rowOff>121920</xdr:rowOff>
        </xdr:from>
        <xdr:to>
          <xdr:col>13</xdr:col>
          <xdr:colOff>190500</xdr:colOff>
          <xdr:row>22</xdr:row>
          <xdr:rowOff>15240</xdr:rowOff>
        </xdr:to>
        <xdr:sp macro="" textlink="">
          <xdr:nvSpPr>
            <xdr:cNvPr id="1035" name="ComboBox5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20</xdr:row>
          <xdr:rowOff>121920</xdr:rowOff>
        </xdr:from>
        <xdr:to>
          <xdr:col>3</xdr:col>
          <xdr:colOff>464820</xdr:colOff>
          <xdr:row>21</xdr:row>
          <xdr:rowOff>190500</xdr:rowOff>
        </xdr:to>
        <xdr:sp macro="" textlink="">
          <xdr:nvSpPr>
            <xdr:cNvPr id="1036" name="ComboBox6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388620</xdr:colOff>
          <xdr:row>20</xdr:row>
          <xdr:rowOff>137160</xdr:rowOff>
        </xdr:from>
        <xdr:to>
          <xdr:col>15</xdr:col>
          <xdr:colOff>457200</xdr:colOff>
          <xdr:row>22</xdr:row>
          <xdr:rowOff>7620</xdr:rowOff>
        </xdr:to>
        <xdr:sp macro="" textlink="">
          <xdr:nvSpPr>
            <xdr:cNvPr id="1037" name="ComboBox7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14280</xdr:colOff>
      <xdr:row>1</xdr:row>
      <xdr:rowOff>95245</xdr:rowOff>
    </xdr:from>
    <xdr:to>
      <xdr:col>27</xdr:col>
      <xdr:colOff>523874</xdr:colOff>
      <xdr:row>3</xdr:row>
      <xdr:rowOff>190499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9061" y="178589"/>
          <a:ext cx="15773407" cy="523879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LOSS</a:t>
          </a:r>
          <a:r>
            <a:rPr lang="en-US" sz="24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FORECASTS</a:t>
          </a:r>
          <a:endParaRPr lang="en-US" sz="24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133341</xdr:colOff>
      <xdr:row>0</xdr:row>
      <xdr:rowOff>35718</xdr:rowOff>
    </xdr:from>
    <xdr:to>
      <xdr:col>2</xdr:col>
      <xdr:colOff>288123</xdr:colOff>
      <xdr:row>4</xdr:row>
      <xdr:rowOff>67028</xdr:rowOff>
    </xdr:to>
    <xdr:pic>
      <xdr:nvPicPr>
        <xdr:cNvPr id="9" name="Picture 8" descr="C:\Users\msingh\Desktop\American_Express_ai.p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122" y="35718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130973</xdr:colOff>
      <xdr:row>4</xdr:row>
      <xdr:rowOff>95252</xdr:rowOff>
    </xdr:from>
    <xdr:to>
      <xdr:col>27</xdr:col>
      <xdr:colOff>392906</xdr:colOff>
      <xdr:row>6</xdr:row>
      <xdr:rowOff>128585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85754" y="797721"/>
          <a:ext cx="15525746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>
    <xdr:from>
      <xdr:col>1</xdr:col>
      <xdr:colOff>166688</xdr:colOff>
      <xdr:row>9</xdr:row>
      <xdr:rowOff>23813</xdr:rowOff>
    </xdr:from>
    <xdr:to>
      <xdr:col>13</xdr:col>
      <xdr:colOff>547687</xdr:colOff>
      <xdr:row>19</xdr:row>
      <xdr:rowOff>166689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83342</xdr:colOff>
      <xdr:row>9</xdr:row>
      <xdr:rowOff>47626</xdr:rowOff>
    </xdr:from>
    <xdr:to>
      <xdr:col>27</xdr:col>
      <xdr:colOff>381000</xdr:colOff>
      <xdr:row>19</xdr:row>
      <xdr:rowOff>166688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166689</xdr:colOff>
      <xdr:row>21</xdr:row>
      <xdr:rowOff>190502</xdr:rowOff>
    </xdr:from>
    <xdr:to>
      <xdr:col>13</xdr:col>
      <xdr:colOff>559594</xdr:colOff>
      <xdr:row>34</xdr:row>
      <xdr:rowOff>34633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166687</xdr:colOff>
      <xdr:row>7</xdr:row>
      <xdr:rowOff>83344</xdr:rowOff>
    </xdr:from>
    <xdr:to>
      <xdr:col>13</xdr:col>
      <xdr:colOff>559593</xdr:colOff>
      <xdr:row>9</xdr:row>
      <xdr:rowOff>38097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21468" y="1357313"/>
          <a:ext cx="7679531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AMEX vs HYBRID Loss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Forecast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7</xdr:row>
          <xdr:rowOff>121920</xdr:rowOff>
        </xdr:from>
        <xdr:to>
          <xdr:col>3</xdr:col>
          <xdr:colOff>304800</xdr:colOff>
          <xdr:row>9</xdr:row>
          <xdr:rowOff>22860</xdr:rowOff>
        </xdr:to>
        <xdr:sp macro="" textlink="">
          <xdr:nvSpPr>
            <xdr:cNvPr id="2054" name="ComboBox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92868</xdr:colOff>
      <xdr:row>7</xdr:row>
      <xdr:rowOff>92869</xdr:rowOff>
    </xdr:from>
    <xdr:to>
      <xdr:col>27</xdr:col>
      <xdr:colOff>390351</xdr:colOff>
      <xdr:row>9</xdr:row>
      <xdr:rowOff>47622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141493" y="1366838"/>
          <a:ext cx="7667452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Loss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Forecast by Products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175260</xdr:colOff>
          <xdr:row>7</xdr:row>
          <xdr:rowOff>137160</xdr:rowOff>
        </xdr:from>
        <xdr:to>
          <xdr:col>16</xdr:col>
          <xdr:colOff>533400</xdr:colOff>
          <xdr:row>9</xdr:row>
          <xdr:rowOff>30480</xdr:rowOff>
        </xdr:to>
        <xdr:sp macro="" textlink="">
          <xdr:nvSpPr>
            <xdr:cNvPr id="2058" name="ComboBox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176212</xdr:colOff>
      <xdr:row>20</xdr:row>
      <xdr:rowOff>33340</xdr:rowOff>
    </xdr:from>
    <xdr:to>
      <xdr:col>13</xdr:col>
      <xdr:colOff>569118</xdr:colOff>
      <xdr:row>21</xdr:row>
      <xdr:rowOff>181167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30993" y="3688559"/>
          <a:ext cx="7679531" cy="338327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Loss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Forecast by Risk Tiers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20</xdr:row>
          <xdr:rowOff>83820</xdr:rowOff>
        </xdr:from>
        <xdr:to>
          <xdr:col>3</xdr:col>
          <xdr:colOff>297180</xdr:colOff>
          <xdr:row>21</xdr:row>
          <xdr:rowOff>160020</xdr:rowOff>
        </xdr:to>
        <xdr:sp macro="" textlink="">
          <xdr:nvSpPr>
            <xdr:cNvPr id="2059" name="ComboBox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90486</xdr:colOff>
      <xdr:row>20</xdr:row>
      <xdr:rowOff>42865</xdr:rowOff>
    </xdr:from>
    <xdr:to>
      <xdr:col>27</xdr:col>
      <xdr:colOff>400048</xdr:colOff>
      <xdr:row>21</xdr:row>
      <xdr:rowOff>190692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139111" y="3698084"/>
          <a:ext cx="7679531" cy="338327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Loss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Forecast: CRU Rating vs Industry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83343</xdr:colOff>
      <xdr:row>21</xdr:row>
      <xdr:rowOff>202410</xdr:rowOff>
    </xdr:from>
    <xdr:to>
      <xdr:col>27</xdr:col>
      <xdr:colOff>392905</xdr:colOff>
      <xdr:row>34</xdr:row>
      <xdr:rowOff>35719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8131968" y="4048129"/>
          <a:ext cx="7679531" cy="2285996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144780</xdr:colOff>
          <xdr:row>20</xdr:row>
          <xdr:rowOff>99060</xdr:rowOff>
        </xdr:from>
        <xdr:to>
          <xdr:col>16</xdr:col>
          <xdr:colOff>502920</xdr:colOff>
          <xdr:row>21</xdr:row>
          <xdr:rowOff>175260</xdr:rowOff>
        </xdr:to>
        <xdr:sp macro="" textlink="">
          <xdr:nvSpPr>
            <xdr:cNvPr id="2060" name="ComboBox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2378</xdr:colOff>
      <xdr:row>1</xdr:row>
      <xdr:rowOff>83342</xdr:rowOff>
    </xdr:from>
    <xdr:to>
      <xdr:col>27</xdr:col>
      <xdr:colOff>95249</xdr:colOff>
      <xdr:row>3</xdr:row>
      <xdr:rowOff>130205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7159" y="166686"/>
          <a:ext cx="15773403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VINTAGE ANALYSIS</a:t>
          </a:r>
          <a:endParaRPr lang="en-US" sz="24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109532</xdr:colOff>
      <xdr:row>0</xdr:row>
      <xdr:rowOff>35720</xdr:rowOff>
    </xdr:from>
    <xdr:to>
      <xdr:col>3</xdr:col>
      <xdr:colOff>97626</xdr:colOff>
      <xdr:row>4</xdr:row>
      <xdr:rowOff>67030</xdr:rowOff>
    </xdr:to>
    <xdr:pic>
      <xdr:nvPicPr>
        <xdr:cNvPr id="5" name="Picture 4" descr="C:\Users\msingh\Desktop\American_Express_ai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313" y="35720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250030</xdr:colOff>
      <xdr:row>22</xdr:row>
      <xdr:rowOff>1</xdr:rowOff>
    </xdr:from>
    <xdr:to>
      <xdr:col>26</xdr:col>
      <xdr:colOff>530827</xdr:colOff>
      <xdr:row>32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190497</xdr:colOff>
      <xdr:row>22</xdr:row>
      <xdr:rowOff>11906</xdr:rowOff>
    </xdr:from>
    <xdr:to>
      <xdr:col>16</xdr:col>
      <xdr:colOff>190499</xdr:colOff>
      <xdr:row>32</xdr:row>
      <xdr:rowOff>48155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190501</xdr:colOff>
      <xdr:row>9</xdr:row>
      <xdr:rowOff>71436</xdr:rowOff>
    </xdr:from>
    <xdr:to>
      <xdr:col>12</xdr:col>
      <xdr:colOff>130968</xdr:colOff>
      <xdr:row>19</xdr:row>
      <xdr:rowOff>178592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5282" y="1726405"/>
          <a:ext cx="6298405" cy="2155031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45319</xdr:colOff>
      <xdr:row>4</xdr:row>
      <xdr:rowOff>83346</xdr:rowOff>
    </xdr:from>
    <xdr:to>
      <xdr:col>26</xdr:col>
      <xdr:colOff>535780</xdr:colOff>
      <xdr:row>6</xdr:row>
      <xdr:rowOff>116679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0100" y="785815"/>
          <a:ext cx="15611399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403860</xdr:colOff>
          <xdr:row>4</xdr:row>
          <xdr:rowOff>152400</xdr:rowOff>
        </xdr:from>
        <xdr:to>
          <xdr:col>23</xdr:col>
          <xdr:colOff>662940</xdr:colOff>
          <xdr:row>6</xdr:row>
          <xdr:rowOff>38100</xdr:rowOff>
        </xdr:to>
        <xdr:sp macro="" textlink="">
          <xdr:nvSpPr>
            <xdr:cNvPr id="3077" name="ComboBox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83820</xdr:colOff>
          <xdr:row>4</xdr:row>
          <xdr:rowOff>152400</xdr:rowOff>
        </xdr:from>
        <xdr:to>
          <xdr:col>26</xdr:col>
          <xdr:colOff>350520</xdr:colOff>
          <xdr:row>6</xdr:row>
          <xdr:rowOff>38100</xdr:rowOff>
        </xdr:to>
        <xdr:sp macro="" textlink="">
          <xdr:nvSpPr>
            <xdr:cNvPr id="3078" name="Combo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190501</xdr:colOff>
      <xdr:row>7</xdr:row>
      <xdr:rowOff>119062</xdr:rowOff>
    </xdr:from>
    <xdr:to>
      <xdr:col>12</xdr:col>
      <xdr:colOff>139365</xdr:colOff>
      <xdr:row>9</xdr:row>
      <xdr:rowOff>73815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45282" y="1393031"/>
          <a:ext cx="6306802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Vintage Profile</a:t>
          </a:r>
        </a:p>
      </xdr:txBody>
    </xdr:sp>
    <xdr:clientData/>
  </xdr:twoCellAnchor>
  <xdr:twoCellAnchor>
    <xdr:from>
      <xdr:col>1</xdr:col>
      <xdr:colOff>197642</xdr:colOff>
      <xdr:row>20</xdr:row>
      <xdr:rowOff>54769</xdr:rowOff>
    </xdr:from>
    <xdr:to>
      <xdr:col>16</xdr:col>
      <xdr:colOff>197644</xdr:colOff>
      <xdr:row>22</xdr:row>
      <xdr:rowOff>9522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52423" y="3948113"/>
          <a:ext cx="7739065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AR Repayment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and Losses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259227</xdr:colOff>
      <xdr:row>20</xdr:row>
      <xdr:rowOff>52388</xdr:rowOff>
    </xdr:from>
    <xdr:to>
      <xdr:col>26</xdr:col>
      <xdr:colOff>540024</xdr:colOff>
      <xdr:row>22</xdr:row>
      <xdr:rowOff>7141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8153071" y="3945732"/>
          <a:ext cx="7662672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Vintage Performance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20</xdr:row>
          <xdr:rowOff>106680</xdr:rowOff>
        </xdr:from>
        <xdr:to>
          <xdr:col>17</xdr:col>
          <xdr:colOff>701040</xdr:colOff>
          <xdr:row>21</xdr:row>
          <xdr:rowOff>152400</xdr:rowOff>
        </xdr:to>
        <xdr:sp macro="" textlink="">
          <xdr:nvSpPr>
            <xdr:cNvPr id="3080" name="ComboBox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251460</xdr:colOff>
          <xdr:row>20</xdr:row>
          <xdr:rowOff>83820</xdr:rowOff>
        </xdr:from>
        <xdr:to>
          <xdr:col>4</xdr:col>
          <xdr:colOff>129540</xdr:colOff>
          <xdr:row>21</xdr:row>
          <xdr:rowOff>152400</xdr:rowOff>
        </xdr:to>
        <xdr:sp macro="" textlink="">
          <xdr:nvSpPr>
            <xdr:cNvPr id="3081" name="ComboBox5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226218</xdr:colOff>
      <xdr:row>9</xdr:row>
      <xdr:rowOff>47625</xdr:rowOff>
    </xdr:from>
    <xdr:to>
      <xdr:col>26</xdr:col>
      <xdr:colOff>535780</xdr:colOff>
      <xdr:row>19</xdr:row>
      <xdr:rowOff>178593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235654</xdr:colOff>
      <xdr:row>7</xdr:row>
      <xdr:rowOff>116681</xdr:rowOff>
    </xdr:from>
    <xdr:to>
      <xdr:col>26</xdr:col>
      <xdr:colOff>547708</xdr:colOff>
      <xdr:row>9</xdr:row>
      <xdr:rowOff>71434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176748" y="1390650"/>
          <a:ext cx="10646679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CRU Rating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vs Net Write-off Rate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107156</xdr:colOff>
      <xdr:row>18</xdr:row>
      <xdr:rowOff>154781</xdr:rowOff>
    </xdr:from>
    <xdr:to>
      <xdr:col>17</xdr:col>
      <xdr:colOff>166688</xdr:colOff>
      <xdr:row>19</xdr:row>
      <xdr:rowOff>166686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001000" y="3655219"/>
          <a:ext cx="797719" cy="2143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CRU Ratings: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154781</xdr:colOff>
      <xdr:row>20</xdr:row>
      <xdr:rowOff>0</xdr:rowOff>
    </xdr:from>
    <xdr:to>
      <xdr:col>13</xdr:col>
      <xdr:colOff>511967</xdr:colOff>
      <xdr:row>32</xdr:row>
      <xdr:rowOff>11906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285750" y="4024313"/>
          <a:ext cx="7643811" cy="2297906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333378</xdr:colOff>
      <xdr:row>19</xdr:row>
      <xdr:rowOff>166687</xdr:rowOff>
    </xdr:from>
    <xdr:to>
      <xdr:col>13</xdr:col>
      <xdr:colOff>511969</xdr:colOff>
      <xdr:row>32</xdr:row>
      <xdr:rowOff>-1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1</xdr:row>
      <xdr:rowOff>59530</xdr:rowOff>
    </xdr:from>
    <xdr:to>
      <xdr:col>27</xdr:col>
      <xdr:colOff>42861</xdr:colOff>
      <xdr:row>2</xdr:row>
      <xdr:rowOff>23049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8593" y="142874"/>
          <a:ext cx="15747206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UNDERWRITING</a:t>
          </a:r>
          <a:r>
            <a:rPr lang="en-US" sz="24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PERFORMANCE TRACKING</a:t>
          </a:r>
          <a:endParaRPr lang="en-US" sz="24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130966</xdr:colOff>
      <xdr:row>0</xdr:row>
      <xdr:rowOff>23814</xdr:rowOff>
    </xdr:from>
    <xdr:to>
      <xdr:col>2</xdr:col>
      <xdr:colOff>285748</xdr:colOff>
      <xdr:row>2</xdr:row>
      <xdr:rowOff>162280</xdr:rowOff>
    </xdr:to>
    <xdr:pic>
      <xdr:nvPicPr>
        <xdr:cNvPr id="3" name="Picture 2" descr="C:\Users\msingh\Desktop\American_Express_ai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5" y="23814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154781</xdr:colOff>
      <xdr:row>3</xdr:row>
      <xdr:rowOff>11910</xdr:rowOff>
    </xdr:from>
    <xdr:to>
      <xdr:col>26</xdr:col>
      <xdr:colOff>481094</xdr:colOff>
      <xdr:row>5</xdr:row>
      <xdr:rowOff>45243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5750" y="797723"/>
          <a:ext cx="15506782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>
    <xdr:from>
      <xdr:col>1</xdr:col>
      <xdr:colOff>152407</xdr:colOff>
      <xdr:row>7</xdr:row>
      <xdr:rowOff>154781</xdr:rowOff>
    </xdr:from>
    <xdr:to>
      <xdr:col>13</xdr:col>
      <xdr:colOff>523875</xdr:colOff>
      <xdr:row>17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583406</xdr:colOff>
      <xdr:row>8</xdr:row>
      <xdr:rowOff>0</xdr:rowOff>
    </xdr:from>
    <xdr:to>
      <xdr:col>26</xdr:col>
      <xdr:colOff>488156</xdr:colOff>
      <xdr:row>17</xdr:row>
      <xdr:rowOff>134820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166687</xdr:colOff>
      <xdr:row>19</xdr:row>
      <xdr:rowOff>178594</xdr:rowOff>
    </xdr:from>
    <xdr:to>
      <xdr:col>9</xdr:col>
      <xdr:colOff>83342</xdr:colOff>
      <xdr:row>32</xdr:row>
      <xdr:rowOff>11906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571501</xdr:colOff>
      <xdr:row>19</xdr:row>
      <xdr:rowOff>166690</xdr:rowOff>
    </xdr:from>
    <xdr:to>
      <xdr:col>26</xdr:col>
      <xdr:colOff>476249</xdr:colOff>
      <xdr:row>32</xdr:row>
      <xdr:rowOff>11906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154781</xdr:colOff>
      <xdr:row>18</xdr:row>
      <xdr:rowOff>11907</xdr:rowOff>
    </xdr:from>
    <xdr:to>
      <xdr:col>13</xdr:col>
      <xdr:colOff>521684</xdr:colOff>
      <xdr:row>19</xdr:row>
      <xdr:rowOff>166819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85750" y="3655220"/>
          <a:ext cx="7653528" cy="345412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Approved &amp; Declined Loans: Time Taken</a:t>
          </a:r>
        </a:p>
      </xdr:txBody>
    </xdr:sp>
    <xdr:clientData/>
  </xdr:twoCellAnchor>
  <xdr:twoCellAnchor>
    <xdr:from>
      <xdr:col>1</xdr:col>
      <xdr:colOff>164304</xdr:colOff>
      <xdr:row>6</xdr:row>
      <xdr:rowOff>57148</xdr:rowOff>
    </xdr:from>
    <xdr:to>
      <xdr:col>13</xdr:col>
      <xdr:colOff>531207</xdr:colOff>
      <xdr:row>8</xdr:row>
      <xdr:rowOff>11901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95273" y="1414461"/>
          <a:ext cx="7653528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Average Time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to Fund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581054</xdr:colOff>
      <xdr:row>18</xdr:row>
      <xdr:rowOff>21435</xdr:rowOff>
    </xdr:from>
    <xdr:to>
      <xdr:col>26</xdr:col>
      <xdr:colOff>483572</xdr:colOff>
      <xdr:row>19</xdr:row>
      <xdr:rowOff>180195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98648" y="3664748"/>
          <a:ext cx="7796362" cy="349260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Processing Delays</a:t>
          </a:r>
        </a:p>
      </xdr:txBody>
    </xdr:sp>
    <xdr:clientData/>
  </xdr:twoCellAnchor>
  <xdr:twoCellAnchor>
    <xdr:from>
      <xdr:col>13</xdr:col>
      <xdr:colOff>592969</xdr:colOff>
      <xdr:row>6</xdr:row>
      <xdr:rowOff>54769</xdr:rowOff>
    </xdr:from>
    <xdr:to>
      <xdr:col>26</xdr:col>
      <xdr:colOff>493072</xdr:colOff>
      <xdr:row>8</xdr:row>
      <xdr:rowOff>9522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010563" y="1412082"/>
          <a:ext cx="7793947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Average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Time to Board for </a:t>
          </a:r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Normal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vs Exception 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137160</xdr:colOff>
          <xdr:row>6</xdr:row>
          <xdr:rowOff>99060</xdr:rowOff>
        </xdr:from>
        <xdr:to>
          <xdr:col>16</xdr:col>
          <xdr:colOff>228600</xdr:colOff>
          <xdr:row>7</xdr:row>
          <xdr:rowOff>175260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547686</xdr:colOff>
      <xdr:row>19</xdr:row>
      <xdr:rowOff>142875</xdr:rowOff>
    </xdr:from>
    <xdr:to>
      <xdr:col>5</xdr:col>
      <xdr:colOff>47624</xdr:colOff>
      <xdr:row>21</xdr:row>
      <xdr:rowOff>-1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285874" y="3976688"/>
          <a:ext cx="1321594" cy="238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Approved Loans</a:t>
          </a:r>
        </a:p>
      </xdr:txBody>
    </xdr:sp>
    <xdr:clientData/>
  </xdr:twoCellAnchor>
  <xdr:twoCellAnchor>
    <xdr:from>
      <xdr:col>10</xdr:col>
      <xdr:colOff>152399</xdr:colOff>
      <xdr:row>19</xdr:row>
      <xdr:rowOff>176213</xdr:rowOff>
    </xdr:from>
    <xdr:to>
      <xdr:col>12</xdr:col>
      <xdr:colOff>214313</xdr:colOff>
      <xdr:row>21</xdr:row>
      <xdr:rowOff>59531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5748337" y="4010026"/>
          <a:ext cx="1276351" cy="26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Declined</a:t>
          </a:r>
          <a:r>
            <a:rPr lang="en-US" sz="1100" b="1" baseline="0"/>
            <a:t> Loans</a:t>
          </a:r>
          <a:endParaRPr lang="en-US" sz="1100" b="1"/>
        </a:p>
      </xdr:txBody>
    </xdr:sp>
    <xdr:clientData/>
  </xdr:twoCellAnchor>
  <xdr:twoCellAnchor>
    <xdr:from>
      <xdr:col>6</xdr:col>
      <xdr:colOff>47624</xdr:colOff>
      <xdr:row>23</xdr:row>
      <xdr:rowOff>47624</xdr:rowOff>
    </xdr:from>
    <xdr:to>
      <xdr:col>9</xdr:col>
      <xdr:colOff>428624</xdr:colOff>
      <xdr:row>29</xdr:row>
      <xdr:rowOff>130968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214687" y="4643437"/>
          <a:ext cx="2202656" cy="12263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Avg. time taken from Application Filed to Pre-underwriting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Avg time taken from Pre</a:t>
          </a:r>
          <a:r>
            <a:rPr lang="en-US" sz="1100" baseline="0"/>
            <a:t>-underwriting to Underwriting</a:t>
          </a:r>
          <a:endParaRPr lang="en-US" sz="1100"/>
        </a:p>
      </xdr:txBody>
    </xdr:sp>
    <xdr:clientData/>
  </xdr:twoCellAnchor>
  <xdr:twoCellAnchor>
    <xdr:from>
      <xdr:col>5</xdr:col>
      <xdr:colOff>547687</xdr:colOff>
      <xdr:row>23</xdr:row>
      <xdr:rowOff>166687</xdr:rowOff>
    </xdr:from>
    <xdr:to>
      <xdr:col>6</xdr:col>
      <xdr:colOff>59531</xdr:colOff>
      <xdr:row>24</xdr:row>
      <xdr:rowOff>71437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3107531" y="4762500"/>
          <a:ext cx="119063" cy="9525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27</xdr:row>
      <xdr:rowOff>128587</xdr:rowOff>
    </xdr:from>
    <xdr:to>
      <xdr:col>6</xdr:col>
      <xdr:colOff>45244</xdr:colOff>
      <xdr:row>28</xdr:row>
      <xdr:rowOff>33337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093244" y="5486400"/>
          <a:ext cx="119063" cy="9525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1</xdr:row>
      <xdr:rowOff>83343</xdr:rowOff>
    </xdr:from>
    <xdr:to>
      <xdr:col>26</xdr:col>
      <xdr:colOff>589311</xdr:colOff>
      <xdr:row>2</xdr:row>
      <xdr:rowOff>106394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78593" y="166687"/>
          <a:ext cx="15745968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INSTANT</a:t>
          </a:r>
          <a:r>
            <a:rPr lang="en-US" sz="24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DECISIONING SUMMARY</a:t>
          </a:r>
          <a:endParaRPr lang="en-US" sz="24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130968</xdr:colOff>
      <xdr:row>3</xdr:row>
      <xdr:rowOff>59535</xdr:rowOff>
    </xdr:from>
    <xdr:to>
      <xdr:col>26</xdr:col>
      <xdr:colOff>483468</xdr:colOff>
      <xdr:row>5</xdr:row>
      <xdr:rowOff>92868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85749" y="785816"/>
          <a:ext cx="15532969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571500</xdr:colOff>
          <xdr:row>3</xdr:row>
          <xdr:rowOff>121920</xdr:rowOff>
        </xdr:from>
        <xdr:to>
          <xdr:col>26</xdr:col>
          <xdr:colOff>342900</xdr:colOff>
          <xdr:row>5</xdr:row>
          <xdr:rowOff>15240</xdr:rowOff>
        </xdr:to>
        <xdr:sp macro="" textlink="">
          <xdr:nvSpPr>
            <xdr:cNvPr id="8193" name="ComboBox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99060</xdr:colOff>
          <xdr:row>3</xdr:row>
          <xdr:rowOff>137160</xdr:rowOff>
        </xdr:from>
        <xdr:to>
          <xdr:col>23</xdr:col>
          <xdr:colOff>487680</xdr:colOff>
          <xdr:row>5</xdr:row>
          <xdr:rowOff>30480</xdr:rowOff>
        </xdr:to>
        <xdr:sp macro="" textlink="">
          <xdr:nvSpPr>
            <xdr:cNvPr id="8194" name="ComboBox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178594</xdr:colOff>
      <xdr:row>8</xdr:row>
      <xdr:rowOff>71438</xdr:rowOff>
    </xdr:from>
    <xdr:to>
      <xdr:col>13</xdr:col>
      <xdr:colOff>535780</xdr:colOff>
      <xdr:row>19</xdr:row>
      <xdr:rowOff>35715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11906</xdr:colOff>
      <xdr:row>8</xdr:row>
      <xdr:rowOff>47626</xdr:rowOff>
    </xdr:from>
    <xdr:to>
      <xdr:col>20</xdr:col>
      <xdr:colOff>188953</xdr:colOff>
      <xdr:row>19</xdr:row>
      <xdr:rowOff>35719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178593</xdr:colOff>
      <xdr:row>21</xdr:row>
      <xdr:rowOff>83346</xdr:rowOff>
    </xdr:from>
    <xdr:to>
      <xdr:col>13</xdr:col>
      <xdr:colOff>547687</xdr:colOff>
      <xdr:row>32</xdr:row>
      <xdr:rowOff>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107155</xdr:colOff>
      <xdr:row>0</xdr:row>
      <xdr:rowOff>35721</xdr:rowOff>
    </xdr:from>
    <xdr:to>
      <xdr:col>2</xdr:col>
      <xdr:colOff>261937</xdr:colOff>
      <xdr:row>3</xdr:row>
      <xdr:rowOff>43219</xdr:rowOff>
    </xdr:to>
    <xdr:pic>
      <xdr:nvPicPr>
        <xdr:cNvPr id="11" name="Picture 10" descr="C:\Users\msingh\Desktop\American_Express_ai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6" y="35721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11907</xdr:colOff>
      <xdr:row>21</xdr:row>
      <xdr:rowOff>83344</xdr:rowOff>
    </xdr:from>
    <xdr:to>
      <xdr:col>26</xdr:col>
      <xdr:colOff>488156</xdr:colOff>
      <xdr:row>31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178595</xdr:colOff>
      <xdr:row>6</xdr:row>
      <xdr:rowOff>107156</xdr:rowOff>
    </xdr:from>
    <xdr:to>
      <xdr:col>13</xdr:col>
      <xdr:colOff>545498</xdr:colOff>
      <xdr:row>8</xdr:row>
      <xdr:rowOff>61909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333376" y="1404937"/>
          <a:ext cx="7653528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Instant Decisioning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Distribution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6</xdr:row>
          <xdr:rowOff>175260</xdr:rowOff>
        </xdr:from>
        <xdr:to>
          <xdr:col>3</xdr:col>
          <xdr:colOff>83820</xdr:colOff>
          <xdr:row>8</xdr:row>
          <xdr:rowOff>45720</xdr:rowOff>
        </xdr:to>
        <xdr:sp macro="" textlink="">
          <xdr:nvSpPr>
            <xdr:cNvPr id="8195" name="ComboBox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188120</xdr:colOff>
      <xdr:row>19</xdr:row>
      <xdr:rowOff>128589</xdr:rowOff>
    </xdr:from>
    <xdr:to>
      <xdr:col>13</xdr:col>
      <xdr:colOff>555023</xdr:colOff>
      <xdr:row>21</xdr:row>
      <xdr:rowOff>83342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342901" y="3902870"/>
          <a:ext cx="7653528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Decline Reason</a:t>
          </a:r>
        </a:p>
      </xdr:txBody>
    </xdr:sp>
    <xdr:clientData/>
  </xdr:twoCellAnchor>
  <xdr:twoCellAnchor>
    <xdr:from>
      <xdr:col>14</xdr:col>
      <xdr:colOff>19068</xdr:colOff>
      <xdr:row>19</xdr:row>
      <xdr:rowOff>138114</xdr:rowOff>
    </xdr:from>
    <xdr:to>
      <xdr:col>26</xdr:col>
      <xdr:colOff>493097</xdr:colOff>
      <xdr:row>21</xdr:row>
      <xdr:rowOff>92867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8067693" y="3912395"/>
          <a:ext cx="7760654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Instant Approval vs Manual Approval Performance</a:t>
          </a:r>
        </a:p>
      </xdr:txBody>
    </xdr:sp>
    <xdr:clientData/>
  </xdr:twoCellAnchor>
  <xdr:twoCellAnchor>
    <xdr:from>
      <xdr:col>20</xdr:col>
      <xdr:colOff>285749</xdr:colOff>
      <xdr:row>8</xdr:row>
      <xdr:rowOff>59531</xdr:rowOff>
    </xdr:from>
    <xdr:to>
      <xdr:col>26</xdr:col>
      <xdr:colOff>500062</xdr:colOff>
      <xdr:row>19</xdr:row>
      <xdr:rowOff>47624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21432</xdr:colOff>
      <xdr:row>6</xdr:row>
      <xdr:rowOff>104775</xdr:rowOff>
    </xdr:from>
    <xdr:to>
      <xdr:col>20</xdr:col>
      <xdr:colOff>201169</xdr:colOff>
      <xdr:row>8</xdr:row>
      <xdr:rowOff>59528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070057" y="1402556"/>
          <a:ext cx="3823050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Applications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by Loan Size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292943</xdr:colOff>
      <xdr:row>6</xdr:row>
      <xdr:rowOff>102393</xdr:rowOff>
    </xdr:from>
    <xdr:to>
      <xdr:col>26</xdr:col>
      <xdr:colOff>499135</xdr:colOff>
      <xdr:row>8</xdr:row>
      <xdr:rowOff>57146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1984881" y="1400174"/>
          <a:ext cx="3849504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% Approval 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by Loan Size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251460</xdr:colOff>
          <xdr:row>19</xdr:row>
          <xdr:rowOff>175260</xdr:rowOff>
        </xdr:from>
        <xdr:to>
          <xdr:col>3</xdr:col>
          <xdr:colOff>76200</xdr:colOff>
          <xdr:row>21</xdr:row>
          <xdr:rowOff>45720</xdr:rowOff>
        </xdr:to>
        <xdr:sp macro="" textlink="">
          <xdr:nvSpPr>
            <xdr:cNvPr id="8196" name="ComboBox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0.79514</cdr:x>
      <cdr:y>0.08724</cdr:y>
    </cdr:from>
    <cdr:to>
      <cdr:x>1</cdr:x>
      <cdr:y>0.18857</cdr:y>
    </cdr:to>
    <cdr:sp macro="" textlink="">
      <cdr:nvSpPr>
        <cdr:cNvPr id="2" name="TextBox 28"/>
        <cdr:cNvSpPr txBox="1"/>
      </cdr:nvSpPr>
      <cdr:spPr>
        <a:xfrm xmlns:a="http://schemas.openxmlformats.org/drawingml/2006/main">
          <a:off x="3037722" y="181769"/>
          <a:ext cx="782638" cy="2111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Loan Size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0.81649</cdr:x>
      <cdr:y>0.24418</cdr:y>
    </cdr:from>
    <cdr:to>
      <cdr:x>0.96032</cdr:x>
      <cdr:y>0.36686</cdr:y>
    </cdr:to>
    <cdr:sp macro="" textlink="">
      <cdr:nvSpPr>
        <cdr:cNvPr id="3" name="TextBox 28"/>
        <cdr:cNvSpPr txBox="1"/>
      </cdr:nvSpPr>
      <cdr:spPr>
        <a:xfrm xmlns:a="http://schemas.openxmlformats.org/drawingml/2006/main">
          <a:off x="6250782" y="491331"/>
          <a:ext cx="1101130" cy="246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Decline Reason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154778</xdr:colOff>
      <xdr:row>0</xdr:row>
      <xdr:rowOff>83343</xdr:rowOff>
    </xdr:from>
    <xdr:to>
      <xdr:col>26</xdr:col>
      <xdr:colOff>261937</xdr:colOff>
      <xdr:row>4</xdr:row>
      <xdr:rowOff>154780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54778" y="83343"/>
          <a:ext cx="15775784" cy="776287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 u="sng"/>
            <a:t>APPROVAL</a:t>
          </a:r>
          <a:r>
            <a:rPr lang="en-US" sz="3200" b="1" u="sng" baseline="0"/>
            <a:t> SUMMARY</a:t>
          </a:r>
          <a:endParaRPr lang="en-US" sz="3200" b="1" u="sng"/>
        </a:p>
      </xdr:txBody>
    </xdr:sp>
    <xdr:clientData/>
  </xdr:twoCellAnchor>
  <xdr:twoCellAnchor>
    <xdr:from>
      <xdr:col>0</xdr:col>
      <xdr:colOff>152401</xdr:colOff>
      <xdr:row>4</xdr:row>
      <xdr:rowOff>166687</xdr:rowOff>
    </xdr:from>
    <xdr:to>
      <xdr:col>26</xdr:col>
      <xdr:colOff>266568</xdr:colOff>
      <xdr:row>7</xdr:row>
      <xdr:rowOff>9520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2401" y="871537"/>
          <a:ext cx="15782792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1</xdr:col>
      <xdr:colOff>23811</xdr:colOff>
      <xdr:row>1</xdr:row>
      <xdr:rowOff>11905</xdr:rowOff>
    </xdr:from>
    <xdr:to>
      <xdr:col>2</xdr:col>
      <xdr:colOff>452437</xdr:colOff>
      <xdr:row>4</xdr:row>
      <xdr:rowOff>126559</xdr:rowOff>
    </xdr:to>
    <xdr:pic>
      <xdr:nvPicPr>
        <xdr:cNvPr id="4" name="Picture 3" descr="C:\Users\msingh\Desktop\American_Express_ai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1" y="97630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119065</xdr:colOff>
      <xdr:row>7</xdr:row>
      <xdr:rowOff>97636</xdr:rowOff>
    </xdr:from>
    <xdr:to>
      <xdr:col>13</xdr:col>
      <xdr:colOff>202409</xdr:colOff>
      <xdr:row>19</xdr:row>
      <xdr:rowOff>178596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71465" y="1373986"/>
          <a:ext cx="7674769" cy="2366960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bg1">
              <a:lumMod val="8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130969</xdr:colOff>
      <xdr:row>20</xdr:row>
      <xdr:rowOff>95250</xdr:rowOff>
    </xdr:from>
    <xdr:to>
      <xdr:col>9</xdr:col>
      <xdr:colOff>35719</xdr:colOff>
      <xdr:row>32</xdr:row>
      <xdr:rowOff>142876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488166</xdr:colOff>
      <xdr:row>20</xdr:row>
      <xdr:rowOff>83344</xdr:rowOff>
    </xdr:from>
    <xdr:to>
      <xdr:col>26</xdr:col>
      <xdr:colOff>59989</xdr:colOff>
      <xdr:row>32</xdr:row>
      <xdr:rowOff>130968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130968</xdr:colOff>
      <xdr:row>7</xdr:row>
      <xdr:rowOff>110728</xdr:rowOff>
    </xdr:from>
    <xdr:to>
      <xdr:col>13</xdr:col>
      <xdr:colOff>202406</xdr:colOff>
      <xdr:row>19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166692</xdr:colOff>
      <xdr:row>20</xdr:row>
      <xdr:rowOff>95250</xdr:rowOff>
    </xdr:from>
    <xdr:to>
      <xdr:col>17</xdr:col>
      <xdr:colOff>357187</xdr:colOff>
      <xdr:row>32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321470</xdr:colOff>
      <xdr:row>7</xdr:row>
      <xdr:rowOff>95251</xdr:rowOff>
    </xdr:from>
    <xdr:to>
      <xdr:col>26</xdr:col>
      <xdr:colOff>59532</xdr:colOff>
      <xdr:row>19</xdr:row>
      <xdr:rowOff>176212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048626" y="1369220"/>
          <a:ext cx="7631906" cy="2378867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bg1">
              <a:lumMod val="8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20</xdr:row>
          <xdr:rowOff>175260</xdr:rowOff>
        </xdr:from>
        <xdr:to>
          <xdr:col>3</xdr:col>
          <xdr:colOff>144780</xdr:colOff>
          <xdr:row>22</xdr:row>
          <xdr:rowOff>68580</xdr:rowOff>
        </xdr:to>
        <xdr:sp macro="" textlink="">
          <xdr:nvSpPr>
            <xdr:cNvPr id="18436" name="ComboBox1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5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5</xdr:row>
          <xdr:rowOff>60960</xdr:rowOff>
        </xdr:from>
        <xdr:to>
          <xdr:col>20</xdr:col>
          <xdr:colOff>350520</xdr:colOff>
          <xdr:row>6</xdr:row>
          <xdr:rowOff>114300</xdr:rowOff>
        </xdr:to>
        <xdr:sp macro="" textlink="">
          <xdr:nvSpPr>
            <xdr:cNvPr id="18437" name="ComboBox2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5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274320</xdr:colOff>
          <xdr:row>5</xdr:row>
          <xdr:rowOff>60960</xdr:rowOff>
        </xdr:from>
        <xdr:to>
          <xdr:col>24</xdr:col>
          <xdr:colOff>617220</xdr:colOff>
          <xdr:row>6</xdr:row>
          <xdr:rowOff>114300</xdr:rowOff>
        </xdr:to>
        <xdr:sp macro="" textlink="">
          <xdr:nvSpPr>
            <xdr:cNvPr id="18439" name="ComboBox3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5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20</xdr:row>
          <xdr:rowOff>152400</xdr:rowOff>
        </xdr:from>
        <xdr:to>
          <xdr:col>8</xdr:col>
          <xdr:colOff>594360</xdr:colOff>
          <xdr:row>22</xdr:row>
          <xdr:rowOff>45720</xdr:rowOff>
        </xdr:to>
        <xdr:sp macro="" textlink="">
          <xdr:nvSpPr>
            <xdr:cNvPr id="18440" name="ComboBox4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2378</xdr:colOff>
      <xdr:row>1</xdr:row>
      <xdr:rowOff>47623</xdr:rowOff>
    </xdr:from>
    <xdr:to>
      <xdr:col>27</xdr:col>
      <xdr:colOff>9521</xdr:colOff>
      <xdr:row>3</xdr:row>
      <xdr:rowOff>94486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57159" y="130967"/>
          <a:ext cx="15747206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EXCEPTION TRACKING</a:t>
          </a:r>
          <a:r>
            <a:rPr lang="en-US" sz="24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REPORT</a:t>
          </a:r>
          <a:endParaRPr lang="en-US" sz="24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97626</xdr:colOff>
      <xdr:row>0</xdr:row>
      <xdr:rowOff>35720</xdr:rowOff>
    </xdr:from>
    <xdr:to>
      <xdr:col>2</xdr:col>
      <xdr:colOff>252408</xdr:colOff>
      <xdr:row>4</xdr:row>
      <xdr:rowOff>67030</xdr:rowOff>
    </xdr:to>
    <xdr:pic>
      <xdr:nvPicPr>
        <xdr:cNvPr id="3" name="Picture 2" descr="C:\Users\msingh\Desktop\American_Express_ai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407" y="35720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178594</xdr:colOff>
      <xdr:row>9</xdr:row>
      <xdr:rowOff>130968</xdr:rowOff>
    </xdr:from>
    <xdr:to>
      <xdr:col>13</xdr:col>
      <xdr:colOff>595313</xdr:colOff>
      <xdr:row>20</xdr:row>
      <xdr:rowOff>59530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130969</xdr:colOff>
      <xdr:row>4</xdr:row>
      <xdr:rowOff>107158</xdr:rowOff>
    </xdr:from>
    <xdr:to>
      <xdr:col>26</xdr:col>
      <xdr:colOff>450128</xdr:colOff>
      <xdr:row>6</xdr:row>
      <xdr:rowOff>140491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85750" y="809627"/>
          <a:ext cx="15499628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5</xdr:row>
          <xdr:rowOff>0</xdr:rowOff>
        </xdr:from>
        <xdr:to>
          <xdr:col>23</xdr:col>
          <xdr:colOff>30480</xdr:colOff>
          <xdr:row>6</xdr:row>
          <xdr:rowOff>68580</xdr:rowOff>
        </xdr:to>
        <xdr:sp macro="" textlink="">
          <xdr:nvSpPr>
            <xdr:cNvPr id="19457" name="ComboBox3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419100</xdr:colOff>
          <xdr:row>5</xdr:row>
          <xdr:rowOff>7620</xdr:rowOff>
        </xdr:from>
        <xdr:to>
          <xdr:col>26</xdr:col>
          <xdr:colOff>274320</xdr:colOff>
          <xdr:row>6</xdr:row>
          <xdr:rowOff>53340</xdr:rowOff>
        </xdr:to>
        <xdr:sp macro="" textlink="">
          <xdr:nvSpPr>
            <xdr:cNvPr id="19462" name="ComboBox4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6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178594</xdr:colOff>
      <xdr:row>7</xdr:row>
      <xdr:rowOff>178593</xdr:rowOff>
    </xdr:from>
    <xdr:to>
      <xdr:col>13</xdr:col>
      <xdr:colOff>605103</xdr:colOff>
      <xdr:row>9</xdr:row>
      <xdr:rowOff>133346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33375" y="1452562"/>
          <a:ext cx="7713134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Exception Approval Rate</a:t>
          </a:r>
        </a:p>
      </xdr:txBody>
    </xdr:sp>
    <xdr:clientData/>
  </xdr:twoCellAnchor>
  <xdr:twoCellAnchor>
    <xdr:from>
      <xdr:col>10</xdr:col>
      <xdr:colOff>428626</xdr:colOff>
      <xdr:row>22</xdr:row>
      <xdr:rowOff>69056</xdr:rowOff>
    </xdr:from>
    <xdr:to>
      <xdr:col>17</xdr:col>
      <xdr:colOff>95251</xdr:colOff>
      <xdr:row>32</xdr:row>
      <xdr:rowOff>119062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437095</xdr:colOff>
      <xdr:row>20</xdr:row>
      <xdr:rowOff>138115</xdr:rowOff>
    </xdr:from>
    <xdr:to>
      <xdr:col>17</xdr:col>
      <xdr:colOff>102599</xdr:colOff>
      <xdr:row>22</xdr:row>
      <xdr:rowOff>92868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6056845" y="3888584"/>
          <a:ext cx="3916035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Types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of Exception</a:t>
          </a:r>
        </a:p>
      </xdr:txBody>
    </xdr:sp>
    <xdr:clientData/>
  </xdr:twoCellAnchor>
  <xdr:twoCellAnchor>
    <xdr:from>
      <xdr:col>14</xdr:col>
      <xdr:colOff>47626</xdr:colOff>
      <xdr:row>9</xdr:row>
      <xdr:rowOff>121442</xdr:rowOff>
    </xdr:from>
    <xdr:to>
      <xdr:col>26</xdr:col>
      <xdr:colOff>476344</xdr:colOff>
      <xdr:row>20</xdr:row>
      <xdr:rowOff>59531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57151</xdr:colOff>
      <xdr:row>7</xdr:row>
      <xdr:rowOff>178594</xdr:rowOff>
    </xdr:from>
    <xdr:to>
      <xdr:col>26</xdr:col>
      <xdr:colOff>483661</xdr:colOff>
      <xdr:row>9</xdr:row>
      <xdr:rowOff>133347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8105776" y="1452563"/>
          <a:ext cx="7713135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 rtl="0"/>
          <a:r>
            <a:rPr lang="en-IN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Exception Rate (% of Approved Loans)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178594</xdr:colOff>
      <xdr:row>22</xdr:row>
      <xdr:rowOff>95249</xdr:rowOff>
    </xdr:from>
    <xdr:to>
      <xdr:col>10</xdr:col>
      <xdr:colOff>369094</xdr:colOff>
      <xdr:row>32</xdr:row>
      <xdr:rowOff>120445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333375" y="4226718"/>
          <a:ext cx="5655469" cy="2037352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178600</xdr:colOff>
      <xdr:row>20</xdr:row>
      <xdr:rowOff>142875</xdr:rowOff>
    </xdr:from>
    <xdr:to>
      <xdr:col>10</xdr:col>
      <xdr:colOff>378931</xdr:colOff>
      <xdr:row>22</xdr:row>
      <xdr:rowOff>97628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333381" y="3893344"/>
          <a:ext cx="5665300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Approved Exception Profile</a:t>
          </a:r>
        </a:p>
      </xdr:txBody>
    </xdr:sp>
    <xdr:clientData/>
  </xdr:twoCellAnchor>
  <xdr:twoCellAnchor>
    <xdr:from>
      <xdr:col>17</xdr:col>
      <xdr:colOff>166688</xdr:colOff>
      <xdr:row>22</xdr:row>
      <xdr:rowOff>85722</xdr:rowOff>
    </xdr:from>
    <xdr:to>
      <xdr:col>26</xdr:col>
      <xdr:colOff>464344</xdr:colOff>
      <xdr:row>32</xdr:row>
      <xdr:rowOff>130969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176362</xdr:colOff>
      <xdr:row>20</xdr:row>
      <xdr:rowOff>142874</xdr:rowOff>
    </xdr:from>
    <xdr:to>
      <xdr:col>26</xdr:col>
      <xdr:colOff>472367</xdr:colOff>
      <xdr:row>22</xdr:row>
      <xdr:rowOff>97627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0046643" y="3893343"/>
          <a:ext cx="5760974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 rtl="0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Exceptions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Performance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14281</xdr:colOff>
      <xdr:row>1</xdr:row>
      <xdr:rowOff>11904</xdr:rowOff>
    </xdr:from>
    <xdr:to>
      <xdr:col>27</xdr:col>
      <xdr:colOff>21424</xdr:colOff>
      <xdr:row>4</xdr:row>
      <xdr:rowOff>166685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6681" y="97629"/>
          <a:ext cx="15809118" cy="773906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3200" b="1" u="sng">
              <a:solidFill>
                <a:schemeClr val="lt1"/>
              </a:solidFill>
              <a:latin typeface="+mn-lt"/>
              <a:ea typeface="+mn-ea"/>
              <a:cs typeface="+mn-cs"/>
            </a:rPr>
            <a:t>ACQUISITION</a:t>
          </a:r>
          <a:r>
            <a:rPr lang="en-US" sz="32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SUMMARY</a:t>
          </a:r>
          <a:endParaRPr lang="en-US" sz="32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38093</xdr:colOff>
      <xdr:row>1</xdr:row>
      <xdr:rowOff>23810</xdr:rowOff>
    </xdr:from>
    <xdr:to>
      <xdr:col>2</xdr:col>
      <xdr:colOff>192875</xdr:colOff>
      <xdr:row>4</xdr:row>
      <xdr:rowOff>138464</xdr:rowOff>
    </xdr:to>
    <xdr:pic>
      <xdr:nvPicPr>
        <xdr:cNvPr id="3" name="Picture 2" descr="C:\Users\msingh\Desktop\American_Express_ai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3" y="109535"/>
          <a:ext cx="764382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23813</xdr:colOff>
      <xdr:row>5</xdr:row>
      <xdr:rowOff>0</xdr:rowOff>
    </xdr:from>
    <xdr:to>
      <xdr:col>27</xdr:col>
      <xdr:colOff>19123</xdr:colOff>
      <xdr:row>7</xdr:row>
      <xdr:rowOff>33333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6213" y="895350"/>
          <a:ext cx="15797285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19</xdr:col>
      <xdr:colOff>473868</xdr:colOff>
      <xdr:row>5</xdr:row>
      <xdr:rowOff>45244</xdr:rowOff>
    </xdr:from>
    <xdr:to>
      <xdr:col>22</xdr:col>
      <xdr:colOff>464343</xdr:colOff>
      <xdr:row>6</xdr:row>
      <xdr:rowOff>140494</xdr:rowOff>
    </xdr:to>
    <xdr:sp macro="" textlink="">
      <xdr:nvSpPr>
        <xdr:cNvPr id="5" name="ComboBox1" hidden="1">
          <a:extLst>
            <a:ext uri="{63B3BB69-23CF-44E3-9099-C40C66FF867C}">
              <a14:compatExt xmlns:a14="http://schemas.microsoft.com/office/drawing/2010/main" spid="_x0000_s14337"/>
            </a:ex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 bwMode="auto">
        <a:xfrm>
          <a:off x="11599068" y="940594"/>
          <a:ext cx="1819275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166688</xdr:colOff>
      <xdr:row>7</xdr:row>
      <xdr:rowOff>130971</xdr:rowOff>
    </xdr:from>
    <xdr:to>
      <xdr:col>13</xdr:col>
      <xdr:colOff>547687</xdr:colOff>
      <xdr:row>20</xdr:row>
      <xdr:rowOff>23813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71437</xdr:colOff>
      <xdr:row>7</xdr:row>
      <xdr:rowOff>130971</xdr:rowOff>
    </xdr:from>
    <xdr:to>
      <xdr:col>26</xdr:col>
      <xdr:colOff>452437</xdr:colOff>
      <xdr:row>20</xdr:row>
      <xdr:rowOff>23812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166689</xdr:colOff>
      <xdr:row>20</xdr:row>
      <xdr:rowOff>178596</xdr:rowOff>
    </xdr:from>
    <xdr:to>
      <xdr:col>13</xdr:col>
      <xdr:colOff>559594</xdr:colOff>
      <xdr:row>32</xdr:row>
      <xdr:rowOff>178189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95251</xdr:colOff>
      <xdr:row>21</xdr:row>
      <xdr:rowOff>1</xdr:rowOff>
    </xdr:from>
    <xdr:to>
      <xdr:col>26</xdr:col>
      <xdr:colOff>464343</xdr:colOff>
      <xdr:row>32</xdr:row>
      <xdr:rowOff>154781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18</xdr:col>
      <xdr:colOff>47625</xdr:colOff>
      <xdr:row>5</xdr:row>
      <xdr:rowOff>59531</xdr:rowOff>
    </xdr:from>
    <xdr:to>
      <xdr:col>21</xdr:col>
      <xdr:colOff>38100</xdr:colOff>
      <xdr:row>6</xdr:row>
      <xdr:rowOff>154781</xdr:rowOff>
    </xdr:to>
    <xdr:pic>
      <xdr:nvPicPr>
        <xdr:cNvPr id="10" name="ComboBox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5125" y="952500"/>
          <a:ext cx="1812131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342900</xdr:colOff>
          <xdr:row>5</xdr:row>
          <xdr:rowOff>76200</xdr:rowOff>
        </xdr:from>
        <xdr:to>
          <xdr:col>25</xdr:col>
          <xdr:colOff>251460</xdr:colOff>
          <xdr:row>6</xdr:row>
          <xdr:rowOff>144780</xdr:rowOff>
        </xdr:to>
        <xdr:sp macro="" textlink="">
          <xdr:nvSpPr>
            <xdr:cNvPr id="21506" name="ComboBox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500062</xdr:colOff>
      <xdr:row>9</xdr:row>
      <xdr:rowOff>71437</xdr:rowOff>
    </xdr:from>
    <xdr:to>
      <xdr:col>26</xdr:col>
      <xdr:colOff>452435</xdr:colOff>
      <xdr:row>32</xdr:row>
      <xdr:rowOff>130968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503888</xdr:colOff>
      <xdr:row>7</xdr:row>
      <xdr:rowOff>111922</xdr:rowOff>
    </xdr:from>
    <xdr:to>
      <xdr:col>26</xdr:col>
      <xdr:colOff>452437</xdr:colOff>
      <xdr:row>9</xdr:row>
      <xdr:rowOff>66675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10957576" y="1385891"/>
          <a:ext cx="4806299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Performance of Risk Triggers</a:t>
          </a:r>
        </a:p>
      </xdr:txBody>
    </xdr:sp>
    <xdr:clientData/>
  </xdr:twoCellAnchor>
  <xdr:twoCellAnchor>
    <xdr:from>
      <xdr:col>1</xdr:col>
      <xdr:colOff>95250</xdr:colOff>
      <xdr:row>20</xdr:row>
      <xdr:rowOff>90491</xdr:rowOff>
    </xdr:from>
    <xdr:to>
      <xdr:col>9</xdr:col>
      <xdr:colOff>499249</xdr:colOff>
      <xdr:row>22</xdr:row>
      <xdr:rowOff>45244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250031" y="3840960"/>
          <a:ext cx="5237937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Trigger to Action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Distribution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569343</xdr:colOff>
      <xdr:row>7</xdr:row>
      <xdr:rowOff>114303</xdr:rowOff>
    </xdr:from>
    <xdr:to>
      <xdr:col>18</xdr:col>
      <xdr:colOff>440553</xdr:colOff>
      <xdr:row>9</xdr:row>
      <xdr:rowOff>65196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5558062" y="1388272"/>
          <a:ext cx="5336179" cy="33189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Execution 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Efficiency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2378</xdr:colOff>
      <xdr:row>1</xdr:row>
      <xdr:rowOff>107154</xdr:rowOff>
    </xdr:from>
    <xdr:to>
      <xdr:col>27</xdr:col>
      <xdr:colOff>9521</xdr:colOff>
      <xdr:row>3</xdr:row>
      <xdr:rowOff>154780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7159" y="190498"/>
          <a:ext cx="15747206" cy="476251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RISK</a:t>
          </a:r>
          <a:r>
            <a:rPr lang="en-US" sz="24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TRIGGER EFFICIENCY</a:t>
          </a:r>
          <a:endParaRPr lang="en-US" sz="24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97626</xdr:colOff>
      <xdr:row>0</xdr:row>
      <xdr:rowOff>47626</xdr:rowOff>
    </xdr:from>
    <xdr:to>
      <xdr:col>2</xdr:col>
      <xdr:colOff>252408</xdr:colOff>
      <xdr:row>4</xdr:row>
      <xdr:rowOff>78936</xdr:rowOff>
    </xdr:to>
    <xdr:pic>
      <xdr:nvPicPr>
        <xdr:cNvPr id="3" name="Picture 2" descr="C:\Users\msingh\Desktop\American_Express_ai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407" y="47626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95249</xdr:colOff>
      <xdr:row>9</xdr:row>
      <xdr:rowOff>59532</xdr:rowOff>
    </xdr:from>
    <xdr:to>
      <xdr:col>9</xdr:col>
      <xdr:colOff>500062</xdr:colOff>
      <xdr:row>20</xdr:row>
      <xdr:rowOff>23676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559594</xdr:colOff>
      <xdr:row>9</xdr:row>
      <xdr:rowOff>71436</xdr:rowOff>
    </xdr:from>
    <xdr:to>
      <xdr:col>18</xdr:col>
      <xdr:colOff>440531</xdr:colOff>
      <xdr:row>20</xdr:row>
      <xdr:rowOff>23811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119063</xdr:colOff>
      <xdr:row>4</xdr:row>
      <xdr:rowOff>95252</xdr:rowOff>
    </xdr:from>
    <xdr:to>
      <xdr:col>26</xdr:col>
      <xdr:colOff>473940</xdr:colOff>
      <xdr:row>6</xdr:row>
      <xdr:rowOff>128585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73844" y="797721"/>
          <a:ext cx="15535346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7</xdr:row>
          <xdr:rowOff>152400</xdr:rowOff>
        </xdr:from>
        <xdr:to>
          <xdr:col>11</xdr:col>
          <xdr:colOff>396240</xdr:colOff>
          <xdr:row>9</xdr:row>
          <xdr:rowOff>45720</xdr:rowOff>
        </xdr:to>
        <xdr:sp macro="" textlink="">
          <xdr:nvSpPr>
            <xdr:cNvPr id="23558" name="ComboBox4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8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97520</xdr:colOff>
      <xdr:row>7</xdr:row>
      <xdr:rowOff>116684</xdr:rowOff>
    </xdr:from>
    <xdr:to>
      <xdr:col>9</xdr:col>
      <xdr:colOff>509018</xdr:colOff>
      <xdr:row>9</xdr:row>
      <xdr:rowOff>71437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252301" y="1390653"/>
          <a:ext cx="5245436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Trigger Frequency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7</xdr:row>
          <xdr:rowOff>152400</xdr:rowOff>
        </xdr:from>
        <xdr:to>
          <xdr:col>3</xdr:col>
          <xdr:colOff>30480</xdr:colOff>
          <xdr:row>9</xdr:row>
          <xdr:rowOff>53340</xdr:rowOff>
        </xdr:to>
        <xdr:sp macro="" textlink="">
          <xdr:nvSpPr>
            <xdr:cNvPr id="23557" name="ComboBox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8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541020</xdr:colOff>
          <xdr:row>20</xdr:row>
          <xdr:rowOff>114300</xdr:rowOff>
        </xdr:from>
        <xdr:to>
          <xdr:col>9</xdr:col>
          <xdr:colOff>396240</xdr:colOff>
          <xdr:row>22</xdr:row>
          <xdr:rowOff>15240</xdr:rowOff>
        </xdr:to>
        <xdr:sp macro="" textlink="">
          <xdr:nvSpPr>
            <xdr:cNvPr id="23559" name="ComboBox5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8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541020</xdr:colOff>
          <xdr:row>7</xdr:row>
          <xdr:rowOff>144780</xdr:rowOff>
        </xdr:from>
        <xdr:to>
          <xdr:col>20</xdr:col>
          <xdr:colOff>312420</xdr:colOff>
          <xdr:row>9</xdr:row>
          <xdr:rowOff>45720</xdr:rowOff>
        </xdr:to>
        <xdr:sp macro="" textlink="">
          <xdr:nvSpPr>
            <xdr:cNvPr id="23561" name="ComboBox6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8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83343</xdr:colOff>
      <xdr:row>22</xdr:row>
      <xdr:rowOff>35718</xdr:rowOff>
    </xdr:from>
    <xdr:to>
      <xdr:col>9</xdr:col>
      <xdr:colOff>488156</xdr:colOff>
      <xdr:row>32</xdr:row>
      <xdr:rowOff>130968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557300</xdr:colOff>
      <xdr:row>20</xdr:row>
      <xdr:rowOff>90491</xdr:rowOff>
    </xdr:from>
    <xdr:to>
      <xdr:col>18</xdr:col>
      <xdr:colOff>440659</xdr:colOff>
      <xdr:row>22</xdr:row>
      <xdr:rowOff>41385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5546019" y="3840960"/>
          <a:ext cx="5348328" cy="331894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Trigger Timelines</a:t>
          </a:r>
        </a:p>
      </xdr:txBody>
    </xdr:sp>
    <xdr:clientData/>
  </xdr:twoCellAnchor>
  <xdr:twoCellAnchor>
    <xdr:from>
      <xdr:col>9</xdr:col>
      <xdr:colOff>547686</xdr:colOff>
      <xdr:row>22</xdr:row>
      <xdr:rowOff>47624</xdr:rowOff>
    </xdr:from>
    <xdr:to>
      <xdr:col>18</xdr:col>
      <xdr:colOff>440530</xdr:colOff>
      <xdr:row>32</xdr:row>
      <xdr:rowOff>130968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114300</xdr:rowOff>
        </xdr:from>
        <xdr:to>
          <xdr:col>11</xdr:col>
          <xdr:colOff>518160</xdr:colOff>
          <xdr:row>22</xdr:row>
          <xdr:rowOff>15240</xdr:rowOff>
        </xdr:to>
        <xdr:sp macro="" textlink="">
          <xdr:nvSpPr>
            <xdr:cNvPr id="23562" name="ComboBox7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8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20</xdr:row>
          <xdr:rowOff>114300</xdr:rowOff>
        </xdr:from>
        <xdr:to>
          <xdr:col>3</xdr:col>
          <xdr:colOff>0</xdr:colOff>
          <xdr:row>22</xdr:row>
          <xdr:rowOff>15240</xdr:rowOff>
        </xdr:to>
        <xdr:sp macro="" textlink="">
          <xdr:nvSpPr>
            <xdr:cNvPr id="23563" name="ComboBox8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8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419100</xdr:colOff>
          <xdr:row>4</xdr:row>
          <xdr:rowOff>160020</xdr:rowOff>
        </xdr:from>
        <xdr:to>
          <xdr:col>26</xdr:col>
          <xdr:colOff>327660</xdr:colOff>
          <xdr:row>6</xdr:row>
          <xdr:rowOff>60960</xdr:rowOff>
        </xdr:to>
        <xdr:sp macro="" textlink="">
          <xdr:nvSpPr>
            <xdr:cNvPr id="23564" name="ComboBox3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8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559594</xdr:colOff>
      <xdr:row>31</xdr:row>
      <xdr:rowOff>283369</xdr:rowOff>
    </xdr:from>
    <xdr:to>
      <xdr:col>26</xdr:col>
      <xdr:colOff>214312</xdr:colOff>
      <xdr:row>32</xdr:row>
      <xdr:rowOff>119063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>
          <a:off x="11013282" y="6045994"/>
          <a:ext cx="4512468" cy="1928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/>
            <a:t>*6 months 90 DPD Rate - % of Accounts moving from &lt;30DPD to 90 DPD status in 6 months</a:t>
          </a:r>
        </a:p>
      </xdr:txBody>
    </xdr:sp>
    <xdr:clientData/>
  </xdr:twoCellAnchor>
  <xdr:twoCellAnchor>
    <xdr:from>
      <xdr:col>9</xdr:col>
      <xdr:colOff>500062</xdr:colOff>
      <xdr:row>9</xdr:row>
      <xdr:rowOff>35718</xdr:rowOff>
    </xdr:from>
    <xdr:to>
      <xdr:col>11</xdr:col>
      <xdr:colOff>202406</xdr:colOff>
      <xdr:row>10</xdr:row>
      <xdr:rowOff>71437</xdr:rowOff>
    </xdr:to>
    <xdr:sp macro="" textlink="">
      <xdr:nvSpPr>
        <xdr:cNvPr id="37" name="TextBox 1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5488781" y="4167187"/>
          <a:ext cx="916781" cy="22621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000" b="1">
              <a:solidFill>
                <a:schemeClr val="tx1"/>
              </a:solidFill>
            </a:rPr>
            <a:t>Total</a:t>
          </a:r>
          <a:r>
            <a:rPr lang="en-US" sz="1000" b="1" baseline="0">
              <a:solidFill>
                <a:schemeClr val="tx1"/>
              </a:solidFill>
            </a:rPr>
            <a:t> #</a:t>
          </a:r>
          <a:endParaRPr lang="en-US" sz="1000" b="1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0.76591</cdr:x>
      <cdr:y>0.19429</cdr:y>
    </cdr:from>
    <cdr:to>
      <cdr:x>0.96591</cdr:x>
      <cdr:y>0.32571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12408" y="404812"/>
          <a:ext cx="1047750" cy="273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 b="1">
              <a:solidFill>
                <a:schemeClr val="tx1"/>
              </a:solidFill>
            </a:rPr>
            <a:t>Action Taken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26191</xdr:colOff>
      <xdr:row>1</xdr:row>
      <xdr:rowOff>23813</xdr:rowOff>
    </xdr:from>
    <xdr:to>
      <xdr:col>27</xdr:col>
      <xdr:colOff>190499</xdr:colOff>
      <xdr:row>3</xdr:row>
      <xdr:rowOff>95250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80972" y="107157"/>
          <a:ext cx="15654340" cy="773906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 u="sng"/>
            <a:t>RISK</a:t>
          </a:r>
          <a:r>
            <a:rPr lang="en-US" sz="3200" b="1" u="sng" baseline="0"/>
            <a:t> DRIVERS PERFORMANCE</a:t>
          </a:r>
          <a:endParaRPr lang="en-US" sz="3200" b="1" u="sng"/>
        </a:p>
      </xdr:txBody>
    </xdr:sp>
    <xdr:clientData/>
  </xdr:twoCellAnchor>
  <xdr:twoCellAnchor>
    <xdr:from>
      <xdr:col>1</xdr:col>
      <xdr:colOff>23812</xdr:colOff>
      <xdr:row>3</xdr:row>
      <xdr:rowOff>119063</xdr:rowOff>
    </xdr:from>
    <xdr:to>
      <xdr:col>27</xdr:col>
      <xdr:colOff>192557</xdr:colOff>
      <xdr:row>5</xdr:row>
      <xdr:rowOff>152396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78593" y="904876"/>
          <a:ext cx="15658777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1</xdr:col>
      <xdr:colOff>50003</xdr:colOff>
      <xdr:row>1</xdr:row>
      <xdr:rowOff>35719</xdr:rowOff>
    </xdr:from>
    <xdr:to>
      <xdr:col>2</xdr:col>
      <xdr:colOff>502441</xdr:colOff>
      <xdr:row>3</xdr:row>
      <xdr:rowOff>67029</xdr:rowOff>
    </xdr:to>
    <xdr:pic>
      <xdr:nvPicPr>
        <xdr:cNvPr id="4" name="Picture 3" descr="C:\Users\msingh\Desktop\American_Express_ai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4" y="119063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285747</xdr:colOff>
      <xdr:row>6</xdr:row>
      <xdr:rowOff>130967</xdr:rowOff>
    </xdr:from>
    <xdr:to>
      <xdr:col>27</xdr:col>
      <xdr:colOff>107153</xdr:colOff>
      <xdr:row>18</xdr:row>
      <xdr:rowOff>71436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285745</xdr:colOff>
      <xdr:row>18</xdr:row>
      <xdr:rowOff>166685</xdr:rowOff>
    </xdr:from>
    <xdr:to>
      <xdr:col>27</xdr:col>
      <xdr:colOff>107152</xdr:colOff>
      <xdr:row>31</xdr:row>
      <xdr:rowOff>59530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119061</xdr:colOff>
      <xdr:row>18</xdr:row>
      <xdr:rowOff>166687</xdr:rowOff>
    </xdr:from>
    <xdr:to>
      <xdr:col>14</xdr:col>
      <xdr:colOff>166684</xdr:colOff>
      <xdr:row>31</xdr:row>
      <xdr:rowOff>59532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107154</xdr:colOff>
      <xdr:row>6</xdr:row>
      <xdr:rowOff>119063</xdr:rowOff>
    </xdr:from>
    <xdr:to>
      <xdr:col>14</xdr:col>
      <xdr:colOff>142872</xdr:colOff>
      <xdr:row>18</xdr:row>
      <xdr:rowOff>84724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261935" y="1476376"/>
          <a:ext cx="7631906" cy="2454067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bg1">
              <a:lumMod val="8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563880</xdr:colOff>
          <xdr:row>4</xdr:row>
          <xdr:rowOff>0</xdr:rowOff>
        </xdr:from>
        <xdr:to>
          <xdr:col>19</xdr:col>
          <xdr:colOff>434340</xdr:colOff>
          <xdr:row>5</xdr:row>
          <xdr:rowOff>76200</xdr:rowOff>
        </xdr:to>
        <xdr:sp macro="" textlink="">
          <xdr:nvSpPr>
            <xdr:cNvPr id="13313" name="Combo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579120</xdr:colOff>
          <xdr:row>4</xdr:row>
          <xdr:rowOff>0</xdr:rowOff>
        </xdr:from>
        <xdr:to>
          <xdr:col>24</xdr:col>
          <xdr:colOff>480060</xdr:colOff>
          <xdr:row>5</xdr:row>
          <xdr:rowOff>76200</xdr:rowOff>
        </xdr:to>
        <xdr:sp macro="" textlink="">
          <xdr:nvSpPr>
            <xdr:cNvPr id="13314" name="Combo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166686</xdr:colOff>
      <xdr:row>1</xdr:row>
      <xdr:rowOff>83342</xdr:rowOff>
    </xdr:from>
    <xdr:to>
      <xdr:col>27</xdr:col>
      <xdr:colOff>279100</xdr:colOff>
      <xdr:row>3</xdr:row>
      <xdr:rowOff>130205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66686" y="166686"/>
          <a:ext cx="15769133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DEFAULT POOL</a:t>
          </a:r>
          <a:r>
            <a:rPr lang="en-US" sz="24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STRATIFICATION</a:t>
          </a:r>
        </a:p>
      </xdr:txBody>
    </xdr:sp>
    <xdr:clientData/>
  </xdr:twoCellAnchor>
  <xdr:twoCellAnchor>
    <xdr:from>
      <xdr:col>1</xdr:col>
      <xdr:colOff>119061</xdr:colOff>
      <xdr:row>4</xdr:row>
      <xdr:rowOff>83346</xdr:rowOff>
    </xdr:from>
    <xdr:to>
      <xdr:col>27</xdr:col>
      <xdr:colOff>132340</xdr:colOff>
      <xdr:row>6</xdr:row>
      <xdr:rowOff>116679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85749" y="785815"/>
          <a:ext cx="15503310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>
    <xdr:from>
      <xdr:col>1</xdr:col>
      <xdr:colOff>130968</xdr:colOff>
      <xdr:row>9</xdr:row>
      <xdr:rowOff>47626</xdr:rowOff>
    </xdr:from>
    <xdr:to>
      <xdr:col>11</xdr:col>
      <xdr:colOff>47625</xdr:colOff>
      <xdr:row>20</xdr:row>
      <xdr:rowOff>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4</xdr:row>
          <xdr:rowOff>152400</xdr:rowOff>
        </xdr:from>
        <xdr:to>
          <xdr:col>26</xdr:col>
          <xdr:colOff>449580</xdr:colOff>
          <xdr:row>6</xdr:row>
          <xdr:rowOff>45720</xdr:rowOff>
        </xdr:to>
        <xdr:sp macro="" textlink="">
          <xdr:nvSpPr>
            <xdr:cNvPr id="27653" name="ComboBox4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A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130968</xdr:colOff>
      <xdr:row>7</xdr:row>
      <xdr:rowOff>95252</xdr:rowOff>
    </xdr:from>
    <xdr:to>
      <xdr:col>11</xdr:col>
      <xdr:colOff>47625</xdr:colOff>
      <xdr:row>9</xdr:row>
      <xdr:rowOff>50005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297656" y="1369221"/>
          <a:ext cx="5988844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Overall Write-Off Trend</a:t>
          </a:r>
        </a:p>
      </xdr:txBody>
    </xdr:sp>
    <xdr:clientData/>
  </xdr:twoCellAnchor>
  <xdr:twoCellAnchor>
    <xdr:from>
      <xdr:col>11</xdr:col>
      <xdr:colOff>130968</xdr:colOff>
      <xdr:row>7</xdr:row>
      <xdr:rowOff>102395</xdr:rowOff>
    </xdr:from>
    <xdr:to>
      <xdr:col>19</xdr:col>
      <xdr:colOff>236445</xdr:colOff>
      <xdr:row>9</xdr:row>
      <xdr:rowOff>57148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6369843" y="1376364"/>
          <a:ext cx="4570321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Write-off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Rate by Industry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302346</xdr:colOff>
      <xdr:row>7</xdr:row>
      <xdr:rowOff>100014</xdr:rowOff>
    </xdr:from>
    <xdr:to>
      <xdr:col>27</xdr:col>
      <xdr:colOff>171342</xdr:colOff>
      <xdr:row>9</xdr:row>
      <xdr:rowOff>54767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10958440" y="1373983"/>
          <a:ext cx="4869621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Write-off</a:t>
          </a:r>
          <a:r>
            <a:rPr lang="en-US" sz="16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Rate by Repayments</a:t>
          </a:r>
          <a:endParaRPr lang="en-US" sz="2400">
            <a:effectLst/>
          </a:endParaRPr>
        </a:p>
      </xdr:txBody>
    </xdr:sp>
    <xdr:clientData/>
  </xdr:twoCellAnchor>
  <xdr:twoCellAnchor>
    <xdr:from>
      <xdr:col>11</xdr:col>
      <xdr:colOff>119062</xdr:colOff>
      <xdr:row>9</xdr:row>
      <xdr:rowOff>59531</xdr:rowOff>
    </xdr:from>
    <xdr:to>
      <xdr:col>19</xdr:col>
      <xdr:colOff>226218</xdr:colOff>
      <xdr:row>19</xdr:row>
      <xdr:rowOff>190498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182880</xdr:colOff>
          <xdr:row>7</xdr:row>
          <xdr:rowOff>152400</xdr:rowOff>
        </xdr:from>
        <xdr:to>
          <xdr:col>12</xdr:col>
          <xdr:colOff>586740</xdr:colOff>
          <xdr:row>9</xdr:row>
          <xdr:rowOff>22860</xdr:rowOff>
        </xdr:to>
        <xdr:sp macro="" textlink="">
          <xdr:nvSpPr>
            <xdr:cNvPr id="27657" name="ComboBox3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A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297659</xdr:colOff>
      <xdr:row>9</xdr:row>
      <xdr:rowOff>47624</xdr:rowOff>
    </xdr:from>
    <xdr:to>
      <xdr:col>27</xdr:col>
      <xdr:colOff>166688</xdr:colOff>
      <xdr:row>20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535782</xdr:colOff>
      <xdr:row>21</xdr:row>
      <xdr:rowOff>214312</xdr:rowOff>
    </xdr:from>
    <xdr:to>
      <xdr:col>27</xdr:col>
      <xdr:colOff>166687</xdr:colOff>
      <xdr:row>32</xdr:row>
      <xdr:rowOff>83343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545304</xdr:colOff>
      <xdr:row>20</xdr:row>
      <xdr:rowOff>80963</xdr:rowOff>
    </xdr:from>
    <xdr:to>
      <xdr:col>27</xdr:col>
      <xdr:colOff>177898</xdr:colOff>
      <xdr:row>21</xdr:row>
      <xdr:rowOff>226216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8129585" y="3831432"/>
          <a:ext cx="7705032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Recovery Timeline</a:t>
          </a:r>
        </a:p>
      </xdr:txBody>
    </xdr:sp>
    <xdr:clientData/>
  </xdr:twoCellAnchor>
  <xdr:twoCellAnchor>
    <xdr:from>
      <xdr:col>1</xdr:col>
      <xdr:colOff>142874</xdr:colOff>
      <xdr:row>20</xdr:row>
      <xdr:rowOff>83344</xdr:rowOff>
    </xdr:from>
    <xdr:to>
      <xdr:col>13</xdr:col>
      <xdr:colOff>464343</xdr:colOff>
      <xdr:row>21</xdr:row>
      <xdr:rowOff>228597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309562" y="3833813"/>
          <a:ext cx="7739062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Time to Write-off</a:t>
          </a:r>
        </a:p>
      </xdr:txBody>
    </xdr:sp>
    <xdr:clientData/>
  </xdr:twoCellAnchor>
  <xdr:twoCellAnchor editAs="oneCell">
    <xdr:from>
      <xdr:col>1</xdr:col>
      <xdr:colOff>107156</xdr:colOff>
      <xdr:row>0</xdr:row>
      <xdr:rowOff>23813</xdr:rowOff>
    </xdr:from>
    <xdr:to>
      <xdr:col>2</xdr:col>
      <xdr:colOff>261939</xdr:colOff>
      <xdr:row>4</xdr:row>
      <xdr:rowOff>55123</xdr:rowOff>
    </xdr:to>
    <xdr:pic>
      <xdr:nvPicPr>
        <xdr:cNvPr id="24" name="Picture 23" descr="C:\Users\msingh\Desktop\American_Express_ai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844" y="23813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130968</xdr:colOff>
      <xdr:row>21</xdr:row>
      <xdr:rowOff>238125</xdr:rowOff>
    </xdr:from>
    <xdr:to>
      <xdr:col>13</xdr:col>
      <xdr:colOff>452437</xdr:colOff>
      <xdr:row>32</xdr:row>
      <xdr:rowOff>95250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342900</xdr:colOff>
          <xdr:row>7</xdr:row>
          <xdr:rowOff>137160</xdr:rowOff>
        </xdr:from>
        <xdr:to>
          <xdr:col>20</xdr:col>
          <xdr:colOff>556260</xdr:colOff>
          <xdr:row>8</xdr:row>
          <xdr:rowOff>182880</xdr:rowOff>
        </xdr:to>
        <xdr:sp macro="" textlink="">
          <xdr:nvSpPr>
            <xdr:cNvPr id="27658" name="ComboBox2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A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20</xdr:row>
          <xdr:rowOff>121920</xdr:rowOff>
        </xdr:from>
        <xdr:to>
          <xdr:col>3</xdr:col>
          <xdr:colOff>365760</xdr:colOff>
          <xdr:row>21</xdr:row>
          <xdr:rowOff>175260</xdr:rowOff>
        </xdr:to>
        <xdr:sp macro="" textlink="">
          <xdr:nvSpPr>
            <xdr:cNvPr id="27659" name="ComboBox5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A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464820</xdr:colOff>
          <xdr:row>20</xdr:row>
          <xdr:rowOff>114300</xdr:rowOff>
        </xdr:from>
        <xdr:to>
          <xdr:col>5</xdr:col>
          <xdr:colOff>350520</xdr:colOff>
          <xdr:row>21</xdr:row>
          <xdr:rowOff>175260</xdr:rowOff>
        </xdr:to>
        <xdr:sp macro="" textlink="">
          <xdr:nvSpPr>
            <xdr:cNvPr id="27661" name="ComboBox1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A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579120</xdr:colOff>
          <xdr:row>20</xdr:row>
          <xdr:rowOff>114300</xdr:rowOff>
        </xdr:from>
        <xdr:to>
          <xdr:col>16</xdr:col>
          <xdr:colOff>426720</xdr:colOff>
          <xdr:row>21</xdr:row>
          <xdr:rowOff>160020</xdr:rowOff>
        </xdr:to>
        <xdr:sp macro="" textlink="">
          <xdr:nvSpPr>
            <xdr:cNvPr id="27662" name="ComboBox7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A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2374</xdr:colOff>
      <xdr:row>1</xdr:row>
      <xdr:rowOff>59530</xdr:rowOff>
    </xdr:from>
    <xdr:to>
      <xdr:col>27</xdr:col>
      <xdr:colOff>438375</xdr:colOff>
      <xdr:row>2</xdr:row>
      <xdr:rowOff>91725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69062" y="142874"/>
          <a:ext cx="15711719" cy="484632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u="sng"/>
            <a:t>DELINQUENCY</a:t>
          </a:r>
          <a:r>
            <a:rPr lang="en-US" sz="2400" b="1" u="sng" baseline="0"/>
            <a:t> ANALYSIS</a:t>
          </a:r>
          <a:endParaRPr lang="en-US" sz="2400" b="1" u="sng"/>
        </a:p>
      </xdr:txBody>
    </xdr:sp>
    <xdr:clientData/>
  </xdr:twoCellAnchor>
  <xdr:twoCellAnchor>
    <xdr:from>
      <xdr:col>1</xdr:col>
      <xdr:colOff>142878</xdr:colOff>
      <xdr:row>3</xdr:row>
      <xdr:rowOff>59534</xdr:rowOff>
    </xdr:from>
    <xdr:to>
      <xdr:col>27</xdr:col>
      <xdr:colOff>327271</xdr:colOff>
      <xdr:row>5</xdr:row>
      <xdr:rowOff>92867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309566" y="785815"/>
          <a:ext cx="15460111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1</xdr:col>
      <xdr:colOff>121441</xdr:colOff>
      <xdr:row>0</xdr:row>
      <xdr:rowOff>23813</xdr:rowOff>
    </xdr:from>
    <xdr:to>
      <xdr:col>2</xdr:col>
      <xdr:colOff>276224</xdr:colOff>
      <xdr:row>3</xdr:row>
      <xdr:rowOff>31311</xdr:rowOff>
    </xdr:to>
    <xdr:pic>
      <xdr:nvPicPr>
        <xdr:cNvPr id="17" name="Picture 16" descr="C:\Users\msingh\Desktop\American_Express_ai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129" y="23813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571500</xdr:colOff>
      <xdr:row>8</xdr:row>
      <xdr:rowOff>0</xdr:rowOff>
    </xdr:from>
    <xdr:to>
      <xdr:col>18</xdr:col>
      <xdr:colOff>166689</xdr:colOff>
      <xdr:row>18</xdr:row>
      <xdr:rowOff>142875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145255</xdr:colOff>
      <xdr:row>8</xdr:row>
      <xdr:rowOff>11907</xdr:rowOff>
    </xdr:from>
    <xdr:to>
      <xdr:col>13</xdr:col>
      <xdr:colOff>500061</xdr:colOff>
      <xdr:row>18</xdr:row>
      <xdr:rowOff>154781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595313</xdr:colOff>
      <xdr:row>21</xdr:row>
      <xdr:rowOff>1</xdr:rowOff>
    </xdr:from>
    <xdr:to>
      <xdr:col>27</xdr:col>
      <xdr:colOff>142875</xdr:colOff>
      <xdr:row>30</xdr:row>
      <xdr:rowOff>119063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8001001" y="4155282"/>
          <a:ext cx="7584280" cy="2071687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142874</xdr:colOff>
      <xdr:row>6</xdr:row>
      <xdr:rowOff>47625</xdr:rowOff>
    </xdr:from>
    <xdr:to>
      <xdr:col>13</xdr:col>
      <xdr:colOff>509777</xdr:colOff>
      <xdr:row>8</xdr:row>
      <xdr:rowOff>2378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309562" y="1345406"/>
          <a:ext cx="7653528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Delinquency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Flow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581021</xdr:colOff>
      <xdr:row>6</xdr:row>
      <xdr:rowOff>57150</xdr:rowOff>
    </xdr:from>
    <xdr:to>
      <xdr:col>27</xdr:col>
      <xdr:colOff>168373</xdr:colOff>
      <xdr:row>8</xdr:row>
      <xdr:rowOff>11903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7986709" y="1354931"/>
          <a:ext cx="7624070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Delinquency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Split by Industry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6</xdr:row>
          <xdr:rowOff>106680</xdr:rowOff>
        </xdr:from>
        <xdr:to>
          <xdr:col>3</xdr:col>
          <xdr:colOff>213360</xdr:colOff>
          <xdr:row>8</xdr:row>
          <xdr:rowOff>0</xdr:rowOff>
        </xdr:to>
        <xdr:sp macro="" textlink="">
          <xdr:nvSpPr>
            <xdr:cNvPr id="6150" name="ComboBox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B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523874</xdr:colOff>
      <xdr:row>16</xdr:row>
      <xdr:rowOff>166688</xdr:rowOff>
    </xdr:from>
    <xdr:to>
      <xdr:col>22</xdr:col>
      <xdr:colOff>154781</xdr:colOff>
      <xdr:row>18</xdr:row>
      <xdr:rowOff>11906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1620499" y="3369469"/>
          <a:ext cx="1452563" cy="2262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Industry</a:t>
          </a:r>
        </a:p>
      </xdr:txBody>
    </xdr:sp>
    <xdr:clientData/>
  </xdr:twoCellAnchor>
  <xdr:twoCellAnchor>
    <xdr:from>
      <xdr:col>1</xdr:col>
      <xdr:colOff>152399</xdr:colOff>
      <xdr:row>19</xdr:row>
      <xdr:rowOff>33338</xdr:rowOff>
    </xdr:from>
    <xdr:to>
      <xdr:col>13</xdr:col>
      <xdr:colOff>519302</xdr:colOff>
      <xdr:row>20</xdr:row>
      <xdr:rowOff>178591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319087" y="3807619"/>
          <a:ext cx="7653528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Delinquency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Split by Product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166687</xdr:colOff>
      <xdr:row>7</xdr:row>
      <xdr:rowOff>190499</xdr:rowOff>
    </xdr:from>
    <xdr:to>
      <xdr:col>22</xdr:col>
      <xdr:colOff>369094</xdr:colOff>
      <xdr:row>18</xdr:row>
      <xdr:rowOff>142874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369094</xdr:colOff>
      <xdr:row>7</xdr:row>
      <xdr:rowOff>190499</xdr:rowOff>
    </xdr:from>
    <xdr:to>
      <xdr:col>26</xdr:col>
      <xdr:colOff>571501</xdr:colOff>
      <xdr:row>18</xdr:row>
      <xdr:rowOff>142874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581028</xdr:colOff>
      <xdr:row>7</xdr:row>
      <xdr:rowOff>188118</xdr:rowOff>
    </xdr:from>
    <xdr:to>
      <xdr:col>27</xdr:col>
      <xdr:colOff>155941</xdr:colOff>
      <xdr:row>18</xdr:row>
      <xdr:rowOff>178593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7986716" y="1676399"/>
          <a:ext cx="7611631" cy="2085975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590547</xdr:colOff>
      <xdr:row>19</xdr:row>
      <xdr:rowOff>42863</xdr:rowOff>
    </xdr:from>
    <xdr:to>
      <xdr:col>27</xdr:col>
      <xdr:colOff>155519</xdr:colOff>
      <xdr:row>20</xdr:row>
      <xdr:rowOff>188116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7996235" y="3817144"/>
          <a:ext cx="7601690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Delinquency</a:t>
          </a:r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Migration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547687</xdr:colOff>
      <xdr:row>20</xdr:row>
      <xdr:rowOff>178593</xdr:rowOff>
    </xdr:from>
    <xdr:to>
      <xdr:col>13</xdr:col>
      <xdr:colOff>523874</xdr:colOff>
      <xdr:row>30</xdr:row>
      <xdr:rowOff>83343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142875</xdr:colOff>
      <xdr:row>20</xdr:row>
      <xdr:rowOff>178594</xdr:rowOff>
    </xdr:from>
    <xdr:to>
      <xdr:col>5</xdr:col>
      <xdr:colOff>345282</xdr:colOff>
      <xdr:row>30</xdr:row>
      <xdr:rowOff>83344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345281</xdr:colOff>
      <xdr:row>20</xdr:row>
      <xdr:rowOff>178593</xdr:rowOff>
    </xdr:from>
    <xdr:to>
      <xdr:col>9</xdr:col>
      <xdr:colOff>547688</xdr:colOff>
      <xdr:row>30</xdr:row>
      <xdr:rowOff>83343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150022</xdr:colOff>
      <xdr:row>20</xdr:row>
      <xdr:rowOff>161924</xdr:rowOff>
    </xdr:from>
    <xdr:to>
      <xdr:col>13</xdr:col>
      <xdr:colOff>523874</xdr:colOff>
      <xdr:row>30</xdr:row>
      <xdr:rowOff>104774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316710" y="4126705"/>
          <a:ext cx="7660477" cy="2085975"/>
        </a:xfrm>
        <a:prstGeom prst="rect">
          <a:avLst/>
        </a:prstGeom>
        <a:gradFill>
          <a:gsLst>
            <a:gs pos="100000">
              <a:schemeClr val="bg1">
                <a:alpha val="0"/>
              </a:schemeClr>
            </a:gs>
            <a:gs pos="100000">
              <a:schemeClr val="bg1">
                <a:alpha val="0"/>
              </a:schemeClr>
            </a:gs>
            <a:gs pos="100000">
              <a:schemeClr val="bg1"/>
            </a:gs>
          </a:gsLst>
          <a:path path="circle">
            <a:fillToRect l="50000" t="130000" r="50000" b="-30000"/>
          </a:path>
        </a:gradFill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19</xdr:row>
          <xdr:rowOff>83820</xdr:rowOff>
        </xdr:from>
        <xdr:to>
          <xdr:col>16</xdr:col>
          <xdr:colOff>571500</xdr:colOff>
          <xdr:row>20</xdr:row>
          <xdr:rowOff>152400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B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1</xdr:row>
      <xdr:rowOff>59530</xdr:rowOff>
    </xdr:from>
    <xdr:to>
      <xdr:col>27</xdr:col>
      <xdr:colOff>9525</xdr:colOff>
      <xdr:row>3</xdr:row>
      <xdr:rowOff>94487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30969" y="142874"/>
          <a:ext cx="15737681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COLLECTIONS AND RECOVERY REPORT</a:t>
          </a:r>
        </a:p>
      </xdr:txBody>
    </xdr:sp>
    <xdr:clientData/>
  </xdr:twoCellAnchor>
  <xdr:twoCellAnchor>
    <xdr:from>
      <xdr:col>1</xdr:col>
      <xdr:colOff>178593</xdr:colOff>
      <xdr:row>4</xdr:row>
      <xdr:rowOff>47628</xdr:rowOff>
    </xdr:from>
    <xdr:to>
      <xdr:col>26</xdr:col>
      <xdr:colOff>416719</xdr:colOff>
      <xdr:row>6</xdr:row>
      <xdr:rowOff>80961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97656" y="762003"/>
          <a:ext cx="15418594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1</xdr:col>
      <xdr:colOff>142872</xdr:colOff>
      <xdr:row>0</xdr:row>
      <xdr:rowOff>23814</xdr:rowOff>
    </xdr:from>
    <xdr:to>
      <xdr:col>2</xdr:col>
      <xdr:colOff>297655</xdr:colOff>
      <xdr:row>4</xdr:row>
      <xdr:rowOff>43218</xdr:rowOff>
    </xdr:to>
    <xdr:pic>
      <xdr:nvPicPr>
        <xdr:cNvPr id="4" name="Picture 3" descr="C:\Users\msingh\Desktop\American_Express_ai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5" y="23814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142874</xdr:colOff>
      <xdr:row>9</xdr:row>
      <xdr:rowOff>71437</xdr:rowOff>
    </xdr:from>
    <xdr:to>
      <xdr:col>13</xdr:col>
      <xdr:colOff>500062</xdr:colOff>
      <xdr:row>20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59532</xdr:colOff>
      <xdr:row>9</xdr:row>
      <xdr:rowOff>71437</xdr:rowOff>
    </xdr:from>
    <xdr:to>
      <xdr:col>26</xdr:col>
      <xdr:colOff>416719</xdr:colOff>
      <xdr:row>20</xdr:row>
      <xdr:rowOff>47626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154781</xdr:colOff>
      <xdr:row>22</xdr:row>
      <xdr:rowOff>119061</xdr:rowOff>
    </xdr:from>
    <xdr:to>
      <xdr:col>13</xdr:col>
      <xdr:colOff>511967</xdr:colOff>
      <xdr:row>33</xdr:row>
      <xdr:rowOff>47624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71438</xdr:colOff>
      <xdr:row>22</xdr:row>
      <xdr:rowOff>119061</xdr:rowOff>
    </xdr:from>
    <xdr:to>
      <xdr:col>26</xdr:col>
      <xdr:colOff>428625</xdr:colOff>
      <xdr:row>33</xdr:row>
      <xdr:rowOff>35718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226220</xdr:colOff>
      <xdr:row>32</xdr:row>
      <xdr:rowOff>23812</xdr:rowOff>
    </xdr:from>
    <xdr:to>
      <xdr:col>24</xdr:col>
      <xdr:colOff>71437</xdr:colOff>
      <xdr:row>33</xdr:row>
      <xdr:rowOff>47624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10668001" y="6072187"/>
          <a:ext cx="3488530" cy="21431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% Recovery=Cumulative Recovery/Write-off Amount</a:t>
          </a:r>
        </a:p>
      </xdr:txBody>
    </xdr:sp>
    <xdr:clientData/>
  </xdr:twoCellAnchor>
  <xdr:twoCellAnchor>
    <xdr:from>
      <xdr:col>1</xdr:col>
      <xdr:colOff>142874</xdr:colOff>
      <xdr:row>7</xdr:row>
      <xdr:rowOff>119062</xdr:rowOff>
    </xdr:from>
    <xdr:to>
      <xdr:col>13</xdr:col>
      <xdr:colOff>500062</xdr:colOff>
      <xdr:row>9</xdr:row>
      <xdr:rowOff>73815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261937" y="1404937"/>
          <a:ext cx="7643813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$ Volume vs New Loans in Collections</a:t>
          </a:r>
          <a:endParaRPr lang="en-US" sz="1600" b="1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164306</xdr:colOff>
      <xdr:row>20</xdr:row>
      <xdr:rowOff>164307</xdr:rowOff>
    </xdr:from>
    <xdr:to>
      <xdr:col>13</xdr:col>
      <xdr:colOff>521494</xdr:colOff>
      <xdr:row>22</xdr:row>
      <xdr:rowOff>119060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83369" y="3926682"/>
          <a:ext cx="7643813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$ Recovery</a:t>
          </a:r>
        </a:p>
      </xdr:txBody>
    </xdr:sp>
    <xdr:clientData/>
  </xdr:twoCellAnchor>
  <xdr:twoCellAnchor>
    <xdr:from>
      <xdr:col>14</xdr:col>
      <xdr:colOff>78581</xdr:colOff>
      <xdr:row>20</xdr:row>
      <xdr:rowOff>173831</xdr:rowOff>
    </xdr:from>
    <xdr:to>
      <xdr:col>26</xdr:col>
      <xdr:colOff>435769</xdr:colOff>
      <xdr:row>22</xdr:row>
      <xdr:rowOff>128584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091487" y="3936206"/>
          <a:ext cx="7643813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Recovery Rate</a:t>
          </a:r>
        </a:p>
      </xdr:txBody>
    </xdr:sp>
    <xdr:clientData/>
  </xdr:twoCellAnchor>
  <xdr:twoCellAnchor>
    <xdr:from>
      <xdr:col>14</xdr:col>
      <xdr:colOff>64294</xdr:colOff>
      <xdr:row>7</xdr:row>
      <xdr:rowOff>111918</xdr:rowOff>
    </xdr:from>
    <xdr:to>
      <xdr:col>26</xdr:col>
      <xdr:colOff>421482</xdr:colOff>
      <xdr:row>9</xdr:row>
      <xdr:rowOff>66671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8077200" y="1397793"/>
          <a:ext cx="7643813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Cumulative Loans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144780</xdr:colOff>
          <xdr:row>21</xdr:row>
          <xdr:rowOff>30480</xdr:rowOff>
        </xdr:from>
        <xdr:to>
          <xdr:col>16</xdr:col>
          <xdr:colOff>182880</xdr:colOff>
          <xdr:row>22</xdr:row>
          <xdr:rowOff>99060</xdr:rowOff>
        </xdr:to>
        <xdr:sp macro="" textlink="">
          <xdr:nvSpPr>
            <xdr:cNvPr id="15361" name="ComboBox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107154</xdr:rowOff>
    </xdr:from>
    <xdr:to>
      <xdr:col>26</xdr:col>
      <xdr:colOff>566737</xdr:colOff>
      <xdr:row>3</xdr:row>
      <xdr:rowOff>23049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54781" y="178592"/>
          <a:ext cx="15747206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SETTLEMENT PLAN</a:t>
          </a:r>
          <a:r>
            <a:rPr lang="en-US" sz="2400" b="1" u="sng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400" b="1" u="sng">
              <a:solidFill>
                <a:schemeClr val="lt1"/>
              </a:solidFill>
              <a:latin typeface="+mn-lt"/>
              <a:ea typeface="+mn-ea"/>
              <a:cs typeface="+mn-cs"/>
            </a:rPr>
            <a:t>TRACKING</a:t>
          </a:r>
        </a:p>
      </xdr:txBody>
    </xdr:sp>
    <xdr:clientData/>
  </xdr:twoCellAnchor>
  <xdr:twoCellAnchor editAs="oneCell">
    <xdr:from>
      <xdr:col>1</xdr:col>
      <xdr:colOff>107154</xdr:colOff>
      <xdr:row>0</xdr:row>
      <xdr:rowOff>23814</xdr:rowOff>
    </xdr:from>
    <xdr:to>
      <xdr:col>2</xdr:col>
      <xdr:colOff>261936</xdr:colOff>
      <xdr:row>3</xdr:row>
      <xdr:rowOff>126562</xdr:rowOff>
    </xdr:to>
    <xdr:pic>
      <xdr:nvPicPr>
        <xdr:cNvPr id="3" name="Picture 2" descr="C:\Users\msingh\Desktop\American_Express_ai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5" y="23814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130969</xdr:colOff>
      <xdr:row>3</xdr:row>
      <xdr:rowOff>142880</xdr:rowOff>
    </xdr:from>
    <xdr:to>
      <xdr:col>26</xdr:col>
      <xdr:colOff>433467</xdr:colOff>
      <xdr:row>5</xdr:row>
      <xdr:rowOff>176213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85750" y="773911"/>
          <a:ext cx="15482967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 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>
    <xdr:from>
      <xdr:col>1</xdr:col>
      <xdr:colOff>152407</xdr:colOff>
      <xdr:row>8</xdr:row>
      <xdr:rowOff>142875</xdr:rowOff>
    </xdr:from>
    <xdr:to>
      <xdr:col>13</xdr:col>
      <xdr:colOff>511969</xdr:colOff>
      <xdr:row>19</xdr:row>
      <xdr:rowOff>71441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592939</xdr:colOff>
      <xdr:row>8</xdr:row>
      <xdr:rowOff>142875</xdr:rowOff>
    </xdr:from>
    <xdr:to>
      <xdr:col>26</xdr:col>
      <xdr:colOff>416796</xdr:colOff>
      <xdr:row>19</xdr:row>
      <xdr:rowOff>71440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142875</xdr:colOff>
      <xdr:row>21</xdr:row>
      <xdr:rowOff>83345</xdr:rowOff>
    </xdr:from>
    <xdr:to>
      <xdr:col>26</xdr:col>
      <xdr:colOff>404812</xdr:colOff>
      <xdr:row>32</xdr:row>
      <xdr:rowOff>178466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154781</xdr:colOff>
      <xdr:row>7</xdr:row>
      <xdr:rowOff>0</xdr:rowOff>
    </xdr:from>
    <xdr:to>
      <xdr:col>13</xdr:col>
      <xdr:colOff>511969</xdr:colOff>
      <xdr:row>8</xdr:row>
      <xdr:rowOff>145253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309562" y="1393031"/>
          <a:ext cx="7643813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Cases in Settlement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7</xdr:row>
          <xdr:rowOff>45720</xdr:rowOff>
        </xdr:from>
        <xdr:to>
          <xdr:col>5</xdr:col>
          <xdr:colOff>83820</xdr:colOff>
          <xdr:row>8</xdr:row>
          <xdr:rowOff>121920</xdr:rowOff>
        </xdr:to>
        <xdr:sp macro="" textlink="">
          <xdr:nvSpPr>
            <xdr:cNvPr id="5122" name="ComboBox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7</xdr:row>
          <xdr:rowOff>45720</xdr:rowOff>
        </xdr:from>
        <xdr:to>
          <xdr:col>3</xdr:col>
          <xdr:colOff>121920</xdr:colOff>
          <xdr:row>8</xdr:row>
          <xdr:rowOff>114300</xdr:rowOff>
        </xdr:to>
        <xdr:sp macro="" textlink="">
          <xdr:nvSpPr>
            <xdr:cNvPr id="5123" name="ComboBox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D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604840</xdr:colOff>
      <xdr:row>7</xdr:row>
      <xdr:rowOff>9525</xdr:rowOff>
    </xdr:from>
    <xdr:to>
      <xdr:col>26</xdr:col>
      <xdr:colOff>428704</xdr:colOff>
      <xdr:row>8</xdr:row>
      <xdr:rowOff>154778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8046246" y="1402556"/>
          <a:ext cx="7717708" cy="335753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Terms of Settlement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7</xdr:row>
          <xdr:rowOff>38100</xdr:rowOff>
        </xdr:from>
        <xdr:to>
          <xdr:col>15</xdr:col>
          <xdr:colOff>548640</xdr:colOff>
          <xdr:row>8</xdr:row>
          <xdr:rowOff>114300</xdr:rowOff>
        </xdr:to>
        <xdr:sp macro="" textlink="">
          <xdr:nvSpPr>
            <xdr:cNvPr id="5121" name="Combo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152400</xdr:colOff>
      <xdr:row>19</xdr:row>
      <xdr:rowOff>140494</xdr:rowOff>
    </xdr:from>
    <xdr:to>
      <xdr:col>26</xdr:col>
      <xdr:colOff>414337</xdr:colOff>
      <xdr:row>21</xdr:row>
      <xdr:rowOff>123060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307181" y="3819525"/>
          <a:ext cx="15442406" cy="363566"/>
        </a:xfrm>
        <a:prstGeom prst="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u="sng">
              <a:solidFill>
                <a:schemeClr val="lt1"/>
              </a:solidFill>
              <a:latin typeface="+mn-lt"/>
              <a:ea typeface="+mn-ea"/>
              <a:cs typeface="+mn-cs"/>
            </a:rPr>
            <a:t>% Adherence to Settlement Plan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20</xdr:row>
          <xdr:rowOff>0</xdr:rowOff>
        </xdr:from>
        <xdr:to>
          <xdr:col>3</xdr:col>
          <xdr:colOff>99060</xdr:colOff>
          <xdr:row>21</xdr:row>
          <xdr:rowOff>91440</xdr:rowOff>
        </xdr:to>
        <xdr:sp macro="" textlink="">
          <xdr:nvSpPr>
            <xdr:cNvPr id="5125" name="ComboBox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D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2378</xdr:colOff>
      <xdr:row>1</xdr:row>
      <xdr:rowOff>83342</xdr:rowOff>
    </xdr:from>
    <xdr:to>
      <xdr:col>15</xdr:col>
      <xdr:colOff>208010</xdr:colOff>
      <xdr:row>3</xdr:row>
      <xdr:rowOff>94486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45253" y="166686"/>
          <a:ext cx="15779007" cy="475488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u="sng"/>
            <a:t>Watch List</a:t>
          </a:r>
        </a:p>
      </xdr:txBody>
    </xdr:sp>
    <xdr:clientData/>
  </xdr:twoCellAnchor>
  <xdr:twoCellAnchor>
    <xdr:from>
      <xdr:col>1</xdr:col>
      <xdr:colOff>130969</xdr:colOff>
      <xdr:row>4</xdr:row>
      <xdr:rowOff>59533</xdr:rowOff>
    </xdr:from>
    <xdr:to>
      <xdr:col>15</xdr:col>
      <xdr:colOff>0</xdr:colOff>
      <xdr:row>6</xdr:row>
      <xdr:rowOff>92866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73844" y="797721"/>
          <a:ext cx="15442406" cy="41433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82550" prst="softRound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002060"/>
              </a:solidFill>
            </a:rPr>
            <a:t>Merchant</a:t>
          </a:r>
          <a:r>
            <a:rPr lang="en-US" sz="2000" b="1" baseline="0"/>
            <a:t> </a:t>
          </a:r>
          <a:r>
            <a:rPr lang="en-US" sz="2000" b="1" baseline="0">
              <a:solidFill>
                <a:srgbClr val="0070C0"/>
              </a:solidFill>
            </a:rPr>
            <a:t>Financing</a:t>
          </a:r>
          <a:endParaRPr lang="en-US" sz="20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1</xdr:col>
      <xdr:colOff>109533</xdr:colOff>
      <xdr:row>0</xdr:row>
      <xdr:rowOff>35720</xdr:rowOff>
    </xdr:from>
    <xdr:to>
      <xdr:col>2</xdr:col>
      <xdr:colOff>645315</xdr:colOff>
      <xdr:row>4</xdr:row>
      <xdr:rowOff>31311</xdr:rowOff>
    </xdr:to>
    <xdr:pic>
      <xdr:nvPicPr>
        <xdr:cNvPr id="4" name="Picture 3" descr="C:\Users\msingh\Desktop\American_Express_ai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408" y="35720"/>
          <a:ext cx="762001" cy="733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1866900</xdr:colOff>
          <xdr:row>4</xdr:row>
          <xdr:rowOff>121920</xdr:rowOff>
        </xdr:from>
        <xdr:to>
          <xdr:col>11</xdr:col>
          <xdr:colOff>571500</xdr:colOff>
          <xdr:row>6</xdr:row>
          <xdr:rowOff>22860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E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4</xdr:row>
          <xdr:rowOff>121920</xdr:rowOff>
        </xdr:from>
        <xdr:to>
          <xdr:col>14</xdr:col>
          <xdr:colOff>441960</xdr:colOff>
          <xdr:row>6</xdr:row>
          <xdr:rowOff>22860</xdr:rowOff>
        </xdr:to>
        <xdr:sp macro="" textlink="">
          <xdr:nvSpPr>
            <xdr:cNvPr id="4098" name="ComboBox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E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C9:O57" totalsRowShown="0" headerRowDxfId="17" dataDxfId="15" headerRowBorderDxfId="16" tableBorderDxfId="14" totalsRowBorderDxfId="13">
  <tableColumns count="13">
    <tableColumn id="1" xr3:uid="{00000000-0010-0000-0000-000001000000}" name="SE10" dataDxfId="12"/>
    <tableColumn id="2" xr3:uid="{00000000-0010-0000-0000-000002000000}" name="Contract Number" dataDxfId="11"/>
    <tableColumn id="3" xr3:uid="{00000000-0010-0000-0000-000003000000}" name="DBA Name" dataDxfId="10"/>
    <tableColumn id="5" xr3:uid="{00000000-0010-0000-0000-000005000000}" name="Fund Month" dataDxfId="9"/>
    <tableColumn id="6" xr3:uid="{00000000-0010-0000-0000-000006000000}" name="Loan Bucket" dataDxfId="8"/>
    <tableColumn id="7" xr3:uid="{00000000-0010-0000-0000-000007000000}" name="Product" dataDxfId="7"/>
    <tableColumn id="8" xr3:uid="{00000000-0010-0000-0000-000008000000}" name="First Fund Date" dataDxfId="6"/>
    <tableColumn id="9" xr3:uid="{00000000-0010-0000-0000-000009000000}" name="Current Contract Disb Date" dataDxfId="5"/>
    <tableColumn id="4" xr3:uid="{00000000-0010-0000-0000-000004000000}" name="Init Funding Contract" dataDxfId="4"/>
    <tableColumn id="10" xr3:uid="{00000000-0010-0000-0000-00000A000000}" name="Ending AR" dataDxfId="3"/>
    <tableColumn id="11" xr3:uid="{00000000-0010-0000-0000-00000B000000}" name="Active" dataDxfId="2"/>
    <tableColumn id="12" xr3:uid="{00000000-0010-0000-0000-00000C000000}" name="Loan Type" dataDxfId="1"/>
    <tableColumn id="13" xr3:uid="{00000000-0010-0000-0000-00000D000000}" name="Loan Status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5" Type="http://schemas.openxmlformats.org/officeDocument/2006/relationships/control" Target="../activeX/activeX9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10" Type="http://schemas.openxmlformats.org/officeDocument/2006/relationships/image" Target="../media/image16.emf"/><Relationship Id="rId4" Type="http://schemas.openxmlformats.org/officeDocument/2006/relationships/image" Target="../media/image13.emf"/><Relationship Id="rId9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7.xml"/><Relationship Id="rId7" Type="http://schemas.openxmlformats.org/officeDocument/2006/relationships/control" Target="../activeX/activeX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9.emf"/><Relationship Id="rId5" Type="http://schemas.openxmlformats.org/officeDocument/2006/relationships/control" Target="../activeX/activeX18.xml"/><Relationship Id="rId10" Type="http://schemas.openxmlformats.org/officeDocument/2006/relationships/image" Target="../media/image21.emf"/><Relationship Id="rId4" Type="http://schemas.openxmlformats.org/officeDocument/2006/relationships/image" Target="../media/image18.emf"/><Relationship Id="rId9" Type="http://schemas.openxmlformats.org/officeDocument/2006/relationships/control" Target="../activeX/activeX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image" Target="../media/image27.emf"/><Relationship Id="rId5" Type="http://schemas.openxmlformats.org/officeDocument/2006/relationships/control" Target="../activeX/activeX26.xml"/><Relationship Id="rId4" Type="http://schemas.openxmlformats.org/officeDocument/2006/relationships/image" Target="../media/image2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6.xml"/><Relationship Id="rId4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0.emf"/><Relationship Id="rId12" Type="http://schemas.openxmlformats.org/officeDocument/2006/relationships/control" Target="../activeX/activeX4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8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41.emf"/><Relationship Id="rId14" Type="http://schemas.openxmlformats.org/officeDocument/2006/relationships/control" Target="../activeX/activeX4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4.xml"/><Relationship Id="rId5" Type="http://schemas.openxmlformats.org/officeDocument/2006/relationships/image" Target="../media/image45.emf"/><Relationship Id="rId4" Type="http://schemas.openxmlformats.org/officeDocument/2006/relationships/control" Target="../activeX/activeX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image" Target="../media/image4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6.xml"/><Relationship Id="rId7" Type="http://schemas.openxmlformats.org/officeDocument/2006/relationships/control" Target="../activeX/activeX4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6" Type="http://schemas.openxmlformats.org/officeDocument/2006/relationships/image" Target="../media/image49.emf"/><Relationship Id="rId5" Type="http://schemas.openxmlformats.org/officeDocument/2006/relationships/control" Target="../activeX/activeX47.xml"/><Relationship Id="rId10" Type="http://schemas.openxmlformats.org/officeDocument/2006/relationships/image" Target="../media/image51.emf"/><Relationship Id="rId4" Type="http://schemas.openxmlformats.org/officeDocument/2006/relationships/image" Target="../media/image48.emf"/><Relationship Id="rId9" Type="http://schemas.openxmlformats.org/officeDocument/2006/relationships/control" Target="../activeX/activeX4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1.xml"/><Relationship Id="rId5" Type="http://schemas.openxmlformats.org/officeDocument/2006/relationships/image" Target="../media/image52.emf"/><Relationship Id="rId4" Type="http://schemas.openxmlformats.org/officeDocument/2006/relationships/control" Target="../activeX/activeX5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4"/>
  <sheetViews>
    <sheetView showGridLines="0" showRowColHeaders="0" tabSelected="1" zoomScale="80" zoomScaleNormal="80" workbookViewId="0">
      <selection activeCell="C11" sqref="C11"/>
    </sheetView>
  </sheetViews>
  <sheetFormatPr defaultRowHeight="14.4" x14ac:dyDescent="0.3"/>
  <cols>
    <col min="1" max="1" width="2.33203125" customWidth="1"/>
    <col min="2" max="2" width="5" customWidth="1"/>
    <col min="3" max="3" width="10.5546875" customWidth="1"/>
    <col min="4" max="4" width="16" customWidth="1"/>
    <col min="8" max="8" width="9.109375" customWidth="1"/>
    <col min="27" max="27" width="8.44140625" customWidth="1"/>
  </cols>
  <sheetData>
    <row r="1" ht="6.75" customHeight="1" x14ac:dyDescent="0.3"/>
    <row r="2" ht="18.75" customHeight="1" x14ac:dyDescent="0.3"/>
    <row r="9" ht="15" customHeight="1" x14ac:dyDescent="0.3"/>
    <row r="10" ht="15" customHeight="1" x14ac:dyDescent="0.3"/>
    <row r="20" spans="1:26" x14ac:dyDescent="0.3">
      <c r="C20" s="7"/>
    </row>
    <row r="21" spans="1:26" x14ac:dyDescent="0.3">
      <c r="A21" s="56"/>
    </row>
    <row r="24" spans="1:26" ht="18" x14ac:dyDescent="0.35">
      <c r="O24" s="12"/>
      <c r="P24" s="12"/>
      <c r="Q24" s="212" t="s">
        <v>107</v>
      </c>
      <c r="R24" s="212"/>
      <c r="S24" s="212"/>
      <c r="T24" s="212"/>
      <c r="U24" s="212"/>
      <c r="V24" s="212"/>
      <c r="W24" s="212"/>
      <c r="X24" s="212"/>
      <c r="Y24" s="212"/>
      <c r="Z24" s="212"/>
    </row>
    <row r="25" spans="1:26" ht="18" x14ac:dyDescent="0.35">
      <c r="O25" s="213" t="s">
        <v>100</v>
      </c>
      <c r="P25" s="213"/>
      <c r="Q25" s="213" t="s">
        <v>101</v>
      </c>
      <c r="R25" s="213"/>
      <c r="S25" s="213" t="s">
        <v>102</v>
      </c>
      <c r="T25" s="213"/>
      <c r="U25" s="213" t="s">
        <v>103</v>
      </c>
      <c r="V25" s="213"/>
      <c r="W25" s="213" t="s">
        <v>104</v>
      </c>
      <c r="X25" s="213"/>
      <c r="Y25" s="213" t="s">
        <v>105</v>
      </c>
      <c r="Z25" s="213"/>
    </row>
    <row r="26" spans="1:26" x14ac:dyDescent="0.3">
      <c r="O26" s="210" t="s">
        <v>12</v>
      </c>
      <c r="P26" s="210"/>
      <c r="Q26" s="208">
        <v>36000</v>
      </c>
      <c r="R26" s="208"/>
      <c r="S26" s="208">
        <v>37000</v>
      </c>
      <c r="T26" s="208"/>
      <c r="U26" s="208">
        <v>32000</v>
      </c>
      <c r="V26" s="208"/>
      <c r="W26" s="208">
        <v>34000</v>
      </c>
      <c r="X26" s="208"/>
      <c r="Y26" s="208">
        <v>36000</v>
      </c>
      <c r="Z26" s="208"/>
    </row>
    <row r="27" spans="1:26" x14ac:dyDescent="0.3">
      <c r="O27" s="210"/>
      <c r="P27" s="210"/>
      <c r="Q27" s="209">
        <v>1.2999999999999999E-2</v>
      </c>
      <c r="R27" s="209"/>
      <c r="S27" s="209">
        <v>1.2E-2</v>
      </c>
      <c r="T27" s="209"/>
      <c r="U27" s="209">
        <v>0.02</v>
      </c>
      <c r="V27" s="209"/>
      <c r="W27" s="209">
        <v>2.1000000000000001E-2</v>
      </c>
      <c r="X27" s="209"/>
      <c r="Y27" s="209">
        <v>1.4E-2</v>
      </c>
      <c r="Z27" s="209"/>
    </row>
    <row r="28" spans="1:26" x14ac:dyDescent="0.3">
      <c r="O28" s="211" t="s">
        <v>13</v>
      </c>
      <c r="P28" s="211"/>
      <c r="Q28" s="208">
        <v>34000</v>
      </c>
      <c r="R28" s="208"/>
      <c r="S28" s="208">
        <v>35000</v>
      </c>
      <c r="T28" s="208"/>
      <c r="U28" s="208">
        <v>32000</v>
      </c>
      <c r="V28" s="208"/>
      <c r="W28" s="208">
        <v>43000</v>
      </c>
      <c r="X28" s="208"/>
      <c r="Y28" s="208">
        <v>34000</v>
      </c>
      <c r="Z28" s="208"/>
    </row>
    <row r="29" spans="1:26" x14ac:dyDescent="0.3">
      <c r="O29" s="211"/>
      <c r="P29" s="211"/>
      <c r="Q29" s="209">
        <v>2.3E-2</v>
      </c>
      <c r="R29" s="209"/>
      <c r="S29" s="209">
        <v>1.2E-2</v>
      </c>
      <c r="T29" s="209"/>
      <c r="U29" s="209">
        <v>0.02</v>
      </c>
      <c r="V29" s="209"/>
      <c r="W29" s="209">
        <v>2.3E-2</v>
      </c>
      <c r="X29" s="209"/>
      <c r="Y29" s="209">
        <v>1.4E-2</v>
      </c>
      <c r="Z29" s="209"/>
    </row>
    <row r="30" spans="1:26" x14ac:dyDescent="0.3">
      <c r="O30" s="210" t="s">
        <v>106</v>
      </c>
      <c r="P30" s="210"/>
      <c r="Q30" s="208">
        <v>34000</v>
      </c>
      <c r="R30" s="208"/>
      <c r="S30" s="208">
        <v>32000</v>
      </c>
      <c r="T30" s="208"/>
      <c r="U30" s="208">
        <v>34000</v>
      </c>
      <c r="V30" s="208"/>
      <c r="W30" s="208">
        <v>32000</v>
      </c>
      <c r="X30" s="208"/>
      <c r="Y30" s="208">
        <v>42000</v>
      </c>
      <c r="Z30" s="208"/>
    </row>
    <row r="31" spans="1:26" x14ac:dyDescent="0.3">
      <c r="O31" s="210"/>
      <c r="P31" s="210"/>
      <c r="Q31" s="209">
        <v>1.2999999999999999E-2</v>
      </c>
      <c r="R31" s="209"/>
      <c r="S31" s="209">
        <v>1.2E-2</v>
      </c>
      <c r="T31" s="209"/>
      <c r="U31" s="209">
        <v>1.2999999999999999E-2</v>
      </c>
      <c r="V31" s="209"/>
      <c r="W31" s="209">
        <v>2.1000000000000001E-2</v>
      </c>
      <c r="X31" s="209"/>
      <c r="Y31" s="209">
        <v>1.4E-2</v>
      </c>
      <c r="Z31" s="209"/>
    </row>
    <row r="32" spans="1:26" ht="4.5" customHeight="1" x14ac:dyDescent="0.3">
      <c r="O32" s="89"/>
      <c r="P32" s="89"/>
      <c r="Q32" s="90"/>
      <c r="R32" s="91"/>
      <c r="S32" s="90"/>
      <c r="T32" s="91"/>
      <c r="U32" s="90"/>
      <c r="V32" s="90"/>
      <c r="W32" s="90"/>
      <c r="X32" s="91"/>
      <c r="Y32" s="90"/>
      <c r="Z32" s="91"/>
    </row>
    <row r="33" spans="15:26" x14ac:dyDescent="0.3">
      <c r="O33" s="12"/>
      <c r="P33" s="12"/>
      <c r="Q33" s="12"/>
      <c r="R33" s="92"/>
      <c r="S33" s="12" t="s">
        <v>31</v>
      </c>
      <c r="T33" s="12"/>
      <c r="U33" s="12"/>
      <c r="V33" s="12"/>
      <c r="W33" s="93"/>
      <c r="X33" s="12" t="s">
        <v>394</v>
      </c>
      <c r="Y33" s="12"/>
      <c r="Z33" s="12"/>
    </row>
    <row r="34" spans="15:26" s="12" customFormat="1" ht="5.25" customHeight="1" x14ac:dyDescent="0.3">
      <c r="P34"/>
      <c r="Q34"/>
      <c r="R34"/>
      <c r="S34"/>
      <c r="T34"/>
      <c r="U34"/>
      <c r="V34"/>
      <c r="W34"/>
      <c r="X34"/>
      <c r="Y34"/>
    </row>
  </sheetData>
  <sheetProtection algorithmName="SHA-512" hashValue="OMQ9GnarTHPQIxfFcnOFtWfbJLarMALAnTpvhQcgOFkJ6vrU2A65lI84sek4ZgZsEP7NB3TDrYX0fEcGTOg+gw==" saltValue="Djqt+/crr4ZQIcTqlvFL/A==" spinCount="100000" sheet="1" objects="1" scenarios="1"/>
  <mergeCells count="40">
    <mergeCell ref="Q24:Z24"/>
    <mergeCell ref="O25:P25"/>
    <mergeCell ref="Q25:R25"/>
    <mergeCell ref="S25:T25"/>
    <mergeCell ref="U25:V25"/>
    <mergeCell ref="W25:X25"/>
    <mergeCell ref="Y25:Z25"/>
    <mergeCell ref="O26:P27"/>
    <mergeCell ref="Q26:R26"/>
    <mergeCell ref="S26:T26"/>
    <mergeCell ref="U26:V26"/>
    <mergeCell ref="W26:X26"/>
    <mergeCell ref="Y26:Z26"/>
    <mergeCell ref="Q27:R27"/>
    <mergeCell ref="S27:T27"/>
    <mergeCell ref="U27:V27"/>
    <mergeCell ref="W27:X27"/>
    <mergeCell ref="Y27:Z27"/>
    <mergeCell ref="O28:P29"/>
    <mergeCell ref="Q28:R28"/>
    <mergeCell ref="S28:T28"/>
    <mergeCell ref="U28:V28"/>
    <mergeCell ref="W28:X28"/>
    <mergeCell ref="Y28:Z28"/>
    <mergeCell ref="Q29:R29"/>
    <mergeCell ref="S29:T29"/>
    <mergeCell ref="U29:V29"/>
    <mergeCell ref="W29:X29"/>
    <mergeCell ref="Y29:Z29"/>
    <mergeCell ref="O30:P31"/>
    <mergeCell ref="Q30:R30"/>
    <mergeCell ref="S30:T30"/>
    <mergeCell ref="U30:V30"/>
    <mergeCell ref="W30:X30"/>
    <mergeCell ref="Y30:Z30"/>
    <mergeCell ref="Q31:R31"/>
    <mergeCell ref="S31:T31"/>
    <mergeCell ref="U31:V31"/>
    <mergeCell ref="W31:X31"/>
    <mergeCell ref="Y31:Z3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boBox7">
          <controlPr defaultSize="0" autoLine="0" autoPict="0" listFillRange="Controls!E2:E4" r:id="rId5">
            <anchor moveWithCells="1">
              <from>
                <xdr:col>13</xdr:col>
                <xdr:colOff>388620</xdr:colOff>
                <xdr:row>20</xdr:row>
                <xdr:rowOff>137160</xdr:rowOff>
              </from>
              <to>
                <xdr:col>15</xdr:col>
                <xdr:colOff>457200</xdr:colOff>
                <xdr:row>22</xdr:row>
                <xdr:rowOff>7620</xdr:rowOff>
              </to>
            </anchor>
          </controlPr>
        </control>
      </mc:Choice>
      <mc:Fallback>
        <control shapeId="1037" r:id="rId4" name="ComboBox7"/>
      </mc:Fallback>
    </mc:AlternateContent>
    <mc:AlternateContent xmlns:mc="http://schemas.openxmlformats.org/markup-compatibility/2006">
      <mc:Choice Requires="x14">
        <control shapeId="1036" r:id="rId6" name="ComboBox6">
          <controlPr defaultSize="0" autoLine="0" autoPict="0" listFillRange="Controls!E2:E4" r:id="rId7">
            <anchor moveWithCells="1">
              <from>
                <xdr:col>1</xdr:col>
                <xdr:colOff>220980</xdr:colOff>
                <xdr:row>20</xdr:row>
                <xdr:rowOff>121920</xdr:rowOff>
              </from>
              <to>
                <xdr:col>3</xdr:col>
                <xdr:colOff>464820</xdr:colOff>
                <xdr:row>21</xdr:row>
                <xdr:rowOff>190500</xdr:rowOff>
              </to>
            </anchor>
          </controlPr>
        </control>
      </mc:Choice>
      <mc:Fallback>
        <control shapeId="1036" r:id="rId6" name="ComboBox6"/>
      </mc:Fallback>
    </mc:AlternateContent>
    <mc:AlternateContent xmlns:mc="http://schemas.openxmlformats.org/markup-compatibility/2006">
      <mc:Choice Requires="x14">
        <control shapeId="1035" r:id="rId8" name="ComboBox5">
          <controlPr defaultSize="0" autoLine="0" listFillRange="mmmyy" r:id="rId9">
            <anchor moveWithCells="1">
              <from>
                <xdr:col>11</xdr:col>
                <xdr:colOff>114300</xdr:colOff>
                <xdr:row>20</xdr:row>
                <xdr:rowOff>121920</xdr:rowOff>
              </from>
              <to>
                <xdr:col>13</xdr:col>
                <xdr:colOff>190500</xdr:colOff>
                <xdr:row>22</xdr:row>
                <xdr:rowOff>15240</xdr:rowOff>
              </to>
            </anchor>
          </controlPr>
        </control>
      </mc:Choice>
      <mc:Fallback>
        <control shapeId="1035" r:id="rId8" name="ComboBox5"/>
      </mc:Fallback>
    </mc:AlternateContent>
    <mc:AlternateContent xmlns:mc="http://schemas.openxmlformats.org/markup-compatibility/2006">
      <mc:Choice Requires="x14">
        <control shapeId="1034" r:id="rId10" name="ComboBox3">
          <controlPr defaultSize="0" autoLine="0" listFillRange="mmmyy" r:id="rId11">
            <anchor moveWithCells="1">
              <from>
                <xdr:col>13</xdr:col>
                <xdr:colOff>411480</xdr:colOff>
                <xdr:row>7</xdr:row>
                <xdr:rowOff>152400</xdr:rowOff>
              </from>
              <to>
                <xdr:col>15</xdr:col>
                <xdr:colOff>480060</xdr:colOff>
                <xdr:row>9</xdr:row>
                <xdr:rowOff>38100</xdr:rowOff>
              </to>
            </anchor>
          </controlPr>
        </control>
      </mc:Choice>
      <mc:Fallback>
        <control shapeId="1034" r:id="rId10" name="ComboBox3"/>
      </mc:Fallback>
    </mc:AlternateContent>
    <mc:AlternateContent xmlns:mc="http://schemas.openxmlformats.org/markup-compatibility/2006">
      <mc:Choice Requires="x14">
        <control shapeId="1027" r:id="rId12" name="ComboBox2">
          <controlPr defaultSize="0" autoLine="0" autoPict="0" listFillRange="Controls!E2:E4" r:id="rId13">
            <anchor moveWithCells="1">
              <from>
                <xdr:col>1</xdr:col>
                <xdr:colOff>198120</xdr:colOff>
                <xdr:row>7</xdr:row>
                <xdr:rowOff>160020</xdr:rowOff>
              </from>
              <to>
                <xdr:col>3</xdr:col>
                <xdr:colOff>449580</xdr:colOff>
                <xdr:row>9</xdr:row>
                <xdr:rowOff>38100</xdr:rowOff>
              </to>
            </anchor>
          </controlPr>
        </control>
      </mc:Choice>
      <mc:Fallback>
        <control shapeId="1027" r:id="rId12" name="ComboBox2"/>
      </mc:Fallback>
    </mc:AlternateContent>
    <mc:AlternateContent xmlns:mc="http://schemas.openxmlformats.org/markup-compatibility/2006">
      <mc:Choice Requires="x14">
        <control shapeId="1029" r:id="rId14" name="ComboBox4">
          <controlPr defaultSize="0" autoLine="0" listFillRange="Controls!G2:G4" r:id="rId15">
            <anchor moveWithCells="1">
              <from>
                <xdr:col>23</xdr:col>
                <xdr:colOff>411480</xdr:colOff>
                <xdr:row>4</xdr:row>
                <xdr:rowOff>152400</xdr:rowOff>
              </from>
              <to>
                <xdr:col>25</xdr:col>
                <xdr:colOff>601980</xdr:colOff>
                <xdr:row>6</xdr:row>
                <xdr:rowOff>60960</xdr:rowOff>
              </to>
            </anchor>
          </controlPr>
        </control>
      </mc:Choice>
      <mc:Fallback>
        <control shapeId="1029" r:id="rId14" name="ComboBox4"/>
      </mc:Fallback>
    </mc:AlternateContent>
    <mc:AlternateContent xmlns:mc="http://schemas.openxmlformats.org/markup-compatibility/2006">
      <mc:Choice Requires="x14">
        <control shapeId="1031" r:id="rId16" name="ComboBox1">
          <controlPr defaultSize="0" autoLine="0" listFillRange="mmmyy" r:id="rId17">
            <anchor moveWithCells="1">
              <from>
                <xdr:col>24</xdr:col>
                <xdr:colOff>22860</xdr:colOff>
                <xdr:row>20</xdr:row>
                <xdr:rowOff>137160</xdr:rowOff>
              </from>
              <to>
                <xdr:col>26</xdr:col>
                <xdr:colOff>91440</xdr:colOff>
                <xdr:row>22</xdr:row>
                <xdr:rowOff>30480</xdr:rowOff>
              </to>
            </anchor>
          </controlPr>
        </control>
      </mc:Choice>
      <mc:Fallback>
        <control shapeId="1031" r:id="rId1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P1:AA34"/>
  <sheetViews>
    <sheetView showGridLines="0" showRowColHeaders="0" zoomScale="80" zoomScaleNormal="80" workbookViewId="0">
      <selection activeCell="P28" sqref="P28:Q29"/>
    </sheetView>
  </sheetViews>
  <sheetFormatPr defaultRowHeight="14.4" x14ac:dyDescent="0.3"/>
  <cols>
    <col min="1" max="1" width="2.33203125" customWidth="1"/>
    <col min="15" max="15" width="4.6640625" customWidth="1"/>
    <col min="27" max="27" width="5.6640625" customWidth="1"/>
  </cols>
  <sheetData>
    <row r="1" ht="6.75" customHeight="1" x14ac:dyDescent="0.3"/>
    <row r="2" ht="18.75" customHeight="1" x14ac:dyDescent="0.3"/>
    <row r="16" ht="12" customHeight="1" x14ac:dyDescent="0.3"/>
    <row r="17" spans="16:27" ht="10.5" customHeight="1" x14ac:dyDescent="0.3"/>
    <row r="22" spans="16:27" ht="16.5" customHeight="1" x14ac:dyDescent="0.3">
      <c r="P22" s="12"/>
      <c r="Q22" s="12"/>
      <c r="R22" s="88"/>
      <c r="S22" s="88"/>
      <c r="T22" s="88"/>
      <c r="U22" s="215"/>
      <c r="V22" s="215"/>
      <c r="W22" s="215"/>
      <c r="X22" s="215"/>
      <c r="Y22" s="88"/>
      <c r="Z22" s="12"/>
      <c r="AA22" s="12"/>
    </row>
    <row r="23" spans="16:27" ht="19.5" customHeight="1" x14ac:dyDescent="0.3"/>
    <row r="24" spans="16:27" ht="18" x14ac:dyDescent="0.35">
      <c r="P24" s="12"/>
      <c r="Q24" s="12"/>
      <c r="R24" s="212" t="s">
        <v>107</v>
      </c>
      <c r="S24" s="212"/>
      <c r="T24" s="212"/>
      <c r="U24" s="212"/>
      <c r="V24" s="212"/>
      <c r="W24" s="212"/>
      <c r="X24" s="212"/>
      <c r="Y24" s="212"/>
      <c r="Z24" s="212"/>
      <c r="AA24" s="212"/>
    </row>
    <row r="25" spans="16:27" ht="18" x14ac:dyDescent="0.35">
      <c r="P25" s="213" t="s">
        <v>100</v>
      </c>
      <c r="Q25" s="213"/>
      <c r="R25" s="213" t="s">
        <v>101</v>
      </c>
      <c r="S25" s="213"/>
      <c r="T25" s="213" t="s">
        <v>102</v>
      </c>
      <c r="U25" s="213"/>
      <c r="V25" s="213" t="s">
        <v>103</v>
      </c>
      <c r="W25" s="213"/>
      <c r="X25" s="213" t="s">
        <v>104</v>
      </c>
      <c r="Y25" s="213"/>
      <c r="Z25" s="213" t="s">
        <v>105</v>
      </c>
      <c r="AA25" s="213"/>
    </row>
    <row r="26" spans="16:27" x14ac:dyDescent="0.3">
      <c r="P26" s="210" t="s">
        <v>12</v>
      </c>
      <c r="Q26" s="210"/>
      <c r="R26" s="214">
        <v>0.76898584259487968</v>
      </c>
      <c r="S26" s="214"/>
      <c r="T26" s="214">
        <v>0.63696621112571561</v>
      </c>
      <c r="U26" s="214"/>
      <c r="V26" s="214">
        <v>8.5063794932641823E-2</v>
      </c>
      <c r="W26" s="214"/>
      <c r="X26" s="214">
        <v>0.41267734648305632</v>
      </c>
      <c r="Y26" s="214"/>
      <c r="Z26" s="214">
        <v>0.89501561313156863</v>
      </c>
      <c r="AA26" s="214"/>
    </row>
    <row r="27" spans="16:27" x14ac:dyDescent="0.3">
      <c r="P27" s="210"/>
      <c r="Q27" s="210"/>
      <c r="R27" s="216">
        <v>1.2999999999999999E-2</v>
      </c>
      <c r="S27" s="216"/>
      <c r="T27" s="216">
        <v>1.2E-2</v>
      </c>
      <c r="U27" s="216"/>
      <c r="V27" s="217">
        <v>0.02</v>
      </c>
      <c r="W27" s="217"/>
      <c r="X27" s="216">
        <v>2.1000000000000001E-2</v>
      </c>
      <c r="Y27" s="216"/>
      <c r="Z27" s="216">
        <v>1.4E-2</v>
      </c>
      <c r="AA27" s="216"/>
    </row>
    <row r="28" spans="16:27" ht="15" customHeight="1" x14ac:dyDescent="0.3">
      <c r="P28" s="211" t="s">
        <v>13</v>
      </c>
      <c r="Q28" s="211"/>
      <c r="R28" s="214">
        <v>2.1572814316506039E-2</v>
      </c>
      <c r="S28" s="214"/>
      <c r="T28" s="214">
        <v>0.31252448025313484</v>
      </c>
      <c r="U28" s="214"/>
      <c r="V28" s="214">
        <v>0.76800743076282796</v>
      </c>
      <c r="W28" s="214"/>
      <c r="X28" s="214">
        <v>0.70982062528159207</v>
      </c>
      <c r="Y28" s="214"/>
      <c r="Z28" s="214">
        <v>0.94215304159078306</v>
      </c>
      <c r="AA28" s="214"/>
    </row>
    <row r="29" spans="16:27" ht="15" customHeight="1" x14ac:dyDescent="0.3">
      <c r="P29" s="211"/>
      <c r="Q29" s="211"/>
      <c r="R29" s="216">
        <v>2.3E-2</v>
      </c>
      <c r="S29" s="216"/>
      <c r="T29" s="216">
        <v>1.2E-2</v>
      </c>
      <c r="U29" s="216"/>
      <c r="V29" s="217">
        <v>0.02</v>
      </c>
      <c r="W29" s="217"/>
      <c r="X29" s="216">
        <v>2.3E-2</v>
      </c>
      <c r="Y29" s="216"/>
      <c r="Z29" s="216">
        <v>1.4E-2</v>
      </c>
      <c r="AA29" s="216"/>
    </row>
    <row r="30" spans="16:27" x14ac:dyDescent="0.3">
      <c r="P30" s="210" t="s">
        <v>106</v>
      </c>
      <c r="Q30" s="210"/>
      <c r="R30" s="214">
        <v>0.59107631057973686</v>
      </c>
      <c r="S30" s="214"/>
      <c r="T30" s="214">
        <v>1.8256068813401249E-2</v>
      </c>
      <c r="U30" s="214"/>
      <c r="V30" s="214">
        <v>0.22359336200816371</v>
      </c>
      <c r="W30" s="214"/>
      <c r="X30" s="214">
        <v>1.6349227397160493E-2</v>
      </c>
      <c r="Y30" s="214"/>
      <c r="Z30" s="214">
        <v>0.6897786199136714</v>
      </c>
      <c r="AA30" s="214"/>
    </row>
    <row r="31" spans="16:27" x14ac:dyDescent="0.3">
      <c r="P31" s="210"/>
      <c r="Q31" s="210"/>
      <c r="R31" s="216">
        <v>1.2999999999999999E-2</v>
      </c>
      <c r="S31" s="216"/>
      <c r="T31" s="216">
        <v>1.2E-2</v>
      </c>
      <c r="U31" s="216"/>
      <c r="V31" s="216">
        <v>1.2999999999999999E-2</v>
      </c>
      <c r="W31" s="216"/>
      <c r="X31" s="216">
        <v>2.1000000000000001E-2</v>
      </c>
      <c r="Y31" s="216"/>
      <c r="Z31" s="216">
        <v>1.4E-2</v>
      </c>
      <c r="AA31" s="216"/>
    </row>
    <row r="32" spans="16:27" s="12" customFormat="1" ht="4.5" customHeight="1" x14ac:dyDescent="0.3">
      <c r="P32" s="89"/>
      <c r="Q32" s="89"/>
      <c r="R32" s="90"/>
      <c r="S32" s="91"/>
      <c r="T32" s="90"/>
      <c r="U32" s="91"/>
      <c r="V32" s="90"/>
      <c r="W32" s="90"/>
      <c r="X32" s="90"/>
      <c r="Y32" s="91"/>
      <c r="Z32" s="90"/>
      <c r="AA32" s="91"/>
    </row>
    <row r="33" spans="16:27" x14ac:dyDescent="0.3">
      <c r="P33" s="12"/>
      <c r="Q33" s="12"/>
      <c r="R33" s="12"/>
      <c r="S33" s="92"/>
      <c r="T33" s="12" t="s">
        <v>16</v>
      </c>
      <c r="U33" s="12"/>
      <c r="V33" s="12"/>
      <c r="W33" s="12"/>
      <c r="X33" s="93"/>
      <c r="Y33" s="12" t="s">
        <v>108</v>
      </c>
      <c r="Z33" s="12"/>
      <c r="AA33" s="12"/>
    </row>
    <row r="34" spans="16:27" ht="9" customHeight="1" x14ac:dyDescent="0.3"/>
  </sheetData>
  <sheetProtection algorithmName="SHA-512" hashValue="WXwnKBXFK8E2vU5q3EO1IoYL4mQhlEu76i5qQzmIYpga+XM43ZITf6jF2h+/Dr0Ypekg3loTHrjcQ6yA2cmoAQ==" saltValue="imue+kzJevZegQphBn2Zgw==" spinCount="100000" sheet="1" objects="1" scenarios="1"/>
  <mergeCells count="41">
    <mergeCell ref="T27:U27"/>
    <mergeCell ref="V27:W27"/>
    <mergeCell ref="X27:Y27"/>
    <mergeCell ref="X28:Y28"/>
    <mergeCell ref="Z31:AA31"/>
    <mergeCell ref="Z29:AA29"/>
    <mergeCell ref="Z30:AA30"/>
    <mergeCell ref="Z28:AA28"/>
    <mergeCell ref="T29:U29"/>
    <mergeCell ref="V29:W29"/>
    <mergeCell ref="X29:Y29"/>
    <mergeCell ref="X31:Y31"/>
    <mergeCell ref="P30:Q31"/>
    <mergeCell ref="R30:S30"/>
    <mergeCell ref="T30:U30"/>
    <mergeCell ref="V30:W30"/>
    <mergeCell ref="X30:Y30"/>
    <mergeCell ref="R31:S31"/>
    <mergeCell ref="T31:U31"/>
    <mergeCell ref="V31:W31"/>
    <mergeCell ref="P28:Q29"/>
    <mergeCell ref="R28:S28"/>
    <mergeCell ref="T28:U28"/>
    <mergeCell ref="V28:W28"/>
    <mergeCell ref="R29:S29"/>
    <mergeCell ref="Z26:AA26"/>
    <mergeCell ref="U22:X22"/>
    <mergeCell ref="R24:AA24"/>
    <mergeCell ref="P25:Q25"/>
    <mergeCell ref="R25:S25"/>
    <mergeCell ref="T25:U25"/>
    <mergeCell ref="V25:W25"/>
    <mergeCell ref="X25:Y25"/>
    <mergeCell ref="Z25:AA25"/>
    <mergeCell ref="P26:Q27"/>
    <mergeCell ref="R26:S26"/>
    <mergeCell ref="T26:U26"/>
    <mergeCell ref="V26:W26"/>
    <mergeCell ref="X26:Y26"/>
    <mergeCell ref="Z27:AA27"/>
    <mergeCell ref="R27:S2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4" r:id="rId3" name="ComboBox4">
          <controlPr defaultSize="0" autoLine="0" listFillRange="Controls!AM2:AM3" r:id="rId4">
            <anchor moveWithCells="1">
              <from>
                <xdr:col>1</xdr:col>
                <xdr:colOff>236220</xdr:colOff>
                <xdr:row>7</xdr:row>
                <xdr:rowOff>121920</xdr:rowOff>
              </from>
              <to>
                <xdr:col>3</xdr:col>
                <xdr:colOff>304800</xdr:colOff>
                <xdr:row>9</xdr:row>
                <xdr:rowOff>22860</xdr:rowOff>
              </to>
            </anchor>
          </controlPr>
        </control>
      </mc:Choice>
      <mc:Fallback>
        <control shapeId="2054" r:id="rId3" name="ComboBox4"/>
      </mc:Fallback>
    </mc:AlternateContent>
    <mc:AlternateContent xmlns:mc="http://schemas.openxmlformats.org/markup-compatibility/2006">
      <mc:Choice Requires="x14">
        <control shapeId="2058" r:id="rId5" name="ComboBox6">
          <controlPr defaultSize="0" autoLine="0" listFillRange="Controls!AM2:AM3" r:id="rId6">
            <anchor moveWithCells="1">
              <from>
                <xdr:col>14</xdr:col>
                <xdr:colOff>175260</xdr:colOff>
                <xdr:row>7</xdr:row>
                <xdr:rowOff>137160</xdr:rowOff>
              </from>
              <to>
                <xdr:col>16</xdr:col>
                <xdr:colOff>533400</xdr:colOff>
                <xdr:row>9</xdr:row>
                <xdr:rowOff>30480</xdr:rowOff>
              </to>
            </anchor>
          </controlPr>
        </control>
      </mc:Choice>
      <mc:Fallback>
        <control shapeId="2058" r:id="rId5" name="ComboBox6"/>
      </mc:Fallback>
    </mc:AlternateContent>
    <mc:AlternateContent xmlns:mc="http://schemas.openxmlformats.org/markup-compatibility/2006">
      <mc:Choice Requires="x14">
        <control shapeId="2059" r:id="rId7" name="ComboBox1">
          <controlPr defaultSize="0" autoLine="0" listFillRange="Controls!AM2:AM3" r:id="rId8">
            <anchor moveWithCells="1">
              <from>
                <xdr:col>1</xdr:col>
                <xdr:colOff>228600</xdr:colOff>
                <xdr:row>20</xdr:row>
                <xdr:rowOff>83820</xdr:rowOff>
              </from>
              <to>
                <xdr:col>3</xdr:col>
                <xdr:colOff>297180</xdr:colOff>
                <xdr:row>21</xdr:row>
                <xdr:rowOff>160020</xdr:rowOff>
              </to>
            </anchor>
          </controlPr>
        </control>
      </mc:Choice>
      <mc:Fallback>
        <control shapeId="2059" r:id="rId7" name="ComboBox1"/>
      </mc:Fallback>
    </mc:AlternateContent>
    <mc:AlternateContent xmlns:mc="http://schemas.openxmlformats.org/markup-compatibility/2006">
      <mc:Choice Requires="x14">
        <control shapeId="2060" r:id="rId9" name="ComboBox2">
          <controlPr defaultSize="0" autoLine="0" listFillRange="mmmyy" r:id="rId10">
            <anchor moveWithCells="1">
              <from>
                <xdr:col>14</xdr:col>
                <xdr:colOff>144780</xdr:colOff>
                <xdr:row>20</xdr:row>
                <xdr:rowOff>99060</xdr:rowOff>
              </from>
              <to>
                <xdr:col>16</xdr:col>
                <xdr:colOff>502920</xdr:colOff>
                <xdr:row>21</xdr:row>
                <xdr:rowOff>175260</xdr:rowOff>
              </to>
            </anchor>
          </controlPr>
        </control>
      </mc:Choice>
      <mc:Fallback>
        <control shapeId="2060" r:id="rId9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2"/>
  <sheetViews>
    <sheetView showGridLines="0" showRowColHeaders="0" zoomScale="80" zoomScaleNormal="80" workbookViewId="0">
      <selection activeCell="A18" sqref="A18"/>
    </sheetView>
  </sheetViews>
  <sheetFormatPr defaultRowHeight="14.4" x14ac:dyDescent="0.3"/>
  <cols>
    <col min="1" max="1" width="2.33203125" customWidth="1"/>
    <col min="2" max="2" width="4.33203125" customWidth="1"/>
    <col min="3" max="4" width="7.33203125" customWidth="1"/>
    <col min="5" max="12" width="6.5546875" customWidth="1"/>
    <col min="13" max="26" width="11.109375" customWidth="1"/>
    <col min="27" max="27" width="8.44140625" customWidth="1"/>
  </cols>
  <sheetData>
    <row r="1" spans="3:12" ht="6.75" customHeight="1" x14ac:dyDescent="0.3"/>
    <row r="2" spans="3:12" ht="18.75" customHeight="1" x14ac:dyDescent="0.3"/>
    <row r="9" spans="3:12" x14ac:dyDescent="0.3">
      <c r="G9" s="215"/>
      <c r="H9" s="215"/>
      <c r="I9" s="215"/>
      <c r="J9" s="215"/>
    </row>
    <row r="10" spans="3:12" x14ac:dyDescent="0.3">
      <c r="G10" s="215"/>
      <c r="H10" s="215"/>
      <c r="I10" s="215"/>
      <c r="J10" s="215"/>
    </row>
    <row r="11" spans="3:12" ht="18" x14ac:dyDescent="0.35">
      <c r="C11" s="220" t="s">
        <v>35</v>
      </c>
      <c r="D11" s="220"/>
      <c r="E11" s="220" t="s">
        <v>36</v>
      </c>
      <c r="F11" s="220"/>
      <c r="G11" s="220" t="s">
        <v>37</v>
      </c>
      <c r="H11" s="220"/>
      <c r="I11" s="220" t="s">
        <v>38</v>
      </c>
      <c r="J11" s="220"/>
      <c r="K11" s="220" t="s">
        <v>396</v>
      </c>
      <c r="L11" s="220"/>
    </row>
    <row r="12" spans="3:12" ht="15.6" x14ac:dyDescent="0.3">
      <c r="C12" s="218" t="s">
        <v>40</v>
      </c>
      <c r="D12" s="218"/>
      <c r="E12" s="222">
        <v>686</v>
      </c>
      <c r="F12" s="222"/>
      <c r="G12" s="222">
        <v>6442</v>
      </c>
      <c r="H12" s="222"/>
      <c r="I12" s="223" t="s">
        <v>251</v>
      </c>
      <c r="J12" s="223"/>
      <c r="K12" s="223" t="s">
        <v>259</v>
      </c>
      <c r="L12" s="223"/>
    </row>
    <row r="13" spans="3:12" ht="15.6" x14ac:dyDescent="0.3">
      <c r="C13" s="221" t="s">
        <v>41</v>
      </c>
      <c r="D13" s="221"/>
      <c r="E13" s="227">
        <v>670</v>
      </c>
      <c r="F13" s="227"/>
      <c r="G13" s="227">
        <v>7824</v>
      </c>
      <c r="H13" s="227"/>
      <c r="I13" s="224" t="s">
        <v>252</v>
      </c>
      <c r="J13" s="224"/>
      <c r="K13" s="224" t="s">
        <v>260</v>
      </c>
      <c r="L13" s="224"/>
    </row>
    <row r="14" spans="3:12" ht="15.6" x14ac:dyDescent="0.3">
      <c r="C14" s="218" t="s">
        <v>42</v>
      </c>
      <c r="D14" s="218"/>
      <c r="E14" s="222">
        <v>570</v>
      </c>
      <c r="F14" s="222"/>
      <c r="G14" s="222">
        <v>6194</v>
      </c>
      <c r="H14" s="222"/>
      <c r="I14" s="223" t="s">
        <v>253</v>
      </c>
      <c r="J14" s="223"/>
      <c r="K14" s="223" t="s">
        <v>227</v>
      </c>
      <c r="L14" s="223"/>
    </row>
    <row r="15" spans="3:12" ht="15.6" x14ac:dyDescent="0.3">
      <c r="C15" s="221" t="s">
        <v>43</v>
      </c>
      <c r="D15" s="221"/>
      <c r="E15" s="227">
        <v>651</v>
      </c>
      <c r="F15" s="227"/>
      <c r="G15" s="227">
        <v>7954</v>
      </c>
      <c r="H15" s="227"/>
      <c r="I15" s="224" t="s">
        <v>226</v>
      </c>
      <c r="J15" s="224"/>
      <c r="K15" s="224" t="s">
        <v>256</v>
      </c>
      <c r="L15" s="224"/>
    </row>
    <row r="16" spans="3:12" ht="15.6" x14ac:dyDescent="0.3">
      <c r="C16" s="218" t="s">
        <v>44</v>
      </c>
      <c r="D16" s="218"/>
      <c r="E16" s="222">
        <v>743</v>
      </c>
      <c r="F16" s="222"/>
      <c r="G16" s="222">
        <v>6457</v>
      </c>
      <c r="H16" s="222"/>
      <c r="I16" s="223" t="s">
        <v>254</v>
      </c>
      <c r="J16" s="223"/>
      <c r="K16" s="223" t="s">
        <v>258</v>
      </c>
      <c r="L16" s="223"/>
    </row>
    <row r="17" spans="1:12" ht="15.6" x14ac:dyDescent="0.3">
      <c r="C17" s="221" t="s">
        <v>45</v>
      </c>
      <c r="D17" s="221"/>
      <c r="E17" s="227">
        <v>599</v>
      </c>
      <c r="F17" s="227"/>
      <c r="G17" s="227">
        <v>5993</v>
      </c>
      <c r="H17" s="227"/>
      <c r="I17" s="224" t="s">
        <v>254</v>
      </c>
      <c r="J17" s="224"/>
      <c r="K17" s="224" t="s">
        <v>257</v>
      </c>
      <c r="L17" s="224"/>
    </row>
    <row r="18" spans="1:12" ht="15.6" x14ac:dyDescent="0.3">
      <c r="C18" s="218" t="s">
        <v>46</v>
      </c>
      <c r="D18" s="218"/>
      <c r="E18" s="222">
        <v>601</v>
      </c>
      <c r="F18" s="222"/>
      <c r="G18" s="222">
        <v>5915</v>
      </c>
      <c r="H18" s="222"/>
      <c r="I18" s="223" t="s">
        <v>255</v>
      </c>
      <c r="J18" s="223"/>
      <c r="K18" s="223" t="s">
        <v>251</v>
      </c>
      <c r="L18" s="223"/>
    </row>
    <row r="19" spans="1:12" ht="15.6" x14ac:dyDescent="0.3">
      <c r="A19" t="s">
        <v>49</v>
      </c>
      <c r="C19" s="219" t="s">
        <v>47</v>
      </c>
      <c r="D19" s="219"/>
      <c r="E19" s="226">
        <v>689</v>
      </c>
      <c r="F19" s="226"/>
      <c r="G19" s="226">
        <v>5828</v>
      </c>
      <c r="H19" s="226"/>
      <c r="I19" s="225" t="s">
        <v>226</v>
      </c>
      <c r="J19" s="225"/>
      <c r="K19" s="225" t="s">
        <v>256</v>
      </c>
      <c r="L19" s="225"/>
    </row>
    <row r="32" spans="1:12" ht="22.5" customHeight="1" x14ac:dyDescent="0.3"/>
  </sheetData>
  <sheetProtection algorithmName="SHA-512" hashValue="WWWzN0FrgaUjWO8HKCP2SLm8IJc7IxQfjK4dJnlhCJ4Xm+uaTwrlbZAS4bJANGTsELycgw06eK+UjSjFi/w8iw==" saltValue="zC8qTToxsWGGzSD/I8E+PQ==" spinCount="100000" sheet="1" objects="1" scenarios="1"/>
  <mergeCells count="46">
    <mergeCell ref="G9:J10"/>
    <mergeCell ref="E12:F12"/>
    <mergeCell ref="E13:F13"/>
    <mergeCell ref="E14:F14"/>
    <mergeCell ref="E15:F15"/>
    <mergeCell ref="G15:H15"/>
    <mergeCell ref="G14:H14"/>
    <mergeCell ref="G13:H13"/>
    <mergeCell ref="E11:F11"/>
    <mergeCell ref="G11:H11"/>
    <mergeCell ref="I11:J11"/>
    <mergeCell ref="E18:F18"/>
    <mergeCell ref="E19:F19"/>
    <mergeCell ref="G19:H19"/>
    <mergeCell ref="G18:H18"/>
    <mergeCell ref="G17:H17"/>
    <mergeCell ref="E17:F17"/>
    <mergeCell ref="I18:J18"/>
    <mergeCell ref="I19:J19"/>
    <mergeCell ref="K19:L19"/>
    <mergeCell ref="K18:L18"/>
    <mergeCell ref="K17:L17"/>
    <mergeCell ref="K11:L11"/>
    <mergeCell ref="I17:J17"/>
    <mergeCell ref="G12:H12"/>
    <mergeCell ref="I12:J12"/>
    <mergeCell ref="I13:J13"/>
    <mergeCell ref="I14:J14"/>
    <mergeCell ref="I15:J15"/>
    <mergeCell ref="I16:J16"/>
    <mergeCell ref="K13:L13"/>
    <mergeCell ref="K12:L12"/>
    <mergeCell ref="E16:F16"/>
    <mergeCell ref="G16:H16"/>
    <mergeCell ref="K16:L16"/>
    <mergeCell ref="K15:L15"/>
    <mergeCell ref="K14:L14"/>
    <mergeCell ref="C18:D18"/>
    <mergeCell ref="C19:D19"/>
    <mergeCell ref="C11:D11"/>
    <mergeCell ref="C12:D12"/>
    <mergeCell ref="C13:D13"/>
    <mergeCell ref="C14:D14"/>
    <mergeCell ref="C15:D15"/>
    <mergeCell ref="C16:D16"/>
    <mergeCell ref="C17:D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ComboBox5">
          <controlPr defaultSize="0" autoLine="0" listFillRange="Controls!AE2:AE9" r:id="rId4">
            <anchor moveWithCells="1">
              <from>
                <xdr:col>1</xdr:col>
                <xdr:colOff>251460</xdr:colOff>
                <xdr:row>20</xdr:row>
                <xdr:rowOff>83820</xdr:rowOff>
              </from>
              <to>
                <xdr:col>4</xdr:col>
                <xdr:colOff>129540</xdr:colOff>
                <xdr:row>21</xdr:row>
                <xdr:rowOff>152400</xdr:rowOff>
              </to>
            </anchor>
          </controlPr>
        </control>
      </mc:Choice>
      <mc:Fallback>
        <control shapeId="3081" r:id="rId3" name="ComboBox5"/>
      </mc:Fallback>
    </mc:AlternateContent>
    <mc:AlternateContent xmlns:mc="http://schemas.openxmlformats.org/markup-compatibility/2006">
      <mc:Choice Requires="x14">
        <control shapeId="3078" r:id="rId5" name="ComboBox1">
          <controlPr defaultSize="0" autoLine="0" listFillRange="Controls!E2:E4" r:id="rId6">
            <anchor moveWithCells="1">
              <from>
                <xdr:col>24</xdr:col>
                <xdr:colOff>83820</xdr:colOff>
                <xdr:row>4</xdr:row>
                <xdr:rowOff>152400</xdr:rowOff>
              </from>
              <to>
                <xdr:col>26</xdr:col>
                <xdr:colOff>350520</xdr:colOff>
                <xdr:row>6</xdr:row>
                <xdr:rowOff>38100</xdr:rowOff>
              </to>
            </anchor>
          </controlPr>
        </control>
      </mc:Choice>
      <mc:Fallback>
        <control shapeId="3078" r:id="rId5" name="ComboBox1"/>
      </mc:Fallback>
    </mc:AlternateContent>
    <mc:AlternateContent xmlns:mc="http://schemas.openxmlformats.org/markup-compatibility/2006">
      <mc:Choice Requires="x14">
        <control shapeId="3077" r:id="rId7" name="ComboBox3">
          <controlPr defaultSize="0" autoLine="0" listFillRange="Controls!W2:W7" r:id="rId8">
            <anchor moveWithCells="1">
              <from>
                <xdr:col>21</xdr:col>
                <xdr:colOff>403860</xdr:colOff>
                <xdr:row>4</xdr:row>
                <xdr:rowOff>152400</xdr:rowOff>
              </from>
              <to>
                <xdr:col>23</xdr:col>
                <xdr:colOff>662940</xdr:colOff>
                <xdr:row>6</xdr:row>
                <xdr:rowOff>38100</xdr:rowOff>
              </to>
            </anchor>
          </controlPr>
        </control>
      </mc:Choice>
      <mc:Fallback>
        <control shapeId="3077" r:id="rId7" name="ComboBox3"/>
      </mc:Fallback>
    </mc:AlternateContent>
    <mc:AlternateContent xmlns:mc="http://schemas.openxmlformats.org/markup-compatibility/2006">
      <mc:Choice Requires="x14">
        <control shapeId="3080" r:id="rId9" name="ComboBox4">
          <controlPr defaultSize="0" autoLine="0" listFillRange="Controls!I2:I3" r:id="rId10">
            <anchor moveWithCells="1">
              <from>
                <xdr:col>16</xdr:col>
                <xdr:colOff>312420</xdr:colOff>
                <xdr:row>20</xdr:row>
                <xdr:rowOff>106680</xdr:rowOff>
              </from>
              <to>
                <xdr:col>17</xdr:col>
                <xdr:colOff>701040</xdr:colOff>
                <xdr:row>21</xdr:row>
                <xdr:rowOff>152400</xdr:rowOff>
              </to>
            </anchor>
          </controlPr>
        </control>
      </mc:Choice>
      <mc:Fallback>
        <control shapeId="3080" r:id="rId9" name="ComboBox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2"/>
  <sheetViews>
    <sheetView showGridLines="0" showRowColHeaders="0" zoomScale="80" zoomScaleNormal="80" workbookViewId="0"/>
  </sheetViews>
  <sheetFormatPr defaultRowHeight="14.4" x14ac:dyDescent="0.3"/>
  <cols>
    <col min="1" max="1" width="2" customWidth="1"/>
    <col min="27" max="27" width="8.5546875" customWidth="1"/>
  </cols>
  <sheetData>
    <row r="1" ht="6.75" customHeight="1" x14ac:dyDescent="0.3"/>
    <row r="2" ht="40.5" customHeight="1" x14ac:dyDescent="0.3"/>
  </sheetData>
  <sheetProtection algorithmName="SHA-512" hashValue="WHUaSZ1HkmRv1pI13N716iCO28Rx4hH3ZlENI6e2ks5o2CK4tkIM/zJMVZxcyGI501BJiTaqHd3dIAUwPc2UhQ==" saltValue="+U0N5NzuW3l+IXf2I+ZXjg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boBox1">
          <controlPr defaultSize="0" autoLine="0" listFillRange="Controls!O2:O3" r:id="rId4">
            <anchor moveWithCells="1">
              <from>
                <xdr:col>14</xdr:col>
                <xdr:colOff>137160</xdr:colOff>
                <xdr:row>6</xdr:row>
                <xdr:rowOff>99060</xdr:rowOff>
              </from>
              <to>
                <xdr:col>16</xdr:col>
                <xdr:colOff>228600</xdr:colOff>
                <xdr:row>7</xdr:row>
                <xdr:rowOff>175260</xdr:rowOff>
              </to>
            </anchor>
          </controlPr>
        </control>
      </mc:Choice>
      <mc:Fallback>
        <control shapeId="7169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B1:N18"/>
  <sheetViews>
    <sheetView showGridLines="0" showRowColHeaders="0" zoomScale="80" zoomScaleNormal="80" workbookViewId="0">
      <selection activeCell="E23" sqref="E23"/>
    </sheetView>
  </sheetViews>
  <sheetFormatPr defaultRowHeight="14.4" x14ac:dyDescent="0.3"/>
  <cols>
    <col min="1" max="1" width="2.33203125" customWidth="1"/>
    <col min="9" max="10" width="9.109375" customWidth="1"/>
  </cols>
  <sheetData>
    <row r="1" ht="6.75" customHeight="1" x14ac:dyDescent="0.3"/>
    <row r="2" ht="35.25" customHeight="1" x14ac:dyDescent="0.3"/>
    <row r="18" spans="2:14" x14ac:dyDescent="0.3">
      <c r="B18" s="41" t="s">
        <v>224</v>
      </c>
      <c r="C18" s="162">
        <v>3272</v>
      </c>
      <c r="D18" s="162">
        <v>3548</v>
      </c>
      <c r="E18" s="162">
        <v>3466</v>
      </c>
      <c r="F18" s="162">
        <v>3220</v>
      </c>
      <c r="G18" s="162">
        <v>3659</v>
      </c>
      <c r="H18" s="162">
        <v>3666</v>
      </c>
      <c r="I18" s="162">
        <v>3462</v>
      </c>
      <c r="J18" s="163">
        <v>3609</v>
      </c>
      <c r="K18" s="163">
        <v>3496</v>
      </c>
      <c r="L18" s="163">
        <v>3544</v>
      </c>
      <c r="M18" s="163">
        <v>3186</v>
      </c>
      <c r="N18" s="163">
        <v>3846</v>
      </c>
    </row>
  </sheetData>
  <sheetProtection algorithmName="SHA-512" hashValue="prRZuTfluDUepOyysIi4NPKwidU+7TtaegJ7O/PMjTGCpaAGVrQgCKrgt+HgFDRxCFIM2VzP2ioYIlQO35zsDQ==" saltValue="LQJ+vs3VtLZvyuKXgg7ab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6" r:id="rId3" name="ComboBox4">
          <controlPr defaultSize="0" autoLine="0" listFillRange="mmmyy" r:id="rId4">
            <anchor moveWithCells="1">
              <from>
                <xdr:col>1</xdr:col>
                <xdr:colOff>251460</xdr:colOff>
                <xdr:row>19</xdr:row>
                <xdr:rowOff>175260</xdr:rowOff>
              </from>
              <to>
                <xdr:col>3</xdr:col>
                <xdr:colOff>76200</xdr:colOff>
                <xdr:row>21</xdr:row>
                <xdr:rowOff>45720</xdr:rowOff>
              </to>
            </anchor>
          </controlPr>
        </control>
      </mc:Choice>
      <mc:Fallback>
        <control shapeId="8196" r:id="rId3" name="ComboBox4"/>
      </mc:Fallback>
    </mc:AlternateContent>
    <mc:AlternateContent xmlns:mc="http://schemas.openxmlformats.org/markup-compatibility/2006">
      <mc:Choice Requires="x14">
        <control shapeId="8193" r:id="rId5" name="ComboBox1">
          <controlPr defaultSize="0" autoLine="0" listFillRange="Controls!E2:E3" r:id="rId6">
            <anchor moveWithCells="1">
              <from>
                <xdr:col>23</xdr:col>
                <xdr:colOff>571500</xdr:colOff>
                <xdr:row>3</xdr:row>
                <xdr:rowOff>121920</xdr:rowOff>
              </from>
              <to>
                <xdr:col>26</xdr:col>
                <xdr:colOff>342900</xdr:colOff>
                <xdr:row>5</xdr:row>
                <xdr:rowOff>15240</xdr:rowOff>
              </to>
            </anchor>
          </controlPr>
        </control>
      </mc:Choice>
      <mc:Fallback>
        <control shapeId="8193" r:id="rId5" name="ComboBox1"/>
      </mc:Fallback>
    </mc:AlternateContent>
    <mc:AlternateContent xmlns:mc="http://schemas.openxmlformats.org/markup-compatibility/2006">
      <mc:Choice Requires="x14">
        <control shapeId="8194" r:id="rId7" name="ComboBox2">
          <controlPr defaultSize="0" autoLine="0" listFillRange="Controls!G2:G4" r:id="rId8">
            <anchor moveWithCells="1">
              <from>
                <xdr:col>21</xdr:col>
                <xdr:colOff>99060</xdr:colOff>
                <xdr:row>3</xdr:row>
                <xdr:rowOff>137160</xdr:rowOff>
              </from>
              <to>
                <xdr:col>23</xdr:col>
                <xdr:colOff>487680</xdr:colOff>
                <xdr:row>5</xdr:row>
                <xdr:rowOff>30480</xdr:rowOff>
              </to>
            </anchor>
          </controlPr>
        </control>
      </mc:Choice>
      <mc:Fallback>
        <control shapeId="8194" r:id="rId7" name="ComboBox2"/>
      </mc:Fallback>
    </mc:AlternateContent>
    <mc:AlternateContent xmlns:mc="http://schemas.openxmlformats.org/markup-compatibility/2006">
      <mc:Choice Requires="x14">
        <control shapeId="8195" r:id="rId9" name="ComboBox3">
          <controlPr defaultSize="0" autoLine="0" r:id="rId10">
            <anchor moveWithCells="1">
              <from>
                <xdr:col>1</xdr:col>
                <xdr:colOff>259080</xdr:colOff>
                <xdr:row>6</xdr:row>
                <xdr:rowOff>175260</xdr:rowOff>
              </from>
              <to>
                <xdr:col>3</xdr:col>
                <xdr:colOff>83820</xdr:colOff>
                <xdr:row>8</xdr:row>
                <xdr:rowOff>45720</xdr:rowOff>
              </to>
            </anchor>
          </controlPr>
        </control>
      </mc:Choice>
      <mc:Fallback>
        <control shapeId="8195" r:id="rId9" name="ComboBox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Y32"/>
  <sheetViews>
    <sheetView showGridLines="0" showRowColHeaders="0" zoomScale="80" zoomScaleNormal="80" workbookViewId="0">
      <selection activeCell="A30" sqref="A30"/>
    </sheetView>
  </sheetViews>
  <sheetFormatPr defaultColWidth="9.109375" defaultRowHeight="14.4" x14ac:dyDescent="0.3"/>
  <cols>
    <col min="1" max="1" width="2.33203125" style="12" customWidth="1"/>
    <col min="2" max="2" width="5" style="12" customWidth="1"/>
    <col min="3" max="3" width="10.5546875" style="12" customWidth="1"/>
    <col min="4" max="4" width="16" style="12" customWidth="1"/>
    <col min="5" max="26" width="9.109375" style="12"/>
    <col min="27" max="27" width="8.44140625" style="12" customWidth="1"/>
    <col min="28" max="16384" width="9.109375" style="12"/>
  </cols>
  <sheetData>
    <row r="1" spans="7:25" ht="6.75" customHeight="1" x14ac:dyDescent="0.3"/>
    <row r="2" spans="7:25" ht="18.75" customHeight="1" x14ac:dyDescent="0.3"/>
    <row r="9" spans="7:25" ht="15" customHeight="1" x14ac:dyDescent="0.3">
      <c r="G9" s="228"/>
      <c r="H9" s="228"/>
      <c r="I9" s="228"/>
      <c r="J9" s="228"/>
      <c r="S9" s="228" t="s">
        <v>155</v>
      </c>
      <c r="T9" s="228"/>
      <c r="U9" s="228"/>
      <c r="V9" s="228"/>
    </row>
    <row r="10" spans="7:25" ht="15" customHeight="1" x14ac:dyDescent="0.3">
      <c r="G10" s="215"/>
      <c r="H10" s="215"/>
      <c r="I10" s="215"/>
      <c r="J10" s="215"/>
      <c r="S10" s="215"/>
      <c r="T10" s="215"/>
      <c r="U10" s="215"/>
      <c r="V10" s="215"/>
    </row>
    <row r="11" spans="7:25" ht="15.6" x14ac:dyDescent="0.3">
      <c r="P11" s="233" t="s">
        <v>85</v>
      </c>
      <c r="Q11" s="234"/>
      <c r="R11" s="40">
        <v>41640</v>
      </c>
      <c r="S11" s="40">
        <v>41684</v>
      </c>
      <c r="T11" s="40">
        <v>41701</v>
      </c>
      <c r="U11" s="40">
        <v>41730</v>
      </c>
      <c r="V11" s="40">
        <v>41760</v>
      </c>
      <c r="W11" s="40">
        <v>41791</v>
      </c>
      <c r="X11" s="40">
        <v>41821</v>
      </c>
      <c r="Y11" s="40">
        <v>41852</v>
      </c>
    </row>
    <row r="12" spans="7:25" x14ac:dyDescent="0.3">
      <c r="P12" s="235" t="s">
        <v>89</v>
      </c>
      <c r="Q12" s="236"/>
      <c r="R12" s="14">
        <v>650</v>
      </c>
      <c r="S12" s="18">
        <v>655</v>
      </c>
      <c r="T12" s="14">
        <v>650</v>
      </c>
      <c r="U12" s="18">
        <v>680</v>
      </c>
      <c r="V12" s="14">
        <v>690</v>
      </c>
      <c r="W12" s="18">
        <v>684</v>
      </c>
      <c r="X12" s="14">
        <v>710</v>
      </c>
      <c r="Y12" s="14">
        <v>674</v>
      </c>
    </row>
    <row r="13" spans="7:25" x14ac:dyDescent="0.3">
      <c r="P13" s="237" t="s">
        <v>90</v>
      </c>
      <c r="Q13" s="238"/>
      <c r="R13" s="23">
        <v>6</v>
      </c>
      <c r="S13" s="24">
        <v>7</v>
      </c>
      <c r="T13" s="23">
        <v>5</v>
      </c>
      <c r="U13" s="24">
        <v>8</v>
      </c>
      <c r="V13" s="23">
        <v>9</v>
      </c>
      <c r="W13" s="24">
        <v>3</v>
      </c>
      <c r="X13" s="23">
        <v>8</v>
      </c>
      <c r="Y13" s="23">
        <v>4</v>
      </c>
    </row>
    <row r="14" spans="7:25" x14ac:dyDescent="0.3">
      <c r="P14" s="229" t="s">
        <v>91</v>
      </c>
      <c r="Q14" s="239"/>
      <c r="R14" s="15">
        <v>50</v>
      </c>
      <c r="S14" s="19">
        <v>47</v>
      </c>
      <c r="T14" s="15">
        <v>54</v>
      </c>
      <c r="U14" s="19">
        <v>68</v>
      </c>
      <c r="V14" s="15">
        <v>75</v>
      </c>
      <c r="W14" s="19">
        <v>73</v>
      </c>
      <c r="X14" s="15">
        <v>80</v>
      </c>
      <c r="Y14" s="15">
        <v>63</v>
      </c>
    </row>
    <row r="15" spans="7:25" x14ac:dyDescent="0.3">
      <c r="P15" s="240" t="s">
        <v>92</v>
      </c>
      <c r="Q15" s="241"/>
      <c r="R15" s="21">
        <v>482</v>
      </c>
      <c r="S15" s="22">
        <v>375</v>
      </c>
      <c r="T15" s="21">
        <v>375</v>
      </c>
      <c r="U15" s="22">
        <v>499</v>
      </c>
      <c r="V15" s="21">
        <v>480</v>
      </c>
      <c r="W15" s="22">
        <v>475</v>
      </c>
      <c r="X15" s="21">
        <v>577</v>
      </c>
      <c r="Y15" s="21">
        <v>377</v>
      </c>
    </row>
    <row r="16" spans="7:25" x14ac:dyDescent="0.3">
      <c r="P16" s="242" t="s">
        <v>93</v>
      </c>
      <c r="Q16" s="243"/>
      <c r="R16" s="13"/>
      <c r="S16" s="13"/>
      <c r="T16" s="13"/>
      <c r="U16" s="13"/>
      <c r="V16" s="13"/>
      <c r="W16" s="13"/>
      <c r="X16" s="13"/>
      <c r="Y16" s="16"/>
    </row>
    <row r="17" spans="3:25" x14ac:dyDescent="0.3">
      <c r="P17" s="231" t="s">
        <v>94</v>
      </c>
      <c r="Q17" s="232"/>
      <c r="R17" s="25">
        <v>0.5</v>
      </c>
      <c r="S17" s="26">
        <v>0.51</v>
      </c>
      <c r="T17" s="25">
        <v>0.5</v>
      </c>
      <c r="U17" s="26">
        <v>0.53</v>
      </c>
      <c r="V17" s="25">
        <v>0.55000000000000004</v>
      </c>
      <c r="W17" s="26">
        <v>0.53</v>
      </c>
      <c r="X17" s="25">
        <v>0.6</v>
      </c>
      <c r="Y17" s="25">
        <v>0.52</v>
      </c>
    </row>
    <row r="18" spans="3:25" x14ac:dyDescent="0.3">
      <c r="P18" s="229" t="s">
        <v>95</v>
      </c>
      <c r="Q18" s="230"/>
      <c r="R18" s="17">
        <v>0.34</v>
      </c>
      <c r="S18" s="20">
        <v>0.33</v>
      </c>
      <c r="T18" s="17">
        <v>0.32</v>
      </c>
      <c r="U18" s="20">
        <v>0.3</v>
      </c>
      <c r="V18" s="17">
        <v>0.28999999999999998</v>
      </c>
      <c r="W18" s="20">
        <v>0.3</v>
      </c>
      <c r="X18" s="17">
        <v>0.26</v>
      </c>
      <c r="Y18" s="17">
        <v>0.35</v>
      </c>
    </row>
    <row r="19" spans="3:25" x14ac:dyDescent="0.3">
      <c r="P19" s="231" t="s">
        <v>96</v>
      </c>
      <c r="Q19" s="232"/>
      <c r="R19" s="25">
        <v>0.16</v>
      </c>
      <c r="S19" s="26">
        <v>0.16</v>
      </c>
      <c r="T19" s="25">
        <v>0.18</v>
      </c>
      <c r="U19" s="26">
        <v>0.17</v>
      </c>
      <c r="V19" s="25">
        <v>0.16</v>
      </c>
      <c r="W19" s="26">
        <v>0.17</v>
      </c>
      <c r="X19" s="25">
        <v>0.14000000000000001</v>
      </c>
      <c r="Y19" s="25">
        <v>0.13</v>
      </c>
    </row>
    <row r="20" spans="3:25" x14ac:dyDescent="0.3">
      <c r="C20" s="7"/>
    </row>
    <row r="32" spans="3:25" ht="22.5" customHeight="1" x14ac:dyDescent="0.3"/>
  </sheetData>
  <mergeCells count="11">
    <mergeCell ref="G9:J10"/>
    <mergeCell ref="P18:Q18"/>
    <mergeCell ref="P19:Q19"/>
    <mergeCell ref="S9:V10"/>
    <mergeCell ref="P11:Q11"/>
    <mergeCell ref="P12:Q12"/>
    <mergeCell ref="P13:Q13"/>
    <mergeCell ref="P14:Q14"/>
    <mergeCell ref="P15:Q15"/>
    <mergeCell ref="P16:Q16"/>
    <mergeCell ref="P17:Q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6" r:id="rId4" name="ComboBox1">
          <controlPr defaultSize="0" autoLine="0" listFillRange="Controls!AE2:AE9" r:id="rId5">
            <anchor moveWithCells="1">
              <from>
                <xdr:col>1</xdr:col>
                <xdr:colOff>190500</xdr:colOff>
                <xdr:row>20</xdr:row>
                <xdr:rowOff>175260</xdr:rowOff>
              </from>
              <to>
                <xdr:col>3</xdr:col>
                <xdr:colOff>144780</xdr:colOff>
                <xdr:row>22</xdr:row>
                <xdr:rowOff>68580</xdr:rowOff>
              </to>
            </anchor>
          </controlPr>
        </control>
      </mc:Choice>
      <mc:Fallback>
        <control shapeId="18436" r:id="rId4" name="ComboBox1"/>
      </mc:Fallback>
    </mc:AlternateContent>
    <mc:AlternateContent xmlns:mc="http://schemas.openxmlformats.org/markup-compatibility/2006">
      <mc:Choice Requires="x14">
        <control shapeId="18437" r:id="rId6" name="ComboBox2">
          <controlPr defaultSize="0" autoLine="0" listFillRange="Controls!G2:G4" r:id="rId7">
            <anchor moveWithCells="1">
              <from>
                <xdr:col>18</xdr:col>
                <xdr:colOff>22860</xdr:colOff>
                <xdr:row>5</xdr:row>
                <xdr:rowOff>60960</xdr:rowOff>
              </from>
              <to>
                <xdr:col>20</xdr:col>
                <xdr:colOff>350520</xdr:colOff>
                <xdr:row>6</xdr:row>
                <xdr:rowOff>114300</xdr:rowOff>
              </to>
            </anchor>
          </controlPr>
        </control>
      </mc:Choice>
      <mc:Fallback>
        <control shapeId="18437" r:id="rId6" name="ComboBox2"/>
      </mc:Fallback>
    </mc:AlternateContent>
    <mc:AlternateContent xmlns:mc="http://schemas.openxmlformats.org/markup-compatibility/2006">
      <mc:Choice Requires="x14">
        <control shapeId="18439" r:id="rId8" name="ComboBox3">
          <controlPr defaultSize="0" autoLine="0" listFillRange="Controls!W2:W7" r:id="rId9">
            <anchor moveWithCells="1">
              <from>
                <xdr:col>22</xdr:col>
                <xdr:colOff>274320</xdr:colOff>
                <xdr:row>5</xdr:row>
                <xdr:rowOff>60960</xdr:rowOff>
              </from>
              <to>
                <xdr:col>24</xdr:col>
                <xdr:colOff>617220</xdr:colOff>
                <xdr:row>6</xdr:row>
                <xdr:rowOff>114300</xdr:rowOff>
              </to>
            </anchor>
          </controlPr>
        </control>
      </mc:Choice>
      <mc:Fallback>
        <control shapeId="18439" r:id="rId8" name="ComboBox3"/>
      </mc:Fallback>
    </mc:AlternateContent>
    <mc:AlternateContent xmlns:mc="http://schemas.openxmlformats.org/markup-compatibility/2006">
      <mc:Choice Requires="x14">
        <control shapeId="18440" r:id="rId10" name="ComboBox4">
          <controlPr defaultSize="0" autoLine="0" listFillRange="Controls!AA2:AA8" r:id="rId11">
            <anchor moveWithCells="1">
              <from>
                <xdr:col>7</xdr:col>
                <xdr:colOff>190500</xdr:colOff>
                <xdr:row>20</xdr:row>
                <xdr:rowOff>152400</xdr:rowOff>
              </from>
              <to>
                <xdr:col>8</xdr:col>
                <xdr:colOff>594360</xdr:colOff>
                <xdr:row>22</xdr:row>
                <xdr:rowOff>45720</xdr:rowOff>
              </to>
            </anchor>
          </controlPr>
        </control>
      </mc:Choice>
      <mc:Fallback>
        <control shapeId="18440" r:id="rId10" name="ComboBox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/>
  <dimension ref="A1:Y32"/>
  <sheetViews>
    <sheetView showGridLines="0" showRowColHeaders="0" zoomScale="80" zoomScaleNormal="80" workbookViewId="0">
      <selection activeCell="E18" sqref="E18"/>
    </sheetView>
  </sheetViews>
  <sheetFormatPr defaultColWidth="9.109375" defaultRowHeight="14.4" x14ac:dyDescent="0.3"/>
  <cols>
    <col min="1" max="1" width="2.33203125" style="12" customWidth="1"/>
    <col min="2" max="3" width="9.109375" style="12"/>
    <col min="4" max="4" width="9.109375" style="12" customWidth="1"/>
    <col min="5" max="26" width="9.109375" style="12"/>
    <col min="27" max="27" width="8.44140625" style="12" customWidth="1"/>
    <col min="28" max="16384" width="9.109375" style="12"/>
  </cols>
  <sheetData>
    <row r="1" spans="19:22" ht="6.75" customHeight="1" x14ac:dyDescent="0.3"/>
    <row r="2" spans="19:22" ht="18.75" customHeight="1" x14ac:dyDescent="0.3"/>
    <row r="9" spans="19:22" x14ac:dyDescent="0.3">
      <c r="S9" s="228"/>
      <c r="T9" s="228"/>
      <c r="U9" s="228"/>
      <c r="V9" s="228"/>
    </row>
    <row r="10" spans="19:22" ht="15" customHeight="1" x14ac:dyDescent="0.3">
      <c r="S10" s="215"/>
      <c r="T10" s="215"/>
      <c r="U10" s="215"/>
      <c r="V10" s="215"/>
    </row>
    <row r="11" spans="19:22" ht="15" customHeight="1" x14ac:dyDescent="0.3"/>
    <row r="19" spans="1:25" x14ac:dyDescent="0.3">
      <c r="A19" s="12" t="s">
        <v>49</v>
      </c>
    </row>
    <row r="20" spans="1:25" x14ac:dyDescent="0.3">
      <c r="P20"/>
      <c r="Q20"/>
      <c r="R20"/>
      <c r="S20"/>
      <c r="T20"/>
      <c r="U20"/>
      <c r="V20"/>
      <c r="W20"/>
      <c r="X20"/>
      <c r="Y20"/>
    </row>
    <row r="24" spans="1:25" ht="15.6" x14ac:dyDescent="0.3">
      <c r="C24" s="248"/>
      <c r="D24" s="248"/>
      <c r="E24" s="77">
        <v>41944</v>
      </c>
      <c r="F24" s="78">
        <v>41974</v>
      </c>
      <c r="G24" s="78">
        <v>42019</v>
      </c>
      <c r="H24" s="78">
        <v>42050</v>
      </c>
      <c r="I24" s="78">
        <v>42078</v>
      </c>
      <c r="J24" s="78">
        <v>42109</v>
      </c>
      <c r="K24"/>
      <c r="L24"/>
    </row>
    <row r="25" spans="1:25" x14ac:dyDescent="0.3">
      <c r="C25" s="246" t="s">
        <v>89</v>
      </c>
      <c r="D25" s="249"/>
      <c r="E25" s="79">
        <v>650</v>
      </c>
      <c r="F25" s="80">
        <v>655</v>
      </c>
      <c r="G25" s="80">
        <v>650</v>
      </c>
      <c r="H25" s="80">
        <v>680</v>
      </c>
      <c r="I25" s="80">
        <v>690</v>
      </c>
      <c r="J25" s="80">
        <v>684</v>
      </c>
      <c r="K25"/>
      <c r="L25"/>
    </row>
    <row r="26" spans="1:25" x14ac:dyDescent="0.3">
      <c r="C26" s="250" t="s">
        <v>90</v>
      </c>
      <c r="D26" s="251"/>
      <c r="E26" s="81">
        <v>6</v>
      </c>
      <c r="F26" s="82">
        <v>7</v>
      </c>
      <c r="G26" s="82">
        <v>5</v>
      </c>
      <c r="H26" s="82">
        <v>8</v>
      </c>
      <c r="I26" s="82">
        <v>9</v>
      </c>
      <c r="J26" s="82">
        <v>3</v>
      </c>
      <c r="K26"/>
      <c r="L26"/>
    </row>
    <row r="27" spans="1:25" x14ac:dyDescent="0.3">
      <c r="C27" s="246" t="s">
        <v>91</v>
      </c>
      <c r="D27" s="249"/>
      <c r="E27" s="83">
        <v>50</v>
      </c>
      <c r="F27" s="84">
        <v>47</v>
      </c>
      <c r="G27" s="84">
        <v>54</v>
      </c>
      <c r="H27" s="84">
        <v>68</v>
      </c>
      <c r="I27" s="84">
        <v>75</v>
      </c>
      <c r="J27" s="84">
        <v>73</v>
      </c>
      <c r="K27"/>
      <c r="L27"/>
    </row>
    <row r="28" spans="1:25" x14ac:dyDescent="0.3">
      <c r="C28" s="244" t="s">
        <v>92</v>
      </c>
      <c r="D28" s="252"/>
      <c r="E28" s="85">
        <v>482</v>
      </c>
      <c r="F28" s="86">
        <v>375</v>
      </c>
      <c r="G28" s="86">
        <v>375</v>
      </c>
      <c r="H28" s="86">
        <v>499</v>
      </c>
      <c r="I28" s="86">
        <v>480</v>
      </c>
      <c r="J28" s="86">
        <v>475</v>
      </c>
      <c r="K28"/>
      <c r="L28"/>
    </row>
    <row r="29" spans="1:25" x14ac:dyDescent="0.3">
      <c r="C29" s="253" t="s">
        <v>93</v>
      </c>
      <c r="D29" s="254"/>
      <c r="E29" s="13"/>
      <c r="F29" s="13"/>
      <c r="G29" s="13"/>
      <c r="H29" s="13"/>
      <c r="I29" s="13"/>
      <c r="J29" s="13"/>
      <c r="K29"/>
      <c r="L29"/>
    </row>
    <row r="30" spans="1:25" x14ac:dyDescent="0.3">
      <c r="C30" s="244" t="s">
        <v>94</v>
      </c>
      <c r="D30" s="245"/>
      <c r="E30" s="75">
        <v>0.5</v>
      </c>
      <c r="F30" s="75">
        <v>0.51</v>
      </c>
      <c r="G30" s="75">
        <v>0.5</v>
      </c>
      <c r="H30" s="75">
        <v>0.53</v>
      </c>
      <c r="I30" s="75">
        <v>0.55000000000000004</v>
      </c>
      <c r="J30" s="75">
        <v>0.53</v>
      </c>
      <c r="K30"/>
      <c r="L30"/>
    </row>
    <row r="31" spans="1:25" x14ac:dyDescent="0.3">
      <c r="C31" s="246" t="s">
        <v>95</v>
      </c>
      <c r="D31" s="247"/>
      <c r="E31" s="76">
        <v>0.34</v>
      </c>
      <c r="F31" s="76">
        <v>0.33</v>
      </c>
      <c r="G31" s="76">
        <v>0.32</v>
      </c>
      <c r="H31" s="76">
        <v>0.3</v>
      </c>
      <c r="I31" s="76">
        <v>0.28999999999999998</v>
      </c>
      <c r="J31" s="76">
        <v>0.3</v>
      </c>
      <c r="K31"/>
      <c r="L31"/>
    </row>
    <row r="32" spans="1:25" ht="22.5" customHeight="1" x14ac:dyDescent="0.3">
      <c r="C32" s="244" t="s">
        <v>96</v>
      </c>
      <c r="D32" s="245"/>
      <c r="E32" s="75">
        <v>0.16</v>
      </c>
      <c r="F32" s="75">
        <v>0.16</v>
      </c>
      <c r="G32" s="75">
        <v>0.18</v>
      </c>
      <c r="H32" s="75">
        <v>0.17</v>
      </c>
      <c r="I32" s="75">
        <v>0.16</v>
      </c>
      <c r="J32" s="75">
        <v>0.17</v>
      </c>
      <c r="K32"/>
      <c r="L32"/>
    </row>
  </sheetData>
  <sheetProtection algorithmName="SHA-512" hashValue="U4ZX33Vdwfcsx6TKzCQ7HYnV9kg6UVWsfwtfXxVLBYAuUCmWbkDLcYfUP3QMpgQYKMnoRz/6FB8hghB6m7A20w==" saltValue="HV/7sj4y5urXjZMNqUfvlg==" spinCount="100000" sheet="1" objects="1" scenarios="1"/>
  <mergeCells count="10">
    <mergeCell ref="C30:D30"/>
    <mergeCell ref="C31:D31"/>
    <mergeCell ref="C32:D32"/>
    <mergeCell ref="S9:V10"/>
    <mergeCell ref="C24:D24"/>
    <mergeCell ref="C25:D25"/>
    <mergeCell ref="C26:D26"/>
    <mergeCell ref="C27:D27"/>
    <mergeCell ref="C28:D28"/>
    <mergeCell ref="C29:D2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3">
          <controlPr defaultSize="0" autoLine="0" listFillRange="Controls!W2:W7" r:id="rId4">
            <anchor moveWithCells="1">
              <from>
                <xdr:col>20</xdr:col>
                <xdr:colOff>152400</xdr:colOff>
                <xdr:row>5</xdr:row>
                <xdr:rowOff>0</xdr:rowOff>
              </from>
              <to>
                <xdr:col>23</xdr:col>
                <xdr:colOff>30480</xdr:colOff>
                <xdr:row>6</xdr:row>
                <xdr:rowOff>68580</xdr:rowOff>
              </to>
            </anchor>
          </controlPr>
        </control>
      </mc:Choice>
      <mc:Fallback>
        <control shapeId="19457" r:id="rId3" name="ComboBox3"/>
      </mc:Fallback>
    </mc:AlternateContent>
    <mc:AlternateContent xmlns:mc="http://schemas.openxmlformats.org/markup-compatibility/2006">
      <mc:Choice Requires="x14">
        <control shapeId="19462" r:id="rId5" name="ComboBox4">
          <controlPr defaultSize="0" autoLine="0" listFillRange="Controls!G2:G4" r:id="rId6">
            <anchor moveWithCells="1">
              <from>
                <xdr:col>23</xdr:col>
                <xdr:colOff>419100</xdr:colOff>
                <xdr:row>5</xdr:row>
                <xdr:rowOff>7620</xdr:rowOff>
              </from>
              <to>
                <xdr:col>26</xdr:col>
                <xdr:colOff>274320</xdr:colOff>
                <xdr:row>6</xdr:row>
                <xdr:rowOff>53340</xdr:rowOff>
              </to>
            </anchor>
          </controlPr>
        </control>
      </mc:Choice>
      <mc:Fallback>
        <control shapeId="19462" r:id="rId5" name="ComboBox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32"/>
  <sheetViews>
    <sheetView showGridLines="0" showRowColHeaders="0" zoomScale="80" zoomScaleNormal="80" workbookViewId="0">
      <selection activeCell="A16" sqref="A16"/>
    </sheetView>
  </sheetViews>
  <sheetFormatPr defaultColWidth="9.109375" defaultRowHeight="14.4" x14ac:dyDescent="0.3"/>
  <cols>
    <col min="1" max="1" width="2.33203125" style="12" customWidth="1"/>
    <col min="2" max="26" width="9.109375" style="12"/>
    <col min="27" max="27" width="8.44140625" style="12" customWidth="1"/>
    <col min="28" max="16384" width="9.109375" style="12"/>
  </cols>
  <sheetData>
    <row r="1" ht="6.75" customHeight="1" x14ac:dyDescent="0.3"/>
    <row r="2" ht="18.75" customHeight="1" x14ac:dyDescent="0.3"/>
    <row r="32" ht="22.5" customHeight="1" x14ac:dyDescent="0.3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6" r:id="rId4" name="ComboBox1">
          <controlPr defaultSize="0" autoLine="0" listFillRange="Controls!M2:M13" r:id="rId5">
            <anchor moveWithCells="1">
              <from>
                <xdr:col>22</xdr:col>
                <xdr:colOff>342900</xdr:colOff>
                <xdr:row>5</xdr:row>
                <xdr:rowOff>76200</xdr:rowOff>
              </from>
              <to>
                <xdr:col>25</xdr:col>
                <xdr:colOff>251460</xdr:colOff>
                <xdr:row>6</xdr:row>
                <xdr:rowOff>144780</xdr:rowOff>
              </to>
            </anchor>
          </controlPr>
        </control>
      </mc:Choice>
      <mc:Fallback>
        <control shapeId="21506" r:id="rId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A32"/>
  <sheetViews>
    <sheetView showGridLines="0" showRowColHeaders="0" zoomScale="80" zoomScaleNormal="80" workbookViewId="0">
      <selection activeCell="A13" sqref="A13"/>
    </sheetView>
  </sheetViews>
  <sheetFormatPr defaultColWidth="9.109375" defaultRowHeight="14.4" x14ac:dyDescent="0.3"/>
  <cols>
    <col min="1" max="1" width="2.33203125" style="12" customWidth="1"/>
    <col min="2" max="3" width="9.109375" style="12"/>
    <col min="4" max="4" width="4" style="12" customWidth="1"/>
    <col min="5" max="5" width="14" style="12" customWidth="1"/>
    <col min="6" max="26" width="9.109375" style="12"/>
    <col min="27" max="27" width="8.44140625" style="12" customWidth="1"/>
    <col min="28" max="16384" width="9.109375" style="12"/>
  </cols>
  <sheetData>
    <row r="1" spans="11:19" ht="6.75" customHeight="1" x14ac:dyDescent="0.3"/>
    <row r="2" spans="11:19" ht="18.75" customHeight="1" x14ac:dyDescent="0.3"/>
    <row r="10" spans="11:19" ht="15" customHeight="1" x14ac:dyDescent="0.3">
      <c r="K10" s="260">
        <f ca="1">Data!MP16</f>
        <v>461</v>
      </c>
      <c r="L10" s="260"/>
      <c r="M10" s="261">
        <f ca="1">Data!MP17</f>
        <v>379</v>
      </c>
      <c r="N10" s="261"/>
      <c r="O10" s="262">
        <f ca="1">Data!MP18</f>
        <v>99</v>
      </c>
      <c r="P10" s="260">
        <f ca="1">Data!MP19</f>
        <v>1431</v>
      </c>
      <c r="Q10" s="260"/>
      <c r="R10" s="262">
        <f ca="1">Data!MP20</f>
        <v>740</v>
      </c>
      <c r="S10" s="262"/>
    </row>
    <row r="11" spans="11:19" ht="15" customHeight="1" x14ac:dyDescent="0.3">
      <c r="K11" s="260"/>
      <c r="L11" s="260"/>
      <c r="M11" s="261"/>
      <c r="N11" s="261"/>
      <c r="O11" s="262"/>
      <c r="P11" s="260"/>
      <c r="Q11" s="260"/>
      <c r="R11" s="262"/>
      <c r="S11" s="262"/>
    </row>
    <row r="19" spans="1:27" x14ac:dyDescent="0.3">
      <c r="A19" s="12" t="s">
        <v>49</v>
      </c>
    </row>
    <row r="23" spans="1:27" x14ac:dyDescent="0.3">
      <c r="J23" s="181"/>
    </row>
    <row r="24" spans="1:27" ht="8.25" customHeight="1" x14ac:dyDescent="0.3">
      <c r="J24" s="181"/>
    </row>
    <row r="32" spans="1:27" ht="28.5" customHeight="1" x14ac:dyDescent="0.3">
      <c r="B32" s="178"/>
      <c r="D32" s="256"/>
      <c r="E32" s="257"/>
      <c r="F32" s="179"/>
      <c r="G32" s="179"/>
      <c r="H32" s="179"/>
      <c r="I32" s="205"/>
      <c r="J32" s="205"/>
      <c r="K32" s="258">
        <f ca="1">Data!MB4</f>
        <v>3700</v>
      </c>
      <c r="L32" s="258"/>
      <c r="M32" s="206">
        <f ca="1">Data!MB5</f>
        <v>4287</v>
      </c>
      <c r="N32" s="259">
        <f ca="1">Data!MB6</f>
        <v>1261</v>
      </c>
      <c r="O32" s="259"/>
      <c r="P32" s="258">
        <f ca="1">Data!MB7</f>
        <v>11518</v>
      </c>
      <c r="Q32" s="258"/>
      <c r="R32" s="206">
        <f ca="1">Data!MB8</f>
        <v>5762</v>
      </c>
      <c r="S32" s="179"/>
      <c r="T32" s="255"/>
      <c r="U32" s="255"/>
      <c r="V32" s="179"/>
      <c r="W32" s="179"/>
      <c r="X32" s="255"/>
      <c r="Y32" s="255"/>
      <c r="Z32" s="255"/>
      <c r="AA32" s="177"/>
    </row>
  </sheetData>
  <mergeCells count="11">
    <mergeCell ref="K10:L11"/>
    <mergeCell ref="M10:N11"/>
    <mergeCell ref="O10:O11"/>
    <mergeCell ref="P10:Q11"/>
    <mergeCell ref="R10:S11"/>
    <mergeCell ref="T32:U32"/>
    <mergeCell ref="X32:Z32"/>
    <mergeCell ref="D32:E32"/>
    <mergeCell ref="K32:L32"/>
    <mergeCell ref="N32:O32"/>
    <mergeCell ref="P32:Q3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64" r:id="rId4" name="ComboBox3">
          <controlPr defaultSize="0" autoLine="0" linkedCell="Controls!AX3" listFillRange="Controls!AW2:AW4" r:id="rId5">
            <anchor moveWithCells="1">
              <from>
                <xdr:col>23</xdr:col>
                <xdr:colOff>419100</xdr:colOff>
                <xdr:row>4</xdr:row>
                <xdr:rowOff>160020</xdr:rowOff>
              </from>
              <to>
                <xdr:col>26</xdr:col>
                <xdr:colOff>327660</xdr:colOff>
                <xdr:row>6</xdr:row>
                <xdr:rowOff>60960</xdr:rowOff>
              </to>
            </anchor>
          </controlPr>
        </control>
      </mc:Choice>
      <mc:Fallback>
        <control shapeId="23564" r:id="rId4" name="ComboBox3"/>
      </mc:Fallback>
    </mc:AlternateContent>
    <mc:AlternateContent xmlns:mc="http://schemas.openxmlformats.org/markup-compatibility/2006">
      <mc:Choice Requires="x14">
        <control shapeId="23563" r:id="rId6" name="ComboBox8">
          <controlPr defaultSize="0" autoLine="0" linkedCell="Controls!AJ5" listFillRange="Risk_trigger_type" r:id="rId7">
            <anchor moveWithCells="1">
              <from>
                <xdr:col>1</xdr:col>
                <xdr:colOff>144780</xdr:colOff>
                <xdr:row>20</xdr:row>
                <xdr:rowOff>114300</xdr:rowOff>
              </from>
              <to>
                <xdr:col>3</xdr:col>
                <xdr:colOff>0</xdr:colOff>
                <xdr:row>22</xdr:row>
                <xdr:rowOff>15240</xdr:rowOff>
              </to>
            </anchor>
          </controlPr>
        </control>
      </mc:Choice>
      <mc:Fallback>
        <control shapeId="23563" r:id="rId6" name="ComboBox8"/>
      </mc:Fallback>
    </mc:AlternateContent>
    <mc:AlternateContent xmlns:mc="http://schemas.openxmlformats.org/markup-compatibility/2006">
      <mc:Choice Requires="x14">
        <control shapeId="23562" r:id="rId8" name="ComboBox7">
          <controlPr defaultSize="0" autoLine="0" linkedCell="Controls!AL5" listFillRange="mmmyy" r:id="rId9">
            <anchor moveWithCells="1">
              <from>
                <xdr:col>10</xdr:col>
                <xdr:colOff>0</xdr:colOff>
                <xdr:row>20</xdr:row>
                <xdr:rowOff>114300</xdr:rowOff>
              </from>
              <to>
                <xdr:col>11</xdr:col>
                <xdr:colOff>518160</xdr:colOff>
                <xdr:row>22</xdr:row>
                <xdr:rowOff>15240</xdr:rowOff>
              </to>
            </anchor>
          </controlPr>
        </control>
      </mc:Choice>
      <mc:Fallback>
        <control shapeId="23562" r:id="rId8" name="ComboBox7"/>
      </mc:Fallback>
    </mc:AlternateContent>
    <mc:AlternateContent xmlns:mc="http://schemas.openxmlformats.org/markup-compatibility/2006">
      <mc:Choice Requires="x14">
        <control shapeId="23557" r:id="rId10" name="ComboBox2">
          <controlPr defaultSize="0" autoLine="0" linkedCell="Controls!AJ4" listFillRange="Risk_trigger_type" r:id="rId11">
            <anchor moveWithCells="1">
              <from>
                <xdr:col>1</xdr:col>
                <xdr:colOff>175260</xdr:colOff>
                <xdr:row>7</xdr:row>
                <xdr:rowOff>152400</xdr:rowOff>
              </from>
              <to>
                <xdr:col>3</xdr:col>
                <xdr:colOff>30480</xdr:colOff>
                <xdr:row>9</xdr:row>
                <xdr:rowOff>53340</xdr:rowOff>
              </to>
            </anchor>
          </controlPr>
        </control>
      </mc:Choice>
      <mc:Fallback>
        <control shapeId="23557" r:id="rId10" name="ComboBox2"/>
      </mc:Fallback>
    </mc:AlternateContent>
    <mc:AlternateContent xmlns:mc="http://schemas.openxmlformats.org/markup-compatibility/2006">
      <mc:Choice Requires="x14">
        <control shapeId="23558" r:id="rId12" name="ComboBox4">
          <controlPr defaultSize="0" autoLine="0" linkedCell="Controls!AL4" listFillRange="mmmyy" r:id="rId13">
            <anchor moveWithCells="1">
              <from>
                <xdr:col>10</xdr:col>
                <xdr:colOff>7620</xdr:colOff>
                <xdr:row>7</xdr:row>
                <xdr:rowOff>152400</xdr:rowOff>
              </from>
              <to>
                <xdr:col>11</xdr:col>
                <xdr:colOff>396240</xdr:colOff>
                <xdr:row>9</xdr:row>
                <xdr:rowOff>45720</xdr:rowOff>
              </to>
            </anchor>
          </controlPr>
        </control>
      </mc:Choice>
      <mc:Fallback>
        <control shapeId="23558" r:id="rId12" name="ComboBox4"/>
      </mc:Fallback>
    </mc:AlternateContent>
    <mc:AlternateContent xmlns:mc="http://schemas.openxmlformats.org/markup-compatibility/2006">
      <mc:Choice Requires="x14">
        <control shapeId="23559" r:id="rId14" name="ComboBox5">
          <controlPr defaultSize="0" autoLine="0" linkedCell="Controls!AL6" listFillRange="mmmyy" r:id="rId15">
            <anchor moveWithCells="1">
              <from>
                <xdr:col>7</xdr:col>
                <xdr:colOff>541020</xdr:colOff>
                <xdr:row>20</xdr:row>
                <xdr:rowOff>114300</xdr:rowOff>
              </from>
              <to>
                <xdr:col>9</xdr:col>
                <xdr:colOff>396240</xdr:colOff>
                <xdr:row>22</xdr:row>
                <xdr:rowOff>15240</xdr:rowOff>
              </to>
            </anchor>
          </controlPr>
        </control>
      </mc:Choice>
      <mc:Fallback>
        <control shapeId="23559" r:id="rId14" name="ComboBox5"/>
      </mc:Fallback>
    </mc:AlternateContent>
    <mc:AlternateContent xmlns:mc="http://schemas.openxmlformats.org/markup-compatibility/2006">
      <mc:Choice Requires="x14">
        <control shapeId="23561" r:id="rId16" name="ComboBox6">
          <controlPr defaultSize="0" autoLine="0" linkedCell="Controls!AT2" listFillRange="Controls!AS2:AS10" r:id="rId17">
            <anchor moveWithCells="1">
              <from>
                <xdr:col>18</xdr:col>
                <xdr:colOff>541020</xdr:colOff>
                <xdr:row>7</xdr:row>
                <xdr:rowOff>144780</xdr:rowOff>
              </from>
              <to>
                <xdr:col>20</xdr:col>
                <xdr:colOff>312420</xdr:colOff>
                <xdr:row>9</xdr:row>
                <xdr:rowOff>45720</xdr:rowOff>
              </to>
            </anchor>
          </controlPr>
        </control>
      </mc:Choice>
      <mc:Fallback>
        <control shapeId="23561" r:id="rId16" name="ComboBox6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S30"/>
  <sheetViews>
    <sheetView showGridLines="0" showRowColHeaders="0" zoomScale="80" zoomScaleNormal="80" workbookViewId="0">
      <selection activeCell="B8" sqref="B8"/>
    </sheetView>
  </sheetViews>
  <sheetFormatPr defaultRowHeight="14.4" x14ac:dyDescent="0.3"/>
  <cols>
    <col min="1" max="1" width="2.33203125" customWidth="1"/>
    <col min="2" max="2" width="4.5546875" customWidth="1"/>
    <col min="18" max="19" width="9.109375" style="12" customWidth="1"/>
  </cols>
  <sheetData>
    <row r="1" spans="3:19" ht="6.75" customHeight="1" x14ac:dyDescent="0.3"/>
    <row r="2" spans="3:19" ht="40.5" customHeight="1" x14ac:dyDescent="0.3"/>
    <row r="8" spans="3:19" ht="23.4" x14ac:dyDescent="0.3">
      <c r="C8" s="12"/>
      <c r="D8" s="12"/>
      <c r="E8" s="27"/>
      <c r="F8" s="27"/>
      <c r="G8" s="27"/>
      <c r="H8" s="266" t="s">
        <v>99</v>
      </c>
      <c r="I8" s="266"/>
      <c r="J8" s="266"/>
      <c r="K8" s="266"/>
      <c r="L8" s="27"/>
      <c r="M8" s="12"/>
      <c r="N8" s="12"/>
    </row>
    <row r="9" spans="3:19" s="12" customFormat="1" ht="18.75" customHeight="1" x14ac:dyDescent="0.35">
      <c r="E9" s="263" t="s">
        <v>107</v>
      </c>
      <c r="F9" s="264"/>
      <c r="G9" s="264"/>
      <c r="H9" s="264"/>
      <c r="I9" s="264"/>
      <c r="J9" s="264"/>
      <c r="K9" s="264"/>
      <c r="L9" s="264"/>
      <c r="M9" s="264"/>
      <c r="N9" s="265"/>
    </row>
    <row r="10" spans="3:19" ht="18" x14ac:dyDescent="0.35">
      <c r="C10" s="280" t="s">
        <v>100</v>
      </c>
      <c r="D10" s="273"/>
      <c r="E10" s="280" t="s">
        <v>101</v>
      </c>
      <c r="F10" s="281"/>
      <c r="G10" s="272" t="s">
        <v>102</v>
      </c>
      <c r="H10" s="282"/>
      <c r="I10" s="280" t="s">
        <v>103</v>
      </c>
      <c r="J10" s="281"/>
      <c r="K10" s="272" t="s">
        <v>104</v>
      </c>
      <c r="L10" s="273"/>
      <c r="M10" s="272" t="s">
        <v>105</v>
      </c>
      <c r="N10" s="273"/>
    </row>
    <row r="11" spans="3:19" x14ac:dyDescent="0.3">
      <c r="C11" s="278" t="s">
        <v>12</v>
      </c>
      <c r="D11" s="279"/>
      <c r="E11" s="270">
        <v>0.76898584259487968</v>
      </c>
      <c r="F11" s="271"/>
      <c r="G11" s="270">
        <v>0.63696621112571561</v>
      </c>
      <c r="H11" s="271"/>
      <c r="I11" s="270">
        <v>8.5063794932641823E-2</v>
      </c>
      <c r="J11" s="271"/>
      <c r="K11" s="270">
        <v>0.41267734648305632</v>
      </c>
      <c r="L11" s="271"/>
      <c r="M11" s="270">
        <v>0.89501561313156863</v>
      </c>
      <c r="N11" s="271"/>
    </row>
    <row r="12" spans="3:19" x14ac:dyDescent="0.3">
      <c r="C12" s="274"/>
      <c r="D12" s="275"/>
      <c r="E12" s="267">
        <v>1.2999999999999999E-2</v>
      </c>
      <c r="F12" s="268"/>
      <c r="G12" s="267">
        <v>1.2E-2</v>
      </c>
      <c r="H12" s="268"/>
      <c r="I12" s="269">
        <v>0.02</v>
      </c>
      <c r="J12" s="268"/>
      <c r="K12" s="267">
        <v>2.1000000000000001E-2</v>
      </c>
      <c r="L12" s="268"/>
      <c r="M12" s="267">
        <v>1.4E-2</v>
      </c>
      <c r="N12" s="268"/>
    </row>
    <row r="13" spans="3:19" x14ac:dyDescent="0.3">
      <c r="C13" s="276" t="s">
        <v>109</v>
      </c>
      <c r="D13" s="277"/>
      <c r="E13" s="270">
        <v>2.1572814316506039E-2</v>
      </c>
      <c r="F13" s="271"/>
      <c r="G13" s="270">
        <v>0.31252448025313484</v>
      </c>
      <c r="H13" s="271"/>
      <c r="I13" s="270">
        <v>0.76800743076282796</v>
      </c>
      <c r="J13" s="271"/>
      <c r="K13" s="270">
        <v>0.70982062528159207</v>
      </c>
      <c r="L13" s="271"/>
      <c r="M13" s="270">
        <v>0.94215304159078306</v>
      </c>
      <c r="N13" s="271"/>
    </row>
    <row r="14" spans="3:19" x14ac:dyDescent="0.3">
      <c r="C14" s="276"/>
      <c r="D14" s="277"/>
      <c r="E14" s="267">
        <v>2.3E-2</v>
      </c>
      <c r="F14" s="268"/>
      <c r="G14" s="267">
        <v>1.2E-2</v>
      </c>
      <c r="H14" s="268"/>
      <c r="I14" s="269">
        <v>0.02</v>
      </c>
      <c r="J14" s="268"/>
      <c r="K14" s="267">
        <v>2.3E-2</v>
      </c>
      <c r="L14" s="268"/>
      <c r="M14" s="267">
        <v>1.4E-2</v>
      </c>
      <c r="N14" s="268"/>
    </row>
    <row r="15" spans="3:19" x14ac:dyDescent="0.3">
      <c r="C15" s="274" t="s">
        <v>106</v>
      </c>
      <c r="D15" s="275"/>
      <c r="E15" s="270">
        <v>0.59107631057973686</v>
      </c>
      <c r="F15" s="271"/>
      <c r="G15" s="270">
        <v>1.8256068813401249E-2</v>
      </c>
      <c r="H15" s="271"/>
      <c r="I15" s="270">
        <v>0.22359336200816371</v>
      </c>
      <c r="J15" s="271"/>
      <c r="K15" s="270">
        <v>1.6349227397160493E-2</v>
      </c>
      <c r="L15" s="271"/>
      <c r="M15" s="270">
        <v>0.6897786199136714</v>
      </c>
      <c r="N15" s="271"/>
    </row>
    <row r="16" spans="3:19" x14ac:dyDescent="0.3">
      <c r="C16" s="274"/>
      <c r="D16" s="275"/>
      <c r="E16" s="267">
        <v>1.2999999999999999E-2</v>
      </c>
      <c r="F16" s="268"/>
      <c r="G16" s="267">
        <v>1.2E-2</v>
      </c>
      <c r="H16" s="268"/>
      <c r="I16" s="267">
        <v>1.2999999999999999E-2</v>
      </c>
      <c r="J16" s="267"/>
      <c r="K16" s="267">
        <v>2.1000000000000001E-2</v>
      </c>
      <c r="L16" s="268"/>
      <c r="M16" s="267">
        <v>1.4E-2</v>
      </c>
      <c r="N16" s="268"/>
      <c r="R16"/>
      <c r="S16"/>
    </row>
    <row r="17" spans="6:19" x14ac:dyDescent="0.3">
      <c r="R17"/>
      <c r="S17"/>
    </row>
    <row r="18" spans="6:19" x14ac:dyDescent="0.3">
      <c r="F18" s="72"/>
      <c r="G18" t="s">
        <v>16</v>
      </c>
      <c r="K18" s="71"/>
      <c r="L18" t="s">
        <v>108</v>
      </c>
      <c r="R18"/>
      <c r="S18"/>
    </row>
    <row r="19" spans="6:19" x14ac:dyDescent="0.3">
      <c r="R19"/>
      <c r="S19"/>
    </row>
    <row r="20" spans="6:19" x14ac:dyDescent="0.3">
      <c r="R20"/>
      <c r="S20"/>
    </row>
    <row r="21" spans="6:19" x14ac:dyDescent="0.3">
      <c r="R21"/>
      <c r="S21"/>
    </row>
    <row r="22" spans="6:19" x14ac:dyDescent="0.3">
      <c r="R22"/>
      <c r="S22"/>
    </row>
    <row r="23" spans="6:19" x14ac:dyDescent="0.3">
      <c r="R23"/>
      <c r="S23"/>
    </row>
    <row r="24" spans="6:19" x14ac:dyDescent="0.3">
      <c r="R24"/>
      <c r="S24"/>
    </row>
    <row r="25" spans="6:19" x14ac:dyDescent="0.3">
      <c r="R25"/>
      <c r="S25"/>
    </row>
    <row r="26" spans="6:19" x14ac:dyDescent="0.3">
      <c r="R26"/>
      <c r="S26"/>
    </row>
    <row r="27" spans="6:19" x14ac:dyDescent="0.3">
      <c r="R27"/>
      <c r="S27"/>
    </row>
    <row r="28" spans="6:19" x14ac:dyDescent="0.3">
      <c r="R28"/>
      <c r="S28"/>
    </row>
    <row r="29" spans="6:19" x14ac:dyDescent="0.3">
      <c r="R29"/>
      <c r="S29"/>
    </row>
    <row r="30" spans="6:19" x14ac:dyDescent="0.3">
      <c r="R30"/>
      <c r="S30"/>
    </row>
  </sheetData>
  <mergeCells count="41">
    <mergeCell ref="C10:D10"/>
    <mergeCell ref="E10:F10"/>
    <mergeCell ref="G10:H10"/>
    <mergeCell ref="I10:J10"/>
    <mergeCell ref="K10:L10"/>
    <mergeCell ref="C11:D12"/>
    <mergeCell ref="E11:F11"/>
    <mergeCell ref="G11:H11"/>
    <mergeCell ref="I11:J11"/>
    <mergeCell ref="K11:L11"/>
    <mergeCell ref="E12:F12"/>
    <mergeCell ref="G12:H12"/>
    <mergeCell ref="I12:J12"/>
    <mergeCell ref="C13:D14"/>
    <mergeCell ref="E13:F13"/>
    <mergeCell ref="G13:H13"/>
    <mergeCell ref="I13:J13"/>
    <mergeCell ref="K13:L13"/>
    <mergeCell ref="E14:F14"/>
    <mergeCell ref="G14:H14"/>
    <mergeCell ref="C15:D16"/>
    <mergeCell ref="E15:F15"/>
    <mergeCell ref="G15:H15"/>
    <mergeCell ref="I15:J15"/>
    <mergeCell ref="K15:L15"/>
    <mergeCell ref="E16:F16"/>
    <mergeCell ref="E9:N9"/>
    <mergeCell ref="H8:K8"/>
    <mergeCell ref="G16:H16"/>
    <mergeCell ref="I16:J16"/>
    <mergeCell ref="K16:L16"/>
    <mergeCell ref="M16:N16"/>
    <mergeCell ref="I14:J14"/>
    <mergeCell ref="K14:L14"/>
    <mergeCell ref="M14:N14"/>
    <mergeCell ref="M15:N15"/>
    <mergeCell ref="K12:L12"/>
    <mergeCell ref="M12:N12"/>
    <mergeCell ref="M13:N13"/>
    <mergeCell ref="M10:N10"/>
    <mergeCell ref="M11:N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boBox1">
          <controlPr defaultSize="0" autoLine="0" listFillRange="Controls!G2:G4" r:id="rId4">
            <anchor moveWithCells="1">
              <from>
                <xdr:col>16</xdr:col>
                <xdr:colOff>563880</xdr:colOff>
                <xdr:row>4</xdr:row>
                <xdr:rowOff>0</xdr:rowOff>
              </from>
              <to>
                <xdr:col>19</xdr:col>
                <xdr:colOff>434340</xdr:colOff>
                <xdr:row>5</xdr:row>
                <xdr:rowOff>76200</xdr:rowOff>
              </to>
            </anchor>
          </controlPr>
        </control>
      </mc:Choice>
      <mc:Fallback>
        <control shapeId="13313" r:id="rId3" name="ComboBox1"/>
      </mc:Fallback>
    </mc:AlternateContent>
    <mc:AlternateContent xmlns:mc="http://schemas.openxmlformats.org/markup-compatibility/2006">
      <mc:Choice Requires="x14">
        <control shapeId="13314" r:id="rId5" name="ComboBox2">
          <controlPr defaultSize="0" autoLine="0" listFillRange="Controls!M2:M13" r:id="rId6">
            <anchor moveWithCells="1">
              <from>
                <xdr:col>21</xdr:col>
                <xdr:colOff>579120</xdr:colOff>
                <xdr:row>4</xdr:row>
                <xdr:rowOff>0</xdr:rowOff>
              </from>
              <to>
                <xdr:col>24</xdr:col>
                <xdr:colOff>480060</xdr:colOff>
                <xdr:row>5</xdr:row>
                <xdr:rowOff>76200</xdr:rowOff>
              </to>
            </anchor>
          </controlPr>
        </control>
      </mc:Choice>
      <mc:Fallback>
        <control shapeId="13314" r:id="rId5" name="ComboBox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B1:AA38"/>
  <sheetViews>
    <sheetView showGridLines="0" showRowColHeaders="0" zoomScale="80" zoomScaleNormal="80" workbookViewId="0">
      <selection activeCell="A14" sqref="A14"/>
    </sheetView>
  </sheetViews>
  <sheetFormatPr defaultRowHeight="14.4" x14ac:dyDescent="0.3"/>
  <cols>
    <col min="1" max="1" width="2.5546875" customWidth="1"/>
    <col min="13" max="13" width="11.109375" customWidth="1"/>
    <col min="15" max="15" width="3.33203125" customWidth="1"/>
    <col min="16" max="16" width="6.44140625" customWidth="1"/>
    <col min="17" max="17" width="9.109375" style="56" bestFit="1" customWidth="1"/>
    <col min="18" max="19" width="9.109375" customWidth="1"/>
    <col min="20" max="20" width="12" bestFit="1" customWidth="1"/>
    <col min="21" max="23" width="9.109375" customWidth="1"/>
    <col min="24" max="24" width="5.6640625" customWidth="1"/>
    <col min="25" max="25" width="11.6640625" customWidth="1"/>
    <col min="27" max="27" width="8.44140625" customWidth="1"/>
  </cols>
  <sheetData>
    <row r="1" ht="6.75" customHeight="1" x14ac:dyDescent="0.3"/>
    <row r="2" ht="18.75" customHeight="1" x14ac:dyDescent="0.3"/>
    <row r="19" spans="2:27" x14ac:dyDescent="0.3">
      <c r="D19" t="s">
        <v>304</v>
      </c>
    </row>
    <row r="20" spans="2:27" x14ac:dyDescent="0.3">
      <c r="B20" t="s">
        <v>304</v>
      </c>
    </row>
    <row r="22" spans="2:27" ht="21" x14ac:dyDescent="0.3">
      <c r="S22" s="9"/>
    </row>
    <row r="23" spans="2:27" ht="21" x14ac:dyDescent="0.3">
      <c r="P23" s="12"/>
      <c r="T23" s="9"/>
      <c r="U23" s="9"/>
      <c r="V23" s="12"/>
      <c r="W23" s="12"/>
    </row>
    <row r="25" spans="2:27" ht="15" customHeight="1" x14ac:dyDescent="0.3"/>
    <row r="31" spans="2:27" x14ac:dyDescent="0.3">
      <c r="M31" s="167"/>
      <c r="N31" s="172"/>
      <c r="O31" s="172"/>
      <c r="P31" s="169"/>
      <c r="Q31" s="171"/>
      <c r="R31" s="283"/>
      <c r="S31" s="283"/>
      <c r="T31" s="170"/>
      <c r="U31" s="284"/>
      <c r="V31" s="284"/>
      <c r="W31" s="285"/>
      <c r="X31" s="285"/>
      <c r="Y31" s="173"/>
      <c r="Z31" s="286"/>
      <c r="AA31" s="286"/>
    </row>
    <row r="32" spans="2:27" x14ac:dyDescent="0.3">
      <c r="O32" s="176"/>
      <c r="Q32" s="171"/>
    </row>
    <row r="33" spans="17:17" x14ac:dyDescent="0.3">
      <c r="Q33" s="171"/>
    </row>
    <row r="34" spans="17:17" x14ac:dyDescent="0.3">
      <c r="Q34" s="171"/>
    </row>
    <row r="35" spans="17:17" x14ac:dyDescent="0.3">
      <c r="Q35" s="171"/>
    </row>
    <row r="36" spans="17:17" x14ac:dyDescent="0.3">
      <c r="Q36" s="171"/>
    </row>
    <row r="37" spans="17:17" x14ac:dyDescent="0.3">
      <c r="Q37" s="171"/>
    </row>
    <row r="38" spans="17:17" x14ac:dyDescent="0.3">
      <c r="Q38" s="171"/>
    </row>
  </sheetData>
  <sheetProtection algorithmName="SHA-512" hashValue="/IeD3C8uyNFDx4R3liwZwlPtBlmRJ8kXdoN+iNkkfIqF/BlV9gxqh9JaGBtYCyuA3MdY3A+DHFbclTiCUm7z4g==" saltValue="OuuZr4IohhDAkvL+YglDjg==" spinCount="100000" sheet="1" objects="1" scenarios="1"/>
  <mergeCells count="4">
    <mergeCell ref="R31:S31"/>
    <mergeCell ref="U31:V31"/>
    <mergeCell ref="W31:X31"/>
    <mergeCell ref="Z31:AA3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7659" r:id="rId4" name="ComboBox5">
          <controlPr defaultSize="0" autoLine="0" autoPict="0" linkedCell="Controls!AV10" listFillRange="Controls!AU2:AU3" r:id="rId5">
            <anchor moveWithCells="1">
              <from>
                <xdr:col>1</xdr:col>
                <xdr:colOff>190500</xdr:colOff>
                <xdr:row>20</xdr:row>
                <xdr:rowOff>121920</xdr:rowOff>
              </from>
              <to>
                <xdr:col>3</xdr:col>
                <xdr:colOff>365760</xdr:colOff>
                <xdr:row>21</xdr:row>
                <xdr:rowOff>175260</xdr:rowOff>
              </to>
            </anchor>
          </controlPr>
        </control>
      </mc:Choice>
      <mc:Fallback>
        <control shapeId="27659" r:id="rId4" name="ComboBox5"/>
      </mc:Fallback>
    </mc:AlternateContent>
    <mc:AlternateContent xmlns:mc="http://schemas.openxmlformats.org/markup-compatibility/2006">
      <mc:Choice Requires="x14">
        <control shapeId="27658" r:id="rId6" name="ComboBox2">
          <controlPr defaultSize="0" autoLine="0" autoPict="0" linkedCell="Controls!AL11" listFillRange="mmmyy" r:id="rId7">
            <anchor moveWithCells="1">
              <from>
                <xdr:col>19</xdr:col>
                <xdr:colOff>342900</xdr:colOff>
                <xdr:row>7</xdr:row>
                <xdr:rowOff>137160</xdr:rowOff>
              </from>
              <to>
                <xdr:col>20</xdr:col>
                <xdr:colOff>556260</xdr:colOff>
                <xdr:row>8</xdr:row>
                <xdr:rowOff>182880</xdr:rowOff>
              </to>
            </anchor>
          </controlPr>
        </control>
      </mc:Choice>
      <mc:Fallback>
        <control shapeId="27658" r:id="rId6" name="ComboBox2"/>
      </mc:Fallback>
    </mc:AlternateContent>
    <mc:AlternateContent xmlns:mc="http://schemas.openxmlformats.org/markup-compatibility/2006">
      <mc:Choice Requires="x14">
        <control shapeId="27653" r:id="rId8" name="ComboBox4">
          <controlPr defaultSize="0" autoLine="0" linkedCell="Controls!F10" listFillRange="Product" r:id="rId9">
            <anchor moveWithCells="1">
              <from>
                <xdr:col>24</xdr:col>
                <xdr:colOff>68580</xdr:colOff>
                <xdr:row>4</xdr:row>
                <xdr:rowOff>152400</xdr:rowOff>
              </from>
              <to>
                <xdr:col>26</xdr:col>
                <xdr:colOff>449580</xdr:colOff>
                <xdr:row>6</xdr:row>
                <xdr:rowOff>45720</xdr:rowOff>
              </to>
            </anchor>
          </controlPr>
        </control>
      </mc:Choice>
      <mc:Fallback>
        <control shapeId="27653" r:id="rId8" name="ComboBox4"/>
      </mc:Fallback>
    </mc:AlternateContent>
    <mc:AlternateContent xmlns:mc="http://schemas.openxmlformats.org/markup-compatibility/2006">
      <mc:Choice Requires="x14">
        <control shapeId="27657" r:id="rId10" name="ComboBox3">
          <controlPr defaultSize="0" autoLine="0" linkedCell="Controls!AL10" listFillRange="mmmyy" r:id="rId11">
            <anchor moveWithCells="1">
              <from>
                <xdr:col>11</xdr:col>
                <xdr:colOff>182880</xdr:colOff>
                <xdr:row>7</xdr:row>
                <xdr:rowOff>152400</xdr:rowOff>
              </from>
              <to>
                <xdr:col>12</xdr:col>
                <xdr:colOff>586740</xdr:colOff>
                <xdr:row>9</xdr:row>
                <xdr:rowOff>22860</xdr:rowOff>
              </to>
            </anchor>
          </controlPr>
        </control>
      </mc:Choice>
      <mc:Fallback>
        <control shapeId="27657" r:id="rId10" name="ComboBox3"/>
      </mc:Fallback>
    </mc:AlternateContent>
    <mc:AlternateContent xmlns:mc="http://schemas.openxmlformats.org/markup-compatibility/2006">
      <mc:Choice Requires="x14">
        <control shapeId="27661" r:id="rId12" name="ComboBox1">
          <controlPr defaultSize="0" autoLine="0" autoPict="0" linkedCell="Controls!X10" listFillRange="Industry" r:id="rId13">
            <anchor moveWithCells="1">
              <from>
                <xdr:col>3</xdr:col>
                <xdr:colOff>464820</xdr:colOff>
                <xdr:row>20</xdr:row>
                <xdr:rowOff>114300</xdr:rowOff>
              </from>
              <to>
                <xdr:col>5</xdr:col>
                <xdr:colOff>350520</xdr:colOff>
                <xdr:row>21</xdr:row>
                <xdr:rowOff>175260</xdr:rowOff>
              </to>
            </anchor>
          </controlPr>
        </control>
      </mc:Choice>
      <mc:Fallback>
        <control shapeId="27661" r:id="rId12" name="ComboBox1"/>
      </mc:Fallback>
    </mc:AlternateContent>
    <mc:AlternateContent xmlns:mc="http://schemas.openxmlformats.org/markup-compatibility/2006">
      <mc:Choice Requires="x14">
        <control shapeId="27662" r:id="rId14" name="ComboBox7">
          <controlPr defaultSize="0" autoLine="0" autoPict="0" linkedCell="Controls!X11" listFillRange="Industry" r:id="rId15">
            <anchor moveWithCells="1">
              <from>
                <xdr:col>13</xdr:col>
                <xdr:colOff>579120</xdr:colOff>
                <xdr:row>20</xdr:row>
                <xdr:rowOff>114300</xdr:rowOff>
              </from>
              <to>
                <xdr:col>16</xdr:col>
                <xdr:colOff>426720</xdr:colOff>
                <xdr:row>21</xdr:row>
                <xdr:rowOff>160020</xdr:rowOff>
              </to>
            </anchor>
          </controlPr>
        </control>
      </mc:Choice>
      <mc:Fallback>
        <control shapeId="27662" r:id="rId14" name="ComboBox7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P1:AA29"/>
  <sheetViews>
    <sheetView showGridLines="0" showRowColHeaders="0" zoomScale="80" zoomScaleNormal="80" workbookViewId="0">
      <selection activeCell="A11" sqref="A11"/>
    </sheetView>
  </sheetViews>
  <sheetFormatPr defaultRowHeight="14.4" x14ac:dyDescent="0.3"/>
  <cols>
    <col min="1" max="1" width="2.5546875" customWidth="1"/>
    <col min="4" max="4" width="10.44140625" customWidth="1"/>
    <col min="13" max="13" width="7.109375" customWidth="1"/>
    <col min="15" max="15" width="1.88671875" customWidth="1"/>
    <col min="16" max="17" width="9.109375" customWidth="1"/>
    <col min="26" max="26" width="9.44140625" bestFit="1" customWidth="1"/>
  </cols>
  <sheetData>
    <row r="1" ht="6.75" customHeight="1" x14ac:dyDescent="0.3"/>
    <row r="2" ht="36" customHeight="1" x14ac:dyDescent="0.3"/>
    <row r="24" spans="16:27" ht="30" customHeight="1" x14ac:dyDescent="0.3">
      <c r="P24" s="152"/>
      <c r="R24" s="159" t="s">
        <v>529</v>
      </c>
      <c r="S24" s="159" t="s">
        <v>530</v>
      </c>
      <c r="T24" s="289" t="s">
        <v>531</v>
      </c>
      <c r="U24" s="289"/>
      <c r="V24" s="289" t="s">
        <v>532</v>
      </c>
      <c r="W24" s="289"/>
      <c r="X24" s="289" t="s">
        <v>533</v>
      </c>
      <c r="Y24" s="289"/>
      <c r="Z24" s="159" t="s">
        <v>534</v>
      </c>
      <c r="AA24" s="159" t="s">
        <v>535</v>
      </c>
    </row>
    <row r="25" spans="16:27" x14ac:dyDescent="0.3">
      <c r="P25" s="295" t="s">
        <v>529</v>
      </c>
      <c r="Q25" s="296"/>
      <c r="R25" s="153">
        <v>0.7</v>
      </c>
      <c r="S25" s="153">
        <v>0.28000000000000003</v>
      </c>
      <c r="T25" s="290" t="s">
        <v>536</v>
      </c>
      <c r="U25" s="290"/>
      <c r="V25" s="290" t="s">
        <v>536</v>
      </c>
      <c r="W25" s="290"/>
      <c r="X25" s="290" t="s">
        <v>536</v>
      </c>
      <c r="Y25" s="290"/>
      <c r="Z25" s="154" t="s">
        <v>536</v>
      </c>
      <c r="AA25" s="153">
        <v>0.02</v>
      </c>
    </row>
    <row r="26" spans="16:27" ht="15.6" x14ac:dyDescent="0.3">
      <c r="P26" s="292" t="s">
        <v>530</v>
      </c>
      <c r="Q26" s="293"/>
      <c r="R26" s="155">
        <v>0.25</v>
      </c>
      <c r="S26" s="155">
        <v>0.55000000000000004</v>
      </c>
      <c r="T26" s="287">
        <v>0.2</v>
      </c>
      <c r="U26" s="287"/>
      <c r="V26" s="291" t="s">
        <v>536</v>
      </c>
      <c r="W26" s="291"/>
      <c r="X26" s="291" t="s">
        <v>536</v>
      </c>
      <c r="Y26" s="291"/>
      <c r="Z26" s="156" t="s">
        <v>536</v>
      </c>
      <c r="AA26" s="156" t="s">
        <v>536</v>
      </c>
    </row>
    <row r="27" spans="16:27" ht="15.6" x14ac:dyDescent="0.3">
      <c r="P27" s="292" t="s">
        <v>531</v>
      </c>
      <c r="Q27" s="293"/>
      <c r="R27" s="153">
        <v>0.02</v>
      </c>
      <c r="S27" s="153">
        <v>0.12</v>
      </c>
      <c r="T27" s="288">
        <v>0.6</v>
      </c>
      <c r="U27" s="288"/>
      <c r="V27" s="288">
        <v>0.25</v>
      </c>
      <c r="W27" s="288"/>
      <c r="X27" s="290" t="s">
        <v>536</v>
      </c>
      <c r="Y27" s="290"/>
      <c r="Z27" s="154" t="s">
        <v>536</v>
      </c>
      <c r="AA27" s="153">
        <v>0.01</v>
      </c>
    </row>
    <row r="28" spans="16:27" ht="15.6" x14ac:dyDescent="0.3">
      <c r="P28" s="292" t="s">
        <v>532</v>
      </c>
      <c r="Q28" s="293"/>
      <c r="R28" s="155">
        <v>0.01</v>
      </c>
      <c r="S28" s="155">
        <v>0.03</v>
      </c>
      <c r="T28" s="287">
        <v>0.12</v>
      </c>
      <c r="U28" s="287"/>
      <c r="V28" s="287">
        <v>0.65</v>
      </c>
      <c r="W28" s="287"/>
      <c r="X28" s="287">
        <v>0.18</v>
      </c>
      <c r="Y28" s="287"/>
      <c r="Z28" s="156" t="s">
        <v>536</v>
      </c>
      <c r="AA28" s="155">
        <v>0.01</v>
      </c>
    </row>
    <row r="29" spans="16:27" ht="15.6" x14ac:dyDescent="0.3">
      <c r="P29" s="292" t="s">
        <v>533</v>
      </c>
      <c r="Q29" s="293"/>
      <c r="R29" s="157" t="s">
        <v>536</v>
      </c>
      <c r="S29" s="158">
        <v>1.4999999999999999E-2</v>
      </c>
      <c r="T29" s="294">
        <v>2.5000000000000001E-2</v>
      </c>
      <c r="U29" s="294"/>
      <c r="V29" s="288">
        <v>0.06</v>
      </c>
      <c r="W29" s="288"/>
      <c r="X29" s="288">
        <v>0.65</v>
      </c>
      <c r="Y29" s="288"/>
      <c r="Z29" s="153">
        <v>0.25</v>
      </c>
      <c r="AA29" s="154" t="s">
        <v>536</v>
      </c>
    </row>
  </sheetData>
  <sheetProtection algorithmName="SHA-512" hashValue="FFx5Yu0xvgI2VBTBcjfvCYKTHue2NQTjCeUo9kv+URR9ived4KqmiLob6tfrd52aso0Ff+q4v3L0SY90bSOIQg==" saltValue="bXB37//Z5ikIQKHE+J+x9Q==" spinCount="100000" sheet="1" objects="1" scenarios="1"/>
  <mergeCells count="23">
    <mergeCell ref="P29:Q29"/>
    <mergeCell ref="T24:U24"/>
    <mergeCell ref="T29:U29"/>
    <mergeCell ref="T28:U28"/>
    <mergeCell ref="P25:Q25"/>
    <mergeCell ref="P26:Q26"/>
    <mergeCell ref="P27:Q27"/>
    <mergeCell ref="P28:Q28"/>
    <mergeCell ref="V24:W24"/>
    <mergeCell ref="X24:Y24"/>
    <mergeCell ref="T25:U25"/>
    <mergeCell ref="T26:U26"/>
    <mergeCell ref="T27:U27"/>
    <mergeCell ref="X25:Y25"/>
    <mergeCell ref="X26:Y26"/>
    <mergeCell ref="X27:Y27"/>
    <mergeCell ref="V26:W26"/>
    <mergeCell ref="V25:W25"/>
    <mergeCell ref="X28:Y28"/>
    <mergeCell ref="X29:Y29"/>
    <mergeCell ref="V29:W29"/>
    <mergeCell ref="V28:W28"/>
    <mergeCell ref="V27:W2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omboBox6">
          <controlPr defaultSize="0" autoLine="0" listFillRange="Controls!AM2:AM3" r:id="rId5">
            <anchor moveWithCells="1">
              <from>
                <xdr:col>1</xdr:col>
                <xdr:colOff>213360</xdr:colOff>
                <xdr:row>6</xdr:row>
                <xdr:rowOff>106680</xdr:rowOff>
              </from>
              <to>
                <xdr:col>3</xdr:col>
                <xdr:colOff>213360</xdr:colOff>
                <xdr:row>8</xdr:row>
                <xdr:rowOff>0</xdr:rowOff>
              </to>
            </anchor>
          </controlPr>
        </control>
      </mc:Choice>
      <mc:Fallback>
        <control shapeId="6150" r:id="rId4" name="ComboBox6"/>
      </mc:Fallback>
    </mc:AlternateContent>
    <mc:AlternateContent xmlns:mc="http://schemas.openxmlformats.org/markup-compatibility/2006">
      <mc:Choice Requires="x14">
        <control shapeId="6151" r:id="rId6" name="ComboBox1">
          <controlPr defaultSize="0" autoLine="0" autoPict="0" listFillRange="Controls!AE2:AE9" r:id="rId7">
            <anchor moveWithCells="1">
              <from>
                <xdr:col>14</xdr:col>
                <xdr:colOff>83820</xdr:colOff>
                <xdr:row>19</xdr:row>
                <xdr:rowOff>83820</xdr:rowOff>
              </from>
              <to>
                <xdr:col>16</xdr:col>
                <xdr:colOff>571500</xdr:colOff>
                <xdr:row>20</xdr:row>
                <xdr:rowOff>152400</xdr:rowOff>
              </to>
            </anchor>
          </controlPr>
        </control>
      </mc:Choice>
      <mc:Fallback>
        <control shapeId="6151" r:id="rId6" name="Combo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A2"/>
  <sheetViews>
    <sheetView showGridLines="0" showRowColHeaders="0" zoomScale="80" zoomScaleNormal="80" workbookViewId="0">
      <selection activeCell="A13" sqref="A13"/>
    </sheetView>
  </sheetViews>
  <sheetFormatPr defaultRowHeight="14.4" x14ac:dyDescent="0.3"/>
  <cols>
    <col min="1" max="1" width="1.6640625" customWidth="1"/>
    <col min="27" max="27" width="8.44140625" customWidth="1"/>
  </cols>
  <sheetData>
    <row r="1" ht="6.75" customHeight="1" x14ac:dyDescent="0.3"/>
    <row r="2" ht="19.5" customHeight="1" x14ac:dyDescent="0.3"/>
  </sheetData>
  <sheetProtection algorithmName="SHA-512" hashValue="zYDZK7t2ZRIKjJMoJU+s7YwHjRZNv45VLw2B9Gx/WYHKfobXlXno+k4/2uGI5ATeQ+DAQ+q4rg/l8Fl0a+khFQ==" saltValue="kEnoC06v5BLDbQU5li4R9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boBox1">
          <controlPr defaultSize="0" autoLine="0" listFillRange="Controls!AE2:AE9" r:id="rId4">
            <anchor moveWithCells="1">
              <from>
                <xdr:col>14</xdr:col>
                <xdr:colOff>144780</xdr:colOff>
                <xdr:row>21</xdr:row>
                <xdr:rowOff>30480</xdr:rowOff>
              </from>
              <to>
                <xdr:col>16</xdr:col>
                <xdr:colOff>182880</xdr:colOff>
                <xdr:row>22</xdr:row>
                <xdr:rowOff>99060</xdr:rowOff>
              </to>
            </anchor>
          </controlPr>
        </control>
      </mc:Choice>
      <mc:Fallback>
        <control shapeId="15361" r:id="rId3" name="Combo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A2"/>
  <sheetViews>
    <sheetView showGridLines="0" showRowColHeaders="0" zoomScale="80" zoomScaleNormal="80" workbookViewId="0">
      <selection activeCell="A17" sqref="A17"/>
    </sheetView>
  </sheetViews>
  <sheetFormatPr defaultRowHeight="14.4" x14ac:dyDescent="0.3"/>
  <cols>
    <col min="1" max="1" width="2.33203125" customWidth="1"/>
  </cols>
  <sheetData>
    <row r="1" ht="6" customHeight="1" x14ac:dyDescent="0.3"/>
    <row r="2" ht="29.25" customHeight="1" x14ac:dyDescent="0.3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boBox1">
          <controlPr defaultSize="0" autoLine="0" listFillRange="Controls!AE2:AE9" r:id="rId4">
            <anchor moveWithCells="1">
              <from>
                <xdr:col>14</xdr:col>
                <xdr:colOff>45720</xdr:colOff>
                <xdr:row>7</xdr:row>
                <xdr:rowOff>38100</xdr:rowOff>
              </from>
              <to>
                <xdr:col>15</xdr:col>
                <xdr:colOff>548640</xdr:colOff>
                <xdr:row>8</xdr:row>
                <xdr:rowOff>114300</xdr:rowOff>
              </to>
            </anchor>
          </controlPr>
        </control>
      </mc:Choice>
      <mc:Fallback>
        <control shapeId="5121" r:id="rId3" name="ComboBox1"/>
      </mc:Fallback>
    </mc:AlternateContent>
    <mc:AlternateContent xmlns:mc="http://schemas.openxmlformats.org/markup-compatibility/2006">
      <mc:Choice Requires="x14">
        <control shapeId="5122" r:id="rId5" name="ComboBox2">
          <controlPr defaultSize="0" autoLine="0" listFillRange="Controls!G2:G3" r:id="rId6">
            <anchor moveWithCells="1">
              <from>
                <xdr:col>3</xdr:col>
                <xdr:colOff>190500</xdr:colOff>
                <xdr:row>7</xdr:row>
                <xdr:rowOff>45720</xdr:rowOff>
              </from>
              <to>
                <xdr:col>5</xdr:col>
                <xdr:colOff>83820</xdr:colOff>
                <xdr:row>8</xdr:row>
                <xdr:rowOff>121920</xdr:rowOff>
              </to>
            </anchor>
          </controlPr>
        </control>
      </mc:Choice>
      <mc:Fallback>
        <control shapeId="5122" r:id="rId5" name="ComboBox2"/>
      </mc:Fallback>
    </mc:AlternateContent>
    <mc:AlternateContent xmlns:mc="http://schemas.openxmlformats.org/markup-compatibility/2006">
      <mc:Choice Requires="x14">
        <control shapeId="5123" r:id="rId7" name="ComboBox3">
          <controlPr defaultSize="0" autoLine="0" autoPict="0" listFillRange="Controls!E2:E4" r:id="rId8">
            <anchor moveWithCells="1">
              <from>
                <xdr:col>1</xdr:col>
                <xdr:colOff>228600</xdr:colOff>
                <xdr:row>7</xdr:row>
                <xdr:rowOff>45720</xdr:rowOff>
              </from>
              <to>
                <xdr:col>3</xdr:col>
                <xdr:colOff>121920</xdr:colOff>
                <xdr:row>8</xdr:row>
                <xdr:rowOff>114300</xdr:rowOff>
              </to>
            </anchor>
          </controlPr>
        </control>
      </mc:Choice>
      <mc:Fallback>
        <control shapeId="5123" r:id="rId7" name="ComboBox3"/>
      </mc:Fallback>
    </mc:AlternateContent>
    <mc:AlternateContent xmlns:mc="http://schemas.openxmlformats.org/markup-compatibility/2006">
      <mc:Choice Requires="x14">
        <control shapeId="5125" r:id="rId9" name="ComboBox5">
          <controlPr defaultSize="0" autoLine="0" listFillRange="Controls!AE2:AE9" r:id="rId10">
            <anchor moveWithCells="1">
              <from>
                <xdr:col>1</xdr:col>
                <xdr:colOff>213360</xdr:colOff>
                <xdr:row>20</xdr:row>
                <xdr:rowOff>0</xdr:rowOff>
              </from>
              <to>
                <xdr:col>3</xdr:col>
                <xdr:colOff>99060</xdr:colOff>
                <xdr:row>21</xdr:row>
                <xdr:rowOff>91440</xdr:rowOff>
              </to>
            </anchor>
          </controlPr>
        </control>
      </mc:Choice>
      <mc:Fallback>
        <control shapeId="5125" r:id="rId9" name="ComboBox5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C1:O57"/>
  <sheetViews>
    <sheetView showGridLines="0" showRowColHeaders="0" zoomScale="80" zoomScaleNormal="80" workbookViewId="0">
      <selection activeCell="L8" sqref="L8"/>
    </sheetView>
  </sheetViews>
  <sheetFormatPr defaultRowHeight="14.4" x14ac:dyDescent="0.3"/>
  <cols>
    <col min="1" max="1" width="2.109375" customWidth="1"/>
    <col min="2" max="2" width="3.44140625" customWidth="1"/>
    <col min="3" max="3" width="15.33203125" style="10" customWidth="1"/>
    <col min="4" max="4" width="23.6640625" customWidth="1"/>
    <col min="5" max="5" width="45.88671875" bestFit="1" customWidth="1"/>
    <col min="6" max="6" width="13.44140625" bestFit="1" customWidth="1"/>
    <col min="7" max="7" width="13.5546875" bestFit="1" customWidth="1"/>
    <col min="8" max="8" width="20.88671875" bestFit="1" customWidth="1"/>
    <col min="9" max="9" width="16.33203125" bestFit="1" customWidth="1"/>
    <col min="10" max="10" width="30" bestFit="1" customWidth="1"/>
    <col min="11" max="11" width="12.6640625" style="28" bestFit="1" customWidth="1"/>
    <col min="12" max="12" width="10.88671875" style="116" bestFit="1" customWidth="1"/>
    <col min="13" max="13" width="7.33203125" style="28" bestFit="1" customWidth="1"/>
    <col min="14" max="14" width="11" bestFit="1" customWidth="1"/>
    <col min="26" max="26" width="7.88671875" customWidth="1"/>
  </cols>
  <sheetData>
    <row r="1" spans="3:15" ht="6.75" customHeight="1" x14ac:dyDescent="0.3"/>
    <row r="2" spans="3:15" ht="21.75" customHeight="1" x14ac:dyDescent="0.3"/>
    <row r="9" spans="3:15" s="124" customFormat="1" ht="36" customHeight="1" x14ac:dyDescent="0.3">
      <c r="C9" s="125" t="s">
        <v>398</v>
      </c>
      <c r="D9" s="126" t="s">
        <v>509</v>
      </c>
      <c r="E9" s="126" t="s">
        <v>510</v>
      </c>
      <c r="F9" s="127" t="s">
        <v>511</v>
      </c>
      <c r="G9" s="126" t="s">
        <v>512</v>
      </c>
      <c r="H9" s="126" t="s">
        <v>2</v>
      </c>
      <c r="I9" s="127" t="s">
        <v>399</v>
      </c>
      <c r="J9" s="127" t="s">
        <v>513</v>
      </c>
      <c r="K9" s="128" t="s">
        <v>514</v>
      </c>
      <c r="L9" s="129" t="s">
        <v>515</v>
      </c>
      <c r="M9" s="128" t="s">
        <v>516</v>
      </c>
      <c r="N9" s="127" t="s">
        <v>517</v>
      </c>
      <c r="O9" s="130" t="s">
        <v>518</v>
      </c>
    </row>
    <row r="10" spans="3:15" x14ac:dyDescent="0.3">
      <c r="C10" s="131">
        <v>2420543902</v>
      </c>
      <c r="D10" s="132" t="s">
        <v>400</v>
      </c>
      <c r="E10" s="133" t="s">
        <v>401</v>
      </c>
      <c r="F10" s="134">
        <v>41730</v>
      </c>
      <c r="G10" s="132" t="s">
        <v>402</v>
      </c>
      <c r="H10" s="132" t="s">
        <v>158</v>
      </c>
      <c r="I10" s="134">
        <v>41752</v>
      </c>
      <c r="J10" s="134">
        <v>41753</v>
      </c>
      <c r="K10" s="135">
        <v>42000</v>
      </c>
      <c r="L10" s="136">
        <v>12526.02</v>
      </c>
      <c r="M10" s="135">
        <v>1</v>
      </c>
      <c r="N10" s="134" t="s">
        <v>403</v>
      </c>
      <c r="O10" s="137" t="s">
        <v>404</v>
      </c>
    </row>
    <row r="11" spans="3:15" x14ac:dyDescent="0.3">
      <c r="C11" s="131">
        <v>2191631779</v>
      </c>
      <c r="D11" s="132" t="s">
        <v>405</v>
      </c>
      <c r="E11" s="133" t="s">
        <v>406</v>
      </c>
      <c r="F11" s="134">
        <v>41821</v>
      </c>
      <c r="G11" s="132" t="s">
        <v>402</v>
      </c>
      <c r="H11" s="132" t="s">
        <v>164</v>
      </c>
      <c r="I11" s="134">
        <v>41834</v>
      </c>
      <c r="J11" s="134">
        <v>41835</v>
      </c>
      <c r="K11" s="135">
        <v>20000</v>
      </c>
      <c r="L11" s="136">
        <v>8778.42</v>
      </c>
      <c r="M11" s="135">
        <v>1</v>
      </c>
      <c r="N11" s="134" t="s">
        <v>403</v>
      </c>
      <c r="O11" s="137" t="s">
        <v>404</v>
      </c>
    </row>
    <row r="12" spans="3:15" x14ac:dyDescent="0.3">
      <c r="C12" s="131">
        <v>4080333537</v>
      </c>
      <c r="D12" s="132" t="s">
        <v>407</v>
      </c>
      <c r="E12" s="133" t="s">
        <v>408</v>
      </c>
      <c r="F12" s="134">
        <v>41852</v>
      </c>
      <c r="G12" s="132" t="s">
        <v>409</v>
      </c>
      <c r="H12" s="132" t="s">
        <v>158</v>
      </c>
      <c r="I12" s="134">
        <v>41873</v>
      </c>
      <c r="J12" s="134">
        <v>41876</v>
      </c>
      <c r="K12" s="135">
        <v>150000</v>
      </c>
      <c r="L12" s="136">
        <v>91518.97</v>
      </c>
      <c r="M12" s="135">
        <v>1</v>
      </c>
      <c r="N12" s="134" t="s">
        <v>410</v>
      </c>
      <c r="O12" s="137" t="s">
        <v>404</v>
      </c>
    </row>
    <row r="13" spans="3:15" x14ac:dyDescent="0.3">
      <c r="C13" s="131">
        <v>2203121090</v>
      </c>
      <c r="D13" s="132" t="s">
        <v>411</v>
      </c>
      <c r="E13" s="133" t="s">
        <v>412</v>
      </c>
      <c r="F13" s="134">
        <v>41944</v>
      </c>
      <c r="G13" s="132" t="s">
        <v>413</v>
      </c>
      <c r="H13" s="132" t="s">
        <v>158</v>
      </c>
      <c r="I13" s="134">
        <v>41964</v>
      </c>
      <c r="J13" s="134">
        <v>41967</v>
      </c>
      <c r="K13" s="135">
        <v>75000</v>
      </c>
      <c r="L13" s="136">
        <v>70393.05</v>
      </c>
      <c r="M13" s="135">
        <v>1</v>
      </c>
      <c r="N13" s="134" t="s">
        <v>403</v>
      </c>
      <c r="O13" s="137" t="s">
        <v>414</v>
      </c>
    </row>
    <row r="14" spans="3:15" x14ac:dyDescent="0.3">
      <c r="C14" s="131">
        <v>1310132238</v>
      </c>
      <c r="D14" s="132" t="s">
        <v>415</v>
      </c>
      <c r="E14" s="133" t="s">
        <v>416</v>
      </c>
      <c r="F14" s="134">
        <v>41974</v>
      </c>
      <c r="G14" s="132" t="s">
        <v>417</v>
      </c>
      <c r="H14" s="132" t="s">
        <v>158</v>
      </c>
      <c r="I14" s="134">
        <v>41982</v>
      </c>
      <c r="J14" s="134">
        <v>41977</v>
      </c>
      <c r="K14" s="135">
        <v>165000</v>
      </c>
      <c r="L14" s="136">
        <v>170775</v>
      </c>
      <c r="M14" s="135">
        <v>1</v>
      </c>
      <c r="N14" s="134" t="s">
        <v>418</v>
      </c>
      <c r="O14" s="137" t="s">
        <v>414</v>
      </c>
    </row>
    <row r="15" spans="3:15" x14ac:dyDescent="0.3">
      <c r="C15" s="131">
        <v>5049178890</v>
      </c>
      <c r="D15" s="132" t="s">
        <v>419</v>
      </c>
      <c r="E15" s="133" t="s">
        <v>420</v>
      </c>
      <c r="F15" s="134">
        <v>41974</v>
      </c>
      <c r="G15" s="132" t="s">
        <v>402</v>
      </c>
      <c r="H15" s="132" t="s">
        <v>161</v>
      </c>
      <c r="I15" s="134">
        <v>41996</v>
      </c>
      <c r="J15" s="134">
        <v>41997</v>
      </c>
      <c r="K15" s="135">
        <v>48000</v>
      </c>
      <c r="L15" s="136">
        <v>48245.32</v>
      </c>
      <c r="M15" s="135">
        <v>1</v>
      </c>
      <c r="N15" s="134" t="s">
        <v>403</v>
      </c>
      <c r="O15" s="137" t="s">
        <v>414</v>
      </c>
    </row>
    <row r="16" spans="3:15" x14ac:dyDescent="0.3">
      <c r="C16" s="131">
        <v>1090051509</v>
      </c>
      <c r="D16" s="132" t="s">
        <v>421</v>
      </c>
      <c r="E16" s="133" t="s">
        <v>422</v>
      </c>
      <c r="F16" s="134">
        <v>41821</v>
      </c>
      <c r="G16" s="132" t="s">
        <v>413</v>
      </c>
      <c r="H16" s="132" t="s">
        <v>158</v>
      </c>
      <c r="I16" s="134">
        <v>41822</v>
      </c>
      <c r="J16" s="134">
        <v>41823</v>
      </c>
      <c r="K16" s="135">
        <v>60000</v>
      </c>
      <c r="L16" s="136">
        <v>34879.57</v>
      </c>
      <c r="M16" s="135">
        <v>1</v>
      </c>
      <c r="N16" s="134" t="s">
        <v>410</v>
      </c>
      <c r="O16" s="137" t="s">
        <v>414</v>
      </c>
    </row>
    <row r="17" spans="3:15" x14ac:dyDescent="0.3">
      <c r="C17" s="131">
        <v>6319280616</v>
      </c>
      <c r="D17" s="132" t="s">
        <v>423</v>
      </c>
      <c r="E17" s="133" t="s">
        <v>424</v>
      </c>
      <c r="F17" s="134">
        <v>41974</v>
      </c>
      <c r="G17" s="132" t="s">
        <v>413</v>
      </c>
      <c r="H17" s="132" t="s">
        <v>158</v>
      </c>
      <c r="I17" s="134">
        <v>41989</v>
      </c>
      <c r="J17" s="134">
        <v>41990</v>
      </c>
      <c r="K17" s="135">
        <v>92000</v>
      </c>
      <c r="L17" s="136">
        <v>94969.97</v>
      </c>
      <c r="M17" s="135">
        <v>1</v>
      </c>
      <c r="N17" s="134" t="s">
        <v>418</v>
      </c>
      <c r="O17" s="137" t="s">
        <v>414</v>
      </c>
    </row>
    <row r="18" spans="3:15" x14ac:dyDescent="0.3">
      <c r="C18" s="131">
        <v>2421630930</v>
      </c>
      <c r="D18" s="132" t="s">
        <v>425</v>
      </c>
      <c r="E18" s="133" t="s">
        <v>426</v>
      </c>
      <c r="F18" s="134">
        <v>41913</v>
      </c>
      <c r="G18" s="132" t="s">
        <v>413</v>
      </c>
      <c r="H18" s="132" t="s">
        <v>158</v>
      </c>
      <c r="I18" s="134">
        <v>41920</v>
      </c>
      <c r="J18" s="134">
        <v>41921</v>
      </c>
      <c r="K18" s="135">
        <v>85000</v>
      </c>
      <c r="L18" s="136">
        <v>72279.64</v>
      </c>
      <c r="M18" s="135">
        <v>1</v>
      </c>
      <c r="N18" s="134" t="s">
        <v>410</v>
      </c>
      <c r="O18" s="137" t="s">
        <v>414</v>
      </c>
    </row>
    <row r="19" spans="3:15" x14ac:dyDescent="0.3">
      <c r="C19" s="131">
        <v>4104216395</v>
      </c>
      <c r="D19" s="132" t="s">
        <v>427</v>
      </c>
      <c r="E19" s="133" t="s">
        <v>428</v>
      </c>
      <c r="F19" s="134">
        <v>41852</v>
      </c>
      <c r="G19" s="132" t="s">
        <v>413</v>
      </c>
      <c r="H19" s="132" t="s">
        <v>158</v>
      </c>
      <c r="I19" s="134">
        <v>41871</v>
      </c>
      <c r="J19" s="134">
        <v>41872</v>
      </c>
      <c r="K19" s="135">
        <v>100000</v>
      </c>
      <c r="L19" s="136">
        <v>88105.37</v>
      </c>
      <c r="M19" s="135">
        <v>1</v>
      </c>
      <c r="N19" s="134" t="s">
        <v>403</v>
      </c>
      <c r="O19" s="137" t="s">
        <v>414</v>
      </c>
    </row>
    <row r="20" spans="3:15" x14ac:dyDescent="0.3">
      <c r="C20" s="131">
        <v>4080082332</v>
      </c>
      <c r="D20" s="132" t="s">
        <v>429</v>
      </c>
      <c r="E20" s="133" t="s">
        <v>430</v>
      </c>
      <c r="F20" s="134">
        <v>41821</v>
      </c>
      <c r="G20" s="132" t="s">
        <v>402</v>
      </c>
      <c r="H20" s="132" t="s">
        <v>158</v>
      </c>
      <c r="I20" s="134">
        <v>41841</v>
      </c>
      <c r="J20" s="134">
        <v>41842</v>
      </c>
      <c r="K20" s="135">
        <v>31000</v>
      </c>
      <c r="L20" s="136">
        <v>18931.240000000002</v>
      </c>
      <c r="M20" s="135">
        <v>1</v>
      </c>
      <c r="N20" s="134" t="s">
        <v>403</v>
      </c>
      <c r="O20" s="137" t="s">
        <v>414</v>
      </c>
    </row>
    <row r="21" spans="3:15" x14ac:dyDescent="0.3">
      <c r="C21" s="131">
        <v>5043268622</v>
      </c>
      <c r="D21" s="132" t="s">
        <v>431</v>
      </c>
      <c r="E21" s="133" t="s">
        <v>432</v>
      </c>
      <c r="F21" s="134">
        <v>41852</v>
      </c>
      <c r="G21" s="132" t="s">
        <v>402</v>
      </c>
      <c r="H21" s="132" t="s">
        <v>164</v>
      </c>
      <c r="I21" s="134">
        <v>41863</v>
      </c>
      <c r="J21" s="134">
        <v>41864</v>
      </c>
      <c r="K21" s="135">
        <v>19000</v>
      </c>
      <c r="L21" s="136">
        <v>13507.34</v>
      </c>
      <c r="M21" s="135">
        <v>1</v>
      </c>
      <c r="N21" s="134" t="s">
        <v>403</v>
      </c>
      <c r="O21" s="137" t="s">
        <v>414</v>
      </c>
    </row>
    <row r="22" spans="3:15" x14ac:dyDescent="0.3">
      <c r="C22" s="131">
        <v>6318067857</v>
      </c>
      <c r="D22" s="132" t="s">
        <v>433</v>
      </c>
      <c r="E22" s="133" t="s">
        <v>434</v>
      </c>
      <c r="F22" s="134">
        <v>41974</v>
      </c>
      <c r="G22" s="132" t="s">
        <v>413</v>
      </c>
      <c r="H22" s="132" t="s">
        <v>158</v>
      </c>
      <c r="I22" s="134">
        <v>41983</v>
      </c>
      <c r="J22" s="134">
        <v>41984</v>
      </c>
      <c r="K22" s="135">
        <v>76000</v>
      </c>
      <c r="L22" s="136">
        <v>77699.12</v>
      </c>
      <c r="M22" s="135">
        <v>1</v>
      </c>
      <c r="N22" s="134" t="s">
        <v>435</v>
      </c>
      <c r="O22" s="137" t="s">
        <v>414</v>
      </c>
    </row>
    <row r="23" spans="3:15" x14ac:dyDescent="0.3">
      <c r="C23" s="131">
        <v>4095550430</v>
      </c>
      <c r="D23" s="132" t="s">
        <v>436</v>
      </c>
      <c r="E23" s="133" t="s">
        <v>437</v>
      </c>
      <c r="F23" s="134">
        <v>41730</v>
      </c>
      <c r="G23" s="132" t="s">
        <v>402</v>
      </c>
      <c r="H23" s="132" t="s">
        <v>158</v>
      </c>
      <c r="I23" s="134">
        <v>41736</v>
      </c>
      <c r="J23" s="134">
        <v>41737</v>
      </c>
      <c r="K23" s="135">
        <v>49000</v>
      </c>
      <c r="L23" s="136">
        <v>15356.67</v>
      </c>
      <c r="M23" s="135">
        <v>1</v>
      </c>
      <c r="N23" s="134" t="s">
        <v>403</v>
      </c>
      <c r="O23" s="137" t="s">
        <v>414</v>
      </c>
    </row>
    <row r="24" spans="3:15" x14ac:dyDescent="0.3">
      <c r="C24" s="131">
        <v>4102124757</v>
      </c>
      <c r="D24" s="132" t="s">
        <v>438</v>
      </c>
      <c r="E24" s="133" t="s">
        <v>439</v>
      </c>
      <c r="F24" s="134">
        <v>41791</v>
      </c>
      <c r="G24" s="132" t="s">
        <v>409</v>
      </c>
      <c r="H24" s="132" t="s">
        <v>158</v>
      </c>
      <c r="I24" s="134">
        <v>41809</v>
      </c>
      <c r="J24" s="134">
        <v>41810</v>
      </c>
      <c r="K24" s="135">
        <v>150000</v>
      </c>
      <c r="L24" s="136">
        <v>71167.37</v>
      </c>
      <c r="M24" s="135">
        <v>1</v>
      </c>
      <c r="N24" s="134" t="s">
        <v>403</v>
      </c>
      <c r="O24" s="137" t="s">
        <v>414</v>
      </c>
    </row>
    <row r="25" spans="3:15" x14ac:dyDescent="0.3">
      <c r="C25" s="131">
        <v>3210113098</v>
      </c>
      <c r="D25" s="132" t="s">
        <v>440</v>
      </c>
      <c r="E25" s="133" t="s">
        <v>441</v>
      </c>
      <c r="F25" s="134">
        <v>41913</v>
      </c>
      <c r="G25" s="132" t="s">
        <v>413</v>
      </c>
      <c r="H25" s="132" t="s">
        <v>158</v>
      </c>
      <c r="I25" s="134">
        <v>41936</v>
      </c>
      <c r="J25" s="134">
        <v>41939</v>
      </c>
      <c r="K25" s="135">
        <v>100000</v>
      </c>
      <c r="L25" s="136">
        <v>82056.67</v>
      </c>
      <c r="M25" s="135">
        <v>1</v>
      </c>
      <c r="N25" s="134" t="s">
        <v>442</v>
      </c>
      <c r="O25" s="137" t="s">
        <v>414</v>
      </c>
    </row>
    <row r="26" spans="3:15" x14ac:dyDescent="0.3">
      <c r="C26" s="131">
        <v>2060843505</v>
      </c>
      <c r="D26" s="132" t="s">
        <v>443</v>
      </c>
      <c r="E26" s="133" t="s">
        <v>444</v>
      </c>
      <c r="F26" s="134">
        <v>41913</v>
      </c>
      <c r="G26" s="132" t="s">
        <v>413</v>
      </c>
      <c r="H26" s="132" t="s">
        <v>158</v>
      </c>
      <c r="I26" s="134">
        <v>41942</v>
      </c>
      <c r="J26" s="134">
        <v>41943</v>
      </c>
      <c r="K26" s="135">
        <v>75000</v>
      </c>
      <c r="L26" s="136">
        <v>64985.13</v>
      </c>
      <c r="M26" s="135">
        <v>1</v>
      </c>
      <c r="N26" s="134" t="s">
        <v>410</v>
      </c>
      <c r="O26" s="137" t="s">
        <v>414</v>
      </c>
    </row>
    <row r="27" spans="3:15" x14ac:dyDescent="0.3">
      <c r="C27" s="131">
        <v>3341124659</v>
      </c>
      <c r="D27" s="132" t="s">
        <v>445</v>
      </c>
      <c r="E27" s="133" t="s">
        <v>446</v>
      </c>
      <c r="F27" s="134">
        <v>41883</v>
      </c>
      <c r="G27" s="132" t="s">
        <v>402</v>
      </c>
      <c r="H27" s="132" t="s">
        <v>158</v>
      </c>
      <c r="I27" s="134">
        <v>41900</v>
      </c>
      <c r="J27" s="134">
        <v>41901</v>
      </c>
      <c r="K27" s="135">
        <v>50000</v>
      </c>
      <c r="L27" s="136">
        <v>47840.6</v>
      </c>
      <c r="M27" s="135">
        <v>1</v>
      </c>
      <c r="N27" s="134" t="s">
        <v>403</v>
      </c>
      <c r="O27" s="137" t="s">
        <v>447</v>
      </c>
    </row>
    <row r="28" spans="3:15" x14ac:dyDescent="0.3">
      <c r="C28" s="131">
        <v>2190328963</v>
      </c>
      <c r="D28" s="132" t="s">
        <v>448</v>
      </c>
      <c r="E28" s="133" t="s">
        <v>449</v>
      </c>
      <c r="F28" s="134">
        <v>41699</v>
      </c>
      <c r="G28" s="132" t="s">
        <v>402</v>
      </c>
      <c r="H28" s="132" t="s">
        <v>158</v>
      </c>
      <c r="I28" s="134">
        <v>41723</v>
      </c>
      <c r="J28" s="134">
        <v>41724</v>
      </c>
      <c r="K28" s="135">
        <v>20000</v>
      </c>
      <c r="L28" s="136">
        <v>6989.04</v>
      </c>
      <c r="M28" s="135">
        <v>1</v>
      </c>
      <c r="N28" s="134" t="s">
        <v>403</v>
      </c>
      <c r="O28" s="137" t="s">
        <v>447</v>
      </c>
    </row>
    <row r="29" spans="3:15" x14ac:dyDescent="0.3">
      <c r="C29" s="131">
        <v>6313635401</v>
      </c>
      <c r="D29" s="132" t="s">
        <v>450</v>
      </c>
      <c r="E29" s="133" t="s">
        <v>451</v>
      </c>
      <c r="F29" s="134">
        <v>41821</v>
      </c>
      <c r="G29" s="132" t="s">
        <v>413</v>
      </c>
      <c r="H29" s="132" t="s">
        <v>158</v>
      </c>
      <c r="I29" s="134">
        <v>41831</v>
      </c>
      <c r="J29" s="134">
        <v>41834</v>
      </c>
      <c r="K29" s="135">
        <v>54000</v>
      </c>
      <c r="L29" s="136">
        <v>35329.64</v>
      </c>
      <c r="M29" s="135">
        <v>1</v>
      </c>
      <c r="N29" s="134" t="s">
        <v>418</v>
      </c>
      <c r="O29" s="137" t="s">
        <v>447</v>
      </c>
    </row>
    <row r="30" spans="3:15" x14ac:dyDescent="0.3">
      <c r="C30" s="131">
        <v>6318270337</v>
      </c>
      <c r="D30" s="132" t="s">
        <v>452</v>
      </c>
      <c r="E30" s="133" t="s">
        <v>453</v>
      </c>
      <c r="F30" s="134">
        <v>41913</v>
      </c>
      <c r="G30" s="132" t="s">
        <v>413</v>
      </c>
      <c r="H30" s="132" t="s">
        <v>158</v>
      </c>
      <c r="I30" s="134">
        <v>41932</v>
      </c>
      <c r="J30" s="134">
        <v>41933</v>
      </c>
      <c r="K30" s="135">
        <v>85000</v>
      </c>
      <c r="L30" s="136">
        <v>80152.61</v>
      </c>
      <c r="M30" s="135">
        <v>1</v>
      </c>
      <c r="N30" s="134" t="s">
        <v>442</v>
      </c>
      <c r="O30" s="137" t="s">
        <v>447</v>
      </c>
    </row>
    <row r="31" spans="3:15" x14ac:dyDescent="0.3">
      <c r="C31" s="131">
        <v>2202401477</v>
      </c>
      <c r="D31" s="132" t="s">
        <v>454</v>
      </c>
      <c r="E31" s="133" t="s">
        <v>455</v>
      </c>
      <c r="F31" s="134">
        <v>41609</v>
      </c>
      <c r="G31" s="132" t="s">
        <v>413</v>
      </c>
      <c r="H31" s="132" t="s">
        <v>164</v>
      </c>
      <c r="I31" s="134">
        <v>41628</v>
      </c>
      <c r="J31" s="134">
        <v>41631</v>
      </c>
      <c r="K31" s="135">
        <v>52000</v>
      </c>
      <c r="L31" s="136">
        <v>20398.54</v>
      </c>
      <c r="M31" s="135">
        <v>1</v>
      </c>
      <c r="N31" s="134" t="s">
        <v>403</v>
      </c>
      <c r="O31" s="137" t="s">
        <v>447</v>
      </c>
    </row>
    <row r="32" spans="3:15" ht="15" customHeight="1" x14ac:dyDescent="0.3">
      <c r="C32" s="131">
        <v>2290346519</v>
      </c>
      <c r="D32" s="132" t="s">
        <v>456</v>
      </c>
      <c r="E32" s="133" t="s">
        <v>457</v>
      </c>
      <c r="F32" s="134">
        <v>41791</v>
      </c>
      <c r="G32" s="132" t="s">
        <v>402</v>
      </c>
      <c r="H32" s="132" t="s">
        <v>158</v>
      </c>
      <c r="I32" s="134">
        <v>41800</v>
      </c>
      <c r="J32" s="134">
        <v>41801</v>
      </c>
      <c r="K32" s="135">
        <v>33000</v>
      </c>
      <c r="L32" s="136">
        <v>18656.14</v>
      </c>
      <c r="M32" s="135">
        <v>1</v>
      </c>
      <c r="N32" s="134" t="s">
        <v>403</v>
      </c>
      <c r="O32" s="137" t="s">
        <v>447</v>
      </c>
    </row>
    <row r="33" spans="3:15" x14ac:dyDescent="0.3">
      <c r="C33" s="131">
        <v>2191663301</v>
      </c>
      <c r="D33" s="132" t="s">
        <v>458</v>
      </c>
      <c r="E33" s="133" t="s">
        <v>459</v>
      </c>
      <c r="F33" s="134">
        <v>41640</v>
      </c>
      <c r="G33" s="132" t="s">
        <v>413</v>
      </c>
      <c r="H33" s="132" t="s">
        <v>158</v>
      </c>
      <c r="I33" s="134">
        <v>41653</v>
      </c>
      <c r="J33" s="134">
        <v>41655</v>
      </c>
      <c r="K33" s="135">
        <v>54000</v>
      </c>
      <c r="L33" s="136">
        <v>9422.49</v>
      </c>
      <c r="M33" s="135">
        <v>1</v>
      </c>
      <c r="N33" s="134" t="s">
        <v>410</v>
      </c>
      <c r="O33" s="137" t="s">
        <v>447</v>
      </c>
    </row>
    <row r="34" spans="3:15" x14ac:dyDescent="0.3">
      <c r="C34" s="138">
        <v>2420388837</v>
      </c>
      <c r="D34" s="139" t="s">
        <v>460</v>
      </c>
      <c r="E34" s="139" t="s">
        <v>461</v>
      </c>
      <c r="F34" s="140">
        <v>41883</v>
      </c>
      <c r="G34" s="139" t="s">
        <v>413</v>
      </c>
      <c r="H34" s="139" t="s">
        <v>161</v>
      </c>
      <c r="I34" s="140">
        <v>41899</v>
      </c>
      <c r="J34" s="140">
        <v>41900</v>
      </c>
      <c r="K34" s="141">
        <v>92000</v>
      </c>
      <c r="L34" s="142">
        <v>87784.320000000007</v>
      </c>
      <c r="M34" s="141">
        <v>1</v>
      </c>
      <c r="N34" s="140" t="s">
        <v>403</v>
      </c>
      <c r="O34" s="143" t="s">
        <v>447</v>
      </c>
    </row>
    <row r="35" spans="3:15" x14ac:dyDescent="0.3">
      <c r="C35" s="138">
        <v>3221534639</v>
      </c>
      <c r="D35" s="139" t="s">
        <v>462</v>
      </c>
      <c r="E35" s="139" t="s">
        <v>463</v>
      </c>
      <c r="F35" s="140">
        <v>41730</v>
      </c>
      <c r="G35" s="139" t="s">
        <v>409</v>
      </c>
      <c r="H35" s="139" t="s">
        <v>158</v>
      </c>
      <c r="I35" s="140">
        <v>41758</v>
      </c>
      <c r="J35" s="140">
        <v>41759</v>
      </c>
      <c r="K35" s="141">
        <v>150000</v>
      </c>
      <c r="L35" s="142">
        <v>79401.8</v>
      </c>
      <c r="M35" s="141">
        <v>1</v>
      </c>
      <c r="N35" s="140" t="s">
        <v>418</v>
      </c>
      <c r="O35" s="143" t="s">
        <v>447</v>
      </c>
    </row>
    <row r="36" spans="3:15" x14ac:dyDescent="0.3">
      <c r="C36" s="138">
        <v>1045451085</v>
      </c>
      <c r="D36" s="139" t="s">
        <v>464</v>
      </c>
      <c r="E36" s="139" t="s">
        <v>465</v>
      </c>
      <c r="F36" s="140">
        <v>41760</v>
      </c>
      <c r="G36" s="139" t="s">
        <v>402</v>
      </c>
      <c r="H36" s="139" t="s">
        <v>158</v>
      </c>
      <c r="I36" s="140">
        <v>41761</v>
      </c>
      <c r="J36" s="140">
        <v>41764</v>
      </c>
      <c r="K36" s="141">
        <v>37000</v>
      </c>
      <c r="L36" s="142">
        <v>17289.259999999998</v>
      </c>
      <c r="M36" s="141">
        <v>1</v>
      </c>
      <c r="N36" s="140" t="s">
        <v>410</v>
      </c>
      <c r="O36" s="143" t="s">
        <v>447</v>
      </c>
    </row>
    <row r="37" spans="3:15" x14ac:dyDescent="0.3">
      <c r="C37" s="138">
        <v>2200746832</v>
      </c>
      <c r="D37" s="139" t="s">
        <v>466</v>
      </c>
      <c r="E37" s="139" t="s">
        <v>467</v>
      </c>
      <c r="F37" s="140">
        <v>41730</v>
      </c>
      <c r="G37" s="139" t="s">
        <v>402</v>
      </c>
      <c r="H37" s="139" t="s">
        <v>158</v>
      </c>
      <c r="I37" s="140">
        <v>41729</v>
      </c>
      <c r="J37" s="140">
        <v>41730</v>
      </c>
      <c r="K37" s="141">
        <v>38000</v>
      </c>
      <c r="L37" s="142">
        <v>15976.17</v>
      </c>
      <c r="M37" s="141">
        <v>1</v>
      </c>
      <c r="N37" s="140" t="s">
        <v>403</v>
      </c>
      <c r="O37" s="143" t="s">
        <v>447</v>
      </c>
    </row>
    <row r="38" spans="3:15" x14ac:dyDescent="0.3">
      <c r="C38" s="138">
        <v>1303401749</v>
      </c>
      <c r="D38" s="139" t="s">
        <v>468</v>
      </c>
      <c r="E38" s="139" t="s">
        <v>469</v>
      </c>
      <c r="F38" s="140">
        <v>41640</v>
      </c>
      <c r="G38" s="139" t="s">
        <v>402</v>
      </c>
      <c r="H38" s="139" t="s">
        <v>158</v>
      </c>
      <c r="I38" s="140">
        <v>41669</v>
      </c>
      <c r="J38" s="140">
        <v>41670</v>
      </c>
      <c r="K38" s="141">
        <v>50000</v>
      </c>
      <c r="L38" s="142">
        <v>11214.29</v>
      </c>
      <c r="M38" s="141">
        <v>1</v>
      </c>
      <c r="N38" s="140" t="s">
        <v>418</v>
      </c>
      <c r="O38" s="143" t="s">
        <v>447</v>
      </c>
    </row>
    <row r="39" spans="3:15" x14ac:dyDescent="0.3">
      <c r="C39" s="138">
        <v>2180257446</v>
      </c>
      <c r="D39" s="139" t="s">
        <v>470</v>
      </c>
      <c r="E39" s="139" t="s">
        <v>471</v>
      </c>
      <c r="F39" s="140">
        <v>41699</v>
      </c>
      <c r="G39" s="139" t="s">
        <v>417</v>
      </c>
      <c r="H39" s="139" t="s">
        <v>158</v>
      </c>
      <c r="I39" s="140">
        <v>41717</v>
      </c>
      <c r="J39" s="140">
        <v>41718</v>
      </c>
      <c r="K39" s="141">
        <v>200000</v>
      </c>
      <c r="L39" s="142">
        <v>64027.38</v>
      </c>
      <c r="M39" s="141">
        <v>1</v>
      </c>
      <c r="N39" s="140" t="s">
        <v>410</v>
      </c>
      <c r="O39" s="143" t="s">
        <v>447</v>
      </c>
    </row>
    <row r="40" spans="3:15" x14ac:dyDescent="0.3">
      <c r="C40" s="138">
        <v>1090235235</v>
      </c>
      <c r="D40" s="139" t="s">
        <v>472</v>
      </c>
      <c r="E40" s="139" t="s">
        <v>473</v>
      </c>
      <c r="F40" s="140">
        <v>41852</v>
      </c>
      <c r="G40" s="139" t="s">
        <v>413</v>
      </c>
      <c r="H40" s="139" t="s">
        <v>158</v>
      </c>
      <c r="I40" s="140">
        <v>41857</v>
      </c>
      <c r="J40" s="140">
        <v>41858</v>
      </c>
      <c r="K40" s="141">
        <v>60000</v>
      </c>
      <c r="L40" s="142">
        <v>47123.88</v>
      </c>
      <c r="M40" s="141">
        <v>1</v>
      </c>
      <c r="N40" s="140" t="s">
        <v>418</v>
      </c>
      <c r="O40" s="143" t="s">
        <v>447</v>
      </c>
    </row>
    <row r="41" spans="3:15" x14ac:dyDescent="0.3">
      <c r="C41" s="138">
        <v>4103485744</v>
      </c>
      <c r="D41" s="139" t="s">
        <v>474</v>
      </c>
      <c r="E41" s="139" t="s">
        <v>475</v>
      </c>
      <c r="F41" s="140">
        <v>41640</v>
      </c>
      <c r="G41" s="139" t="s">
        <v>413</v>
      </c>
      <c r="H41" s="139" t="s">
        <v>158</v>
      </c>
      <c r="I41" s="140">
        <v>41641</v>
      </c>
      <c r="J41" s="140">
        <v>41642</v>
      </c>
      <c r="K41" s="141">
        <v>93000</v>
      </c>
      <c r="L41" s="142">
        <v>11902.64</v>
      </c>
      <c r="M41" s="141">
        <v>1</v>
      </c>
      <c r="N41" s="140" t="s">
        <v>410</v>
      </c>
      <c r="O41" s="143" t="s">
        <v>447</v>
      </c>
    </row>
    <row r="42" spans="3:15" x14ac:dyDescent="0.3">
      <c r="C42" s="138">
        <v>6318418084</v>
      </c>
      <c r="D42" s="139" t="s">
        <v>476</v>
      </c>
      <c r="E42" s="139" t="s">
        <v>477</v>
      </c>
      <c r="F42" s="140">
        <v>41699</v>
      </c>
      <c r="G42" s="139" t="s">
        <v>413</v>
      </c>
      <c r="H42" s="139" t="s">
        <v>158</v>
      </c>
      <c r="I42" s="140">
        <v>41698</v>
      </c>
      <c r="J42" s="140">
        <v>41701</v>
      </c>
      <c r="K42" s="141">
        <v>76000</v>
      </c>
      <c r="L42" s="142">
        <v>28002.93</v>
      </c>
      <c r="M42" s="141">
        <v>1</v>
      </c>
      <c r="N42" s="140" t="s">
        <v>403</v>
      </c>
      <c r="O42" s="143" t="s">
        <v>447</v>
      </c>
    </row>
    <row r="43" spans="3:15" x14ac:dyDescent="0.3">
      <c r="C43" s="138">
        <v>2200710283</v>
      </c>
      <c r="D43" s="139" t="s">
        <v>478</v>
      </c>
      <c r="E43" s="139" t="s">
        <v>479</v>
      </c>
      <c r="F43" s="140">
        <v>41791</v>
      </c>
      <c r="G43" s="139" t="s">
        <v>402</v>
      </c>
      <c r="H43" s="139" t="s">
        <v>158</v>
      </c>
      <c r="I43" s="140">
        <v>41799</v>
      </c>
      <c r="J43" s="140">
        <v>41800</v>
      </c>
      <c r="K43" s="141">
        <v>25000</v>
      </c>
      <c r="L43" s="142">
        <v>15081.36</v>
      </c>
      <c r="M43" s="141">
        <v>1</v>
      </c>
      <c r="N43" s="140" t="s">
        <v>403</v>
      </c>
      <c r="O43" s="143" t="s">
        <v>480</v>
      </c>
    </row>
    <row r="44" spans="3:15" x14ac:dyDescent="0.3">
      <c r="C44" s="138">
        <v>4391129970</v>
      </c>
      <c r="D44" s="139" t="s">
        <v>481</v>
      </c>
      <c r="E44" s="139" t="s">
        <v>482</v>
      </c>
      <c r="F44" s="140">
        <v>41913</v>
      </c>
      <c r="G44" s="139" t="s">
        <v>413</v>
      </c>
      <c r="H44" s="139" t="s">
        <v>158</v>
      </c>
      <c r="I44" s="140">
        <v>41935</v>
      </c>
      <c r="J44" s="140">
        <v>41936</v>
      </c>
      <c r="K44" s="141">
        <v>53000</v>
      </c>
      <c r="L44" s="142">
        <v>53000</v>
      </c>
      <c r="M44" s="141">
        <v>1</v>
      </c>
      <c r="N44" s="140" t="s">
        <v>410</v>
      </c>
      <c r="O44" s="143" t="s">
        <v>480</v>
      </c>
    </row>
    <row r="45" spans="3:15" x14ac:dyDescent="0.3">
      <c r="C45" s="138">
        <v>2292718145</v>
      </c>
      <c r="D45" s="139" t="s">
        <v>483</v>
      </c>
      <c r="E45" s="139" t="s">
        <v>484</v>
      </c>
      <c r="F45" s="140">
        <v>41760</v>
      </c>
      <c r="G45" s="139" t="s">
        <v>417</v>
      </c>
      <c r="H45" s="139" t="s">
        <v>158</v>
      </c>
      <c r="I45" s="140">
        <v>41782</v>
      </c>
      <c r="J45" s="140">
        <v>41785</v>
      </c>
      <c r="K45" s="141">
        <v>250000</v>
      </c>
      <c r="L45" s="142">
        <v>146567.79</v>
      </c>
      <c r="M45" s="141">
        <v>1</v>
      </c>
      <c r="N45" s="140" t="s">
        <v>418</v>
      </c>
      <c r="O45" s="143" t="s">
        <v>480</v>
      </c>
    </row>
    <row r="46" spans="3:15" x14ac:dyDescent="0.3">
      <c r="C46" s="138">
        <v>2296137664</v>
      </c>
      <c r="D46" s="139" t="s">
        <v>485</v>
      </c>
      <c r="E46" s="139" t="s">
        <v>486</v>
      </c>
      <c r="F46" s="140">
        <v>41699</v>
      </c>
      <c r="G46" s="139" t="s">
        <v>402</v>
      </c>
      <c r="H46" s="139" t="s">
        <v>158</v>
      </c>
      <c r="I46" s="140">
        <v>41719</v>
      </c>
      <c r="J46" s="140">
        <v>41722</v>
      </c>
      <c r="K46" s="141">
        <v>32000</v>
      </c>
      <c r="L46" s="142">
        <v>13263.99</v>
      </c>
      <c r="M46" s="141">
        <v>1</v>
      </c>
      <c r="N46" s="140" t="s">
        <v>403</v>
      </c>
      <c r="O46" s="143" t="s">
        <v>480</v>
      </c>
    </row>
    <row r="47" spans="3:15" x14ac:dyDescent="0.3">
      <c r="C47" s="138">
        <v>1093435295</v>
      </c>
      <c r="D47" s="139" t="s">
        <v>487</v>
      </c>
      <c r="E47" s="139" t="s">
        <v>488</v>
      </c>
      <c r="F47" s="140">
        <v>41852</v>
      </c>
      <c r="G47" s="139" t="s">
        <v>402</v>
      </c>
      <c r="H47" s="139" t="s">
        <v>158</v>
      </c>
      <c r="I47" s="140">
        <v>41858</v>
      </c>
      <c r="J47" s="140">
        <v>41859</v>
      </c>
      <c r="K47" s="141">
        <v>25000</v>
      </c>
      <c r="L47" s="142">
        <v>21160.61</v>
      </c>
      <c r="M47" s="141">
        <v>1</v>
      </c>
      <c r="N47" s="140" t="s">
        <v>418</v>
      </c>
      <c r="O47" s="143" t="s">
        <v>480</v>
      </c>
    </row>
    <row r="48" spans="3:15" x14ac:dyDescent="0.3">
      <c r="C48" s="138">
        <v>5049846975</v>
      </c>
      <c r="D48" s="139" t="s">
        <v>489</v>
      </c>
      <c r="E48" s="139" t="s">
        <v>490</v>
      </c>
      <c r="F48" s="140">
        <v>41730</v>
      </c>
      <c r="G48" s="139" t="s">
        <v>413</v>
      </c>
      <c r="H48" s="139" t="s">
        <v>158</v>
      </c>
      <c r="I48" s="140">
        <v>41738</v>
      </c>
      <c r="J48" s="140">
        <v>41739</v>
      </c>
      <c r="K48" s="141">
        <v>90000</v>
      </c>
      <c r="L48" s="142">
        <v>50678.21</v>
      </c>
      <c r="M48" s="141">
        <v>1</v>
      </c>
      <c r="N48" s="140" t="s">
        <v>403</v>
      </c>
      <c r="O48" s="143" t="s">
        <v>480</v>
      </c>
    </row>
    <row r="49" spans="3:15" x14ac:dyDescent="0.3">
      <c r="C49" s="138">
        <v>2201488079</v>
      </c>
      <c r="D49" s="139" t="s">
        <v>491</v>
      </c>
      <c r="E49" s="139" t="s">
        <v>492</v>
      </c>
      <c r="F49" s="140">
        <v>41730</v>
      </c>
      <c r="G49" s="139" t="s">
        <v>402</v>
      </c>
      <c r="H49" s="139" t="s">
        <v>158</v>
      </c>
      <c r="I49" s="140">
        <v>41738</v>
      </c>
      <c r="J49" s="140">
        <v>41739</v>
      </c>
      <c r="K49" s="141">
        <v>40000</v>
      </c>
      <c r="L49" s="142">
        <v>17609.509999999998</v>
      </c>
      <c r="M49" s="141">
        <v>1</v>
      </c>
      <c r="N49" s="140" t="s">
        <v>410</v>
      </c>
      <c r="O49" s="143" t="s">
        <v>480</v>
      </c>
    </row>
    <row r="50" spans="3:15" x14ac:dyDescent="0.3">
      <c r="C50" s="138">
        <v>1427787007</v>
      </c>
      <c r="D50" s="139" t="s">
        <v>493</v>
      </c>
      <c r="E50" s="139" t="s">
        <v>494</v>
      </c>
      <c r="F50" s="140">
        <v>41852</v>
      </c>
      <c r="G50" s="139" t="s">
        <v>413</v>
      </c>
      <c r="H50" s="139" t="s">
        <v>158</v>
      </c>
      <c r="I50" s="140">
        <v>41856</v>
      </c>
      <c r="J50" s="140">
        <v>41857</v>
      </c>
      <c r="K50" s="141">
        <v>75000</v>
      </c>
      <c r="L50" s="142">
        <v>59884.75</v>
      </c>
      <c r="M50" s="141">
        <v>1</v>
      </c>
      <c r="N50" s="140" t="s">
        <v>418</v>
      </c>
      <c r="O50" s="143" t="s">
        <v>480</v>
      </c>
    </row>
    <row r="51" spans="3:15" x14ac:dyDescent="0.3">
      <c r="C51" s="138">
        <v>1048487144</v>
      </c>
      <c r="D51" s="139" t="s">
        <v>495</v>
      </c>
      <c r="E51" s="139" t="s">
        <v>496</v>
      </c>
      <c r="F51" s="140">
        <v>41699</v>
      </c>
      <c r="G51" s="139" t="s">
        <v>402</v>
      </c>
      <c r="H51" s="139" t="s">
        <v>164</v>
      </c>
      <c r="I51" s="140">
        <v>41717</v>
      </c>
      <c r="J51" s="140">
        <v>41718</v>
      </c>
      <c r="K51" s="141">
        <v>10000</v>
      </c>
      <c r="L51" s="142">
        <v>7748.96</v>
      </c>
      <c r="M51" s="141">
        <v>1</v>
      </c>
      <c r="N51" s="140" t="s">
        <v>403</v>
      </c>
      <c r="O51" s="143" t="s">
        <v>480</v>
      </c>
    </row>
    <row r="52" spans="3:15" x14ac:dyDescent="0.3">
      <c r="C52" s="138">
        <v>6319335923</v>
      </c>
      <c r="D52" s="139" t="s">
        <v>497</v>
      </c>
      <c r="E52" s="139" t="s">
        <v>498</v>
      </c>
      <c r="F52" s="140">
        <v>41730</v>
      </c>
      <c r="G52" s="139" t="s">
        <v>402</v>
      </c>
      <c r="H52" s="139" t="s">
        <v>158</v>
      </c>
      <c r="I52" s="140">
        <v>41738</v>
      </c>
      <c r="J52" s="140">
        <v>41739</v>
      </c>
      <c r="K52" s="141">
        <v>31000</v>
      </c>
      <c r="L52" s="142">
        <v>13843.41</v>
      </c>
      <c r="M52" s="141">
        <v>1</v>
      </c>
      <c r="N52" s="140" t="s">
        <v>403</v>
      </c>
      <c r="O52" s="143" t="s">
        <v>480</v>
      </c>
    </row>
    <row r="53" spans="3:15" x14ac:dyDescent="0.3">
      <c r="C53" s="138">
        <v>6311271589</v>
      </c>
      <c r="D53" s="139" t="s">
        <v>499</v>
      </c>
      <c r="E53" s="139" t="s">
        <v>500</v>
      </c>
      <c r="F53" s="140">
        <v>41730</v>
      </c>
      <c r="G53" s="139" t="s">
        <v>413</v>
      </c>
      <c r="H53" s="139" t="s">
        <v>158</v>
      </c>
      <c r="I53" s="140">
        <v>41736</v>
      </c>
      <c r="J53" s="140">
        <v>41737</v>
      </c>
      <c r="K53" s="141">
        <v>70000</v>
      </c>
      <c r="L53" s="142">
        <v>39571.449999999997</v>
      </c>
      <c r="M53" s="141">
        <v>1</v>
      </c>
      <c r="N53" s="140" t="s">
        <v>403</v>
      </c>
      <c r="O53" s="143" t="s">
        <v>480</v>
      </c>
    </row>
    <row r="54" spans="3:15" x14ac:dyDescent="0.3">
      <c r="C54" s="138">
        <v>1051619120</v>
      </c>
      <c r="D54" s="139" t="s">
        <v>501</v>
      </c>
      <c r="E54" s="139" t="s">
        <v>502</v>
      </c>
      <c r="F54" s="140">
        <v>41913</v>
      </c>
      <c r="G54" s="139" t="s">
        <v>413</v>
      </c>
      <c r="H54" s="139" t="s">
        <v>161</v>
      </c>
      <c r="I54" s="140">
        <v>41936</v>
      </c>
      <c r="J54" s="140">
        <v>41939</v>
      </c>
      <c r="K54" s="141">
        <v>60000</v>
      </c>
      <c r="L54" s="142">
        <v>58739.65</v>
      </c>
      <c r="M54" s="141">
        <v>1</v>
      </c>
      <c r="N54" s="140" t="s">
        <v>403</v>
      </c>
      <c r="O54" s="143" t="s">
        <v>480</v>
      </c>
    </row>
    <row r="55" spans="3:15" x14ac:dyDescent="0.3">
      <c r="C55" s="138">
        <v>1091866962</v>
      </c>
      <c r="D55" s="139" t="s">
        <v>503</v>
      </c>
      <c r="E55" s="139" t="s">
        <v>504</v>
      </c>
      <c r="F55" s="140">
        <v>41852</v>
      </c>
      <c r="G55" s="139" t="s">
        <v>402</v>
      </c>
      <c r="H55" s="139" t="s">
        <v>161</v>
      </c>
      <c r="I55" s="140">
        <v>41873</v>
      </c>
      <c r="J55" s="140">
        <v>41876</v>
      </c>
      <c r="K55" s="141">
        <v>34000</v>
      </c>
      <c r="L55" s="142">
        <v>31955.49</v>
      </c>
      <c r="M55" s="141">
        <v>1</v>
      </c>
      <c r="N55" s="140" t="s">
        <v>403</v>
      </c>
      <c r="O55" s="143" t="s">
        <v>480</v>
      </c>
    </row>
    <row r="56" spans="3:15" x14ac:dyDescent="0.3">
      <c r="C56" s="138">
        <v>4099959785</v>
      </c>
      <c r="D56" s="139" t="s">
        <v>505</v>
      </c>
      <c r="E56" s="139" t="s">
        <v>506</v>
      </c>
      <c r="F56" s="140">
        <v>41791</v>
      </c>
      <c r="G56" s="139" t="s">
        <v>409</v>
      </c>
      <c r="H56" s="139" t="s">
        <v>158</v>
      </c>
      <c r="I56" s="140">
        <v>41815</v>
      </c>
      <c r="J56" s="140">
        <v>41816</v>
      </c>
      <c r="K56" s="141">
        <v>104000</v>
      </c>
      <c r="L56" s="142">
        <v>76476.509999999995</v>
      </c>
      <c r="M56" s="141">
        <v>1</v>
      </c>
      <c r="N56" s="140" t="s">
        <v>403</v>
      </c>
      <c r="O56" s="143" t="s">
        <v>480</v>
      </c>
    </row>
    <row r="57" spans="3:15" x14ac:dyDescent="0.3">
      <c r="C57" s="144">
        <v>2042847780</v>
      </c>
      <c r="D57" s="145" t="s">
        <v>507</v>
      </c>
      <c r="E57" s="145" t="s">
        <v>508</v>
      </c>
      <c r="F57" s="146">
        <v>41791</v>
      </c>
      <c r="G57" s="145" t="s">
        <v>402</v>
      </c>
      <c r="H57" s="145" t="s">
        <v>164</v>
      </c>
      <c r="I57" s="146">
        <v>41809</v>
      </c>
      <c r="J57" s="146">
        <v>41810</v>
      </c>
      <c r="K57" s="147">
        <v>50000</v>
      </c>
      <c r="L57" s="148">
        <v>34547.660000000003</v>
      </c>
      <c r="M57" s="147">
        <v>1</v>
      </c>
      <c r="N57" s="146" t="s">
        <v>410</v>
      </c>
      <c r="O57" s="149" t="s">
        <v>480</v>
      </c>
    </row>
  </sheetData>
  <sheetProtection algorithmName="SHA-512" hashValue="k7MQpyS73TurhCDEskVZBOUbuV05iWWeaD8CLDSq2K7wvsvVCAVhRdLctXhY2OUgjxC9gq2VDAmfNMSOb8FoYA==" saltValue="BcNVwIyJG3xSvH3JS9mTbw==" spinCount="100000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boBox1">
          <controlPr defaultSize="0" autoLine="0" listFillRange="Controls!E2:E3" r:id="rId5">
            <anchor moveWithCells="1">
              <from>
                <xdr:col>9</xdr:col>
                <xdr:colOff>1866900</xdr:colOff>
                <xdr:row>4</xdr:row>
                <xdr:rowOff>121920</xdr:rowOff>
              </from>
              <to>
                <xdr:col>11</xdr:col>
                <xdr:colOff>571500</xdr:colOff>
                <xdr:row>6</xdr:row>
                <xdr:rowOff>22860</xdr:rowOff>
              </to>
            </anchor>
          </controlPr>
        </control>
      </mc:Choice>
      <mc:Fallback>
        <control shapeId="4097" r:id="rId4" name="ComboBox1"/>
      </mc:Fallback>
    </mc:AlternateContent>
    <mc:AlternateContent xmlns:mc="http://schemas.openxmlformats.org/markup-compatibility/2006">
      <mc:Choice Requires="x14">
        <control shapeId="4098" r:id="rId6" name="ComboBox2">
          <controlPr defaultSize="0" autoLine="0" linkedCell="mmmyy" listFillRange="Controls!M2:M13" r:id="rId7">
            <anchor moveWithCells="1">
              <from>
                <xdr:col>12</xdr:col>
                <xdr:colOff>68580</xdr:colOff>
                <xdr:row>4</xdr:row>
                <xdr:rowOff>121920</xdr:rowOff>
              </from>
              <to>
                <xdr:col>14</xdr:col>
                <xdr:colOff>441960</xdr:colOff>
                <xdr:row>6</xdr:row>
                <xdr:rowOff>22860</xdr:rowOff>
              </to>
            </anchor>
          </controlPr>
        </control>
      </mc:Choice>
      <mc:Fallback>
        <control shapeId="4098" r:id="rId6" name="ComboBox2"/>
      </mc:Fallback>
    </mc:AlternateContent>
  </controls>
  <tableParts count="1">
    <tablePart r:id="rId8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OQ29"/>
  <sheetViews>
    <sheetView topLeftCell="NO1" zoomScale="80" zoomScaleNormal="80" workbookViewId="0">
      <selection activeCell="NV4" sqref="NV4:NV15"/>
    </sheetView>
  </sheetViews>
  <sheetFormatPr defaultRowHeight="14.4" x14ac:dyDescent="0.3"/>
  <cols>
    <col min="1" max="6" width="9.109375" style="12"/>
    <col min="18" max="19" width="0" hidden="1" customWidth="1"/>
    <col min="20" max="20" width="13.6640625" hidden="1" customWidth="1"/>
    <col min="21" max="23" width="0" hidden="1" customWidth="1"/>
    <col min="25" max="25" width="11.33203125" customWidth="1"/>
    <col min="29" max="29" width="2.33203125" style="49" customWidth="1"/>
    <col min="38" max="40" width="10.109375" bestFit="1" customWidth="1"/>
    <col min="45" max="45" width="10.44140625" customWidth="1"/>
    <col min="56" max="56" width="2.44140625" style="49" customWidth="1"/>
    <col min="58" max="67" width="9.109375" style="12"/>
    <col min="68" max="68" width="9.109375" customWidth="1"/>
    <col min="86" max="86" width="3.109375" style="49" customWidth="1"/>
    <col min="88" max="88" width="25.109375" bestFit="1" customWidth="1"/>
    <col min="102" max="102" width="2.33203125" style="49" customWidth="1"/>
    <col min="116" max="117" width="9.109375" style="12"/>
    <col min="123" max="123" width="3.109375" style="49" customWidth="1"/>
    <col min="141" max="141" width="3.109375" style="49" customWidth="1"/>
    <col min="165" max="165" width="14.6640625" bestFit="1" customWidth="1"/>
    <col min="169" max="169" width="2.33203125" style="49" customWidth="1"/>
    <col min="173" max="173" width="9.109375" style="12"/>
    <col min="174" max="174" width="10.5546875" bestFit="1" customWidth="1"/>
    <col min="181" max="181" width="16.5546875" style="12" bestFit="1" customWidth="1"/>
    <col min="182" max="182" width="30.109375" bestFit="1" customWidth="1"/>
    <col min="183" max="183" width="32.33203125" bestFit="1" customWidth="1"/>
    <col min="186" max="186" width="54.109375" bestFit="1" customWidth="1"/>
    <col min="191" max="191" width="20.5546875" bestFit="1" customWidth="1"/>
    <col min="194" max="194" width="2.44140625" style="49" customWidth="1"/>
    <col min="220" max="221" width="15.44140625" customWidth="1"/>
    <col min="222" max="222" width="18.5546875" bestFit="1" customWidth="1"/>
    <col min="223" max="223" width="19" bestFit="1" customWidth="1"/>
    <col min="225" max="225" width="2.44140625" style="49" customWidth="1"/>
    <col min="254" max="254" width="2.109375" style="49" customWidth="1"/>
    <col min="266" max="269" width="9.109375" style="12"/>
    <col min="274" max="274" width="9" customWidth="1"/>
    <col min="279" max="279" width="2" style="49" customWidth="1"/>
    <col min="305" max="305" width="2.33203125" style="49" customWidth="1"/>
    <col min="307" max="307" width="45.109375" customWidth="1"/>
    <col min="309" max="309" width="19.33203125" customWidth="1"/>
    <col min="310" max="310" width="15.88671875" bestFit="1" customWidth="1"/>
    <col min="311" max="312" width="9.109375" style="12"/>
    <col min="313" max="313" width="0" hidden="1" customWidth="1"/>
    <col min="314" max="318" width="0" style="12" hidden="1" customWidth="1"/>
    <col min="319" max="319" width="9.109375" style="12"/>
    <col min="322" max="322" width="47.33203125" customWidth="1"/>
    <col min="323" max="323" width="15.5546875" bestFit="1" customWidth="1"/>
    <col min="324" max="324" width="21.44140625" bestFit="1" customWidth="1"/>
    <col min="325" max="325" width="10" bestFit="1" customWidth="1"/>
    <col min="326" max="326" width="13.33203125" hidden="1" customWidth="1"/>
    <col min="327" max="327" width="15.33203125" hidden="1" customWidth="1"/>
    <col min="328" max="328" width="15.109375" style="12" hidden="1" customWidth="1"/>
    <col min="329" max="329" width="10.5546875" style="12" hidden="1" customWidth="1"/>
    <col min="330" max="332" width="10.6640625" style="175" hidden="1" customWidth="1"/>
    <col min="333" max="333" width="10.6640625" style="12" hidden="1" customWidth="1"/>
    <col min="334" max="335" width="10.6640625" hidden="1" customWidth="1"/>
    <col min="336" max="336" width="0" hidden="1" customWidth="1"/>
    <col min="337" max="337" width="9.109375" customWidth="1"/>
    <col min="338" max="338" width="47.88671875" bestFit="1" customWidth="1"/>
    <col min="339" max="339" width="17.44140625" customWidth="1"/>
    <col min="340" max="340" width="12.33203125" bestFit="1" customWidth="1"/>
    <col min="341" max="341" width="30.33203125" bestFit="1" customWidth="1"/>
    <col min="342" max="342" width="32.33203125" bestFit="1" customWidth="1"/>
    <col min="343" max="347" width="13.33203125" style="175" customWidth="1"/>
    <col min="348" max="348" width="13.33203125" customWidth="1"/>
    <col min="349" max="349" width="9.109375" style="175"/>
    <col min="350" max="350" width="20.109375" style="175" bestFit="1" customWidth="1"/>
    <col min="351" max="351" width="22.44140625" style="175" bestFit="1" customWidth="1"/>
    <col min="352" max="352" width="23.109375" style="175" bestFit="1" customWidth="1"/>
    <col min="353" max="353" width="27.109375" bestFit="1" customWidth="1"/>
    <col min="354" max="354" width="9.109375" customWidth="1"/>
    <col min="355" max="358" width="9.109375" style="175" customWidth="1"/>
    <col min="359" max="361" width="23.109375" style="175" customWidth="1"/>
    <col min="362" max="362" width="19.5546875" customWidth="1"/>
    <col min="363" max="363" width="24.109375" bestFit="1" customWidth="1"/>
    <col min="364" max="364" width="20.109375" bestFit="1" customWidth="1"/>
    <col min="365" max="365" width="22.44140625" bestFit="1" customWidth="1"/>
    <col min="366" max="366" width="27.109375" bestFit="1" customWidth="1"/>
    <col min="367" max="367" width="23.109375" style="175" bestFit="1" customWidth="1"/>
    <col min="368" max="368" width="3.33203125" style="49" customWidth="1"/>
    <col min="370" max="370" width="47" customWidth="1"/>
    <col min="376" max="376" width="47.88671875" customWidth="1"/>
    <col min="378" max="378" width="14.5546875" customWidth="1"/>
    <col min="380" max="380" width="13" bestFit="1" customWidth="1"/>
    <col min="385" max="385" width="46.33203125" customWidth="1"/>
    <col min="386" max="386" width="11.109375" customWidth="1"/>
    <col min="387" max="387" width="10.88671875" bestFit="1" customWidth="1"/>
    <col min="388" max="388" width="15.6640625" customWidth="1"/>
    <col min="390" max="392" width="9.109375" style="12"/>
    <col min="393" max="393" width="20" style="12" customWidth="1"/>
    <col min="394" max="394" width="12.109375" style="12" customWidth="1"/>
    <col min="395" max="395" width="14.5546875" style="12" customWidth="1"/>
    <col min="396" max="396" width="14.33203125" style="12" customWidth="1"/>
    <col min="397" max="397" width="9.109375" style="12"/>
    <col min="399" max="399" width="9.109375" style="12"/>
    <col min="400" max="400" width="43.109375" style="12" customWidth="1"/>
    <col min="401" max="401" width="9.109375" style="12"/>
    <col min="402" max="402" width="31" style="12" customWidth="1"/>
    <col min="403" max="405" width="9.109375" style="12"/>
    <col min="407" max="407" width="2.44140625" style="49" customWidth="1"/>
  </cols>
  <sheetData>
    <row r="1" spans="1:407" s="48" customFormat="1" x14ac:dyDescent="0.3">
      <c r="A1" s="94"/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 t="s">
        <v>261</v>
      </c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5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 t="s">
        <v>311</v>
      </c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5"/>
      <c r="BW1" s="48" t="s">
        <v>262</v>
      </c>
      <c r="CH1" s="49"/>
      <c r="CM1" s="48" t="s">
        <v>110</v>
      </c>
      <c r="CX1" s="49"/>
      <c r="DH1" s="48" t="s">
        <v>219</v>
      </c>
      <c r="DS1" s="49"/>
      <c r="EC1" s="48" t="s">
        <v>521</v>
      </c>
      <c r="EK1" s="49"/>
      <c r="FA1" s="48" t="s">
        <v>371</v>
      </c>
      <c r="FM1" s="49"/>
      <c r="FX1" s="48" t="s">
        <v>555</v>
      </c>
      <c r="GL1" s="49"/>
      <c r="GM1" s="94"/>
      <c r="GN1" s="94"/>
      <c r="GO1" s="94"/>
      <c r="GP1" s="94"/>
      <c r="GQ1" s="94"/>
      <c r="GR1" s="94"/>
      <c r="GS1" s="94"/>
      <c r="GT1" s="94"/>
      <c r="GU1" s="94" t="s">
        <v>273</v>
      </c>
      <c r="GV1" s="94"/>
      <c r="GW1" s="94"/>
      <c r="GX1" s="94"/>
      <c r="GY1" s="94"/>
      <c r="GZ1" s="94"/>
      <c r="HA1" s="94"/>
      <c r="HB1" s="94"/>
      <c r="HC1" s="94"/>
      <c r="HD1" s="94"/>
      <c r="HE1" s="94"/>
      <c r="HF1" s="94"/>
      <c r="HG1" s="94"/>
      <c r="HH1" s="94"/>
      <c r="HI1" s="94"/>
      <c r="HJ1" s="94"/>
      <c r="HK1" s="94"/>
      <c r="HL1" s="94"/>
      <c r="HM1" s="94"/>
      <c r="HN1" s="94"/>
      <c r="HO1" s="94"/>
      <c r="HP1" s="94"/>
      <c r="HQ1" s="49"/>
      <c r="HR1" s="94"/>
      <c r="HS1" s="94"/>
      <c r="HT1" s="94"/>
      <c r="HU1" s="94"/>
      <c r="HV1" s="94"/>
      <c r="HW1" s="94"/>
      <c r="HX1" s="94"/>
      <c r="HY1" s="94"/>
      <c r="HZ1" s="94"/>
      <c r="IA1" s="94"/>
      <c r="IB1" s="94"/>
      <c r="IC1" s="94"/>
      <c r="ID1" s="94"/>
      <c r="IE1" s="94"/>
      <c r="IF1" s="94"/>
      <c r="IG1" s="94" t="s">
        <v>275</v>
      </c>
      <c r="IH1" s="94"/>
      <c r="II1" s="94"/>
      <c r="IJ1" s="94"/>
      <c r="IK1" s="94"/>
      <c r="IL1" s="94"/>
      <c r="IM1" s="94"/>
      <c r="IN1" s="94"/>
      <c r="IO1" s="94"/>
      <c r="IP1" s="94"/>
      <c r="IQ1" s="94"/>
      <c r="IR1" s="94"/>
      <c r="IS1" s="94"/>
      <c r="IT1" s="95"/>
      <c r="IW1" s="94"/>
      <c r="IX1" s="94"/>
      <c r="IY1" s="94"/>
      <c r="IZ1" s="94"/>
      <c r="JA1" s="94"/>
      <c r="JB1" s="94" t="s">
        <v>279</v>
      </c>
      <c r="JC1" s="94"/>
      <c r="JD1" s="94"/>
      <c r="JE1" s="94"/>
      <c r="JF1" s="94"/>
      <c r="JG1" s="94"/>
      <c r="JH1" s="94"/>
      <c r="JI1" s="94"/>
      <c r="JJ1" s="94"/>
      <c r="JK1" s="94"/>
      <c r="JL1" s="94"/>
      <c r="JM1" s="94"/>
      <c r="JN1" s="94"/>
      <c r="JO1" s="94"/>
      <c r="JP1" s="94"/>
      <c r="JQ1" s="94"/>
      <c r="JR1" s="94"/>
      <c r="JS1" s="95"/>
      <c r="KG1" s="48" t="s">
        <v>281</v>
      </c>
      <c r="KS1" s="49"/>
      <c r="LX1" s="48" t="s">
        <v>283</v>
      </c>
      <c r="ND1" s="49"/>
      <c r="NN1" s="48" t="s">
        <v>284</v>
      </c>
      <c r="OQ1" s="49"/>
    </row>
    <row r="2" spans="1:407" ht="15.6" x14ac:dyDescent="0.3">
      <c r="A2" s="1"/>
      <c r="B2" s="1" t="s">
        <v>326</v>
      </c>
      <c r="C2" s="1"/>
      <c r="D2" s="1"/>
      <c r="E2" s="1"/>
      <c r="F2" s="1"/>
      <c r="G2" s="1"/>
      <c r="H2" s="1"/>
      <c r="I2" s="1"/>
      <c r="J2" s="1"/>
      <c r="K2" s="1"/>
      <c r="L2" s="1" t="s">
        <v>5</v>
      </c>
      <c r="M2" s="1"/>
      <c r="N2" s="1"/>
      <c r="O2" s="1"/>
      <c r="P2" s="1"/>
      <c r="Q2" s="1"/>
      <c r="R2" s="1" t="s">
        <v>10</v>
      </c>
      <c r="S2" s="1"/>
      <c r="T2" s="1"/>
      <c r="U2" s="1"/>
      <c r="V2" s="1"/>
      <c r="W2" s="1"/>
      <c r="X2" s="1"/>
      <c r="Y2" s="1" t="s">
        <v>11</v>
      </c>
      <c r="Z2" s="1"/>
      <c r="AA2" s="1"/>
      <c r="AB2" s="1"/>
      <c r="AC2" s="95"/>
      <c r="AD2" s="1"/>
      <c r="AE2" s="1"/>
      <c r="AF2" s="1" t="s">
        <v>318</v>
      </c>
      <c r="AG2" s="1"/>
      <c r="AH2" s="1"/>
      <c r="AI2" s="1"/>
      <c r="AJ2" s="1"/>
      <c r="AK2" s="1"/>
      <c r="AL2" s="1" t="s">
        <v>319</v>
      </c>
      <c r="AM2" s="1"/>
      <c r="AN2" s="1"/>
      <c r="AO2" s="1"/>
      <c r="AP2" s="1"/>
      <c r="AQ2" s="1"/>
      <c r="AR2" s="1"/>
      <c r="AS2" s="1" t="s">
        <v>322</v>
      </c>
      <c r="AT2" s="1"/>
      <c r="AU2" s="1"/>
      <c r="AV2" s="1"/>
      <c r="AW2" s="1"/>
      <c r="AX2" s="1"/>
      <c r="AY2" s="3" t="s">
        <v>50</v>
      </c>
      <c r="AZ2" s="1"/>
      <c r="BA2" s="1"/>
      <c r="BB2" s="1"/>
      <c r="BC2" s="1"/>
      <c r="BD2" s="95"/>
      <c r="BE2" s="1"/>
      <c r="BF2" s="1"/>
      <c r="BG2" s="1"/>
      <c r="BH2" s="1" t="s">
        <v>380</v>
      </c>
      <c r="BI2" s="1"/>
      <c r="BJ2" s="1"/>
      <c r="BK2" s="1"/>
      <c r="BL2" s="1"/>
      <c r="BM2" s="1"/>
      <c r="BN2" s="1"/>
      <c r="BO2" s="1"/>
      <c r="BP2" s="1"/>
      <c r="BQ2" s="3" t="s">
        <v>55</v>
      </c>
      <c r="BR2" s="1"/>
      <c r="BS2" s="1"/>
      <c r="BT2" s="1"/>
      <c r="BU2" s="1"/>
      <c r="BV2" s="1"/>
      <c r="BW2" s="1"/>
      <c r="BX2" s="3" t="s">
        <v>59</v>
      </c>
      <c r="BY2" s="1"/>
      <c r="BZ2" s="1"/>
      <c r="CA2" s="1"/>
      <c r="CB2" s="1"/>
      <c r="CC2" s="1"/>
      <c r="CD2" s="1"/>
      <c r="CE2" s="1" t="s">
        <v>556</v>
      </c>
      <c r="CF2" s="1"/>
      <c r="CG2" s="1"/>
      <c r="CH2" s="95"/>
      <c r="CI2" s="1"/>
      <c r="CJ2" s="1"/>
      <c r="CK2" s="1" t="s">
        <v>118</v>
      </c>
      <c r="CL2" s="1"/>
      <c r="CM2" s="1"/>
      <c r="CN2" s="1"/>
      <c r="CO2" s="1"/>
      <c r="CP2" s="1"/>
      <c r="CQ2" s="1" t="s">
        <v>211</v>
      </c>
      <c r="CR2" s="1"/>
      <c r="CS2" s="1"/>
      <c r="CT2" s="1"/>
      <c r="CU2" s="1"/>
      <c r="CV2" s="1" t="s">
        <v>263</v>
      </c>
      <c r="CW2" s="1"/>
      <c r="CX2" s="95"/>
      <c r="CY2" s="1"/>
      <c r="CZ2" s="1"/>
      <c r="DA2" s="1" t="s">
        <v>264</v>
      </c>
      <c r="DB2" s="1"/>
      <c r="DC2" s="1"/>
      <c r="DD2" s="1"/>
      <c r="DE2" s="1"/>
      <c r="DF2" s="1" t="s">
        <v>307</v>
      </c>
      <c r="DG2" s="1"/>
      <c r="DH2" s="1"/>
      <c r="DI2" s="1"/>
      <c r="DJ2" s="1"/>
      <c r="DK2" s="1" t="s">
        <v>221</v>
      </c>
      <c r="DL2" s="1"/>
      <c r="DM2" s="1"/>
      <c r="DN2" s="1"/>
      <c r="DO2" s="1"/>
      <c r="DP2" s="1"/>
      <c r="DQ2" s="1" t="s">
        <v>222</v>
      </c>
      <c r="DR2" s="1"/>
      <c r="DS2" s="95"/>
      <c r="DT2" s="1"/>
      <c r="DU2" s="1"/>
      <c r="DV2" s="1" t="s">
        <v>522</v>
      </c>
      <c r="DW2" s="1"/>
      <c r="DX2" s="1"/>
      <c r="DY2" s="1"/>
      <c r="DZ2" s="1"/>
      <c r="EA2" s="1"/>
      <c r="EB2" s="1" t="s">
        <v>527</v>
      </c>
      <c r="EC2" s="1"/>
      <c r="ED2" s="1"/>
      <c r="EE2" s="1"/>
      <c r="EF2" s="1"/>
      <c r="EG2" s="1" t="s">
        <v>528</v>
      </c>
      <c r="EH2" s="1"/>
      <c r="EI2" s="1"/>
      <c r="EJ2" s="1"/>
      <c r="EK2" s="95"/>
      <c r="EL2" s="1"/>
      <c r="EM2" s="1"/>
      <c r="EN2" s="1" t="s">
        <v>372</v>
      </c>
      <c r="EO2" s="1"/>
      <c r="EP2" s="1"/>
      <c r="EQ2" s="1"/>
      <c r="ER2" s="1"/>
      <c r="ES2" s="1"/>
      <c r="ET2" s="1"/>
      <c r="EU2" s="1"/>
      <c r="EV2" s="1" t="s">
        <v>265</v>
      </c>
      <c r="EW2" s="1"/>
      <c r="EX2" s="1"/>
      <c r="EY2" s="1"/>
      <c r="EZ2" s="1"/>
      <c r="FA2" s="1"/>
      <c r="FB2" s="1"/>
      <c r="FC2" s="1" t="s">
        <v>266</v>
      </c>
      <c r="FD2" s="1"/>
      <c r="FE2" s="1"/>
      <c r="FF2" s="1"/>
      <c r="FG2" s="1"/>
      <c r="FH2" s="1"/>
      <c r="FI2" s="1"/>
      <c r="FJ2" s="1" t="s">
        <v>267</v>
      </c>
      <c r="FK2" s="1"/>
      <c r="FL2" s="1"/>
      <c r="FM2" s="95"/>
      <c r="FN2" s="1"/>
      <c r="FO2" s="1"/>
      <c r="FP2" s="1"/>
      <c r="FQ2" s="1"/>
      <c r="FR2" s="1" t="s">
        <v>268</v>
      </c>
      <c r="FS2" s="1"/>
      <c r="FT2" s="1"/>
      <c r="FU2" s="1"/>
      <c r="FV2" s="1"/>
      <c r="FW2" s="1"/>
      <c r="FX2" s="1" t="s">
        <v>362</v>
      </c>
      <c r="FY2" s="1"/>
      <c r="FZ2" s="1"/>
      <c r="GA2" s="1"/>
      <c r="GB2" s="1"/>
      <c r="GC2" s="1"/>
      <c r="GD2" s="1" t="s">
        <v>269</v>
      </c>
      <c r="GE2" s="1"/>
      <c r="GF2" s="1"/>
      <c r="GG2" s="1"/>
      <c r="GH2" s="1"/>
      <c r="GI2" s="1" t="s">
        <v>367</v>
      </c>
      <c r="GJ2" s="1"/>
      <c r="GK2" s="1"/>
      <c r="GL2" s="95"/>
      <c r="GM2" s="1"/>
      <c r="GN2" s="1"/>
      <c r="GO2" s="1"/>
      <c r="GP2" s="1" t="s">
        <v>270</v>
      </c>
      <c r="GQ2" s="1"/>
      <c r="GR2" s="1"/>
      <c r="GS2" s="1"/>
      <c r="GT2" s="1"/>
      <c r="GU2" s="1"/>
      <c r="GV2" s="1"/>
      <c r="GW2" s="1"/>
      <c r="GX2" s="1"/>
      <c r="GY2" s="1" t="s">
        <v>207</v>
      </c>
      <c r="GZ2" s="1"/>
      <c r="HA2" s="1"/>
      <c r="HB2" s="1"/>
      <c r="HC2" s="1"/>
      <c r="HD2" s="1"/>
      <c r="HE2" s="1" t="s">
        <v>271</v>
      </c>
      <c r="HF2" s="1"/>
      <c r="HG2" s="1"/>
      <c r="HH2" s="1"/>
      <c r="HI2" s="1"/>
      <c r="HJ2" s="1"/>
      <c r="HK2" s="1"/>
      <c r="HL2" s="1" t="s">
        <v>272</v>
      </c>
      <c r="HM2" s="1"/>
      <c r="HN2" s="1"/>
      <c r="HO2" s="1"/>
      <c r="HP2" s="1"/>
      <c r="HQ2" s="95"/>
      <c r="HR2" s="1"/>
      <c r="HS2" s="1"/>
      <c r="HT2" s="1"/>
      <c r="HU2" s="1"/>
      <c r="HV2" s="1" t="s">
        <v>274</v>
      </c>
      <c r="HW2" s="1"/>
      <c r="HX2" s="1"/>
      <c r="HY2" s="1"/>
      <c r="HZ2" s="1"/>
      <c r="IA2" s="1"/>
      <c r="IB2" s="1"/>
      <c r="IC2" s="1"/>
      <c r="ID2" s="1" t="s">
        <v>292</v>
      </c>
      <c r="IE2" s="1"/>
      <c r="IF2" s="1"/>
      <c r="IG2" s="1"/>
      <c r="IH2" s="1"/>
      <c r="II2" s="1"/>
      <c r="IJ2" s="1"/>
      <c r="IK2" s="1" t="s">
        <v>150</v>
      </c>
      <c r="IL2" s="1"/>
      <c r="IM2" s="1"/>
      <c r="IN2" s="1"/>
      <c r="IO2" s="1"/>
      <c r="IP2" s="1"/>
      <c r="IQ2" s="1" t="s">
        <v>118</v>
      </c>
      <c r="IR2" s="1"/>
      <c r="IS2" s="1"/>
      <c r="IT2" s="95"/>
      <c r="IU2" s="1"/>
      <c r="IV2" s="1"/>
      <c r="IW2" s="1" t="s">
        <v>276</v>
      </c>
      <c r="IX2" s="1"/>
      <c r="IY2" s="1"/>
      <c r="IZ2" s="1"/>
      <c r="JA2" s="1"/>
      <c r="JB2" s="1"/>
      <c r="JC2" s="1" t="s">
        <v>277</v>
      </c>
      <c r="JD2" s="1"/>
      <c r="JE2" s="1"/>
      <c r="JF2" s="1"/>
      <c r="JG2" s="1"/>
      <c r="JH2" s="1" t="s">
        <v>359</v>
      </c>
      <c r="JI2" s="1"/>
      <c r="JJ2" s="1"/>
      <c r="JK2" s="1"/>
      <c r="JL2" s="1"/>
      <c r="JM2" s="1"/>
      <c r="JN2" s="1" t="s">
        <v>278</v>
      </c>
      <c r="JO2" s="1"/>
      <c r="JP2" s="1"/>
      <c r="JQ2" s="1"/>
      <c r="JR2" s="1" t="s">
        <v>310</v>
      </c>
      <c r="JS2" s="95"/>
      <c r="JT2" s="1"/>
      <c r="JU2" s="1"/>
      <c r="JV2" s="1" t="s">
        <v>280</v>
      </c>
      <c r="JW2" s="1"/>
      <c r="JX2" s="1"/>
      <c r="JY2" s="1"/>
      <c r="JZ2" s="1"/>
      <c r="KA2" s="1"/>
      <c r="KB2" s="199" t="s">
        <v>177</v>
      </c>
      <c r="KC2" s="200"/>
      <c r="KD2" s="200"/>
      <c r="KE2" s="1"/>
      <c r="KF2" s="1"/>
      <c r="KG2" s="1"/>
      <c r="KH2" s="199" t="s">
        <v>156</v>
      </c>
      <c r="KI2" s="200"/>
      <c r="KJ2" s="200"/>
      <c r="KK2" s="1"/>
      <c r="KL2" s="1"/>
      <c r="KM2" s="1"/>
      <c r="KN2" s="1"/>
      <c r="KO2" s="199" t="s">
        <v>178</v>
      </c>
      <c r="KP2" s="200"/>
      <c r="KQ2" s="200"/>
      <c r="KR2" s="1"/>
      <c r="KS2" s="95"/>
      <c r="KT2" s="1"/>
      <c r="KU2" s="1"/>
      <c r="KV2" s="1"/>
      <c r="KW2" s="1" t="s">
        <v>610</v>
      </c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 t="s">
        <v>630</v>
      </c>
      <c r="LM2" s="1"/>
      <c r="MA2" s="1" t="s">
        <v>629</v>
      </c>
      <c r="MK2" s="1" t="s">
        <v>611</v>
      </c>
      <c r="MX2" s="52" t="s">
        <v>540</v>
      </c>
      <c r="MY2" s="1" t="s">
        <v>282</v>
      </c>
      <c r="NF2" s="12"/>
      <c r="NG2" s="12"/>
      <c r="NH2" s="1" t="s">
        <v>343</v>
      </c>
      <c r="NI2" s="12"/>
      <c r="NN2" s="1" t="s">
        <v>584</v>
      </c>
      <c r="NV2" s="1" t="s">
        <v>335</v>
      </c>
      <c r="OE2" s="1" t="s">
        <v>580</v>
      </c>
      <c r="OL2" s="12" t="s">
        <v>565</v>
      </c>
    </row>
    <row r="3" spans="1:407" s="52" customFormat="1" ht="28.8" x14ac:dyDescent="0.3">
      <c r="C3" s="52" t="s">
        <v>39</v>
      </c>
      <c r="D3" s="52" t="s">
        <v>327</v>
      </c>
      <c r="I3" s="52" t="s">
        <v>6</v>
      </c>
      <c r="O3" s="52" t="s">
        <v>7</v>
      </c>
      <c r="T3" s="52" t="s">
        <v>333</v>
      </c>
      <c r="U3" s="52" t="s">
        <v>332</v>
      </c>
      <c r="V3" s="52" t="s">
        <v>331</v>
      </c>
      <c r="Z3" s="52" t="s">
        <v>16</v>
      </c>
      <c r="AA3" s="52" t="s">
        <v>17</v>
      </c>
      <c r="AC3" s="53"/>
      <c r="AD3" s="96"/>
      <c r="AE3" s="96" t="s">
        <v>9</v>
      </c>
      <c r="AF3" s="96"/>
      <c r="AG3" s="96" t="s">
        <v>32</v>
      </c>
      <c r="AH3" s="96"/>
      <c r="AI3" s="96"/>
      <c r="AJ3" s="96"/>
      <c r="AK3" s="96"/>
      <c r="AL3" s="96" t="s">
        <v>33</v>
      </c>
      <c r="AM3" s="96"/>
      <c r="AN3" s="96" t="s">
        <v>34</v>
      </c>
      <c r="AO3" s="96"/>
      <c r="AP3" s="96"/>
      <c r="AQ3" s="96"/>
      <c r="AR3" s="96"/>
      <c r="AS3" s="96" t="s">
        <v>31</v>
      </c>
      <c r="AT3" s="96"/>
      <c r="AU3" s="96"/>
      <c r="AV3" s="96"/>
      <c r="AW3" s="96"/>
      <c r="AX3" s="96"/>
      <c r="AY3" s="54" t="s">
        <v>18</v>
      </c>
      <c r="AZ3" s="54" t="s">
        <v>51</v>
      </c>
      <c r="BA3" s="54" t="s">
        <v>52</v>
      </c>
      <c r="BB3" s="54" t="s">
        <v>53</v>
      </c>
      <c r="BC3" s="54" t="s">
        <v>54</v>
      </c>
      <c r="BD3" s="55"/>
      <c r="BG3" s="52" t="s">
        <v>84</v>
      </c>
      <c r="BH3" s="52" t="s">
        <v>101</v>
      </c>
      <c r="BI3" s="52" t="s">
        <v>102</v>
      </c>
      <c r="BJ3" s="52" t="s">
        <v>103</v>
      </c>
      <c r="BK3" s="52" t="s">
        <v>104</v>
      </c>
      <c r="BL3" s="52" t="s">
        <v>105</v>
      </c>
      <c r="BQ3" s="54" t="s">
        <v>56</v>
      </c>
      <c r="BR3" s="54" t="s">
        <v>558</v>
      </c>
      <c r="BS3" s="54" t="s">
        <v>57</v>
      </c>
      <c r="BT3" s="54" t="s">
        <v>397</v>
      </c>
      <c r="BU3" s="54" t="s">
        <v>58</v>
      </c>
      <c r="BX3" s="54" t="s">
        <v>18</v>
      </c>
      <c r="BY3" s="54" t="s">
        <v>0</v>
      </c>
      <c r="BZ3" s="54" t="s">
        <v>546</v>
      </c>
      <c r="CA3" s="54" t="s">
        <v>547</v>
      </c>
      <c r="CD3" s="54" t="s">
        <v>18</v>
      </c>
      <c r="CE3" s="54" t="s">
        <v>60</v>
      </c>
      <c r="CF3" s="54" t="s">
        <v>61</v>
      </c>
      <c r="CG3" s="54" t="s">
        <v>62</v>
      </c>
      <c r="CH3" s="53"/>
      <c r="CJ3" s="52" t="s">
        <v>118</v>
      </c>
      <c r="CK3" s="52" t="s">
        <v>218</v>
      </c>
      <c r="CL3" s="52" t="s">
        <v>217</v>
      </c>
      <c r="CP3" s="52" t="s">
        <v>211</v>
      </c>
      <c r="CQ3" s="52" t="s">
        <v>176</v>
      </c>
      <c r="CR3" s="52" t="s">
        <v>112</v>
      </c>
      <c r="CU3" s="52" t="s">
        <v>111</v>
      </c>
      <c r="CV3" s="52" t="s">
        <v>218</v>
      </c>
      <c r="CW3" s="52" t="s">
        <v>217</v>
      </c>
      <c r="CX3" s="53"/>
      <c r="CZ3" s="52" t="s">
        <v>18</v>
      </c>
      <c r="DA3" s="52" t="s">
        <v>308</v>
      </c>
      <c r="DB3" s="52" t="s">
        <v>220</v>
      </c>
      <c r="DE3" s="52" t="s">
        <v>18</v>
      </c>
      <c r="DF3" s="52" t="s">
        <v>553</v>
      </c>
      <c r="DJ3" s="52" t="s">
        <v>18</v>
      </c>
      <c r="DK3" s="52" t="s">
        <v>221</v>
      </c>
      <c r="DP3" s="52" t="s">
        <v>18</v>
      </c>
      <c r="DQ3" s="52" t="s">
        <v>222</v>
      </c>
      <c r="DS3" s="53"/>
      <c r="DV3" s="52" t="s">
        <v>18</v>
      </c>
      <c r="DW3" s="52" t="s">
        <v>60</v>
      </c>
      <c r="DX3" s="52" t="s">
        <v>61</v>
      </c>
      <c r="DY3" s="52" t="s">
        <v>62</v>
      </c>
      <c r="EA3" s="52" t="s">
        <v>526</v>
      </c>
      <c r="EB3" s="52" t="s">
        <v>60</v>
      </c>
      <c r="EC3" s="52" t="s">
        <v>61</v>
      </c>
      <c r="ED3" s="52" t="s">
        <v>62</v>
      </c>
      <c r="EG3" s="52" t="s">
        <v>2</v>
      </c>
      <c r="EH3" s="52" t="s">
        <v>60</v>
      </c>
      <c r="EI3" s="52" t="s">
        <v>61</v>
      </c>
      <c r="EJ3" s="52" t="s">
        <v>62</v>
      </c>
      <c r="EK3" s="53"/>
      <c r="EN3" s="52" t="s">
        <v>18</v>
      </c>
      <c r="EO3" s="52" t="s">
        <v>551</v>
      </c>
      <c r="EU3" s="52" t="s">
        <v>194</v>
      </c>
      <c r="EV3" s="52" t="s">
        <v>192</v>
      </c>
      <c r="EW3" s="52" t="s">
        <v>193</v>
      </c>
      <c r="FB3" s="52" t="s">
        <v>18</v>
      </c>
      <c r="FC3" s="52" t="s">
        <v>551</v>
      </c>
      <c r="FD3" s="52" t="s">
        <v>552</v>
      </c>
      <c r="FI3" s="54" t="s">
        <v>18</v>
      </c>
      <c r="FJ3" s="52" t="s">
        <v>192</v>
      </c>
      <c r="FK3" s="52" t="s">
        <v>193</v>
      </c>
      <c r="FM3" s="53"/>
      <c r="FP3" s="52" t="s">
        <v>18</v>
      </c>
      <c r="FQ3" s="52" t="s">
        <v>548</v>
      </c>
      <c r="FR3" s="52" t="s">
        <v>361</v>
      </c>
      <c r="FS3" s="52" t="s">
        <v>159</v>
      </c>
      <c r="FT3" s="52" t="s">
        <v>97</v>
      </c>
      <c r="FX3" s="52" t="s">
        <v>18</v>
      </c>
      <c r="FY3" s="52" t="s">
        <v>363</v>
      </c>
      <c r="FZ3" s="52" t="s">
        <v>549</v>
      </c>
      <c r="GA3" s="52" t="s">
        <v>550</v>
      </c>
      <c r="GD3" s="52" t="s">
        <v>18</v>
      </c>
      <c r="GE3" s="52" t="s">
        <v>142</v>
      </c>
      <c r="GF3" s="52" t="s">
        <v>364</v>
      </c>
      <c r="GJ3" s="52" t="s">
        <v>157</v>
      </c>
      <c r="GL3" s="53"/>
      <c r="GO3" s="52" t="s">
        <v>18</v>
      </c>
      <c r="GP3" s="52" t="s">
        <v>207</v>
      </c>
      <c r="GQ3" s="52" t="s">
        <v>306</v>
      </c>
      <c r="GR3" s="52" t="s">
        <v>354</v>
      </c>
      <c r="GS3" s="52" t="s">
        <v>124</v>
      </c>
      <c r="GX3" s="52" t="s">
        <v>137</v>
      </c>
      <c r="GY3" s="52" t="s">
        <v>124</v>
      </c>
      <c r="GZ3" s="52" t="s">
        <v>138</v>
      </c>
      <c r="HE3" s="52" t="s">
        <v>210</v>
      </c>
      <c r="HK3" s="52" t="s">
        <v>18</v>
      </c>
      <c r="HL3" s="52" t="s">
        <v>207</v>
      </c>
      <c r="HM3" s="52" t="s">
        <v>208</v>
      </c>
      <c r="HN3" s="52" t="s">
        <v>356</v>
      </c>
      <c r="HO3" s="52" t="s">
        <v>357</v>
      </c>
      <c r="HQ3" s="53"/>
      <c r="HU3" s="52" t="s">
        <v>125</v>
      </c>
      <c r="HV3" s="52" t="s">
        <v>207</v>
      </c>
      <c r="HW3" s="52" t="s">
        <v>208</v>
      </c>
      <c r="HX3" s="52" t="s">
        <v>126</v>
      </c>
      <c r="HY3" s="52" t="s">
        <v>127</v>
      </c>
      <c r="HZ3" s="52" t="s">
        <v>128</v>
      </c>
      <c r="ID3" s="52" t="s">
        <v>131</v>
      </c>
      <c r="IE3" s="52" t="s">
        <v>209</v>
      </c>
      <c r="IF3" s="52" t="s">
        <v>132</v>
      </c>
      <c r="IJ3" s="52" t="s">
        <v>150</v>
      </c>
      <c r="IK3" s="52" t="s">
        <v>209</v>
      </c>
      <c r="IL3" s="52" t="s">
        <v>132</v>
      </c>
      <c r="IP3" s="52" t="s">
        <v>137</v>
      </c>
      <c r="IQ3" s="52" t="s">
        <v>209</v>
      </c>
      <c r="IR3" s="52" t="s">
        <v>132</v>
      </c>
      <c r="IT3" s="53"/>
      <c r="IW3" s="52" t="s">
        <v>18</v>
      </c>
      <c r="IX3" s="52" t="s">
        <v>129</v>
      </c>
      <c r="IY3" s="52" t="s">
        <v>130</v>
      </c>
      <c r="IZ3" s="52" t="s">
        <v>358</v>
      </c>
      <c r="JC3" s="52" t="s">
        <v>84</v>
      </c>
      <c r="JD3" s="52" t="s">
        <v>142</v>
      </c>
      <c r="JE3" s="52" t="s">
        <v>225</v>
      </c>
      <c r="JH3" s="52" t="s">
        <v>84</v>
      </c>
      <c r="JI3" s="52" t="s">
        <v>360</v>
      </c>
      <c r="JJ3" s="52" t="s">
        <v>58</v>
      </c>
      <c r="JN3" s="52" t="s">
        <v>309</v>
      </c>
      <c r="JR3" s="52" t="s">
        <v>559</v>
      </c>
      <c r="JS3" s="53"/>
      <c r="JV3" s="52" t="s">
        <v>176</v>
      </c>
      <c r="JW3" s="10" t="s">
        <v>210</v>
      </c>
      <c r="JX3" s="36" t="s">
        <v>160</v>
      </c>
      <c r="KB3" s="10" t="s">
        <v>18</v>
      </c>
      <c r="KC3" s="10" t="s">
        <v>210</v>
      </c>
      <c r="KD3" s="36" t="s">
        <v>160</v>
      </c>
      <c r="KH3" s="10" t="s">
        <v>18</v>
      </c>
      <c r="KI3" s="10" t="s">
        <v>210</v>
      </c>
      <c r="KJ3" s="36" t="s">
        <v>160</v>
      </c>
      <c r="KO3" s="10" t="s">
        <v>18</v>
      </c>
      <c r="KP3" s="10" t="s">
        <v>210</v>
      </c>
      <c r="KQ3" s="36" t="s">
        <v>160</v>
      </c>
      <c r="KS3" s="53"/>
      <c r="KV3" s="96" t="s">
        <v>18</v>
      </c>
      <c r="KW3" s="96" t="s">
        <v>585</v>
      </c>
      <c r="KX3" s="96" t="s">
        <v>586</v>
      </c>
      <c r="LI3" s="12"/>
      <c r="LJ3" s="12"/>
      <c r="LK3" s="201" t="s">
        <v>628</v>
      </c>
      <c r="LL3" s="202" t="s">
        <v>631</v>
      </c>
      <c r="LM3" s="34"/>
      <c r="LN3" s="34"/>
      <c r="LO3" s="34"/>
      <c r="LP3" s="175"/>
      <c r="LQ3" s="34"/>
      <c r="LR3" s="34"/>
      <c r="LS3" s="34"/>
      <c r="LT3" s="34"/>
      <c r="LU3" s="175"/>
      <c r="LV3" s="12"/>
      <c r="LW3" s="12"/>
      <c r="LX3" s="12"/>
      <c r="LZ3" s="12"/>
      <c r="MA3" s="203" t="s">
        <v>205</v>
      </c>
      <c r="MB3" s="203" t="s">
        <v>206</v>
      </c>
      <c r="MC3" s="203" t="s">
        <v>590</v>
      </c>
      <c r="MD3" s="204" t="s">
        <v>591</v>
      </c>
      <c r="ME3" s="180"/>
      <c r="MF3" s="180"/>
      <c r="MG3" s="180"/>
      <c r="MH3" s="180"/>
      <c r="MI3" s="180"/>
      <c r="MK3" s="38" t="s">
        <v>205</v>
      </c>
      <c r="ML3" s="175" t="s">
        <v>589</v>
      </c>
      <c r="MM3" s="175" t="s">
        <v>588</v>
      </c>
      <c r="MN3" s="175" t="s">
        <v>616</v>
      </c>
      <c r="MO3" s="175" t="s">
        <v>617</v>
      </c>
      <c r="MY3" s="52" t="s">
        <v>205</v>
      </c>
      <c r="MZ3" s="52" t="s">
        <v>589</v>
      </c>
      <c r="NA3" s="52" t="s">
        <v>588</v>
      </c>
      <c r="NB3" s="175" t="s">
        <v>616</v>
      </c>
      <c r="NC3" s="175" t="s">
        <v>617</v>
      </c>
      <c r="ND3" s="53"/>
      <c r="NG3" s="52" t="s">
        <v>247</v>
      </c>
      <c r="NH3" s="52" t="s">
        <v>223</v>
      </c>
      <c r="NI3" s="52" t="s">
        <v>572</v>
      </c>
      <c r="NM3" s="59" t="s">
        <v>84</v>
      </c>
      <c r="NN3" s="59" t="s">
        <v>587</v>
      </c>
      <c r="NO3" s="59" t="s">
        <v>387</v>
      </c>
      <c r="NV3" s="52" t="s">
        <v>84</v>
      </c>
      <c r="NW3" s="97" t="s">
        <v>223</v>
      </c>
      <c r="NX3" s="97" t="s">
        <v>572</v>
      </c>
      <c r="OD3" s="52" t="s">
        <v>100</v>
      </c>
      <c r="OE3" s="52" t="s">
        <v>223</v>
      </c>
      <c r="OF3" s="52" t="s">
        <v>572</v>
      </c>
      <c r="OK3" s="59" t="s">
        <v>560</v>
      </c>
      <c r="OL3" s="161" t="s">
        <v>592</v>
      </c>
      <c r="OQ3" s="53"/>
    </row>
    <row r="4" spans="1:407" x14ac:dyDescent="0.3">
      <c r="B4" s="12" t="s">
        <v>164</v>
      </c>
      <c r="C4" s="42">
        <v>32000</v>
      </c>
      <c r="D4" s="43">
        <v>2000</v>
      </c>
      <c r="I4" s="52" t="s">
        <v>557</v>
      </c>
      <c r="J4" s="52" t="s">
        <v>394</v>
      </c>
      <c r="M4" s="52"/>
      <c r="N4" s="52" t="s">
        <v>39</v>
      </c>
      <c r="O4" s="52" t="s">
        <v>1</v>
      </c>
      <c r="R4" t="s">
        <v>334</v>
      </c>
      <c r="T4" s="12">
        <f>IF(V4&lt;0,-V4,0)</f>
        <v>0</v>
      </c>
      <c r="U4" s="12">
        <f>IF(V4&gt;0,V4,0)</f>
        <v>32000</v>
      </c>
      <c r="V4">
        <v>32000</v>
      </c>
      <c r="Y4" t="s">
        <v>12</v>
      </c>
      <c r="Z4">
        <v>0.5</v>
      </c>
      <c r="AA4">
        <v>0.55000000000000004</v>
      </c>
      <c r="AD4" t="s">
        <v>18</v>
      </c>
      <c r="AE4" s="52" t="s">
        <v>312</v>
      </c>
      <c r="AF4" s="52" t="s">
        <v>313</v>
      </c>
      <c r="AG4" s="52" t="s">
        <v>314</v>
      </c>
      <c r="AH4" s="52" t="s">
        <v>315</v>
      </c>
      <c r="AI4" s="52"/>
      <c r="AK4" t="s">
        <v>18</v>
      </c>
      <c r="AL4" t="s">
        <v>164</v>
      </c>
      <c r="AM4" t="s">
        <v>320</v>
      </c>
      <c r="AN4" t="s">
        <v>321</v>
      </c>
      <c r="AO4" t="s">
        <v>554</v>
      </c>
      <c r="AR4" t="s">
        <v>18</v>
      </c>
      <c r="AS4" t="s">
        <v>323</v>
      </c>
      <c r="AT4" t="s">
        <v>325</v>
      </c>
      <c r="AU4" t="s">
        <v>324</v>
      </c>
      <c r="AV4" t="s">
        <v>48</v>
      </c>
      <c r="AY4" s="5" t="s">
        <v>68</v>
      </c>
      <c r="AZ4" s="6"/>
      <c r="BA4" s="6"/>
      <c r="BB4" s="6"/>
      <c r="BC4" s="6"/>
      <c r="BD4" s="50"/>
      <c r="BG4" s="12" t="s">
        <v>19</v>
      </c>
      <c r="BH4" s="6">
        <v>1.7000000000000001E-2</v>
      </c>
      <c r="BI4" s="6">
        <v>0.02</v>
      </c>
      <c r="BJ4" s="6">
        <v>5.2999999999999999E-2</v>
      </c>
      <c r="BK4" s="6">
        <v>8.5000000000000006E-2</v>
      </c>
      <c r="BL4" s="6">
        <v>0.121</v>
      </c>
      <c r="BM4"/>
      <c r="BN4"/>
      <c r="BQ4" s="5" t="s">
        <v>40</v>
      </c>
      <c r="BR4" s="5">
        <v>203372</v>
      </c>
      <c r="BS4" s="8">
        <v>0.1164</v>
      </c>
      <c r="BT4" s="6">
        <v>6.2400000000000004E-2</v>
      </c>
      <c r="BU4" s="6">
        <v>1.32E-2</v>
      </c>
      <c r="BX4" s="5" t="s">
        <v>68</v>
      </c>
      <c r="BY4" s="5">
        <v>1698329</v>
      </c>
      <c r="BZ4" s="6">
        <v>0.11724375857444773</v>
      </c>
      <c r="CA4" s="6">
        <v>0</v>
      </c>
      <c r="CD4" s="5" t="s">
        <v>68</v>
      </c>
      <c r="CE4" s="6"/>
      <c r="CF4" s="6"/>
      <c r="CG4" s="6"/>
      <c r="CJ4" s="12" t="s">
        <v>119</v>
      </c>
      <c r="CK4" s="12">
        <v>89</v>
      </c>
      <c r="CL4" s="12">
        <v>0.64</v>
      </c>
      <c r="CM4" s="12"/>
      <c r="CP4" s="12" t="s">
        <v>212</v>
      </c>
      <c r="CQ4" s="12">
        <v>62</v>
      </c>
      <c r="CR4" s="12">
        <v>0.56999999999999995</v>
      </c>
      <c r="CS4" s="12"/>
      <c r="CT4" s="12"/>
      <c r="CU4" s="12" t="s">
        <v>113</v>
      </c>
      <c r="CV4" s="12">
        <v>89</v>
      </c>
      <c r="CW4" s="12">
        <v>0.64</v>
      </c>
      <c r="CZ4" s="12" t="s">
        <v>19</v>
      </c>
      <c r="DA4" s="12">
        <v>60175</v>
      </c>
      <c r="DB4" s="12">
        <v>5</v>
      </c>
      <c r="DC4" s="12"/>
      <c r="DD4" s="12"/>
      <c r="DE4" s="12" t="s">
        <v>19</v>
      </c>
      <c r="DF4" s="12">
        <v>23</v>
      </c>
      <c r="DG4" s="12"/>
      <c r="DH4" s="12"/>
      <c r="DI4" s="12"/>
      <c r="DJ4" s="12" t="s">
        <v>19</v>
      </c>
      <c r="DK4" s="12">
        <v>58150</v>
      </c>
      <c r="DN4" s="12"/>
      <c r="DO4" s="12"/>
      <c r="DP4" s="12" t="s">
        <v>68</v>
      </c>
      <c r="DQ4" s="29">
        <v>7.2638832392874497E-2</v>
      </c>
      <c r="DV4" s="12" t="s">
        <v>68</v>
      </c>
      <c r="DW4" s="35">
        <v>40</v>
      </c>
      <c r="DX4" s="35">
        <v>24</v>
      </c>
      <c r="DY4" s="35">
        <v>44</v>
      </c>
      <c r="EA4" s="12" t="s">
        <v>13</v>
      </c>
      <c r="EB4" s="29">
        <v>0.17</v>
      </c>
      <c r="EC4" s="29">
        <v>0.12</v>
      </c>
      <c r="ED4" s="29">
        <v>0.08</v>
      </c>
      <c r="EG4" s="12" t="s">
        <v>158</v>
      </c>
      <c r="EH4" s="29">
        <v>0.17</v>
      </c>
      <c r="EI4" s="29">
        <v>0.12</v>
      </c>
      <c r="EJ4" s="29">
        <v>0.08</v>
      </c>
      <c r="EN4" s="12" t="s">
        <v>19</v>
      </c>
      <c r="EO4" s="35">
        <v>35</v>
      </c>
      <c r="EP4" s="35"/>
      <c r="EU4" s="12" t="s">
        <v>381</v>
      </c>
      <c r="EV4" s="35">
        <v>4325</v>
      </c>
      <c r="EW4" s="34">
        <v>1.2999999999999999E-2</v>
      </c>
      <c r="FB4" s="12" t="s">
        <v>19</v>
      </c>
      <c r="FC4" s="35">
        <v>35</v>
      </c>
      <c r="FD4" s="34">
        <v>0.65</v>
      </c>
      <c r="FI4" s="5" t="s">
        <v>195</v>
      </c>
      <c r="FJ4" s="35">
        <v>73253</v>
      </c>
      <c r="FK4" s="34">
        <v>1.7999999999999999E-2</v>
      </c>
      <c r="FP4" s="12" t="s">
        <v>19</v>
      </c>
      <c r="FQ4" s="12">
        <v>3587</v>
      </c>
      <c r="FR4" s="103">
        <v>6.666666666666667</v>
      </c>
      <c r="FS4" s="12">
        <v>6</v>
      </c>
      <c r="FT4" s="12">
        <v>10</v>
      </c>
      <c r="FU4" s="12"/>
      <c r="FX4" s="12" t="s">
        <v>19</v>
      </c>
      <c r="FY4" s="12">
        <v>3587</v>
      </c>
      <c r="FZ4" s="12">
        <v>6</v>
      </c>
      <c r="GA4" s="12">
        <v>10</v>
      </c>
      <c r="GD4" s="12" t="s">
        <v>366</v>
      </c>
      <c r="GE4" s="12">
        <v>14</v>
      </c>
      <c r="GF4">
        <v>12</v>
      </c>
      <c r="GI4" s="12" t="s">
        <v>368</v>
      </c>
      <c r="GJ4" s="12">
        <v>2</v>
      </c>
      <c r="GO4" s="12" t="s">
        <v>19</v>
      </c>
      <c r="GP4" s="32">
        <v>0.48</v>
      </c>
      <c r="GQ4" s="32">
        <v>0.11</v>
      </c>
      <c r="GR4" s="32">
        <v>0.41</v>
      </c>
      <c r="GS4" s="12">
        <v>3272</v>
      </c>
      <c r="GX4" s="11" t="s">
        <v>139</v>
      </c>
      <c r="GY4" s="12">
        <v>4103</v>
      </c>
      <c r="GZ4" s="31">
        <v>0.56999999999999995</v>
      </c>
      <c r="HD4" s="52" t="s">
        <v>36</v>
      </c>
      <c r="HE4" s="31">
        <v>0.45</v>
      </c>
      <c r="HF4" s="28"/>
      <c r="HI4" s="28">
        <v>2772.9218400000004</v>
      </c>
      <c r="HK4" s="12" t="s">
        <v>19</v>
      </c>
      <c r="HL4" s="28">
        <f>HI4*45%</f>
        <v>1247.8148280000003</v>
      </c>
      <c r="HM4" s="28">
        <f>HI4*65%</f>
        <v>1802.3991960000003</v>
      </c>
      <c r="HN4" s="30">
        <v>1.6200000000000003E-2</v>
      </c>
      <c r="HO4" s="30">
        <v>1.3932E-2</v>
      </c>
      <c r="HP4" s="30"/>
      <c r="HU4" s="12" t="s">
        <v>86</v>
      </c>
      <c r="HV4" s="29">
        <v>0.35</v>
      </c>
      <c r="HW4" s="29">
        <v>0.4</v>
      </c>
      <c r="HX4" s="29">
        <v>0.12</v>
      </c>
      <c r="HY4" s="29">
        <v>0.13</v>
      </c>
      <c r="HZ4" s="28">
        <v>14665.385759999997</v>
      </c>
      <c r="ID4" s="12" t="s">
        <v>133</v>
      </c>
      <c r="IE4" s="12">
        <v>8854</v>
      </c>
      <c r="IF4" s="30">
        <v>0.57999999999999996</v>
      </c>
      <c r="IJ4" s="11" t="s">
        <v>151</v>
      </c>
      <c r="IK4" s="12">
        <v>10412</v>
      </c>
      <c r="IL4" s="30">
        <v>0.753</v>
      </c>
      <c r="IP4" s="11" t="s">
        <v>139</v>
      </c>
      <c r="IQ4" s="12">
        <v>4103</v>
      </c>
      <c r="IR4" s="30">
        <v>0.60419999999999996</v>
      </c>
      <c r="IW4" s="12" t="s">
        <v>19</v>
      </c>
      <c r="IX4" s="28">
        <v>44</v>
      </c>
      <c r="IY4" s="30">
        <v>0.375</v>
      </c>
      <c r="IZ4" s="30">
        <v>0.67500000000000004</v>
      </c>
      <c r="JC4" s="12" t="s">
        <v>19</v>
      </c>
      <c r="JD4" s="28">
        <v>1211</v>
      </c>
      <c r="JE4" s="34">
        <v>2.5899999999999999E-2</v>
      </c>
      <c r="JF4" s="34"/>
      <c r="JG4" s="34"/>
      <c r="JH4" s="12" t="s">
        <v>19</v>
      </c>
      <c r="JI4" s="28">
        <v>16.5</v>
      </c>
      <c r="JJ4" s="34">
        <v>0.22590000000000002</v>
      </c>
      <c r="JK4" s="34"/>
      <c r="JM4" s="52" t="s">
        <v>147</v>
      </c>
      <c r="JN4" s="32">
        <v>0.44</v>
      </c>
      <c r="JO4" s="32"/>
      <c r="JP4" s="32"/>
      <c r="JQ4" s="52" t="s">
        <v>36</v>
      </c>
      <c r="JR4" s="32">
        <v>0.2</v>
      </c>
      <c r="JV4" s="12" t="s">
        <v>162</v>
      </c>
      <c r="JW4" s="12">
        <v>120</v>
      </c>
      <c r="JX4" s="36">
        <v>15</v>
      </c>
      <c r="KB4" s="10" t="s">
        <v>179</v>
      </c>
      <c r="KC4" s="10">
        <v>120</v>
      </c>
      <c r="KD4" s="36">
        <v>15</v>
      </c>
      <c r="KH4" s="10" t="s">
        <v>163</v>
      </c>
      <c r="KI4" s="10">
        <v>94</v>
      </c>
      <c r="KJ4" s="36">
        <v>15</v>
      </c>
      <c r="KO4" s="10" t="s">
        <v>180</v>
      </c>
      <c r="KP4" s="10">
        <v>40</v>
      </c>
      <c r="KQ4" s="37">
        <v>674</v>
      </c>
      <c r="KU4" t="str">
        <f>CONCATENATE(Controls!$AX$3,Controls!$AJ$4,Data!KV4)</f>
        <v>All Trigger TypesAll TriggersMar - 14</v>
      </c>
      <c r="KV4" t="s">
        <v>525</v>
      </c>
      <c r="KW4" s="12">
        <f ca="1">IFERROR(VLOOKUP($KU4,OFFSET(Raw_Tables!$B$4,0,0,COUNTA(Raw_Tables!$C:$C)-1,8),6,FALSE),0)</f>
        <v>241</v>
      </c>
      <c r="KX4" s="175">
        <f ca="1">IFERROR(VLOOKUP($KU4,OFFSET(Raw_Tables!$B$4,0,0,COUNTA(Raw_Tables!$C:$C)-1,8),7,FALSE),0)</f>
        <v>511</v>
      </c>
      <c r="LA4" s="11"/>
      <c r="LB4" s="175"/>
      <c r="LC4" s="175"/>
      <c r="LH4" s="12"/>
      <c r="LI4" s="12"/>
      <c r="LJ4" s="175" t="str">
        <f>CONCATENATE(Controls!$AX$3,Controls!$AJ$5,Controls!$AL$6,Data!LK4)</f>
        <v>All Trigger TypesOthersAll MonthsCustomer contact</v>
      </c>
      <c r="LK4" s="175" t="s">
        <v>571</v>
      </c>
      <c r="LL4" s="30">
        <f ca="1">IFERROR(VLOOKUP($LJ4,OFFSET(Raw_Tables!$AK$4,0,0,COUNTA(Raw_Tables!$AL:$AL)-1,9),8,FALSE),0)</f>
        <v>0.20210635139999999</v>
      </c>
      <c r="LM4" s="31"/>
      <c r="LN4" s="31"/>
      <c r="LO4" s="31"/>
      <c r="LP4" s="31"/>
      <c r="LQ4" s="28"/>
      <c r="LR4" s="28"/>
      <c r="LS4" s="28"/>
      <c r="LT4" s="28"/>
      <c r="LU4" s="28"/>
      <c r="LV4" s="31"/>
      <c r="LW4" s="31"/>
      <c r="LX4" s="31"/>
      <c r="LZ4" s="175" t="str">
        <f>CONCATENATE(Controls!$AX$3,Data!$MA4,Controls!$AL$5)</f>
        <v>All Trigger TypesAgingAll Months</v>
      </c>
      <c r="MA4" s="33" t="s">
        <v>391</v>
      </c>
      <c r="MB4" s="123">
        <f ca="1">IFERROR(VLOOKUP($LZ4,OFFSET(Raw_Tables!$AX$4,0,0,COUNTA(Raw_Tables!$AY:$AY)-1,8),5,FALSE),0)</f>
        <v>3700</v>
      </c>
      <c r="MC4" s="123">
        <f ca="1">IFERROR(VLOOKUP($LZ4,OFFSET(Raw_Tables!$AX$4,0,0,COUNTA(Raw_Tables!$AY:$AY)-1,8),7,FALSE),0)</f>
        <v>10.179768786</v>
      </c>
      <c r="MD4" s="123">
        <f ca="1">IFERROR(VLOOKUP($LZ4,OFFSET(Raw_Tables!$AX$4,0,0,COUNTA(Raw_Tables!$AY:$AY)-1,8),6,FALSE),0)</f>
        <v>1.3499830999999999E-3</v>
      </c>
      <c r="MG4" s="175" t="str">
        <f>CONCATENATE(Controls!$AX$3,Data!$MK4,Controls!$AL$4,Data!$MO$3)</f>
        <v>All Trigger TypesAgingJan - 15No Action Taken (Not Req)</v>
      </c>
      <c r="MH4" s="175" t="str">
        <f>CONCATENATE(Controls!$AX$3,Data!$MK4,Controls!$AL$4,Data!$MN$3)</f>
        <v>All Trigger TypesAgingJan - 15No Action Taken (Req)</v>
      </c>
      <c r="MI4" s="175" t="str">
        <f>CONCATENATE(Controls!$AX$3,Data!$MK4,Controls!$AL$4,Data!$MM$3)</f>
        <v>All Trigger TypesAgingJan - 15Action Taken (Timely)</v>
      </c>
      <c r="MJ4" s="175" t="str">
        <f>CONCATENATE(Controls!$AX$3,Data!MK4,Controls!$AL$4,Data!$ML$3)</f>
        <v>All Trigger TypesAgingJan - 15Action Taken (Late)</v>
      </c>
      <c r="MK4" s="175" t="s">
        <v>391</v>
      </c>
      <c r="ML4" s="30">
        <f ca="1">IFERROR(VLOOKUP($MJ4,OFFSET(Raw_Tables!$N$4,0,0,COUNTA(Raw_Tables!$O:$O)-1,9),8,FALSE),0)</f>
        <v>0.16052060739999999</v>
      </c>
      <c r="MM4" s="30">
        <f ca="1">IFERROR(VLOOKUP($MI4,OFFSET(Raw_Tables!$N$4,0,0,COUNTA(Raw_Tables!$O:$O)-1,9),8,FALSE),0)</f>
        <v>0.2060737527</v>
      </c>
      <c r="MN4" s="30">
        <f ca="1">IFERROR(VLOOKUP($MH4,OFFSET(Raw_Tables!$N$4,0,0,COUNTA(Raw_Tables!$O:$O)-1,9),8,FALSE),0)</f>
        <v>0.38828633410000002</v>
      </c>
      <c r="MO4" s="30">
        <f ca="1">IFERROR(VLOOKUP($MG4,OFFSET(Raw_Tables!$N$4,0,0,COUNTA(Raw_Tables!$O:$O)-1,9),8,FALSE),0)</f>
        <v>0.2451193059</v>
      </c>
      <c r="MU4" s="175" t="str">
        <f>CONCATENATE(Controls!$AX$3,Data!MY4,Controls!$AT$2,Data!$NC$3)</f>
        <v>All Trigger TypesOthersAll MonthsNo Action Taken (Not Req)</v>
      </c>
      <c r="MV4" s="175" t="str">
        <f>CONCATENATE(Controls!$AX$3,Data!MY4,Controls!$AT$2,Data!$NB$3)</f>
        <v>All Trigger TypesOthersAll MonthsNo Action Taken (Req)</v>
      </c>
      <c r="MW4" s="175" t="str">
        <f>CONCATENATE(Controls!$AX$3,Data!MY4,Controls!$AT$2,Data!$NA$3)</f>
        <v>All Trigger TypesOthersAll MonthsAction Taken (Timely)</v>
      </c>
      <c r="MX4" s="175" t="str">
        <f>CONCATENATE(Controls!$AX$3,Data!MY4,Controls!$AT$2,Data!$MZ$3)</f>
        <v>All Trigger TypesOthersAll MonthsAction Taken (Late)</v>
      </c>
      <c r="MY4" s="175" t="s">
        <v>106</v>
      </c>
      <c r="MZ4" s="30">
        <f ca="1">IFERROR(VLOOKUP($MX4,OFFSET(Raw_Tables!$Y$4,0,0,COUNTA(Raw_Tables!$Z:$Z)-1,9),8,FALSE),0)</f>
        <v>7.2463768100000006E-2</v>
      </c>
      <c r="NA4" s="30">
        <f ca="1">IFERROR(VLOOKUP($MW4,OFFSET(Raw_Tables!$Y$4,0,0,COUNTA(Raw_Tables!$Z:$Z)-1,9),8,FALSE),0)</f>
        <v>4.1044776099999999E-2</v>
      </c>
      <c r="NB4" s="30">
        <f ca="1">IFERROR(VLOOKUP($MV4,OFFSET(Raw_Tables!$Y$4,0,0,COUNTA(Raw_Tables!$Z:$Z)-1,9),8,FALSE),0)</f>
        <v>1.52877698E-2</v>
      </c>
      <c r="NC4" s="30">
        <f ca="1">IFERROR(VLOOKUP($MU4,OFFSET(Raw_Tables!$Y$4,0,0,COUNTA(Raw_Tables!$Z:$Z)-1,9),8,FALSE),0)</f>
        <v>1.4184397200000001E-2</v>
      </c>
      <c r="NF4" s="34" t="str">
        <f>CONCATENATE(Controls!$F$10,Controls!$AL$11,Data!NG4)</f>
        <v>All ProductsAll MonthsAXP only</v>
      </c>
      <c r="NG4" s="12" t="s">
        <v>576</v>
      </c>
      <c r="NH4" s="35">
        <f ca="1">IFERROR(VLOOKUP($NF4,OFFSET(Raw_Tables!$BM$4,0,0,COUNTA(Raw_Tables!$BO:$BO)-1,9),4,FALSE),0)</f>
        <v>90</v>
      </c>
      <c r="NI4" s="39">
        <f ca="1">(IFERROR(VLOOKUP($NF4,OFFSET(Raw_Tables!$BM$4,0,0,COUNTA(Raw_Tables!$BO:$BO)-1,9),8,FALSE),0))*12</f>
        <v>9.5380635063249831E-3</v>
      </c>
      <c r="NL4" s="12" t="str">
        <f>CONCATENATE(Controls!$F$10,Controls!$X$11,Data!NM4)</f>
        <v>All ProductsAll IndustriesM0</v>
      </c>
      <c r="NM4" s="122" t="s">
        <v>567</v>
      </c>
      <c r="NN4" s="174">
        <f ca="1">VLOOKUP($NL4,OFFSET(Raw_Tables!$BW$4,0,0,COUNTA(Raw_Tables!$BX:$BX)-1,9),9,FALSE)</f>
        <v>0</v>
      </c>
      <c r="NO4" s="30">
        <f ca="1">VLOOKUP($NL4,OFFSET(Raw_Tables!$BW$4,0,0,COUNTA(Raw_Tables!$BX:$BX)-1,9),8,FALSE)</f>
        <v>2.8899580000000001E-4</v>
      </c>
      <c r="NP4" s="174">
        <f ca="1">VLOOKUP($NL4,OFFSET(Raw_Tables!$BW$4,0,0,COUNTA(Raw_Tables!$BX:$BX)-1,9),9,FALSE)</f>
        <v>0</v>
      </c>
      <c r="NQ4" s="34"/>
      <c r="NU4" s="12" t="str">
        <f>CONCATENATE(Controls!$F$10,Data!NV4)</f>
        <v>All ProductsMar - 14</v>
      </c>
      <c r="NV4" t="s">
        <v>525</v>
      </c>
      <c r="NW4" s="28">
        <f ca="1">IFERROR(VLOOKUP($NU4,OFFSET(Raw_Tables!$CI$4,0,0,COUNTA(Raw_Tables!$CJ:$CJ)-1,5),4,FALSE),0)</f>
        <v>3</v>
      </c>
      <c r="NX4" s="39">
        <f ca="1">(IFERROR(VLOOKUP($NU4,OFFSET(Raw_Tables!$CI$4,0,0,COUNTA(Raw_Tables!$CJ:$CJ)-1,8),7,FALSE),0))*12</f>
        <v>3.3492149163468167E-3</v>
      </c>
      <c r="NY4" s="34"/>
      <c r="NZ4" s="34"/>
      <c r="OA4" s="34"/>
      <c r="OB4" s="34"/>
      <c r="OC4" s="34" t="str">
        <f>CONCATENATE(Controls!$F$10,Controls!$AL$10,Data!OD4)</f>
        <v>All ProductsAll MonthsRetail</v>
      </c>
      <c r="OD4" s="13" t="s">
        <v>12</v>
      </c>
      <c r="OE4" s="35">
        <f ca="1">VLOOKUP($OC4,OFFSET(Raw_Tables!$CU$4,0,0,COUNTA(Raw_Tables!$CW:$CW)-1,9),4,FALSE)</f>
        <v>60</v>
      </c>
      <c r="OF4" s="39">
        <f ca="1">(VLOOKUP($OC4,OFFSET(Raw_Tables!$CU$4,0,0,COUNTA(Raw_Tables!$CW:$CW)-1,9),8,FALSE))*12</f>
        <v>9.4694336344633458E-3</v>
      </c>
      <c r="OG4" s="34"/>
      <c r="OJ4" s="12" t="str">
        <f>CONCATENATE(Controls!$AV$10,Controls!$X$10,Controls!$F$10,Data!OK4)</f>
        <v>W/O last 12MAll IndustriesAll ProductsM4</v>
      </c>
      <c r="OK4" s="11" t="s">
        <v>71</v>
      </c>
      <c r="OL4" s="28">
        <f ca="1">IFERROR(VLOOKUP($OJ4,OFFSET(Raw_Tables!$DH$4,0,0,COUNTA(Raw_Tables!$DJ:$DJ)-1,6),6,FALSE),0)</f>
        <v>0</v>
      </c>
      <c r="OM4" s="30">
        <f ca="1">OL4/$OL$17</f>
        <v>0</v>
      </c>
    </row>
    <row r="5" spans="1:407" x14ac:dyDescent="0.3">
      <c r="B5" s="12" t="s">
        <v>158</v>
      </c>
      <c r="C5" s="44">
        <v>42543</v>
      </c>
      <c r="D5" s="45">
        <v>2345</v>
      </c>
      <c r="H5" t="s">
        <v>19</v>
      </c>
      <c r="I5" s="42">
        <v>32000</v>
      </c>
      <c r="J5" s="12">
        <v>0.2</v>
      </c>
      <c r="M5" s="12" t="s">
        <v>328</v>
      </c>
      <c r="N5" s="42">
        <v>32000</v>
      </c>
      <c r="O5" s="43">
        <v>2000</v>
      </c>
      <c r="R5" s="12" t="s">
        <v>19</v>
      </c>
      <c r="S5">
        <f>S4+U4-T5</f>
        <v>32000</v>
      </c>
      <c r="T5">
        <f>IF(V5&lt;0,-V5,0)</f>
        <v>0</v>
      </c>
      <c r="U5">
        <f>IF(V5&gt;0,V5,0)</f>
        <v>17070</v>
      </c>
      <c r="V5" s="12">
        <v>17070</v>
      </c>
      <c r="Y5" t="s">
        <v>13</v>
      </c>
      <c r="Z5">
        <v>0.35</v>
      </c>
      <c r="AA5">
        <v>0.4</v>
      </c>
      <c r="AD5" t="s">
        <v>19</v>
      </c>
      <c r="AE5" s="2">
        <v>15124</v>
      </c>
      <c r="AF5" s="2">
        <v>13847</v>
      </c>
      <c r="AG5" s="28">
        <v>544.4211270736788</v>
      </c>
      <c r="AH5" s="28">
        <v>327.56887569156277</v>
      </c>
      <c r="AI5" s="2"/>
      <c r="AK5" t="s">
        <v>19</v>
      </c>
      <c r="AL5" s="87">
        <f>SUM(AE5:AF5)-SUM(AE5:AF5)*60%</f>
        <v>11588.400000000001</v>
      </c>
      <c r="AM5" s="87">
        <f>SUM(AE5:AF5)-SUM(AE5:AF5)*70%</f>
        <v>8691.3000000000029</v>
      </c>
      <c r="AN5" s="87">
        <f>SUM(AE5:AF5)-SUM(AE5:AF5)*80%</f>
        <v>5794.1999999999971</v>
      </c>
      <c r="AO5">
        <v>5106</v>
      </c>
      <c r="AR5" t="s">
        <v>19</v>
      </c>
      <c r="AS5" s="87">
        <v>11588.400000000001</v>
      </c>
      <c r="AT5" s="87">
        <v>8691.3000000000029</v>
      </c>
      <c r="AU5" s="2">
        <v>3841</v>
      </c>
      <c r="AV5">
        <v>0.2</v>
      </c>
      <c r="AY5" s="5" t="s">
        <v>69</v>
      </c>
      <c r="AZ5" s="6">
        <v>0.22</v>
      </c>
      <c r="BA5" s="6"/>
      <c r="BB5" s="6"/>
      <c r="BC5" s="6"/>
      <c r="BD5" s="50"/>
      <c r="BG5" s="12" t="s">
        <v>20</v>
      </c>
      <c r="BH5" s="6">
        <v>1.9E-2</v>
      </c>
      <c r="BI5" s="6">
        <v>2.1000000000000001E-2</v>
      </c>
      <c r="BJ5" s="6">
        <v>4.2000000000000003E-2</v>
      </c>
      <c r="BK5" s="6">
        <v>0.08</v>
      </c>
      <c r="BL5" s="6">
        <v>0.123</v>
      </c>
      <c r="BM5"/>
      <c r="BN5"/>
      <c r="BQ5" s="5" t="s">
        <v>41</v>
      </c>
      <c r="BR5" s="5">
        <v>536856</v>
      </c>
      <c r="BS5" s="8">
        <v>0.1072</v>
      </c>
      <c r="BT5" s="6">
        <v>5.0300000000000004E-2</v>
      </c>
      <c r="BU5" s="6">
        <v>3.3099999999999997E-2</v>
      </c>
      <c r="BX5" s="5" t="s">
        <v>69</v>
      </c>
      <c r="BY5" s="5">
        <v>1377824</v>
      </c>
      <c r="BZ5" s="6">
        <v>0.12180880814787637</v>
      </c>
      <c r="CA5" s="6">
        <v>1.3430161306809241E-4</v>
      </c>
      <c r="CD5" s="5" t="s">
        <v>69</v>
      </c>
      <c r="CE5" s="6"/>
      <c r="CF5" s="6"/>
      <c r="CG5" s="6"/>
      <c r="CJ5" s="12" t="s">
        <v>120</v>
      </c>
      <c r="CK5" s="12">
        <v>67</v>
      </c>
      <c r="CL5" s="12">
        <v>0.65</v>
      </c>
      <c r="CM5" s="12"/>
      <c r="CP5" s="12" t="s">
        <v>213</v>
      </c>
      <c r="CQ5" s="12">
        <v>62</v>
      </c>
      <c r="CR5" s="12">
        <v>0.61</v>
      </c>
      <c r="CS5" s="12"/>
      <c r="CT5" s="12"/>
      <c r="CU5" s="12" t="s">
        <v>114</v>
      </c>
      <c r="CV5" s="12">
        <v>67</v>
      </c>
      <c r="CW5" s="12">
        <v>0.65</v>
      </c>
      <c r="CZ5" s="12" t="s">
        <v>20</v>
      </c>
      <c r="DA5" s="12">
        <v>51291</v>
      </c>
      <c r="DB5" s="12">
        <v>30</v>
      </c>
      <c r="DC5" s="12"/>
      <c r="DD5" s="12"/>
      <c r="DE5" s="12" t="s">
        <v>20</v>
      </c>
      <c r="DF5" s="12">
        <f>DB5+DF4</f>
        <v>53</v>
      </c>
      <c r="DG5" s="12"/>
      <c r="DH5" s="12"/>
      <c r="DI5" s="12"/>
      <c r="DJ5" s="12" t="s">
        <v>20</v>
      </c>
      <c r="DK5" s="12">
        <v>94570</v>
      </c>
      <c r="DN5" s="12"/>
      <c r="DO5" s="12"/>
      <c r="DP5" s="12" t="s">
        <v>69</v>
      </c>
      <c r="DQ5" s="29">
        <v>9.0394369307710276E-2</v>
      </c>
      <c r="DV5" s="12" t="s">
        <v>69</v>
      </c>
      <c r="DW5" s="35">
        <v>32</v>
      </c>
      <c r="DX5" s="35">
        <v>51</v>
      </c>
      <c r="DY5" s="35">
        <v>54</v>
      </c>
      <c r="EA5" s="12" t="s">
        <v>12</v>
      </c>
      <c r="EB5" s="29">
        <v>0.25</v>
      </c>
      <c r="EC5" s="29">
        <v>0.18</v>
      </c>
      <c r="ED5" s="29">
        <v>0.1</v>
      </c>
      <c r="EG5" s="12" t="s">
        <v>164</v>
      </c>
      <c r="EH5" s="29">
        <v>0.25</v>
      </c>
      <c r="EI5" s="29">
        <v>0.18</v>
      </c>
      <c r="EJ5" s="29">
        <v>0.1</v>
      </c>
      <c r="EN5" s="12" t="s">
        <v>20</v>
      </c>
      <c r="EO5" s="35">
        <v>32</v>
      </c>
      <c r="EP5" s="35"/>
      <c r="EU5" s="12" t="s">
        <v>382</v>
      </c>
      <c r="EV5" s="35">
        <v>5450</v>
      </c>
      <c r="EW5" s="34">
        <v>0.01</v>
      </c>
      <c r="FB5" s="12" t="s">
        <v>20</v>
      </c>
      <c r="FC5" s="35">
        <v>32</v>
      </c>
      <c r="FD5" s="34">
        <v>0.69</v>
      </c>
      <c r="FE5" s="12"/>
      <c r="FF5" s="12"/>
      <c r="FI5" s="5" t="s">
        <v>196</v>
      </c>
      <c r="FJ5" s="35">
        <v>54509</v>
      </c>
      <c r="FK5" s="34">
        <v>1.4999999999999999E-2</v>
      </c>
      <c r="FP5" s="12" t="s">
        <v>20</v>
      </c>
      <c r="FQ5" s="12">
        <v>2355</v>
      </c>
      <c r="FR5" s="103">
        <v>7</v>
      </c>
      <c r="FS5" s="12">
        <v>6</v>
      </c>
      <c r="FT5" s="12">
        <v>10</v>
      </c>
      <c r="FU5" s="12"/>
      <c r="FX5" s="12" t="s">
        <v>20</v>
      </c>
      <c r="FY5" s="12">
        <v>2355</v>
      </c>
      <c r="FZ5" s="12">
        <v>6</v>
      </c>
      <c r="GA5" s="12">
        <v>10</v>
      </c>
      <c r="GE5">
        <v>2</v>
      </c>
      <c r="GF5">
        <v>2</v>
      </c>
      <c r="GI5" s="12" t="s">
        <v>369</v>
      </c>
      <c r="GJ5" s="12">
        <v>5</v>
      </c>
      <c r="GO5" s="12" t="s">
        <v>20</v>
      </c>
      <c r="GP5" s="32">
        <v>0.47</v>
      </c>
      <c r="GQ5" s="32">
        <v>0.17</v>
      </c>
      <c r="GR5" s="32">
        <v>0.36000000000000004</v>
      </c>
      <c r="GS5" s="12">
        <v>3548</v>
      </c>
      <c r="GX5" s="11" t="s">
        <v>140</v>
      </c>
      <c r="GY5" s="12">
        <v>6712</v>
      </c>
      <c r="GZ5" s="31">
        <v>0.63</v>
      </c>
      <c r="HD5" s="52" t="s">
        <v>146</v>
      </c>
      <c r="HE5" s="31">
        <v>0.12</v>
      </c>
      <c r="HF5" s="28"/>
      <c r="HI5" s="28">
        <v>2640.1377600000005</v>
      </c>
      <c r="HK5" s="12" t="s">
        <v>20</v>
      </c>
      <c r="HL5" s="28">
        <f t="shared" ref="HL5:HL15" si="0">HI5*45%</f>
        <v>1188.0619920000004</v>
      </c>
      <c r="HM5" s="28">
        <f t="shared" ref="HM5:HM15" si="1">HI5*65%</f>
        <v>1716.0895440000004</v>
      </c>
      <c r="HN5" s="30">
        <v>1.7399999999999999E-2</v>
      </c>
      <c r="HO5" s="30">
        <v>1.4789999999999999E-2</v>
      </c>
      <c r="HP5" s="30"/>
      <c r="HU5" s="12" t="s">
        <v>87</v>
      </c>
      <c r="HV5" s="29">
        <v>0.37</v>
      </c>
      <c r="HW5" s="29">
        <v>0.38379544022064199</v>
      </c>
      <c r="HX5" s="29">
        <v>0.15</v>
      </c>
      <c r="HY5" s="29">
        <v>0.1</v>
      </c>
      <c r="HZ5" s="28">
        <v>18238.443019999999</v>
      </c>
      <c r="ID5" s="12" t="s">
        <v>134</v>
      </c>
      <c r="IE5" s="12">
        <v>2341</v>
      </c>
      <c r="IF5" s="30">
        <v>0.53</v>
      </c>
      <c r="IJ5" s="33" t="s">
        <v>152</v>
      </c>
      <c r="IK5" s="12">
        <v>9123</v>
      </c>
      <c r="IL5" s="30">
        <v>0.64890000000000003</v>
      </c>
      <c r="IP5" s="11" t="s">
        <v>140</v>
      </c>
      <c r="IQ5" s="12">
        <v>6712</v>
      </c>
      <c r="IR5" s="30">
        <v>0.64890000000000003</v>
      </c>
      <c r="IW5" s="12" t="s">
        <v>20</v>
      </c>
      <c r="IX5" s="28">
        <v>18</v>
      </c>
      <c r="IY5" s="30">
        <v>0.38500000000000001</v>
      </c>
      <c r="IZ5" s="30">
        <v>0.68500000000000005</v>
      </c>
      <c r="JA5" s="12"/>
      <c r="JC5" s="12" t="s">
        <v>20</v>
      </c>
      <c r="JD5" s="28">
        <v>1009</v>
      </c>
      <c r="JE5" s="34">
        <v>2.3300000000000001E-2</v>
      </c>
      <c r="JF5" s="34"/>
      <c r="JG5" s="34"/>
      <c r="JH5" s="12" t="s">
        <v>20</v>
      </c>
      <c r="JI5" s="28">
        <v>7</v>
      </c>
      <c r="JJ5" s="34">
        <v>0.2233</v>
      </c>
      <c r="JK5" s="34"/>
      <c r="JM5" s="52" t="s">
        <v>148</v>
      </c>
      <c r="JN5" s="32">
        <v>0.2</v>
      </c>
      <c r="JO5" s="32"/>
      <c r="JP5" s="32"/>
      <c r="JQ5" s="52" t="s">
        <v>146</v>
      </c>
      <c r="JR5" s="32">
        <v>0.37</v>
      </c>
      <c r="JV5" s="12" t="s">
        <v>165</v>
      </c>
      <c r="JW5" s="12">
        <v>158</v>
      </c>
      <c r="JX5" s="36">
        <v>26</v>
      </c>
      <c r="KB5" s="10" t="s">
        <v>181</v>
      </c>
      <c r="KC5" s="10">
        <v>134</v>
      </c>
      <c r="KD5" s="36">
        <v>55</v>
      </c>
      <c r="KH5" s="10" t="s">
        <v>166</v>
      </c>
      <c r="KI5" s="10">
        <v>126</v>
      </c>
      <c r="KJ5" s="36">
        <v>26</v>
      </c>
      <c r="KO5" s="10" t="s">
        <v>103</v>
      </c>
      <c r="KP5" s="10">
        <v>60</v>
      </c>
      <c r="KQ5" s="37">
        <v>524</v>
      </c>
      <c r="KU5" s="175" t="str">
        <f>CONCATENATE(Controls!$AX$3,Controls!$AJ$4,Data!KV5)</f>
        <v>All Trigger TypesAll TriggersApr - 14</v>
      </c>
      <c r="KV5" t="s">
        <v>295</v>
      </c>
      <c r="KW5" s="12">
        <f ca="1">IFERROR(VLOOKUP(KU5,OFFSET(Raw_Tables!$B$4,0,0,COUNTA(Raw_Tables!$B:$B)-1,8),6,FALSE),0)</f>
        <v>346</v>
      </c>
      <c r="KX5" s="175">
        <f ca="1">IFERROR(VLOOKUP($KU5,OFFSET(Raw_Tables!$B$4,0,0,COUNTA(Raw_Tables!$C:$C)-1,8),7,FALSE),0)</f>
        <v>1016</v>
      </c>
      <c r="LA5" s="11"/>
      <c r="LB5" s="175"/>
      <c r="LC5" s="175"/>
      <c r="LF5" s="175"/>
      <c r="LG5" s="175"/>
      <c r="LH5" s="175"/>
      <c r="LI5" s="175"/>
      <c r="LJ5" s="175" t="str">
        <f>CONCATENATE(Controls!$AX$3,Controls!$AJ$5,Controls!$AL$6,Data!LK5)</f>
        <v>All Trigger TypesOthersAll MonthsDebit ACH</v>
      </c>
      <c r="LK5" s="175" t="s">
        <v>202</v>
      </c>
      <c r="LL5" s="30">
        <f ca="1">IFERROR(VLOOKUP($LJ5,OFFSET(Raw_Tables!$AK$4,0,0,COUNTA(Raw_Tables!$AL:$AL)-1,9),8,FALSE),0)</f>
        <v>1.09194288E-2</v>
      </c>
      <c r="LM5" s="31"/>
      <c r="LN5" s="31"/>
      <c r="LO5" s="31"/>
      <c r="LP5" s="31"/>
      <c r="LQ5" s="28"/>
      <c r="LR5" s="28"/>
      <c r="LS5" s="28"/>
      <c r="LT5" s="28"/>
      <c r="LU5" s="28"/>
      <c r="LV5" s="31"/>
      <c r="LW5" s="31"/>
      <c r="LX5" s="31"/>
      <c r="LZ5" s="175" t="str">
        <f>CONCATENATE(Controls!$AX$3,Data!$MA5,Controls!$AL$5)</f>
        <v>All Trigger TypesCV dropAll Months</v>
      </c>
      <c r="MA5" s="12" t="s">
        <v>203</v>
      </c>
      <c r="MB5" s="123">
        <f ca="1">IFERROR(VLOOKUP($LZ5,OFFSET(Raw_Tables!$AX$4,0,0,COUNTA(Raw_Tables!$AY:$AY)-1,8),5,FALSE),0)</f>
        <v>4287</v>
      </c>
      <c r="MC5" s="123">
        <f ca="1">IFERROR(VLOOKUP($LZ5,OFFSET(Raw_Tables!$AX$4,0,0,COUNTA(Raw_Tables!$AY:$AY)-1,8),7,FALSE),0)</f>
        <v>4.4585410058999999</v>
      </c>
      <c r="MD5" s="123">
        <f ca="1">IFERROR(VLOOKUP($LZ5,OFFSET(Raw_Tables!$AX$4,0,0,COUNTA(Raw_Tables!$AY:$AY)-1,8),6,FALSE),0)</f>
        <v>0.49188391539999998</v>
      </c>
      <c r="MG5" s="175" t="str">
        <f>CONCATENATE(Controls!$AX$3,Data!$MK5,Controls!$AL$4,Data!$MO$3)</f>
        <v>All Trigger TypesCV dropJan - 15No Action Taken (Not Req)</v>
      </c>
      <c r="MH5" s="175" t="str">
        <f>CONCATENATE(Controls!$AX$3,Data!$MK5,Controls!$AL$4,Data!$MN$3)</f>
        <v>All Trigger TypesCV dropJan - 15No Action Taken (Req)</v>
      </c>
      <c r="MI5" s="175" t="str">
        <f>CONCATENATE(Controls!$AX$3,Data!$MK5,Controls!$AL$4,Data!$MM$3)</f>
        <v>All Trigger TypesCV dropJan - 15Action Taken (Timely)</v>
      </c>
      <c r="MJ5" s="175" t="str">
        <f>CONCATENATE(Controls!$AX$3,Data!MK5,Controls!$AL$4,Data!$ML$3)</f>
        <v>All Trigger TypesCV dropJan - 15Action Taken (Late)</v>
      </c>
      <c r="MK5" s="175" t="s">
        <v>203</v>
      </c>
      <c r="ML5" s="30">
        <f ca="1">IFERROR(VLOOKUP($MJ5,OFFSET(Raw_Tables!$N$4,0,0,COUNTA(Raw_Tables!$O:$O)-1,9),8,FALSE),0)</f>
        <v>2.11081794E-2</v>
      </c>
      <c r="MM5" s="30">
        <f ca="1">IFERROR(VLOOKUP($MI5,OFFSET(Raw_Tables!$N$4,0,0,COUNTA(Raw_Tables!$O:$O)-1,9),8,FALSE),0)</f>
        <v>8.1794195299999997E-2</v>
      </c>
      <c r="MN5" s="30">
        <f ca="1">IFERROR(VLOOKUP($MH5,OFFSET(Raw_Tables!$N$4,0,0,COUNTA(Raw_Tables!$O:$O)-1,9),8,FALSE),0)</f>
        <v>0.58839050130000004</v>
      </c>
      <c r="MO5" s="30">
        <f ca="1">IFERROR(VLOOKUP($MG5,OFFSET(Raw_Tables!$N$4,0,0,COUNTA(Raw_Tables!$O:$O)-1,9),8,FALSE),0)</f>
        <v>0.308707124</v>
      </c>
      <c r="MU5" s="175" t="str">
        <f>CONCATENATE(Controls!$AX$3,Data!MY5,Controls!$AT$2,Data!$NC$3)</f>
        <v>All Trigger TypesNo amortizationAll MonthsNo Action Taken (Not Req)</v>
      </c>
      <c r="MV5" s="175" t="str">
        <f>CONCATENATE(Controls!$AX$3,Data!MY5,Controls!$AT$2,Data!$NB$3)</f>
        <v>All Trigger TypesNo amortizationAll MonthsNo Action Taken (Req)</v>
      </c>
      <c r="MW5" s="175" t="str">
        <f>CONCATENATE(Controls!$AX$3,Data!MY5,Controls!$AT$2,Data!$NA$3)</f>
        <v>All Trigger TypesNo amortizationAll MonthsAction Taken (Timely)</v>
      </c>
      <c r="MX5" s="175" t="str">
        <f>CONCATENATE(Controls!$AX$3,Data!MY5,Controls!$AT$2,Data!$MZ$3)</f>
        <v>All Trigger TypesNo amortizationAll MonthsAction Taken (Late)</v>
      </c>
      <c r="MY5" s="12" t="s">
        <v>537</v>
      </c>
      <c r="MZ5" s="30">
        <f ca="1">IFERROR(VLOOKUP($MX5,OFFSET(Raw_Tables!$Y$4,0,0,COUNTA(Raw_Tables!$Z:$Z)-1,9),8,FALSE),0)</f>
        <v>0.1466083151</v>
      </c>
      <c r="NA5" s="30">
        <f ca="1">IFERROR(VLOOKUP($MW5,OFFSET(Raw_Tables!$Y$4,0,0,COUNTA(Raw_Tables!$Z:$Z)-1,9),8,FALSE),0)</f>
        <v>9.8092643100000002E-2</v>
      </c>
      <c r="NB5" s="30">
        <f ca="1">IFERROR(VLOOKUP($MV5,OFFSET(Raw_Tables!$Y$4,0,0,COUNTA(Raw_Tables!$Z:$Z)-1,9),8,FALSE),0)</f>
        <v>2.3723568800000001E-2</v>
      </c>
      <c r="NC5" s="30">
        <f ca="1">IFERROR(VLOOKUP($MU5,OFFSET(Raw_Tables!$Y$4,0,0,COUNTA(Raw_Tables!$Z:$Z)-1,9),8,FALSE),0)</f>
        <v>1.54511743E-2</v>
      </c>
      <c r="NF5" s="34" t="str">
        <f>CONCATENATE(Controls!$F$10,Controls!$AL$11,Data!NG5)</f>
        <v>All ProductsAll MonthsLockbox</v>
      </c>
      <c r="NG5" s="12" t="s">
        <v>249</v>
      </c>
      <c r="NH5" s="35">
        <f ca="1">IFERROR(VLOOKUP($NF5,OFFSET(Raw_Tables!$BM$4,0,0,COUNTA(Raw_Tables!$BO:$BO)-1,9),4,FALSE),0)</f>
        <v>35</v>
      </c>
      <c r="NI5" s="39">
        <f ca="1">(IFERROR(VLOOKUP($NF5,OFFSET(Raw_Tables!$BM$4,0,0,COUNTA(Raw_Tables!$BO:$BO)-1,9),8,FALSE),0))*12</f>
        <v>2.3812273062825205E-2</v>
      </c>
      <c r="NL5" s="175" t="str">
        <f>CONCATENATE(Controls!$F$10,Controls!$X$11,Data!NM5)</f>
        <v>All ProductsAll IndustriesM1</v>
      </c>
      <c r="NM5" s="122" t="s">
        <v>68</v>
      </c>
      <c r="NN5" s="174">
        <f ca="1">VLOOKUP($NL5,OFFSET(Raw_Tables!$BW$4,0,0,COUNTA(Raw_Tables!$BX:$BX)-1,9),9,FALSE)</f>
        <v>0</v>
      </c>
      <c r="NO5" s="30">
        <f ca="1">VLOOKUP($NL5,OFFSET(Raw_Tables!$BW$4,0,0,COUNTA(Raw_Tables!$BX:$BX)-1,9),8,FALSE)</f>
        <v>1.0494294999999999E-3</v>
      </c>
      <c r="NP5" s="174">
        <f ca="1">VLOOKUP($NL5,OFFSET(Raw_Tables!$BW$4,0,0,COUNTA(Raw_Tables!$BX:$BX)-1,9),9,FALSE)</f>
        <v>0</v>
      </c>
      <c r="NQ5" s="34"/>
      <c r="NU5" s="12" t="str">
        <f>CONCATENATE(Controls!$F$10,Data!NV5)</f>
        <v>All ProductsApr - 14</v>
      </c>
      <c r="NV5" t="s">
        <v>295</v>
      </c>
      <c r="NW5" s="28">
        <f ca="1">IFERROR(VLOOKUP($NU5,OFFSET(Raw_Tables!$CI$4,0,0,COUNTA(Raw_Tables!$CJ:$CJ)-1,5),4,FALSE),0)</f>
        <v>1</v>
      </c>
      <c r="NX5" s="39">
        <f ca="1">(IFERROR(VLOOKUP($NU5,OFFSET(Raw_Tables!$CI$4,0,0,COUNTA(Raw_Tables!$CJ:$CJ)-1,8),7,FALSE),0))*12</f>
        <v>1.059473635873313E-3</v>
      </c>
      <c r="NY5" s="34"/>
      <c r="NZ5" s="34"/>
      <c r="OA5" s="34"/>
      <c r="OB5" s="34"/>
      <c r="OC5" s="34" t="str">
        <f>CONCATENATE(Controls!$F$10,Controls!$AL$10,Data!OD5)</f>
        <v>All ProductsAll MonthsRestaurant</v>
      </c>
      <c r="OD5" s="12" t="s">
        <v>13</v>
      </c>
      <c r="OE5" s="35">
        <f ca="1">VLOOKUP($OC5,OFFSET(Raw_Tables!$CU$4,0,0,COUNTA(Raw_Tables!$CW:$CW)-1,9),4,FALSE)</f>
        <v>52</v>
      </c>
      <c r="OF5" s="39">
        <f ca="1">(VLOOKUP($OC5,OFFSET(Raw_Tables!$CU$4,0,0,COUNTA(Raw_Tables!$CW:$CW)-1,9),8,FALSE))*12</f>
        <v>1.5381041885791685E-2</v>
      </c>
      <c r="OG5" s="34"/>
      <c r="OJ5" s="12" t="str">
        <f>CONCATENATE(Controls!$AV$10,Controls!$X$10,Controls!$F$10,Data!OK5)</f>
        <v>W/O last 12MAll IndustriesAll ProductsM5</v>
      </c>
      <c r="OK5" s="11" t="s">
        <v>72</v>
      </c>
      <c r="OL5" s="28">
        <f ca="1">IFERROR(VLOOKUP($OJ5,OFFSET(Raw_Tables!$DH$4,0,0,COUNTA(Raw_Tables!$DJ:$DJ)-1,6),6,FALSE),0)</f>
        <v>8</v>
      </c>
      <c r="OM5" s="30">
        <f t="shared" ref="OM5:OM16" ca="1" si="2">OL5/$OL$17</f>
        <v>6.3492063492063489E-2</v>
      </c>
    </row>
    <row r="6" spans="1:407" x14ac:dyDescent="0.3">
      <c r="B6" s="12" t="s">
        <v>161</v>
      </c>
      <c r="C6" s="46">
        <v>32445</v>
      </c>
      <c r="D6" s="47">
        <v>1345</v>
      </c>
      <c r="H6" t="s">
        <v>20</v>
      </c>
      <c r="I6" s="42">
        <v>42543</v>
      </c>
      <c r="J6" s="12">
        <v>0.1</v>
      </c>
      <c r="M6" s="12" t="s">
        <v>329</v>
      </c>
      <c r="N6" s="44">
        <v>42543</v>
      </c>
      <c r="O6" s="45">
        <v>2345</v>
      </c>
      <c r="R6" s="12" t="s">
        <v>20</v>
      </c>
      <c r="S6" s="12">
        <f t="shared" ref="S6:S17" si="3">S5+U5-T6</f>
        <v>34814</v>
      </c>
      <c r="T6" s="12">
        <f t="shared" ref="T6:T16" si="4">IF(V6&lt;0,-V6,0)</f>
        <v>14256</v>
      </c>
      <c r="U6" s="12">
        <f t="shared" ref="U6:U16" si="5">IF(V6&gt;0,V6,0)</f>
        <v>0</v>
      </c>
      <c r="V6" s="12">
        <v>-14256</v>
      </c>
      <c r="Y6" t="s">
        <v>386</v>
      </c>
      <c r="Z6">
        <v>0.25</v>
      </c>
      <c r="AA6">
        <v>0.3</v>
      </c>
      <c r="AD6" t="s">
        <v>20</v>
      </c>
      <c r="AE6" s="2">
        <v>15724</v>
      </c>
      <c r="AF6" s="2">
        <v>14096</v>
      </c>
      <c r="AG6" s="28">
        <v>495.22350152935257</v>
      </c>
      <c r="AH6" s="28">
        <v>287.18997370219518</v>
      </c>
      <c r="AI6" s="2"/>
      <c r="AK6" t="s">
        <v>20</v>
      </c>
      <c r="AL6" s="87">
        <f t="shared" ref="AL6:AL16" si="6">SUM(AE6:AF6)-SUM(AE6:AF6)*60%</f>
        <v>11928</v>
      </c>
      <c r="AM6" s="87">
        <f t="shared" ref="AM6:AM16" si="7">SUM(AE6:AF6)-SUM(AE6:AF6)*70%</f>
        <v>8946</v>
      </c>
      <c r="AN6" s="87">
        <f t="shared" ref="AN6:AN16" si="8">SUM(AE6:AF6)-SUM(AE6:AF6)*80%</f>
        <v>5964</v>
      </c>
      <c r="AO6">
        <v>5186</v>
      </c>
      <c r="AR6" t="s">
        <v>20</v>
      </c>
      <c r="AS6" s="87">
        <v>11928</v>
      </c>
      <c r="AT6" s="87">
        <v>8946</v>
      </c>
      <c r="AU6" s="2">
        <v>5439</v>
      </c>
      <c r="AV6">
        <v>0.1</v>
      </c>
      <c r="AY6" s="5" t="s">
        <v>70</v>
      </c>
      <c r="AZ6" s="6">
        <v>0.24</v>
      </c>
      <c r="BA6" s="6">
        <v>0.2616</v>
      </c>
      <c r="BB6" s="6"/>
      <c r="BC6" s="6"/>
      <c r="BD6" s="50"/>
      <c r="BG6" s="12" t="s">
        <v>21</v>
      </c>
      <c r="BH6" s="6">
        <v>1.2999999999999999E-2</v>
      </c>
      <c r="BI6" s="6">
        <v>2.5000000000000001E-2</v>
      </c>
      <c r="BJ6" s="6">
        <v>4.4999999999999998E-2</v>
      </c>
      <c r="BK6" s="6">
        <v>8.8999999999999996E-2</v>
      </c>
      <c r="BL6" s="6">
        <v>0.11899999999999999</v>
      </c>
      <c r="BM6"/>
      <c r="BN6"/>
      <c r="BQ6" s="5" t="s">
        <v>42</v>
      </c>
      <c r="BR6" s="5">
        <v>1271486</v>
      </c>
      <c r="BS6" s="8">
        <v>0.1099</v>
      </c>
      <c r="BT6" s="6">
        <v>5.2499999999999998E-2</v>
      </c>
      <c r="BU6" s="6">
        <v>4.5000000000000005E-3</v>
      </c>
      <c r="BX6" s="5" t="s">
        <v>70</v>
      </c>
      <c r="BY6" s="5">
        <v>1121454</v>
      </c>
      <c r="BZ6" s="6">
        <v>0.20224875929501032</v>
      </c>
      <c r="CA6" s="6">
        <v>7.5458566573194234E-4</v>
      </c>
      <c r="CD6" s="5" t="s">
        <v>70</v>
      </c>
      <c r="CE6" s="6">
        <v>8.5999999999999993E-2</v>
      </c>
      <c r="CF6" s="6"/>
      <c r="CG6" s="6"/>
      <c r="CJ6" s="12" t="s">
        <v>121</v>
      </c>
      <c r="CK6" s="12">
        <v>63</v>
      </c>
      <c r="CL6" s="12">
        <v>0.8</v>
      </c>
      <c r="CM6" s="12"/>
      <c r="CP6" s="12" t="s">
        <v>214</v>
      </c>
      <c r="CQ6" s="12">
        <v>81</v>
      </c>
      <c r="CR6" s="12">
        <v>0.67</v>
      </c>
      <c r="CS6" s="12"/>
      <c r="CT6" s="12"/>
      <c r="CU6" s="12" t="s">
        <v>115</v>
      </c>
      <c r="CV6" s="12">
        <v>63</v>
      </c>
      <c r="CW6" s="12">
        <v>0.8</v>
      </c>
      <c r="CZ6" s="12" t="s">
        <v>21</v>
      </c>
      <c r="DA6" s="12">
        <v>33573</v>
      </c>
      <c r="DB6" s="12">
        <v>30</v>
      </c>
      <c r="DC6" s="12"/>
      <c r="DD6" s="12"/>
      <c r="DE6" s="12" t="s">
        <v>21</v>
      </c>
      <c r="DF6" s="12">
        <f t="shared" ref="DF6:DF15" si="9">DB6+DF5</f>
        <v>83</v>
      </c>
      <c r="DG6" s="12"/>
      <c r="DH6" s="12"/>
      <c r="DI6" s="12"/>
      <c r="DJ6" s="12" t="s">
        <v>21</v>
      </c>
      <c r="DK6" s="12">
        <v>70911</v>
      </c>
      <c r="DN6" s="12"/>
      <c r="DO6" s="12"/>
      <c r="DP6" s="12" t="s">
        <v>70</v>
      </c>
      <c r="DQ6" s="29">
        <v>0.22304378853031548</v>
      </c>
      <c r="DV6" s="12" t="s">
        <v>70</v>
      </c>
      <c r="DW6" s="35">
        <v>56</v>
      </c>
      <c r="DX6" s="35">
        <v>24</v>
      </c>
      <c r="DY6" s="35">
        <v>60</v>
      </c>
      <c r="EA6" s="12" t="s">
        <v>390</v>
      </c>
      <c r="EB6" s="29">
        <v>0.34</v>
      </c>
      <c r="EC6" s="29">
        <v>0.23</v>
      </c>
      <c r="ED6" s="29">
        <v>0.12</v>
      </c>
      <c r="EG6" s="12" t="s">
        <v>161</v>
      </c>
      <c r="EH6" s="29">
        <v>0.34</v>
      </c>
      <c r="EI6" s="29">
        <v>0.23</v>
      </c>
      <c r="EJ6" s="29">
        <v>0.12</v>
      </c>
      <c r="EN6" s="12" t="s">
        <v>21</v>
      </c>
      <c r="EO6" s="35">
        <v>43</v>
      </c>
      <c r="EP6" s="35"/>
      <c r="EU6" s="12" t="s">
        <v>383</v>
      </c>
      <c r="EV6" s="35">
        <v>7656</v>
      </c>
      <c r="EW6" s="34">
        <v>2.1999999999999999E-2</v>
      </c>
      <c r="FB6" s="12" t="s">
        <v>21</v>
      </c>
      <c r="FC6" s="35">
        <v>43</v>
      </c>
      <c r="FD6" s="34">
        <v>0.79</v>
      </c>
      <c r="FE6" s="12"/>
      <c r="FF6" s="12"/>
      <c r="FI6" s="5" t="s">
        <v>197</v>
      </c>
      <c r="FJ6" s="35">
        <v>46568</v>
      </c>
      <c r="FK6" s="34">
        <v>1.2999999999999999E-2</v>
      </c>
      <c r="FP6" s="12" t="s">
        <v>21</v>
      </c>
      <c r="FQ6" s="12">
        <v>3485</v>
      </c>
      <c r="FR6" s="103">
        <v>6.666666666666667</v>
      </c>
      <c r="FS6" s="12">
        <v>6</v>
      </c>
      <c r="FT6" s="12">
        <v>9</v>
      </c>
      <c r="FU6" s="12"/>
      <c r="FX6" s="12" t="s">
        <v>21</v>
      </c>
      <c r="FY6" s="12">
        <v>3485</v>
      </c>
      <c r="FZ6" s="12">
        <v>6</v>
      </c>
      <c r="GA6" s="12">
        <v>9</v>
      </c>
      <c r="GD6" s="12" t="s">
        <v>365</v>
      </c>
      <c r="GE6" s="12">
        <v>6</v>
      </c>
      <c r="GF6">
        <v>8</v>
      </c>
      <c r="GI6" s="12" t="s">
        <v>370</v>
      </c>
      <c r="GJ6" s="12">
        <v>9</v>
      </c>
      <c r="GO6" s="12" t="s">
        <v>21</v>
      </c>
      <c r="GP6" s="32">
        <v>0.5</v>
      </c>
      <c r="GQ6" s="32">
        <v>0.18</v>
      </c>
      <c r="GR6" s="32">
        <v>0.31999999999999995</v>
      </c>
      <c r="GS6" s="12">
        <v>3466</v>
      </c>
      <c r="GX6" s="11" t="s">
        <v>141</v>
      </c>
      <c r="GY6" s="12">
        <v>7342</v>
      </c>
      <c r="GZ6" s="31">
        <v>0.45</v>
      </c>
      <c r="HD6" s="52" t="s">
        <v>107</v>
      </c>
      <c r="HE6" s="31">
        <v>0.14000000000000001</v>
      </c>
      <c r="HF6" s="28"/>
      <c r="HI6" s="28">
        <v>2252.9</v>
      </c>
      <c r="HK6" s="12" t="s">
        <v>21</v>
      </c>
      <c r="HL6" s="28">
        <f t="shared" si="0"/>
        <v>1013.8050000000001</v>
      </c>
      <c r="HM6" s="28">
        <f t="shared" si="1"/>
        <v>1464.3850000000002</v>
      </c>
      <c r="HN6" s="30">
        <v>2.0799999999999999E-2</v>
      </c>
      <c r="HO6" s="30">
        <v>1.9136E-2</v>
      </c>
      <c r="HP6" s="30"/>
      <c r="HU6" s="12" t="s">
        <v>88</v>
      </c>
      <c r="HV6" s="29">
        <v>0.34</v>
      </c>
      <c r="HW6" s="29">
        <v>0.4</v>
      </c>
      <c r="HX6" s="29">
        <v>0.12</v>
      </c>
      <c r="HY6" s="29">
        <v>0.14000000000000001</v>
      </c>
      <c r="HZ6" s="28">
        <v>10704.62736</v>
      </c>
      <c r="ID6" s="12" t="s">
        <v>135</v>
      </c>
      <c r="IE6" s="12">
        <v>5131</v>
      </c>
      <c r="IF6" s="30">
        <v>0.41</v>
      </c>
      <c r="IJ6" s="33" t="s">
        <v>153</v>
      </c>
      <c r="IK6" s="12">
        <v>8312</v>
      </c>
      <c r="IL6" s="30">
        <v>0.56399999999999995</v>
      </c>
      <c r="IP6" s="11" t="s">
        <v>141</v>
      </c>
      <c r="IQ6" s="12">
        <v>7342</v>
      </c>
      <c r="IR6" s="30">
        <v>0.46350000000000002</v>
      </c>
      <c r="IW6" s="12" t="s">
        <v>21</v>
      </c>
      <c r="IX6" s="28">
        <v>18</v>
      </c>
      <c r="IY6" s="30">
        <v>0.30599999999999999</v>
      </c>
      <c r="IZ6" s="30">
        <v>0.60599999999999998</v>
      </c>
      <c r="JA6" s="12"/>
      <c r="JC6" s="12" t="s">
        <v>21</v>
      </c>
      <c r="JD6" s="28">
        <v>1189</v>
      </c>
      <c r="JE6" s="34">
        <v>3.3700000000000001E-2</v>
      </c>
      <c r="JF6" s="34"/>
      <c r="JG6" s="34"/>
      <c r="JH6" s="12" t="s">
        <v>21</v>
      </c>
      <c r="JI6" s="28">
        <v>5.6</v>
      </c>
      <c r="JJ6" s="34">
        <v>0.23370000000000002</v>
      </c>
      <c r="JK6" s="34"/>
      <c r="JM6" s="52" t="s">
        <v>149</v>
      </c>
      <c r="JN6" s="32">
        <v>0.36</v>
      </c>
      <c r="JO6" s="32"/>
      <c r="JP6" s="32"/>
      <c r="JQ6" s="52" t="s">
        <v>107</v>
      </c>
      <c r="JR6" s="32">
        <v>0.1</v>
      </c>
      <c r="JV6" s="12" t="s">
        <v>167</v>
      </c>
      <c r="JW6" s="12">
        <v>186</v>
      </c>
      <c r="JX6" s="36">
        <v>87</v>
      </c>
      <c r="KB6" s="10" t="s">
        <v>174</v>
      </c>
      <c r="KC6" s="10">
        <v>165</v>
      </c>
      <c r="KD6" s="36">
        <v>120</v>
      </c>
      <c r="KH6" s="10" t="s">
        <v>168</v>
      </c>
      <c r="KI6" s="10">
        <v>145</v>
      </c>
      <c r="KJ6" s="36">
        <v>87</v>
      </c>
      <c r="KO6" s="10" t="s">
        <v>182</v>
      </c>
      <c r="KP6" s="10">
        <v>90</v>
      </c>
      <c r="KQ6" s="37">
        <v>436</v>
      </c>
      <c r="KU6" s="175" t="str">
        <f>CONCATENATE(Controls!$AX$3,Controls!$AJ$4,Data!KV6)</f>
        <v>All Trigger TypesAll TriggersMay - 14</v>
      </c>
      <c r="KV6" t="s">
        <v>296</v>
      </c>
      <c r="KW6" s="12">
        <f ca="1">IFERROR(VLOOKUP(KU6,OFFSET(Raw_Tables!$B$4,0,0,COUNTA(Raw_Tables!$B:$B)-1,8),6,FALSE),0)</f>
        <v>372</v>
      </c>
      <c r="KX6" s="175">
        <f ca="1">IFERROR(VLOOKUP($KU6,OFFSET(Raw_Tables!$B$4,0,0,COUNTA(Raw_Tables!$C:$C)-1,8),7,FALSE),0)</f>
        <v>1390</v>
      </c>
      <c r="LA6" s="150"/>
      <c r="LB6" s="175"/>
      <c r="LC6" s="175"/>
      <c r="LF6" s="175"/>
      <c r="LG6" s="175"/>
      <c r="LH6" s="175"/>
      <c r="LI6" s="175"/>
      <c r="LJ6" s="175" t="str">
        <f>CONCATENATE(Controls!$AX$3,Controls!$AJ$5,Controls!$AL$6,Data!LK6)</f>
        <v>All Trigger TypesOthersAll MonthsNo action</v>
      </c>
      <c r="LK6" s="175" t="s">
        <v>623</v>
      </c>
      <c r="LL6" s="30">
        <f ca="1">IFERROR(VLOOKUP($LJ6,OFFSET(Raw_Tables!$AK$4,0,0,COUNTA(Raw_Tables!$AL:$AL)-1,9),8,FALSE),0)</f>
        <v>0.72578665119999997</v>
      </c>
      <c r="LM6" s="31"/>
      <c r="LN6" s="31"/>
      <c r="LO6" s="31"/>
      <c r="LP6" s="31"/>
      <c r="LQ6" s="28"/>
      <c r="LR6" s="28"/>
      <c r="LS6" s="28"/>
      <c r="LT6" s="28"/>
      <c r="LU6" s="28"/>
      <c r="LV6" s="31"/>
      <c r="LW6" s="31"/>
      <c r="LX6" s="31"/>
      <c r="LZ6" s="175" t="str">
        <f>CONCATENATE(Controls!$AX$3,Data!$MA6,Controls!$AL$5)</f>
        <v>All Trigger TypesDebit ACH behaviorAll Months</v>
      </c>
      <c r="MA6" s="12" t="s">
        <v>204</v>
      </c>
      <c r="MB6" s="123">
        <f ca="1">IFERROR(VLOOKUP($LZ6,OFFSET(Raw_Tables!$AX$4,0,0,COUNTA(Raw_Tables!$AY:$AY)-1,8),5,FALSE),0)</f>
        <v>1261</v>
      </c>
      <c r="MC6" s="123">
        <f ca="1">IFERROR(VLOOKUP($LZ6,OFFSET(Raw_Tables!$AX$4,0,0,COUNTA(Raw_Tables!$AY:$AY)-1,8),7,FALSE),0)</f>
        <v>6.1834482759</v>
      </c>
      <c r="MD6" s="123">
        <f ca="1">IFERROR(VLOOKUP($LZ6,OFFSET(Raw_Tables!$AX$4,0,0,COUNTA(Raw_Tables!$AY:$AY)-1,8),6,FALSE),0)</f>
        <v>0.43664383559999997</v>
      </c>
      <c r="MG6" s="175" t="str">
        <f>CONCATENATE(Controls!$AX$3,Data!$MK6,Controls!$AL$4,Data!$MO$3)</f>
        <v>All Trigger TypesDebit ACH behaviorJan - 15No Action Taken (Not Req)</v>
      </c>
      <c r="MH6" s="175" t="str">
        <f>CONCATENATE(Controls!$AX$3,Data!$MK6,Controls!$AL$4,Data!$MN$3)</f>
        <v>All Trigger TypesDebit ACH behaviorJan - 15No Action Taken (Req)</v>
      </c>
      <c r="MI6" s="175" t="str">
        <f>CONCATENATE(Controls!$AX$3,Data!$MK6,Controls!$AL$4,Data!$MM$3)</f>
        <v>All Trigger TypesDebit ACH behaviorJan - 15Action Taken (Timely)</v>
      </c>
      <c r="MJ6" s="175" t="str">
        <f>CONCATENATE(Controls!$AX$3,Data!MK6,Controls!$AL$4,Data!$ML$3)</f>
        <v>All Trigger TypesDebit ACH behaviorJan - 15Action Taken (Late)</v>
      </c>
      <c r="MK6" s="175" t="s">
        <v>204</v>
      </c>
      <c r="ML6" s="30">
        <f ca="1">IFERROR(VLOOKUP($MJ6,OFFSET(Raw_Tables!$N$4,0,0,COUNTA(Raw_Tables!$O:$O)-1,9),8,FALSE),0)</f>
        <v>5.0505050500000002E-2</v>
      </c>
      <c r="MM6" s="30">
        <f ca="1">IFERROR(VLOOKUP($MI6,OFFSET(Raw_Tables!$N$4,0,0,COUNTA(Raw_Tables!$O:$O)-1,9),8,FALSE),0)</f>
        <v>0.11111111110000001</v>
      </c>
      <c r="MN6" s="30">
        <f ca="1">IFERROR(VLOOKUP($MH6,OFFSET(Raw_Tables!$N$4,0,0,COUNTA(Raw_Tables!$O:$O)-1,9),8,FALSE),0)</f>
        <v>0.49494949490000001</v>
      </c>
      <c r="MO6" s="30">
        <f ca="1">IFERROR(VLOOKUP($MG6,OFFSET(Raw_Tables!$N$4,0,0,COUNTA(Raw_Tables!$O:$O)-1,9),8,FALSE),0)</f>
        <v>0.34343434340000001</v>
      </c>
      <c r="MU6" s="175" t="str">
        <f>CONCATENATE(Controls!$AX$3,Data!MY6,Controls!$AT$2,Data!$NC$3)</f>
        <v>All Trigger TypesDebit ACH behaviorAll MonthsNo Action Taken (Not Req)</v>
      </c>
      <c r="MV6" s="175" t="str">
        <f>CONCATENATE(Controls!$AX$3,Data!MY6,Controls!$AT$2,Data!$NB$3)</f>
        <v>All Trigger TypesDebit ACH behaviorAll MonthsNo Action Taken (Req)</v>
      </c>
      <c r="MW6" s="175" t="str">
        <f>CONCATENATE(Controls!$AX$3,Data!MY6,Controls!$AT$2,Data!$NA$3)</f>
        <v>All Trigger TypesDebit ACH behaviorAll MonthsAction Taken (Timely)</v>
      </c>
      <c r="MX6" s="175" t="str">
        <f>CONCATENATE(Controls!$AX$3,Data!MY6,Controls!$AT$2,Data!$MZ$3)</f>
        <v>All Trigger TypesDebit ACH behaviorAll MonthsAction Taken (Late)</v>
      </c>
      <c r="MY6" s="12" t="s">
        <v>204</v>
      </c>
      <c r="MZ6" s="30">
        <f ca="1">IFERROR(VLOOKUP($MX6,OFFSET(Raw_Tables!$Y$4,0,0,COUNTA(Raw_Tables!$Z:$Z)-1,9),8,FALSE),0)</f>
        <v>7.8431372499999999E-2</v>
      </c>
      <c r="NA6" s="30">
        <f ca="1">IFERROR(VLOOKUP($MW6,OFFSET(Raw_Tables!$Y$4,0,0,COUNTA(Raw_Tables!$Z:$Z)-1,9),8,FALSE),0)</f>
        <v>0.11904761899999999</v>
      </c>
      <c r="NB6" s="30">
        <f ca="1">IFERROR(VLOOKUP($MV6,OFFSET(Raw_Tables!$Y$4,0,0,COUNTA(Raw_Tables!$Z:$Z)-1,9),8,FALSE),0)</f>
        <v>3.4482758600000003E-2</v>
      </c>
      <c r="NC6" s="30">
        <f ca="1">IFERROR(VLOOKUP($MU6,OFFSET(Raw_Tables!$Y$4,0,0,COUNTA(Raw_Tables!$Z:$Z)-1,9),8,FALSE),0)</f>
        <v>2.0887728500000001E-2</v>
      </c>
      <c r="NF6" s="34" t="str">
        <f>CONCATENATE(Controls!$F$10,Controls!$AL$11,Data!NG6)</f>
        <v>All ProductsAll MonthsDebit ACH</v>
      </c>
      <c r="NG6" s="5" t="s">
        <v>202</v>
      </c>
      <c r="NH6" s="35">
        <f ca="1">IFERROR(VLOOKUP($NF6,OFFSET(Raw_Tables!$BM$4,0,0,COUNTA(Raw_Tables!$BO:$BO)-1,9),4,FALSE),0)</f>
        <v>0</v>
      </c>
      <c r="NI6" s="39">
        <f ca="1">(IFERROR(VLOOKUP($NF6,OFFSET(Raw_Tables!$BM$4,0,0,COUNTA(Raw_Tables!$BO:$BO)-1,9),8,FALSE),0))*12</f>
        <v>0</v>
      </c>
      <c r="NL6" s="175" t="str">
        <f>CONCATENATE(Controls!$F$10,Controls!$X$11,Data!NM6)</f>
        <v>All ProductsAll IndustriesM2</v>
      </c>
      <c r="NM6" s="122" t="s">
        <v>69</v>
      </c>
      <c r="NN6" s="174">
        <f ca="1">VLOOKUP($NL6,OFFSET(Raw_Tables!$BW$4,0,0,COUNTA(Raw_Tables!$BX:$BX)-1,9),9,FALSE)</f>
        <v>0</v>
      </c>
      <c r="NO6" s="30">
        <f ca="1">VLOOKUP($NL6,OFFSET(Raw_Tables!$BW$4,0,0,COUNTA(Raw_Tables!$BX:$BX)-1,9),8,FALSE)</f>
        <v>1.8251197199999999E-2</v>
      </c>
      <c r="NP6" s="174">
        <f ca="1">VLOOKUP($NL6,OFFSET(Raw_Tables!$BW$4,0,0,COUNTA(Raw_Tables!$BX:$BX)-1,9),9,FALSE)</f>
        <v>0</v>
      </c>
      <c r="NQ6" s="34"/>
      <c r="NU6" s="12" t="str">
        <f>CONCATENATE(Controls!$F$10,Data!NV6)</f>
        <v>All ProductsMay - 14</v>
      </c>
      <c r="NV6" t="s">
        <v>296</v>
      </c>
      <c r="NW6" s="28">
        <f ca="1">IFERROR(VLOOKUP($NU6,OFFSET(Raw_Tables!$CI$4,0,0,COUNTA(Raw_Tables!$CJ:$CJ)-1,5),4,FALSE),0)</f>
        <v>5</v>
      </c>
      <c r="NX6" s="39">
        <f ca="1">(IFERROR(VLOOKUP($NU6,OFFSET(Raw_Tables!$CI$4,0,0,COUNTA(Raw_Tables!$CJ:$CJ)-1,8),7,FALSE),0))*12</f>
        <v>8.1821758065534992E-3</v>
      </c>
      <c r="NY6" s="34"/>
      <c r="NZ6" s="34"/>
      <c r="OA6" s="34"/>
      <c r="OB6" s="34"/>
      <c r="OC6" s="34" t="str">
        <f>CONCATENATE(Controls!$F$10,Controls!$AL$10,Data!OD6)</f>
        <v>All ProductsAll MonthsOthers</v>
      </c>
      <c r="OD6" s="12" t="s">
        <v>106</v>
      </c>
      <c r="OE6" s="35">
        <f ca="1">VLOOKUP($OC6,OFFSET(Raw_Tables!$CU$4,0,0,COUNTA(Raw_Tables!$CW:$CW)-1,9),4,FALSE)</f>
        <v>14</v>
      </c>
      <c r="OF6" s="39">
        <f ca="1">(VLOOKUP($OC6,OFFSET(Raw_Tables!$CU$4,0,0,COUNTA(Raw_Tables!$CW:$CW)-1,9),8,FALSE))*12</f>
        <v>8.1834252834560792E-3</v>
      </c>
      <c r="OG6" s="34"/>
      <c r="OJ6" s="12" t="str">
        <f>CONCATENATE(Controls!$AV$10,Controls!$X$10,Controls!$F$10,Data!OK6)</f>
        <v>W/O last 12MAll IndustriesAll ProductsM6</v>
      </c>
      <c r="OK6" s="11" t="s">
        <v>73</v>
      </c>
      <c r="OL6" s="28">
        <f ca="1">IFERROR(VLOOKUP($OJ6,OFFSET(Raw_Tables!$DH$4,0,0,COUNTA(Raw_Tables!$DJ:$DJ)-1,6),6,FALSE),0)</f>
        <v>10</v>
      </c>
      <c r="OM6" s="30">
        <f t="shared" ca="1" si="2"/>
        <v>7.9365079365079361E-2</v>
      </c>
    </row>
    <row r="7" spans="1:407" x14ac:dyDescent="0.3">
      <c r="H7" t="s">
        <v>21</v>
      </c>
      <c r="I7" s="42">
        <v>32445</v>
      </c>
      <c r="J7" s="12">
        <v>0.3</v>
      </c>
      <c r="M7" s="12" t="s">
        <v>330</v>
      </c>
      <c r="N7" s="46">
        <v>32445</v>
      </c>
      <c r="O7" s="47">
        <v>1345</v>
      </c>
      <c r="R7" s="12" t="s">
        <v>21</v>
      </c>
      <c r="S7" s="12">
        <f t="shared" si="3"/>
        <v>24510</v>
      </c>
      <c r="T7" s="12">
        <f t="shared" si="4"/>
        <v>10304</v>
      </c>
      <c r="U7" s="12">
        <f t="shared" si="5"/>
        <v>0</v>
      </c>
      <c r="V7" s="12">
        <v>-10304</v>
      </c>
      <c r="Y7" t="s">
        <v>14</v>
      </c>
      <c r="Z7">
        <v>0.2</v>
      </c>
      <c r="AA7">
        <v>0.25</v>
      </c>
      <c r="AD7" t="s">
        <v>21</v>
      </c>
      <c r="AE7" s="2">
        <v>16126</v>
      </c>
      <c r="AF7" s="2">
        <v>12702</v>
      </c>
      <c r="AG7" s="28">
        <v>537.44815865035957</v>
      </c>
      <c r="AH7" s="28">
        <v>309.99004136612177</v>
      </c>
      <c r="AI7" s="2"/>
      <c r="AK7" t="s">
        <v>21</v>
      </c>
      <c r="AL7" s="87">
        <f t="shared" si="6"/>
        <v>11531.2</v>
      </c>
      <c r="AM7" s="87">
        <f t="shared" si="7"/>
        <v>8648.4000000000015</v>
      </c>
      <c r="AN7" s="87">
        <f t="shared" si="8"/>
        <v>5765.5999999999985</v>
      </c>
      <c r="AO7">
        <v>3500</v>
      </c>
      <c r="AR7" t="s">
        <v>21</v>
      </c>
      <c r="AS7" s="87">
        <v>11531.2</v>
      </c>
      <c r="AT7" s="87">
        <v>8648.4000000000015</v>
      </c>
      <c r="AU7" s="2">
        <v>3452</v>
      </c>
      <c r="AV7">
        <v>0.3</v>
      </c>
      <c r="AY7" s="5" t="s">
        <v>71</v>
      </c>
      <c r="AZ7" s="6">
        <v>0.19</v>
      </c>
      <c r="BA7" s="6">
        <v>0.20140000000000002</v>
      </c>
      <c r="BB7" s="6">
        <v>0.27591800000000005</v>
      </c>
      <c r="BC7" s="6"/>
      <c r="BD7" s="50"/>
      <c r="BG7" s="12" t="s">
        <v>22</v>
      </c>
      <c r="BH7" s="6">
        <v>1.7000000000000001E-2</v>
      </c>
      <c r="BI7" s="6">
        <v>2.7E-2</v>
      </c>
      <c r="BJ7" s="6">
        <v>5.6000000000000001E-2</v>
      </c>
      <c r="BK7" s="6">
        <v>8.2000000000000003E-2</v>
      </c>
      <c r="BL7" s="6">
        <v>0.13200000000000001</v>
      </c>
      <c r="BM7"/>
      <c r="BN7"/>
      <c r="BQ7" s="5" t="s">
        <v>43</v>
      </c>
      <c r="BR7" s="5">
        <v>1788816</v>
      </c>
      <c r="BS7" s="8">
        <v>0.1051</v>
      </c>
      <c r="BT7" s="6">
        <v>8.4100000000000008E-2</v>
      </c>
      <c r="BU7" s="6">
        <v>1.5900000000000001E-2</v>
      </c>
      <c r="BX7" s="5" t="s">
        <v>71</v>
      </c>
      <c r="BY7" s="5">
        <v>1017354</v>
      </c>
      <c r="BZ7" s="6">
        <v>0.28983355625736679</v>
      </c>
      <c r="CA7" s="6">
        <v>2.3614700297806251E-3</v>
      </c>
      <c r="CD7" s="5" t="s">
        <v>71</v>
      </c>
      <c r="CE7" s="6">
        <v>8.6999999999999994E-2</v>
      </c>
      <c r="CF7" s="6">
        <v>6.5918000000000004E-2</v>
      </c>
      <c r="CG7" s="6"/>
      <c r="CJ7" s="12" t="s">
        <v>122</v>
      </c>
      <c r="CK7" s="12">
        <v>72</v>
      </c>
      <c r="CL7" s="12">
        <v>0.73</v>
      </c>
      <c r="CM7" s="12"/>
      <c r="CP7" s="12" t="s">
        <v>215</v>
      </c>
      <c r="CQ7" s="12">
        <v>87</v>
      </c>
      <c r="CR7" s="12">
        <v>0.67</v>
      </c>
      <c r="CS7" s="12"/>
      <c r="CT7" s="12"/>
      <c r="CU7" s="12" t="s">
        <v>116</v>
      </c>
      <c r="CV7" s="12">
        <v>72</v>
      </c>
      <c r="CW7" s="12">
        <v>0.73</v>
      </c>
      <c r="CZ7" s="12" t="s">
        <v>22</v>
      </c>
      <c r="DA7" s="12">
        <v>54366</v>
      </c>
      <c r="DB7" s="12">
        <v>16</v>
      </c>
      <c r="DC7" s="12"/>
      <c r="DD7" s="12"/>
      <c r="DE7" s="12" t="s">
        <v>22</v>
      </c>
      <c r="DF7" s="12">
        <f t="shared" si="9"/>
        <v>99</v>
      </c>
      <c r="DG7" s="12"/>
      <c r="DH7" s="12"/>
      <c r="DI7" s="12"/>
      <c r="DJ7" s="12" t="s">
        <v>22</v>
      </c>
      <c r="DK7" s="12">
        <v>14427</v>
      </c>
      <c r="DN7" s="12"/>
      <c r="DO7" s="12"/>
      <c r="DP7" s="12" t="s">
        <v>71</v>
      </c>
      <c r="DQ7" s="29">
        <v>0.24100713934839335</v>
      </c>
      <c r="DV7" s="12" t="s">
        <v>71</v>
      </c>
      <c r="DW7" s="35">
        <v>25</v>
      </c>
      <c r="DX7" s="35">
        <v>35</v>
      </c>
      <c r="DY7" s="35">
        <v>29</v>
      </c>
      <c r="EA7" s="12"/>
      <c r="EB7" s="29"/>
      <c r="EC7" s="29"/>
      <c r="ED7" s="29"/>
      <c r="EN7" s="12" t="s">
        <v>22</v>
      </c>
      <c r="EO7" s="35">
        <v>25</v>
      </c>
      <c r="EP7" s="35"/>
      <c r="EU7" s="12" t="s">
        <v>384</v>
      </c>
      <c r="EV7" s="35">
        <v>5358</v>
      </c>
      <c r="EW7" s="34">
        <v>1.4999999999999999E-2</v>
      </c>
      <c r="FB7" s="12" t="s">
        <v>22</v>
      </c>
      <c r="FC7" s="35">
        <v>25</v>
      </c>
      <c r="FD7" s="34">
        <v>0.77</v>
      </c>
      <c r="FE7" s="12"/>
      <c r="FF7" s="12"/>
      <c r="FI7" s="5" t="s">
        <v>198</v>
      </c>
      <c r="FJ7" s="35">
        <v>33586</v>
      </c>
      <c r="FK7" s="34">
        <v>0.01</v>
      </c>
      <c r="FP7" s="12" t="s">
        <v>22</v>
      </c>
      <c r="FQ7" s="12">
        <v>2893</v>
      </c>
      <c r="FR7" s="103">
        <v>6.333333333333333</v>
      </c>
      <c r="FS7" s="12">
        <v>7</v>
      </c>
      <c r="FT7" s="12">
        <v>8</v>
      </c>
      <c r="FU7" s="12"/>
      <c r="FX7" s="12" t="s">
        <v>22</v>
      </c>
      <c r="FY7" s="12">
        <v>2893</v>
      </c>
      <c r="FZ7" s="12">
        <v>7</v>
      </c>
      <c r="GA7" s="12">
        <v>8</v>
      </c>
      <c r="GD7" s="12"/>
      <c r="GE7" s="12"/>
      <c r="GI7" s="12" t="s">
        <v>395</v>
      </c>
      <c r="GJ7" s="12">
        <v>4</v>
      </c>
      <c r="GO7" s="12" t="s">
        <v>22</v>
      </c>
      <c r="GP7" s="32">
        <v>0.4</v>
      </c>
      <c r="GQ7" s="32">
        <v>0.12</v>
      </c>
      <c r="GR7" s="32">
        <v>0.48</v>
      </c>
      <c r="GS7" s="12">
        <v>3220</v>
      </c>
      <c r="GX7" s="12" t="s">
        <v>143</v>
      </c>
      <c r="GY7" s="12">
        <v>8213</v>
      </c>
      <c r="GZ7" s="31">
        <v>0.39</v>
      </c>
      <c r="HD7" s="52" t="s">
        <v>355</v>
      </c>
      <c r="HE7" s="31">
        <v>0.28999999999999998</v>
      </c>
      <c r="HF7" s="28"/>
      <c r="HI7" s="28">
        <v>3315.3120000000004</v>
      </c>
      <c r="HK7" s="12" t="s">
        <v>22</v>
      </c>
      <c r="HL7" s="28">
        <f t="shared" si="0"/>
        <v>1491.8904000000002</v>
      </c>
      <c r="HM7" s="28">
        <f t="shared" si="1"/>
        <v>2154.9528000000005</v>
      </c>
      <c r="HN7" s="30">
        <v>1.7299999999999999E-2</v>
      </c>
      <c r="HO7" s="30">
        <v>1.5569999999999999E-2</v>
      </c>
      <c r="HP7" s="30"/>
      <c r="ID7" s="12" t="s">
        <v>136</v>
      </c>
      <c r="IE7" s="12">
        <v>6351</v>
      </c>
      <c r="IF7" s="30">
        <v>0.5</v>
      </c>
      <c r="IJ7" s="12" t="s">
        <v>154</v>
      </c>
      <c r="IK7" s="12">
        <v>7942</v>
      </c>
      <c r="IL7" s="30">
        <v>0.503</v>
      </c>
      <c r="IP7" s="12" t="s">
        <v>143</v>
      </c>
      <c r="IQ7" s="12">
        <v>8213</v>
      </c>
      <c r="IR7" s="30">
        <v>0.42120000000000002</v>
      </c>
      <c r="IW7" s="12" t="s">
        <v>22</v>
      </c>
      <c r="IX7" s="28">
        <v>30</v>
      </c>
      <c r="IY7" s="30">
        <v>0.34599999999999997</v>
      </c>
      <c r="IZ7" s="30">
        <v>0.64600000000000002</v>
      </c>
      <c r="JA7" s="12"/>
      <c r="JC7" s="12" t="s">
        <v>22</v>
      </c>
      <c r="JD7" s="28">
        <v>1159</v>
      </c>
      <c r="JE7" s="34">
        <v>3.2000000000000001E-2</v>
      </c>
      <c r="JF7" s="34"/>
      <c r="JG7" s="34"/>
      <c r="JH7" s="12" t="s">
        <v>22</v>
      </c>
      <c r="JI7" s="28">
        <v>10.4</v>
      </c>
      <c r="JJ7" s="34">
        <v>0.23200000000000001</v>
      </c>
      <c r="JK7" s="34"/>
      <c r="JQ7" s="52" t="s">
        <v>355</v>
      </c>
      <c r="JR7" s="32">
        <v>0.33</v>
      </c>
      <c r="JV7" s="12" t="s">
        <v>169</v>
      </c>
      <c r="JW7" s="12">
        <v>220</v>
      </c>
      <c r="JX7" s="36">
        <v>125</v>
      </c>
      <c r="KB7" s="10" t="s">
        <v>183</v>
      </c>
      <c r="KC7" s="10">
        <v>185</v>
      </c>
      <c r="KD7" s="36">
        <v>164</v>
      </c>
      <c r="KH7" s="10" t="s">
        <v>170</v>
      </c>
      <c r="KI7" s="10">
        <v>190</v>
      </c>
      <c r="KJ7" s="36">
        <v>125</v>
      </c>
      <c r="KO7" s="10" t="s">
        <v>184</v>
      </c>
      <c r="KP7" s="10">
        <v>150</v>
      </c>
      <c r="KQ7" s="36">
        <v>325</v>
      </c>
      <c r="KU7" s="175" t="str">
        <f>CONCATENATE(Controls!$AX$3,Controls!$AJ$4,Data!KV7)</f>
        <v>All Trigger TypesAll TriggersJun - 14</v>
      </c>
      <c r="KV7" t="s">
        <v>297</v>
      </c>
      <c r="KW7" s="12">
        <f ca="1">IFERROR(VLOOKUP(KU7,OFFSET(Raw_Tables!$B$4,0,0,COUNTA(Raw_Tables!$B:$B)-1,8),6,FALSE),0)</f>
        <v>353</v>
      </c>
      <c r="KX7" s="175">
        <f ca="1">IFERROR(VLOOKUP($KU7,OFFSET(Raw_Tables!$B$4,0,0,COUNTA(Raw_Tables!$C:$C)-1,8),7,FALSE),0)</f>
        <v>1367</v>
      </c>
      <c r="LA7" s="150"/>
      <c r="LB7" s="175"/>
      <c r="LC7" s="175"/>
      <c r="LF7" s="175"/>
      <c r="LG7" s="175"/>
      <c r="LH7" s="175"/>
      <c r="LI7" s="175"/>
      <c r="LJ7" s="175" t="str">
        <f>CONCATENATE(Controls!$AX$3,Controls!$AJ$5,Controls!$AL$6,Data!LK7)</f>
        <v>All Trigger TypesOthersAll MonthsOthers</v>
      </c>
      <c r="LK7" s="175" t="s">
        <v>106</v>
      </c>
      <c r="LL7" s="30">
        <f ca="1">IFERROR(VLOOKUP($LJ7,OFFSET(Raw_Tables!$AK$4,0,0,COUNTA(Raw_Tables!$AL:$AL)-1,9),8,FALSE),0)</f>
        <v>9.5625767000000004E-3</v>
      </c>
      <c r="LM7" s="31"/>
      <c r="LN7" s="31"/>
      <c r="LO7" s="31"/>
      <c r="LP7" s="31"/>
      <c r="LQ7" s="28"/>
      <c r="LR7" s="28"/>
      <c r="LS7" s="28"/>
      <c r="LT7" s="28"/>
      <c r="LU7" s="28"/>
      <c r="LV7" s="31"/>
      <c r="LW7" s="31"/>
      <c r="LX7" s="31"/>
      <c r="LZ7" s="175" t="str">
        <f>CONCATENATE(Controls!$AX$3,Data!$MA7,Controls!$AL$5)</f>
        <v>All Trigger TypesNo amortizationAll Months</v>
      </c>
      <c r="MA7" s="12" t="s">
        <v>537</v>
      </c>
      <c r="MB7" s="123">
        <f ca="1">IFERROR(VLOOKUP($LZ7,OFFSET(Raw_Tables!$AX$4,0,0,COUNTA(Raw_Tables!$AY:$AY)-1,8),5,FALSE),0)</f>
        <v>11518</v>
      </c>
      <c r="MC7" s="123">
        <f ca="1">IFERROR(VLOOKUP($LZ7,OFFSET(Raw_Tables!$AX$4,0,0,COUNTA(Raw_Tables!$AY:$AY)-1,8),7,FALSE),0)</f>
        <v>7.8195530725999998</v>
      </c>
      <c r="MD7" s="123">
        <f ca="1">IFERROR(VLOOKUP($LZ7,OFFSET(Raw_Tables!$AX$4,0,0,COUNTA(Raw_Tables!$AY:$AY)-1,8),6,FALSE),0)</f>
        <v>3.9363484099999999E-2</v>
      </c>
      <c r="MG7" s="175" t="str">
        <f>CONCATENATE(Controls!$AX$3,Data!$MK7,Controls!$AL$4,Data!$MO$3)</f>
        <v>All Trigger TypesNo amortizationJan - 15No Action Taken (Not Req)</v>
      </c>
      <c r="MH7" s="175" t="str">
        <f>CONCATENATE(Controls!$AX$3,Data!$MK7,Controls!$AL$4,Data!$MN$3)</f>
        <v>All Trigger TypesNo amortizationJan - 15No Action Taken (Req)</v>
      </c>
      <c r="MI7" s="175" t="str">
        <f>CONCATENATE(Controls!$AX$3,Data!$MK7,Controls!$AL$4,Data!$MM$3)</f>
        <v>All Trigger TypesNo amortizationJan - 15Action Taken (Timely)</v>
      </c>
      <c r="MJ7" s="175" t="str">
        <f>CONCATENATE(Controls!$AX$3,Data!MK7,Controls!$AL$4,Data!$ML$3)</f>
        <v>All Trigger TypesNo amortizationJan - 15Action Taken (Late)</v>
      </c>
      <c r="MK7" s="175" t="s">
        <v>537</v>
      </c>
      <c r="ML7" s="30">
        <f ca="1">IFERROR(VLOOKUP($MJ7,OFFSET(Raw_Tables!$N$4,0,0,COUNTA(Raw_Tables!$O:$O)-1,9),8,FALSE),0)</f>
        <v>9.7134870700000001E-2</v>
      </c>
      <c r="MM7" s="30">
        <f ca="1">IFERROR(VLOOKUP($MI7,OFFSET(Raw_Tables!$N$4,0,0,COUNTA(Raw_Tables!$O:$O)-1,9),8,FALSE),0)</f>
        <v>9.7134870700000001E-2</v>
      </c>
      <c r="MN7" s="30">
        <f ca="1">IFERROR(VLOOKUP($MH7,OFFSET(Raw_Tables!$N$4,0,0,COUNTA(Raw_Tables!$O:$O)-1,9),8,FALSE),0)</f>
        <v>0.56254367579999998</v>
      </c>
      <c r="MO7" s="30">
        <f ca="1">IFERROR(VLOOKUP($MG7,OFFSET(Raw_Tables!$N$4,0,0,COUNTA(Raw_Tables!$O:$O)-1,9),8,FALSE),0)</f>
        <v>0.2431865828</v>
      </c>
      <c r="MU7" s="175" t="str">
        <f>CONCATENATE(Controls!$AX$3,Data!MY7,Controls!$AT$2,Data!$NC$3)</f>
        <v>All Trigger TypesCV dropAll MonthsNo Action Taken (Not Req)</v>
      </c>
      <c r="MV7" s="175" t="str">
        <f>CONCATENATE(Controls!$AX$3,Data!MY7,Controls!$AT$2,Data!$NB$3)</f>
        <v>All Trigger TypesCV dropAll MonthsNo Action Taken (Req)</v>
      </c>
      <c r="MW7" s="175" t="str">
        <f>CONCATENATE(Controls!$AX$3,Data!MY7,Controls!$AT$2,Data!$NA$3)</f>
        <v>All Trigger TypesCV dropAll MonthsAction Taken (Timely)</v>
      </c>
      <c r="MX7" s="175" t="str">
        <f>CONCATENATE(Controls!$AX$3,Data!MY7,Controls!$AT$2,Data!$MZ$3)</f>
        <v>All Trigger TypesCV dropAll MonthsAction Taken (Late)</v>
      </c>
      <c r="MY7" s="12" t="s">
        <v>203</v>
      </c>
      <c r="MZ7" s="30">
        <f ca="1">IFERROR(VLOOKUP($MX7,OFFSET(Raw_Tables!$Y$4,0,0,COUNTA(Raw_Tables!$Z:$Z)-1,9),8,FALSE),0)</f>
        <v>2.89017341E-2</v>
      </c>
      <c r="NA7" s="30">
        <f ca="1">IFERROR(VLOOKUP($MW7,OFFSET(Raw_Tables!$Y$4,0,0,COUNTA(Raw_Tables!$Z:$Z)-1,9),8,FALSE),0)</f>
        <v>3.3898305099999998E-2</v>
      </c>
      <c r="NB7" s="30">
        <f ca="1">IFERROR(VLOOKUP($MV7,OFFSET(Raw_Tables!$Y$4,0,0,COUNTA(Raw_Tables!$Z:$Z)-1,9),8,FALSE),0)</f>
        <v>2.08333333E-2</v>
      </c>
      <c r="NC7" s="30">
        <f ca="1">IFERROR(VLOOKUP($MU7,OFFSET(Raw_Tables!$Y$4,0,0,COUNTA(Raw_Tables!$Z:$Z)-1,9),8,FALSE),0)</f>
        <v>1.19402985E-2</v>
      </c>
      <c r="NF7" s="34" t="str">
        <f>CONCATENATE(Controls!$F$10,Controls!$AL$11,Data!NG7)</f>
        <v>All ProductsAll MonthsSplit funding</v>
      </c>
      <c r="NG7" s="63" t="s">
        <v>248</v>
      </c>
      <c r="NH7" s="35">
        <f ca="1">IFERROR(VLOOKUP($NF7,OFFSET(Raw_Tables!$BM$4,0,0,COUNTA(Raw_Tables!$BO:$BO)-1,9),4,FALSE),0)</f>
        <v>0</v>
      </c>
      <c r="NI7" s="39">
        <f ca="1">(IFERROR(VLOOKUP($NF7,OFFSET(Raw_Tables!$BM$4,0,0,COUNTA(Raw_Tables!$BO:$BO)-1,9),8,FALSE),0))*12</f>
        <v>0</v>
      </c>
      <c r="NL7" s="175" t="str">
        <f>CONCATENATE(Controls!$F$10,Controls!$X$11,Data!NM7)</f>
        <v>All ProductsAll IndustriesM3</v>
      </c>
      <c r="NM7" s="122" t="s">
        <v>70</v>
      </c>
      <c r="NN7" s="174">
        <f ca="1">VLOOKUP($NL7,OFFSET(Raw_Tables!$BW$4,0,0,COUNTA(Raw_Tables!$BX:$BX)-1,9),9,FALSE)</f>
        <v>0</v>
      </c>
      <c r="NO7" s="30">
        <f ca="1">VLOOKUP($NL7,OFFSET(Raw_Tables!$BW$4,0,0,COUNTA(Raw_Tables!$BX:$BX)-1,9),8,FALSE)</f>
        <v>5.9093627900000001E-2</v>
      </c>
      <c r="NP7" s="174">
        <f ca="1">VLOOKUP($NL7,OFFSET(Raw_Tables!$BW$4,0,0,COUNTA(Raw_Tables!$BX:$BX)-1,9),9,FALSE)</f>
        <v>0</v>
      </c>
      <c r="NQ7" s="34"/>
      <c r="NU7" s="12" t="str">
        <f>CONCATENATE(Controls!$F$10,Data!NV7)</f>
        <v>All ProductsJun - 14</v>
      </c>
      <c r="NV7" t="s">
        <v>297</v>
      </c>
      <c r="NW7" s="28">
        <f ca="1">IFERROR(VLOOKUP($NU7,OFFSET(Raw_Tables!$CI$4,0,0,COUNTA(Raw_Tables!$CJ:$CJ)-1,5),4,FALSE),0)</f>
        <v>5</v>
      </c>
      <c r="NX7" s="39">
        <f ca="1">(IFERROR(VLOOKUP($NU7,OFFSET(Raw_Tables!$CI$4,0,0,COUNTA(Raw_Tables!$CJ:$CJ)-1,8),7,FALSE),0))*12</f>
        <v>6.2734963773529821E-3</v>
      </c>
      <c r="OC7" s="34"/>
      <c r="OD7"/>
      <c r="OE7" s="35"/>
      <c r="OF7" s="30"/>
      <c r="OJ7" s="12" t="str">
        <f>CONCATENATE(Controls!$AV$10,Controls!$X$10,Controls!$F$10,Data!OK7)</f>
        <v>W/O last 12MAll IndustriesAll ProductsM7</v>
      </c>
      <c r="OK7" s="11" t="s">
        <v>74</v>
      </c>
      <c r="OL7" s="28">
        <f ca="1">IFERROR(VLOOKUP($OJ7,OFFSET(Raw_Tables!$DH$4,0,0,COUNTA(Raw_Tables!$DJ:$DJ)-1,6),6,FALSE),0)</f>
        <v>13</v>
      </c>
      <c r="OM7" s="30">
        <f t="shared" ca="1" si="2"/>
        <v>0.10317460317460317</v>
      </c>
    </row>
    <row r="8" spans="1:407" x14ac:dyDescent="0.3">
      <c r="H8" s="12" t="s">
        <v>22</v>
      </c>
      <c r="I8" s="42">
        <v>36009</v>
      </c>
      <c r="J8" s="12">
        <v>0.25</v>
      </c>
      <c r="R8" s="12" t="s">
        <v>22</v>
      </c>
      <c r="S8" s="12">
        <f t="shared" si="3"/>
        <v>24510</v>
      </c>
      <c r="T8" s="12">
        <f t="shared" si="4"/>
        <v>0</v>
      </c>
      <c r="U8" s="12">
        <f t="shared" si="5"/>
        <v>18123</v>
      </c>
      <c r="V8" s="12">
        <v>18123</v>
      </c>
      <c r="Y8" t="s">
        <v>15</v>
      </c>
      <c r="Z8">
        <v>0.15</v>
      </c>
      <c r="AA8">
        <v>0.2</v>
      </c>
      <c r="AD8" t="s">
        <v>22</v>
      </c>
      <c r="AE8" s="2">
        <v>16491</v>
      </c>
      <c r="AF8" s="2">
        <v>12382</v>
      </c>
      <c r="AG8" s="28">
        <v>554.55053646039687</v>
      </c>
      <c r="AH8" s="28">
        <v>326.37653500622105</v>
      </c>
      <c r="AI8" s="2"/>
      <c r="AK8" t="s">
        <v>22</v>
      </c>
      <c r="AL8" s="87">
        <f t="shared" si="6"/>
        <v>11549.2</v>
      </c>
      <c r="AM8" s="87">
        <f t="shared" si="7"/>
        <v>8661.9000000000015</v>
      </c>
      <c r="AN8" s="87">
        <f t="shared" si="8"/>
        <v>5774.5999999999985</v>
      </c>
      <c r="AO8">
        <v>4843</v>
      </c>
      <c r="AR8" t="s">
        <v>22</v>
      </c>
      <c r="AS8" s="87">
        <v>11549.2</v>
      </c>
      <c r="AT8" s="87">
        <v>8661.9000000000015</v>
      </c>
      <c r="AU8" s="2">
        <v>6710</v>
      </c>
      <c r="AV8">
        <v>0.25</v>
      </c>
      <c r="AY8" s="5" t="s">
        <v>72</v>
      </c>
      <c r="AZ8" s="6">
        <v>0.22</v>
      </c>
      <c r="BA8" s="6">
        <v>0.23100000000000001</v>
      </c>
      <c r="BB8" s="6">
        <v>0.30954000000000004</v>
      </c>
      <c r="BC8" s="6">
        <v>0.45811920000000006</v>
      </c>
      <c r="BD8" s="50"/>
      <c r="BG8" s="12" t="s">
        <v>23</v>
      </c>
      <c r="BH8" s="6">
        <v>1.7000000000000001E-2</v>
      </c>
      <c r="BI8" s="6">
        <v>0.02</v>
      </c>
      <c r="BJ8" s="6">
        <v>6.7000000000000004E-2</v>
      </c>
      <c r="BK8" s="6">
        <v>8.6999999999999994E-2</v>
      </c>
      <c r="BL8" s="6">
        <v>0.127</v>
      </c>
      <c r="BM8"/>
      <c r="BN8"/>
      <c r="BQ8" s="5" t="s">
        <v>44</v>
      </c>
      <c r="BR8" s="5">
        <v>881838</v>
      </c>
      <c r="BS8" s="8">
        <v>9.2600000000000002E-2</v>
      </c>
      <c r="BT8" s="6">
        <v>8.2799999999999999E-2</v>
      </c>
      <c r="BU8" s="6">
        <v>2.35E-2</v>
      </c>
      <c r="BX8" s="5" t="s">
        <v>72</v>
      </c>
      <c r="BY8" s="5">
        <v>934362</v>
      </c>
      <c r="BZ8" s="6">
        <v>0.3595477156946838</v>
      </c>
      <c r="CA8" s="6">
        <v>6.5261113965556063E-3</v>
      </c>
      <c r="CD8" s="5" t="s">
        <v>72</v>
      </c>
      <c r="CE8" s="6">
        <v>7.7656000000000003E-2</v>
      </c>
      <c r="CF8" s="6">
        <v>5.8400000000000001E-2</v>
      </c>
      <c r="CG8" s="6">
        <v>3.8119199999999999E-2</v>
      </c>
      <c r="CJ8" s="12" t="s">
        <v>123</v>
      </c>
      <c r="CK8" s="12">
        <v>76</v>
      </c>
      <c r="CL8" s="12">
        <v>0.6</v>
      </c>
      <c r="CM8" s="12"/>
      <c r="CP8" s="12" t="s">
        <v>216</v>
      </c>
      <c r="CQ8" s="12">
        <v>89</v>
      </c>
      <c r="CR8" s="12">
        <v>0.85</v>
      </c>
      <c r="CS8" s="12"/>
      <c r="CT8" s="12"/>
      <c r="CU8" s="12" t="s">
        <v>117</v>
      </c>
      <c r="CV8" s="12">
        <v>76</v>
      </c>
      <c r="CW8" s="12">
        <v>0.6</v>
      </c>
      <c r="CZ8" s="12" t="s">
        <v>23</v>
      </c>
      <c r="DA8" s="12">
        <v>37282</v>
      </c>
      <c r="DB8" s="12">
        <v>20</v>
      </c>
      <c r="DC8" s="12"/>
      <c r="DD8" s="12"/>
      <c r="DE8" s="12" t="s">
        <v>23</v>
      </c>
      <c r="DF8" s="12">
        <f t="shared" si="9"/>
        <v>119</v>
      </c>
      <c r="DG8" s="12"/>
      <c r="DH8" s="12"/>
      <c r="DI8" s="12"/>
      <c r="DJ8" s="12" t="s">
        <v>23</v>
      </c>
      <c r="DK8" s="12">
        <v>52861</v>
      </c>
      <c r="DN8" s="12"/>
      <c r="DO8" s="12"/>
      <c r="DP8" s="12" t="s">
        <v>72</v>
      </c>
      <c r="DQ8" s="29">
        <v>0.24849757029415676</v>
      </c>
      <c r="DV8" s="12" t="s">
        <v>72</v>
      </c>
      <c r="DW8" s="35">
        <v>41</v>
      </c>
      <c r="DX8" s="35">
        <v>36</v>
      </c>
      <c r="DY8" s="35">
        <v>30</v>
      </c>
      <c r="EB8" s="29"/>
      <c r="EC8" s="29"/>
      <c r="ED8" s="29"/>
      <c r="EN8" s="12" t="s">
        <v>23</v>
      </c>
      <c r="EO8" s="35">
        <v>36</v>
      </c>
      <c r="EP8" s="35"/>
      <c r="EU8" s="12" t="s">
        <v>385</v>
      </c>
      <c r="EV8" s="35">
        <v>3552</v>
      </c>
      <c r="EW8" s="34">
        <v>1.9E-2</v>
      </c>
      <c r="FB8" s="12" t="s">
        <v>23</v>
      </c>
      <c r="FC8" s="35">
        <v>36</v>
      </c>
      <c r="FD8" s="34">
        <v>0.74</v>
      </c>
      <c r="FE8" s="12"/>
      <c r="FF8" s="12"/>
      <c r="FI8" s="5" t="s">
        <v>199</v>
      </c>
      <c r="FJ8" s="35">
        <v>15528</v>
      </c>
      <c r="FK8" s="34">
        <v>8.0000000000000002E-3</v>
      </c>
      <c r="FP8" s="12" t="s">
        <v>23</v>
      </c>
      <c r="FQ8" s="12">
        <v>3257</v>
      </c>
      <c r="FR8" s="103">
        <v>7</v>
      </c>
      <c r="FS8" s="12">
        <v>8</v>
      </c>
      <c r="FT8" s="12">
        <v>7</v>
      </c>
      <c r="FU8" s="12"/>
      <c r="FX8" s="12" t="s">
        <v>23</v>
      </c>
      <c r="FY8" s="12">
        <v>3257</v>
      </c>
      <c r="FZ8" s="12">
        <v>8</v>
      </c>
      <c r="GA8" s="12">
        <v>7</v>
      </c>
      <c r="GD8" s="12"/>
      <c r="GE8" s="12"/>
      <c r="GI8" s="12"/>
      <c r="GJ8" s="12"/>
      <c r="GO8" s="12" t="s">
        <v>23</v>
      </c>
      <c r="GP8" s="32">
        <v>0.46</v>
      </c>
      <c r="GQ8" s="32">
        <v>0.13</v>
      </c>
      <c r="GR8" s="32">
        <v>0.41</v>
      </c>
      <c r="GS8" s="12">
        <v>3659</v>
      </c>
      <c r="GX8" s="12" t="s">
        <v>144</v>
      </c>
      <c r="GY8" s="12">
        <v>7007</v>
      </c>
      <c r="GZ8" s="31">
        <v>0.36</v>
      </c>
      <c r="HD8" s="12"/>
      <c r="HE8" s="28"/>
      <c r="HF8" s="28"/>
      <c r="HI8" s="28">
        <v>3159.4001399999993</v>
      </c>
      <c r="HK8" s="12" t="s">
        <v>23</v>
      </c>
      <c r="HL8" s="28">
        <f t="shared" si="0"/>
        <v>1421.7300629999997</v>
      </c>
      <c r="HM8" s="28">
        <f t="shared" si="1"/>
        <v>2053.6100909999996</v>
      </c>
      <c r="HN8" s="30">
        <v>1.61E-2</v>
      </c>
      <c r="HO8" s="30">
        <v>1.4973E-2</v>
      </c>
      <c r="HP8" s="30"/>
      <c r="IP8" s="12" t="s">
        <v>144</v>
      </c>
      <c r="IQ8" s="12">
        <v>7007</v>
      </c>
      <c r="IR8" s="30">
        <v>0.39240000000000003</v>
      </c>
      <c r="IW8" s="12" t="s">
        <v>23</v>
      </c>
      <c r="IX8" s="28">
        <v>44</v>
      </c>
      <c r="IY8" s="30">
        <v>0.38800000000000001</v>
      </c>
      <c r="IZ8" s="30">
        <v>0.68799999999999994</v>
      </c>
      <c r="JA8" s="12"/>
      <c r="JC8" s="12" t="s">
        <v>23</v>
      </c>
      <c r="JD8" s="28">
        <v>2623</v>
      </c>
      <c r="JE8" s="34">
        <v>2.3E-2</v>
      </c>
      <c r="JF8" s="34"/>
      <c r="JG8" s="34"/>
      <c r="JH8" s="12" t="s">
        <v>23</v>
      </c>
      <c r="JI8" s="28">
        <v>17.100000000000001</v>
      </c>
      <c r="JJ8" s="34">
        <v>0.23300000000000001</v>
      </c>
      <c r="JK8" s="34"/>
      <c r="JV8" s="12" t="s">
        <v>171</v>
      </c>
      <c r="JW8" s="12">
        <v>145</v>
      </c>
      <c r="JX8" s="36">
        <v>190</v>
      </c>
      <c r="KB8" s="10" t="s">
        <v>185</v>
      </c>
      <c r="KC8" s="10">
        <v>219</v>
      </c>
      <c r="KD8" s="36">
        <v>260</v>
      </c>
      <c r="KH8" s="10" t="s">
        <v>172</v>
      </c>
      <c r="KI8" s="10">
        <v>244</v>
      </c>
      <c r="KJ8" s="36">
        <v>190</v>
      </c>
      <c r="KO8" s="10" t="s">
        <v>104</v>
      </c>
      <c r="KP8" s="10">
        <v>164</v>
      </c>
      <c r="KQ8" s="36">
        <v>265</v>
      </c>
      <c r="KU8" s="175" t="str">
        <f>CONCATENATE(Controls!$AX$3,Controls!$AJ$4,Data!KV8)</f>
        <v>All Trigger TypesAll TriggersJul - 14</v>
      </c>
      <c r="KV8" t="s">
        <v>298</v>
      </c>
      <c r="KW8" s="12">
        <f ca="1">IFERROR(VLOOKUP(KU8,OFFSET(Raw_Tables!$B$4,0,0,COUNTA(Raw_Tables!$B:$B)-1,8),6,FALSE),0)</f>
        <v>423</v>
      </c>
      <c r="KX8" s="175">
        <f ca="1">IFERROR(VLOOKUP($KU8,OFFSET(Raw_Tables!$B$4,0,0,COUNTA(Raw_Tables!$C:$C)-1,8),7,FALSE),0)</f>
        <v>1534</v>
      </c>
      <c r="LA8" s="150"/>
      <c r="LB8" s="175"/>
      <c r="LC8" s="175"/>
      <c r="LF8" s="175"/>
      <c r="LG8" s="175"/>
      <c r="LH8" s="175"/>
      <c r="LI8" s="175"/>
      <c r="LJ8" s="175" t="str">
        <f>CONCATENATE(Controls!$AX$3,Controls!$AJ$5,Controls!$AL$6,Data!LK8)</f>
        <v>All Trigger TypesOthersAll MonthsPayment plan</v>
      </c>
      <c r="LK8" s="175" t="s">
        <v>538</v>
      </c>
      <c r="LL8" s="30">
        <f ca="1">IFERROR(VLOOKUP($LJ8,OFFSET(Raw_Tables!$AK$4,0,0,COUNTA(Raw_Tables!$AL:$AL)-1,9),8,FALSE),0)</f>
        <v>3.7927246900000003E-2</v>
      </c>
      <c r="LM8" s="31"/>
      <c r="LN8" s="31"/>
      <c r="LO8" s="31"/>
      <c r="LP8" s="31"/>
      <c r="LQ8" s="28"/>
      <c r="LR8" s="28"/>
      <c r="LS8" s="28"/>
      <c r="LT8" s="28"/>
      <c r="LU8" s="28"/>
      <c r="LV8" s="31"/>
      <c r="LW8" s="31"/>
      <c r="LX8" s="31"/>
      <c r="LZ8" s="175" t="str">
        <f>CONCATENATE(Controls!$AX$3,Data!$MA8,Controls!$AL$5)</f>
        <v>All Trigger TypesOthersAll Months</v>
      </c>
      <c r="MA8" s="12" t="s">
        <v>106</v>
      </c>
      <c r="MB8" s="123">
        <f ca="1">IFERROR(VLOOKUP($LZ8,OFFSET(Raw_Tables!$AX$4,0,0,COUNTA(Raw_Tables!$AY:$AY)-1,8),5,FALSE),0)</f>
        <v>5762</v>
      </c>
      <c r="MC8" s="123">
        <f ca="1">IFERROR(VLOOKUP($LZ8,OFFSET(Raw_Tables!$AX$4,0,0,COUNTA(Raw_Tables!$AY:$AY)-1,8),7,FALSE),0)</f>
        <v>2.9583834495999999</v>
      </c>
      <c r="MD8" s="123">
        <f ca="1">IFERROR(VLOOKUP($LZ8,OFFSET(Raw_Tables!$AX$4,0,0,COUNTA(Raw_Tables!$AY:$AY)-1,8),6,FALSE),0)</f>
        <v>5.6828271999999997E-3</v>
      </c>
      <c r="MG8" s="175" t="str">
        <f>CONCATENATE(Controls!$AX$3,Data!$MK8,Controls!$AL$4,Data!$MO$3)</f>
        <v>All Trigger TypesOthersJan - 15No Action Taken (Not Req)</v>
      </c>
      <c r="MH8" s="175" t="str">
        <f>CONCATENATE(Controls!$AX$3,Data!$MK8,Controls!$AL$4,Data!$MN$3)</f>
        <v>All Trigger TypesOthersJan - 15No Action Taken (Req)</v>
      </c>
      <c r="MI8" s="175" t="str">
        <f>CONCATENATE(Controls!$AX$3,Data!$MK8,Controls!$AL$4,Data!$MM$3)</f>
        <v>All Trigger TypesOthersJan - 15Action Taken (Timely)</v>
      </c>
      <c r="MJ8" s="175" t="str">
        <f>CONCATENATE(Controls!$AX$3,Data!MK8,Controls!$AL$4,Data!$ML$3)</f>
        <v>All Trigger TypesOthersJan - 15Action Taken (Late)</v>
      </c>
      <c r="MK8" s="175" t="s">
        <v>106</v>
      </c>
      <c r="ML8" s="30">
        <f ca="1">IFERROR(VLOOKUP($MJ8,OFFSET(Raw_Tables!$N$4,0,0,COUNTA(Raw_Tables!$O:$O)-1,9),8,FALSE),0)</f>
        <v>3.7837837800000003E-2</v>
      </c>
      <c r="MM8" s="30">
        <f ca="1">IFERROR(VLOOKUP($MI8,OFFSET(Raw_Tables!$N$4,0,0,COUNTA(Raw_Tables!$O:$O)-1,9),8,FALSE),0)</f>
        <v>0.1202702703</v>
      </c>
      <c r="MN8" s="30">
        <f ca="1">IFERROR(VLOOKUP($MH8,OFFSET(Raw_Tables!$N$4,0,0,COUNTA(Raw_Tables!$O:$O)-1,9),8,FALSE),0)</f>
        <v>0.61351351350000005</v>
      </c>
      <c r="MO8" s="30">
        <f ca="1">IFERROR(VLOOKUP($MG8,OFFSET(Raw_Tables!$N$4,0,0,COUNTA(Raw_Tables!$O:$O)-1,9),8,FALSE),0)</f>
        <v>0.2283783784</v>
      </c>
      <c r="MU8" s="175" t="str">
        <f>CONCATENATE(Controls!$AX$3,Data!MY8,Controls!$AT$2,Data!$NC$3)</f>
        <v>All Trigger TypesAgingAll MonthsNo Action Taken (Not Req)</v>
      </c>
      <c r="MV8" s="175" t="str">
        <f>CONCATENATE(Controls!$AX$3,Data!MY8,Controls!$AT$2,Data!$NB$3)</f>
        <v>All Trigger TypesAgingAll MonthsNo Action Taken (Req)</v>
      </c>
      <c r="MW8" s="175" t="str">
        <f>CONCATENATE(Controls!$AX$3,Data!MY8,Controls!$AT$2,Data!$NA$3)</f>
        <v>All Trigger TypesAgingAll MonthsAction Taken (Timely)</v>
      </c>
      <c r="MX8" s="175" t="str">
        <f>CONCATENATE(Controls!$AX$3,Data!MY8,Controls!$AT$2,Data!$MZ$3)</f>
        <v>All Trigger TypesAgingAll MonthsAction Taken (Late)</v>
      </c>
      <c r="MY8" s="175" t="s">
        <v>391</v>
      </c>
      <c r="MZ8" s="30">
        <f ca="1">IFERROR(VLOOKUP($MX8,OFFSET(Raw_Tables!$Y$4,0,0,COUNTA(Raw_Tables!$Z:$Z)-1,9),8,FALSE),0)</f>
        <v>3.7037037000000002E-2</v>
      </c>
      <c r="NA8" s="30">
        <f ca="1">IFERROR(VLOOKUP($MW8,OFFSET(Raw_Tables!$Y$4,0,0,COUNTA(Raw_Tables!$Z:$Z)-1,9),8,FALSE),0)</f>
        <v>0.1057692308</v>
      </c>
      <c r="NB8" s="30">
        <f ca="1">IFERROR(VLOOKUP($MV8,OFFSET(Raw_Tables!$Y$4,0,0,COUNTA(Raw_Tables!$Z:$Z)-1,9),8,FALSE),0)</f>
        <v>9.5541401299999995E-2</v>
      </c>
      <c r="NC8" s="30">
        <f ca="1">IFERROR(VLOOKUP($MU8,OFFSET(Raw_Tables!$Y$4,0,0,COUNTA(Raw_Tables!$Z:$Z)-1,9),8,FALSE),0)</f>
        <v>2.2388059700000001E-2</v>
      </c>
      <c r="NF8" s="12"/>
      <c r="NH8" s="28"/>
      <c r="NI8" s="34"/>
      <c r="NL8" s="175" t="str">
        <f>CONCATENATE(Controls!$F$10,Controls!$X$11,Data!NM8)</f>
        <v>All ProductsAll IndustriesM4</v>
      </c>
      <c r="NM8" s="122" t="s">
        <v>71</v>
      </c>
      <c r="NN8" s="174">
        <f ca="1">VLOOKUP($NL8,OFFSET(Raw_Tables!$BW$4,0,0,COUNTA(Raw_Tables!$BX:$BX)-1,9),9,FALSE)</f>
        <v>0</v>
      </c>
      <c r="NO8" s="30">
        <f ca="1">VLOOKUP($NL8,OFFSET(Raw_Tables!$BW$4,0,0,COUNTA(Raw_Tables!$BX:$BX)-1,9),8,FALSE)</f>
        <v>0.11569232240000001</v>
      </c>
      <c r="NP8" s="174">
        <f ca="1">VLOOKUP($NL8,OFFSET(Raw_Tables!$BW$4,0,0,COUNTA(Raw_Tables!$BX:$BX)-1,9),9,FALSE)</f>
        <v>0</v>
      </c>
      <c r="NQ8" s="34"/>
      <c r="NU8" s="12" t="str">
        <f>CONCATENATE(Controls!$F$10,Data!NV8)</f>
        <v>All ProductsJul - 14</v>
      </c>
      <c r="NV8" t="s">
        <v>298</v>
      </c>
      <c r="NW8" s="28">
        <f ca="1">IFERROR(VLOOKUP($NU8,OFFSET(Raw_Tables!$CI$4,0,0,COUNTA(Raw_Tables!$CJ:$CJ)-1,5),4,FALSE),0)</f>
        <v>0</v>
      </c>
      <c r="NX8" s="39">
        <f ca="1">(IFERROR(VLOOKUP($NU8,OFFSET(Raw_Tables!$CI$4,0,0,COUNTA(Raw_Tables!$CJ:$CJ)-1,8),7,FALSE),0))*12</f>
        <v>0</v>
      </c>
      <c r="NY8" s="52"/>
      <c r="NZ8" s="52"/>
      <c r="OA8" s="52"/>
      <c r="OB8" s="52"/>
      <c r="OC8" s="34"/>
      <c r="OD8" s="114"/>
      <c r="OE8" s="35"/>
      <c r="OF8" s="30"/>
      <c r="OG8" s="52"/>
      <c r="OJ8" s="12" t="str">
        <f>CONCATENATE(Controls!$AV$10,Controls!$X$10,Controls!$F$10,Data!OK8)</f>
        <v>W/O last 12MAll IndustriesAll ProductsM8</v>
      </c>
      <c r="OK8" s="11" t="s">
        <v>75</v>
      </c>
      <c r="OL8" s="28">
        <f ca="1">IFERROR(VLOOKUP($OJ8,OFFSET(Raw_Tables!$DH$4,0,0,COUNTA(Raw_Tables!$DJ:$DJ)-1,6),6,FALSE),0)</f>
        <v>15</v>
      </c>
      <c r="OM8" s="30">
        <f t="shared" ca="1" si="2"/>
        <v>0.11904761904761904</v>
      </c>
    </row>
    <row r="9" spans="1:407" x14ac:dyDescent="0.3">
      <c r="H9" s="12" t="s">
        <v>23</v>
      </c>
      <c r="I9" s="42">
        <v>36675</v>
      </c>
      <c r="J9" s="12">
        <v>0.1</v>
      </c>
      <c r="R9" s="12" t="s">
        <v>23</v>
      </c>
      <c r="S9" s="12">
        <f t="shared" si="3"/>
        <v>32560</v>
      </c>
      <c r="T9" s="12">
        <f t="shared" si="4"/>
        <v>10073</v>
      </c>
      <c r="U9" s="12">
        <f t="shared" si="5"/>
        <v>0</v>
      </c>
      <c r="V9" s="12">
        <v>-10073</v>
      </c>
      <c r="AD9" t="s">
        <v>23</v>
      </c>
      <c r="AE9" s="2">
        <v>17971</v>
      </c>
      <c r="AF9" s="2">
        <v>12983</v>
      </c>
      <c r="AG9" s="28">
        <v>587.46497840244103</v>
      </c>
      <c r="AH9" s="28">
        <v>353.23165109721117</v>
      </c>
      <c r="AI9" s="2"/>
      <c r="AK9" t="s">
        <v>23</v>
      </c>
      <c r="AL9" s="87">
        <f t="shared" si="6"/>
        <v>12381.600000000002</v>
      </c>
      <c r="AM9" s="87">
        <f t="shared" si="7"/>
        <v>9286.2000000000007</v>
      </c>
      <c r="AN9" s="87">
        <f t="shared" si="8"/>
        <v>6190.7999999999993</v>
      </c>
      <c r="AO9">
        <v>4000</v>
      </c>
      <c r="AR9" t="s">
        <v>23</v>
      </c>
      <c r="AS9" s="87">
        <v>12381.600000000002</v>
      </c>
      <c r="AT9" s="87">
        <v>9286.2000000000007</v>
      </c>
      <c r="AU9" s="2">
        <v>4987</v>
      </c>
      <c r="AV9">
        <v>0.1</v>
      </c>
      <c r="AY9" s="5" t="s">
        <v>73</v>
      </c>
      <c r="AZ9" s="6">
        <v>0.11</v>
      </c>
      <c r="BA9" s="6">
        <v>0.11550000000000001</v>
      </c>
      <c r="BB9" s="6">
        <v>0.14553000000000002</v>
      </c>
      <c r="BC9" s="6">
        <v>0.23866920000000003</v>
      </c>
      <c r="BD9" s="50"/>
      <c r="BG9" s="12" t="s">
        <v>24</v>
      </c>
      <c r="BH9" s="6">
        <v>1.32E-2</v>
      </c>
      <c r="BI9" s="6">
        <v>2.5000000000000001E-2</v>
      </c>
      <c r="BJ9" s="6">
        <v>4.5999999999999999E-2</v>
      </c>
      <c r="BK9" s="6">
        <v>8.7999999999999995E-2</v>
      </c>
      <c r="BL9" s="6">
        <v>0.13100000000000001</v>
      </c>
      <c r="BM9"/>
      <c r="BN9"/>
      <c r="BQ9" s="5" t="s">
        <v>45</v>
      </c>
      <c r="BR9" s="5">
        <v>1305113</v>
      </c>
      <c r="BS9" s="8">
        <v>0.1144</v>
      </c>
      <c r="BT9" s="6">
        <v>7.1500000000000008E-2</v>
      </c>
      <c r="BU9" s="6">
        <v>2.4799999999999999E-2</v>
      </c>
      <c r="BX9" s="5" t="s">
        <v>73</v>
      </c>
      <c r="BY9" s="5">
        <v>809775</v>
      </c>
      <c r="BZ9" s="6">
        <v>0.41135430466336764</v>
      </c>
      <c r="CA9" s="6">
        <v>1.0233180280345387E-2</v>
      </c>
      <c r="CD9" s="5" t="s">
        <v>73</v>
      </c>
      <c r="CE9" s="6">
        <v>7.2499999999999995E-2</v>
      </c>
      <c r="CF9" s="6">
        <v>5.5530000000000003E-2</v>
      </c>
      <c r="CG9" s="6">
        <v>3.8669200000000001E-2</v>
      </c>
      <c r="CZ9" s="12" t="s">
        <v>24</v>
      </c>
      <c r="DA9" s="12">
        <v>60405</v>
      </c>
      <c r="DB9" s="12">
        <v>30</v>
      </c>
      <c r="DC9" s="12"/>
      <c r="DD9" s="12"/>
      <c r="DE9" s="12" t="s">
        <v>24</v>
      </c>
      <c r="DF9" s="12">
        <f t="shared" si="9"/>
        <v>149</v>
      </c>
      <c r="DG9" s="12"/>
      <c r="DH9" s="12"/>
      <c r="DI9" s="12"/>
      <c r="DJ9" s="12" t="s">
        <v>24</v>
      </c>
      <c r="DK9" s="12">
        <v>50222</v>
      </c>
      <c r="DN9" s="12"/>
      <c r="DO9" s="12"/>
      <c r="DP9" s="12" t="s">
        <v>73</v>
      </c>
      <c r="DQ9" s="29">
        <v>0.29265291916752323</v>
      </c>
      <c r="DV9" s="12" t="s">
        <v>73</v>
      </c>
      <c r="DW9" s="35">
        <v>22</v>
      </c>
      <c r="DX9" s="35">
        <v>20</v>
      </c>
      <c r="DY9" s="35">
        <v>22</v>
      </c>
      <c r="EB9" s="29"/>
      <c r="EC9" s="29"/>
      <c r="ED9" s="29"/>
      <c r="EN9" s="12" t="s">
        <v>24</v>
      </c>
      <c r="EO9" s="35">
        <v>37</v>
      </c>
      <c r="EP9" s="35"/>
      <c r="FB9" s="12" t="s">
        <v>24</v>
      </c>
      <c r="FC9" s="35">
        <v>37</v>
      </c>
      <c r="FD9" s="34">
        <v>0.68</v>
      </c>
      <c r="FE9" s="12"/>
      <c r="FF9" s="12"/>
      <c r="FP9" s="12" t="s">
        <v>24</v>
      </c>
      <c r="FQ9" s="12">
        <v>3142</v>
      </c>
      <c r="FR9" s="103">
        <v>7.333333333333333</v>
      </c>
      <c r="FS9" s="12">
        <v>6</v>
      </c>
      <c r="FT9" s="12">
        <v>9</v>
      </c>
      <c r="FU9" s="12"/>
      <c r="FX9" s="12" t="s">
        <v>24</v>
      </c>
      <c r="FY9" s="12">
        <v>3142</v>
      </c>
      <c r="FZ9" s="12">
        <v>6</v>
      </c>
      <c r="GA9" s="12">
        <v>9</v>
      </c>
      <c r="GI9" s="12"/>
      <c r="GJ9" s="12"/>
      <c r="GO9" s="12" t="s">
        <v>24</v>
      </c>
      <c r="GP9" s="32">
        <v>0.45</v>
      </c>
      <c r="GQ9" s="32">
        <v>0.2</v>
      </c>
      <c r="GR9" s="32">
        <v>0.35000000000000003</v>
      </c>
      <c r="GS9" s="12">
        <v>3666</v>
      </c>
      <c r="GX9" s="12" t="s">
        <v>145</v>
      </c>
      <c r="GY9" s="12">
        <v>4512</v>
      </c>
      <c r="GZ9" s="31">
        <v>0.32</v>
      </c>
      <c r="HD9" s="12"/>
      <c r="HE9" s="28"/>
      <c r="HF9" s="28"/>
      <c r="HI9" s="28">
        <v>2652.1677000000004</v>
      </c>
      <c r="HK9" s="12" t="s">
        <v>24</v>
      </c>
      <c r="HL9" s="28">
        <f t="shared" si="0"/>
        <v>1193.4754650000002</v>
      </c>
      <c r="HM9" s="28">
        <f t="shared" si="1"/>
        <v>1723.9090050000004</v>
      </c>
      <c r="HN9" s="30">
        <v>2.2400000000000003E-2</v>
      </c>
      <c r="HO9" s="30">
        <v>1.9040000000000001E-2</v>
      </c>
      <c r="HP9" s="30"/>
      <c r="IP9" s="12" t="s">
        <v>145</v>
      </c>
      <c r="IQ9" s="12">
        <v>4512</v>
      </c>
      <c r="IR9" s="30">
        <v>0.32</v>
      </c>
      <c r="IW9" s="12" t="s">
        <v>24</v>
      </c>
      <c r="IX9" s="28">
        <v>41</v>
      </c>
      <c r="IY9" s="30">
        <v>0.31900000000000001</v>
      </c>
      <c r="IZ9" s="30">
        <v>0.61899999999999999</v>
      </c>
      <c r="JA9" s="12"/>
      <c r="JC9" s="12" t="s">
        <v>24</v>
      </c>
      <c r="JD9" s="28">
        <v>1004</v>
      </c>
      <c r="JE9" s="34">
        <v>2.6000000000000002E-2</v>
      </c>
      <c r="JF9" s="34"/>
      <c r="JG9" s="34"/>
      <c r="JH9" s="12" t="s">
        <v>24</v>
      </c>
      <c r="JI9" s="28">
        <v>13.1</v>
      </c>
      <c r="JJ9" s="34">
        <v>0.22600000000000001</v>
      </c>
      <c r="JK9" s="34"/>
      <c r="JV9" s="12" t="s">
        <v>173</v>
      </c>
      <c r="JW9" s="12">
        <v>80</v>
      </c>
      <c r="JX9" s="36">
        <v>423</v>
      </c>
      <c r="KB9" s="10" t="s">
        <v>186</v>
      </c>
      <c r="KC9" s="10">
        <v>96</v>
      </c>
      <c r="KD9" s="36">
        <v>530</v>
      </c>
      <c r="KH9" s="10" t="s">
        <v>174</v>
      </c>
      <c r="KI9" s="10">
        <v>100</v>
      </c>
      <c r="KJ9" s="36">
        <v>423</v>
      </c>
      <c r="KO9" s="10" t="s">
        <v>187</v>
      </c>
      <c r="KP9" s="10">
        <v>190</v>
      </c>
      <c r="KQ9" s="36">
        <v>190</v>
      </c>
      <c r="KU9" s="175" t="str">
        <f>CONCATENATE(Controls!$AX$3,Controls!$AJ$4,Data!KV9)</f>
        <v>All Trigger TypesAll TriggersAug - 14</v>
      </c>
      <c r="KV9" t="s">
        <v>299</v>
      </c>
      <c r="KW9" s="12">
        <f ca="1">IFERROR(VLOOKUP(KU9,OFFSET(Raw_Tables!$B$4,0,0,COUNTA(Raw_Tables!$B:$B)-1,8),6,FALSE),0)</f>
        <v>435</v>
      </c>
      <c r="KX9" s="175">
        <f ca="1">IFERROR(VLOOKUP($KU9,OFFSET(Raw_Tables!$B$4,0,0,COUNTA(Raw_Tables!$C:$C)-1,8),7,FALSE),0)</f>
        <v>1885</v>
      </c>
      <c r="LA9" s="150"/>
      <c r="LB9" s="175"/>
      <c r="LC9" s="175"/>
      <c r="LH9" s="12"/>
      <c r="LI9" s="12"/>
      <c r="LJ9" s="175" t="str">
        <f>CONCATENATE(Controls!$AX$3,Controls!$AJ$5,Controls!$AL$6,Data!LK9)</f>
        <v>All Trigger TypesOthersAll MonthsRisk action</v>
      </c>
      <c r="LK9" s="175" t="s">
        <v>539</v>
      </c>
      <c r="LL9" s="30">
        <f ca="1">IFERROR(VLOOKUP($LJ9,OFFSET(Raw_Tables!$AK$4,0,0,COUNTA(Raw_Tables!$AL:$AL)-1,9),8,FALSE),0)</f>
        <v>1.3697745000000001E-2</v>
      </c>
      <c r="LM9" s="31"/>
      <c r="LN9" s="31"/>
      <c r="LO9" s="31"/>
      <c r="LP9" s="31"/>
      <c r="LQ9" s="28"/>
      <c r="LR9" s="28"/>
      <c r="LS9" s="28"/>
      <c r="LT9" s="28"/>
      <c r="LU9" s="28"/>
      <c r="LV9" s="31"/>
      <c r="LW9" s="31"/>
      <c r="LX9" s="31"/>
      <c r="LZ9" s="12"/>
      <c r="MA9" s="33"/>
      <c r="MB9" s="12"/>
      <c r="MC9" s="12"/>
      <c r="MX9" s="12"/>
      <c r="MY9" s="12"/>
      <c r="MZ9" s="34"/>
      <c r="NF9" s="12"/>
      <c r="NG9" s="12"/>
      <c r="NH9" s="28"/>
      <c r="NI9" s="34"/>
      <c r="NL9" s="175" t="str">
        <f>CONCATENATE(Controls!$F$10,Controls!$X$11,Data!NM9)</f>
        <v>All ProductsAll IndustriesM5</v>
      </c>
      <c r="NM9" s="122" t="s">
        <v>72</v>
      </c>
      <c r="NN9" s="174">
        <f ca="1">VLOOKUP($NL9,OFFSET(Raw_Tables!$BW$4,0,0,COUNTA(Raw_Tables!$BX:$BX)-1,9),9,FALSE)</f>
        <v>0</v>
      </c>
      <c r="NO9" s="30">
        <f ca="1">VLOOKUP($NL9,OFFSET(Raw_Tables!$BW$4,0,0,COUNTA(Raw_Tables!$BX:$BX)-1,9),8,FALSE)</f>
        <v>0.2016327721</v>
      </c>
      <c r="NP9" s="174">
        <f ca="1">VLOOKUP($NL9,OFFSET(Raw_Tables!$BW$4,0,0,COUNTA(Raw_Tables!$BX:$BX)-1,9),9,FALSE)</f>
        <v>0</v>
      </c>
      <c r="NQ9" s="34"/>
      <c r="NU9" s="12" t="str">
        <f>CONCATENATE(Controls!$F$10,Data!NV9)</f>
        <v>All ProductsAug - 14</v>
      </c>
      <c r="NV9" t="s">
        <v>299</v>
      </c>
      <c r="NW9" s="28">
        <f ca="1">IFERROR(VLOOKUP($NU9,OFFSET(Raw_Tables!$CI$4,0,0,COUNTA(Raw_Tables!$CJ:$CJ)-1,5),4,FALSE),0)</f>
        <v>12</v>
      </c>
      <c r="NX9" s="39">
        <f ca="1">(IFERROR(VLOOKUP($NU9,OFFSET(Raw_Tables!$CI$4,0,0,COUNTA(Raw_Tables!$CJ:$CJ)-1,8),7,FALSE),0))*12</f>
        <v>8.171793984424797E-3</v>
      </c>
      <c r="NY9" s="34"/>
      <c r="NZ9" s="34"/>
      <c r="OA9" s="34"/>
      <c r="OB9" s="34"/>
      <c r="OC9" s="34"/>
      <c r="OD9" s="34"/>
      <c r="OE9" s="34"/>
      <c r="OF9" s="34"/>
      <c r="OG9" s="34"/>
      <c r="OJ9" s="12" t="str">
        <f>CONCATENATE(Controls!$AV$10,Controls!$X$10,Controls!$F$10,Data!OK9)</f>
        <v>W/O last 12MAll IndustriesAll ProductsM9</v>
      </c>
      <c r="OK9" s="11" t="s">
        <v>76</v>
      </c>
      <c r="OL9" s="28">
        <f ca="1">IFERROR(VLOOKUP($OJ9,OFFSET(Raw_Tables!$DH$4,0,0,COUNTA(Raw_Tables!$DJ:$DJ)-1,6),6,FALSE),0)</f>
        <v>9</v>
      </c>
      <c r="OM9" s="30">
        <f t="shared" ca="1" si="2"/>
        <v>7.1428571428571425E-2</v>
      </c>
    </row>
    <row r="10" spans="1:407" x14ac:dyDescent="0.3">
      <c r="H10" s="12" t="s">
        <v>24</v>
      </c>
      <c r="I10" s="42">
        <v>33836</v>
      </c>
      <c r="J10" s="12">
        <v>0.17499999999999999</v>
      </c>
      <c r="R10" s="12" t="s">
        <v>24</v>
      </c>
      <c r="S10" s="12">
        <f t="shared" si="3"/>
        <v>17737</v>
      </c>
      <c r="T10" s="12">
        <f t="shared" si="4"/>
        <v>14823</v>
      </c>
      <c r="U10" s="12">
        <f t="shared" si="5"/>
        <v>0</v>
      </c>
      <c r="V10">
        <v>-14823</v>
      </c>
      <c r="AD10" t="s">
        <v>24</v>
      </c>
      <c r="AE10" s="2">
        <v>18000</v>
      </c>
      <c r="AF10" s="2">
        <v>14571</v>
      </c>
      <c r="AG10" s="28">
        <v>606.37153471748775</v>
      </c>
      <c r="AH10" s="28">
        <v>369.75660660272376</v>
      </c>
      <c r="AI10" s="2"/>
      <c r="AK10" t="s">
        <v>24</v>
      </c>
      <c r="AL10" s="87">
        <f t="shared" si="6"/>
        <v>13028.400000000001</v>
      </c>
      <c r="AM10" s="87">
        <f t="shared" si="7"/>
        <v>9771.3000000000029</v>
      </c>
      <c r="AN10" s="87">
        <f t="shared" si="8"/>
        <v>6514.1999999999971</v>
      </c>
      <c r="AO10">
        <v>5000</v>
      </c>
      <c r="AR10" t="s">
        <v>24</v>
      </c>
      <c r="AS10" s="87">
        <v>13028.400000000001</v>
      </c>
      <c r="AT10" s="87">
        <v>9771.3000000000029</v>
      </c>
      <c r="AU10" s="2">
        <v>5493</v>
      </c>
      <c r="AV10">
        <v>0.17499999999999999</v>
      </c>
      <c r="AY10" s="5" t="s">
        <v>74</v>
      </c>
      <c r="AZ10" s="6">
        <v>0.28000000000000003</v>
      </c>
      <c r="BA10" s="6">
        <v>0.29960000000000003</v>
      </c>
      <c r="BB10" s="6">
        <v>0.40146400000000004</v>
      </c>
      <c r="BC10" s="6">
        <v>0.66241559999999999</v>
      </c>
      <c r="BD10" s="50"/>
      <c r="BG10" s="12" t="s">
        <v>25</v>
      </c>
      <c r="BH10" s="6">
        <v>1.41E-2</v>
      </c>
      <c r="BI10" s="6">
        <v>2.1000000000000001E-2</v>
      </c>
      <c r="BJ10" s="6">
        <v>5.0999999999999997E-2</v>
      </c>
      <c r="BK10" s="6">
        <v>8.3000000000000004E-2</v>
      </c>
      <c r="BL10" s="6">
        <v>0.129</v>
      </c>
      <c r="BM10"/>
      <c r="BN10"/>
      <c r="BQ10" s="5" t="s">
        <v>46</v>
      </c>
      <c r="BR10" s="5">
        <v>1828671</v>
      </c>
      <c r="BS10" s="8">
        <v>7.9699999999999993E-2</v>
      </c>
      <c r="BT10" s="6">
        <v>7.6499999999999999E-2</v>
      </c>
      <c r="BU10" s="6">
        <v>4.24E-2</v>
      </c>
      <c r="BX10" s="5" t="s">
        <v>74</v>
      </c>
      <c r="BY10" s="5">
        <v>779290</v>
      </c>
      <c r="BZ10" s="6">
        <v>0.44609856241797119</v>
      </c>
      <c r="CA10" s="6">
        <v>1.3355262330290498E-2</v>
      </c>
      <c r="CD10" s="5" t="s">
        <v>74</v>
      </c>
      <c r="CE10" s="6">
        <v>8.4599999999999995E-2</v>
      </c>
      <c r="CF10" s="6">
        <v>6.1463999999999998E-2</v>
      </c>
      <c r="CG10" s="6">
        <v>4.2415599999999998E-2</v>
      </c>
      <c r="CZ10" s="12" t="s">
        <v>25</v>
      </c>
      <c r="DA10" s="12">
        <v>31869</v>
      </c>
      <c r="DB10" s="12">
        <v>27</v>
      </c>
      <c r="DC10" s="12"/>
      <c r="DD10" s="12"/>
      <c r="DE10" s="12" t="s">
        <v>25</v>
      </c>
      <c r="DF10" s="12">
        <f t="shared" si="9"/>
        <v>176</v>
      </c>
      <c r="DG10" s="12"/>
      <c r="DH10" s="12"/>
      <c r="DI10" s="12"/>
      <c r="DJ10" s="12" t="s">
        <v>25</v>
      </c>
      <c r="DK10" s="12">
        <v>88954</v>
      </c>
      <c r="DN10" s="12"/>
      <c r="DO10" s="12"/>
      <c r="DP10" s="12" t="s">
        <v>74</v>
      </c>
      <c r="DQ10" s="29">
        <v>0.55973917729621947</v>
      </c>
      <c r="DV10" s="12" t="s">
        <v>74</v>
      </c>
      <c r="DW10" s="35">
        <v>37</v>
      </c>
      <c r="DX10" s="35">
        <v>58</v>
      </c>
      <c r="DY10" s="35">
        <v>48</v>
      </c>
      <c r="EB10" s="29"/>
      <c r="EC10" s="29"/>
      <c r="ED10" s="29"/>
      <c r="EN10" s="12" t="s">
        <v>25</v>
      </c>
      <c r="EO10" s="35">
        <v>39</v>
      </c>
      <c r="EP10" s="35"/>
      <c r="FB10" s="12" t="s">
        <v>25</v>
      </c>
      <c r="FC10" s="35">
        <v>39</v>
      </c>
      <c r="FD10" s="34">
        <v>0.63</v>
      </c>
      <c r="FE10" s="12"/>
      <c r="FF10" s="12"/>
      <c r="FP10" s="12" t="s">
        <v>25</v>
      </c>
      <c r="FQ10" s="12">
        <v>3340</v>
      </c>
      <c r="FR10" s="103">
        <v>6</v>
      </c>
      <c r="FS10" s="12">
        <v>5</v>
      </c>
      <c r="FT10" s="12">
        <v>7</v>
      </c>
      <c r="FU10" s="12"/>
      <c r="FX10" s="12" t="s">
        <v>25</v>
      </c>
      <c r="FY10" s="12">
        <v>3340</v>
      </c>
      <c r="FZ10" s="12">
        <v>5</v>
      </c>
      <c r="GA10" s="12">
        <v>7</v>
      </c>
      <c r="GO10" s="12" t="s">
        <v>25</v>
      </c>
      <c r="GP10" s="32">
        <v>0.45</v>
      </c>
      <c r="GQ10" s="32">
        <v>0.10000000000000002</v>
      </c>
      <c r="GR10" s="32">
        <v>0.45</v>
      </c>
      <c r="GS10" s="12">
        <v>3462</v>
      </c>
      <c r="HD10" s="12"/>
      <c r="HE10" s="28"/>
      <c r="HF10" s="28"/>
      <c r="HI10" s="28">
        <v>3341.6955000000003</v>
      </c>
      <c r="HK10" s="12" t="s">
        <v>25</v>
      </c>
      <c r="HL10" s="28">
        <f t="shared" si="0"/>
        <v>1503.7629750000001</v>
      </c>
      <c r="HM10" s="28">
        <f t="shared" si="1"/>
        <v>2172.1020750000002</v>
      </c>
      <c r="HN10" s="30">
        <v>1.6899999999999998E-2</v>
      </c>
      <c r="HO10" s="30">
        <v>1.5717000000000002E-2</v>
      </c>
      <c r="HP10" s="30"/>
      <c r="IW10" s="12" t="s">
        <v>25</v>
      </c>
      <c r="IX10" s="28">
        <v>15</v>
      </c>
      <c r="IY10" s="30">
        <v>0.35899999999999999</v>
      </c>
      <c r="IZ10" s="30">
        <v>0.55900000000000005</v>
      </c>
      <c r="JA10" s="12"/>
      <c r="JC10" s="12" t="s">
        <v>25</v>
      </c>
      <c r="JD10" s="28">
        <v>2358</v>
      </c>
      <c r="JE10" s="34">
        <v>3.5000000000000003E-2</v>
      </c>
      <c r="JF10" s="34"/>
      <c r="JG10" s="34"/>
      <c r="JH10" s="12" t="s">
        <v>25</v>
      </c>
      <c r="JI10" s="28">
        <v>5.3999999999999995</v>
      </c>
      <c r="JJ10" s="34">
        <v>0.23499999999999999</v>
      </c>
      <c r="JK10" s="34"/>
      <c r="KB10" s="10" t="s">
        <v>188</v>
      </c>
      <c r="KC10" s="10">
        <v>10</v>
      </c>
      <c r="KD10" s="36">
        <v>873</v>
      </c>
      <c r="KH10" s="10" t="s">
        <v>175</v>
      </c>
      <c r="KI10" s="10">
        <v>10</v>
      </c>
      <c r="KJ10" s="36">
        <v>675</v>
      </c>
      <c r="KO10" s="10" t="s">
        <v>189</v>
      </c>
      <c r="KP10" s="10">
        <v>140</v>
      </c>
      <c r="KQ10" s="36">
        <v>125</v>
      </c>
      <c r="KU10" s="175" t="str">
        <f>CONCATENATE(Controls!$AX$3,Controls!$AJ$4,Data!KV10)</f>
        <v>All Trigger TypesAll TriggersSep - 14</v>
      </c>
      <c r="KV10" t="s">
        <v>300</v>
      </c>
      <c r="KW10" s="12">
        <f ca="1">IFERROR(VLOOKUP(KU10,OFFSET(Raw_Tables!$B$4,0,0,COUNTA(Raw_Tables!$B:$B)-1,8),6,FALSE),0)</f>
        <v>407</v>
      </c>
      <c r="KX10" s="175">
        <f ca="1">IFERROR(VLOOKUP($KU10,OFFSET(Raw_Tables!$B$4,0,0,COUNTA(Raw_Tables!$C:$C)-1,8),7,FALSE),0)</f>
        <v>1751</v>
      </c>
      <c r="LA10" s="150"/>
      <c r="LB10" s="175"/>
      <c r="LC10" s="175"/>
      <c r="LH10" s="12"/>
      <c r="LI10" s="12"/>
      <c r="LJ10" s="12"/>
      <c r="LK10" s="175"/>
      <c r="LL10" s="31"/>
      <c r="LM10" s="31"/>
      <c r="LN10" s="31"/>
      <c r="LO10" s="34"/>
      <c r="LP10" s="31"/>
      <c r="LQ10" s="28"/>
      <c r="LR10" s="28"/>
      <c r="LS10" s="28"/>
      <c r="LT10" s="28"/>
      <c r="LU10" s="28"/>
      <c r="LV10" s="31"/>
      <c r="LW10" s="31"/>
      <c r="LX10" s="31"/>
      <c r="LZ10" s="12"/>
      <c r="MA10" s="33"/>
      <c r="MB10" s="12"/>
      <c r="MC10" s="12"/>
      <c r="MX10" s="12"/>
      <c r="MY10" s="12"/>
      <c r="MZ10" s="34"/>
      <c r="NF10" s="12"/>
      <c r="NG10" s="12"/>
      <c r="NH10" s="28"/>
      <c r="NI10" s="34"/>
      <c r="NL10" s="175" t="str">
        <f>CONCATENATE(Controls!$F$10,Controls!$X$11,Data!NM10)</f>
        <v>All ProductsAll IndustriesM6</v>
      </c>
      <c r="NM10" s="122" t="s">
        <v>73</v>
      </c>
      <c r="NN10" s="174">
        <f ca="1">VLOOKUP($NL10,OFFSET(Raw_Tables!$BW$4,0,0,COUNTA(Raw_Tables!$BX:$BX)-1,9),9,FALSE)</f>
        <v>0</v>
      </c>
      <c r="NO10" s="30">
        <f ca="1">VLOOKUP($NL10,OFFSET(Raw_Tables!$BW$4,0,0,COUNTA(Raw_Tables!$BX:$BX)-1,9),8,FALSE)</f>
        <v>0.39600834489999998</v>
      </c>
      <c r="NP10" s="174">
        <f ca="1">VLOOKUP($NL10,OFFSET(Raw_Tables!$BW$4,0,0,COUNTA(Raw_Tables!$BX:$BX)-1,9),9,FALSE)</f>
        <v>0</v>
      </c>
      <c r="NQ10" s="34"/>
      <c r="NU10" s="12" t="str">
        <f>CONCATENATE(Controls!$F$10,Data!NV10)</f>
        <v>All ProductsSep - 14</v>
      </c>
      <c r="NV10" t="s">
        <v>300</v>
      </c>
      <c r="NW10" s="28">
        <f ca="1">IFERROR(VLOOKUP($NU10,OFFSET(Raw_Tables!$CI$4,0,0,COUNTA(Raw_Tables!$CJ:$CJ)-1,5),4,FALSE),0)</f>
        <v>13</v>
      </c>
      <c r="NX10" s="39">
        <f ca="1">(IFERROR(VLOOKUP($NU10,OFFSET(Raw_Tables!$CI$4,0,0,COUNTA(Raw_Tables!$CJ:$CJ)-1,8),7,FALSE),0))*12</f>
        <v>1.3237688660897532E-2</v>
      </c>
      <c r="NY10" s="34"/>
      <c r="NZ10" s="34"/>
      <c r="OA10" s="34"/>
      <c r="OB10" s="34"/>
      <c r="OC10" s="34"/>
      <c r="OD10" s="34"/>
      <c r="OE10" s="34"/>
      <c r="OF10" s="34"/>
      <c r="OG10" s="34"/>
      <c r="OJ10" s="12" t="str">
        <f>CONCATENATE(Controls!$AV$10,Controls!$X$10,Controls!$F$10,Data!OK10)</f>
        <v>W/O last 12MAll IndustriesAll ProductsM10</v>
      </c>
      <c r="OK10" s="11" t="s">
        <v>77</v>
      </c>
      <c r="OL10" s="28">
        <f ca="1">IFERROR(VLOOKUP($OJ10,OFFSET(Raw_Tables!$DH$4,0,0,COUNTA(Raw_Tables!$DJ:$DJ)-1,6),6,FALSE),0)</f>
        <v>8</v>
      </c>
      <c r="OM10" s="30">
        <f t="shared" ca="1" si="2"/>
        <v>6.3492063492063489E-2</v>
      </c>
    </row>
    <row r="11" spans="1:407" x14ac:dyDescent="0.3">
      <c r="H11" s="12" t="s">
        <v>25</v>
      </c>
      <c r="I11" s="42">
        <v>32145</v>
      </c>
      <c r="J11" s="12">
        <v>0.17</v>
      </c>
      <c r="R11" s="12" t="s">
        <v>25</v>
      </c>
      <c r="S11" s="12">
        <f t="shared" si="3"/>
        <v>17737</v>
      </c>
      <c r="T11" s="12">
        <f t="shared" si="4"/>
        <v>0</v>
      </c>
      <c r="U11" s="12">
        <f t="shared" si="5"/>
        <v>12289</v>
      </c>
      <c r="V11">
        <v>12289</v>
      </c>
      <c r="AD11" t="s">
        <v>25</v>
      </c>
      <c r="AE11" s="2">
        <v>17929</v>
      </c>
      <c r="AF11" s="2">
        <v>13397</v>
      </c>
      <c r="AG11" s="28">
        <v>638.29181327498418</v>
      </c>
      <c r="AH11" s="28">
        <v>403.05951181118661</v>
      </c>
      <c r="AI11" s="2"/>
      <c r="AK11" t="s">
        <v>25</v>
      </c>
      <c r="AL11" s="87">
        <f t="shared" si="6"/>
        <v>12530.400000000001</v>
      </c>
      <c r="AM11" s="87">
        <f t="shared" si="7"/>
        <v>9397.8000000000029</v>
      </c>
      <c r="AN11" s="87">
        <f t="shared" si="8"/>
        <v>6265.1999999999971</v>
      </c>
      <c r="AO11">
        <v>3226</v>
      </c>
      <c r="AR11" t="s">
        <v>25</v>
      </c>
      <c r="AS11" s="87">
        <v>12530.400000000001</v>
      </c>
      <c r="AT11" s="87">
        <v>9397.8000000000029</v>
      </c>
      <c r="AU11" s="2">
        <v>3881</v>
      </c>
      <c r="AV11">
        <v>0.17</v>
      </c>
      <c r="AY11" s="5" t="s">
        <v>75</v>
      </c>
      <c r="AZ11" s="6">
        <v>0.18</v>
      </c>
      <c r="BA11" s="6">
        <v>0.19980000000000001</v>
      </c>
      <c r="BB11" s="6">
        <v>0.25174800000000003</v>
      </c>
      <c r="BC11" s="6">
        <v>0.36755208</v>
      </c>
      <c r="BD11" s="50"/>
      <c r="BG11" s="12" t="s">
        <v>26</v>
      </c>
      <c r="BH11" s="6">
        <v>4.5000000000000005E-3</v>
      </c>
      <c r="BI11" s="6">
        <v>0.03</v>
      </c>
      <c r="BJ11" s="6">
        <v>6.0999999999999999E-2</v>
      </c>
      <c r="BK11" s="6">
        <v>8.7999999999999995E-2</v>
      </c>
      <c r="BL11" s="6">
        <v>0.14499999999999999</v>
      </c>
      <c r="BM11"/>
      <c r="BN11"/>
      <c r="BQ11" s="5" t="s">
        <v>47</v>
      </c>
      <c r="BR11" s="5">
        <v>1889725</v>
      </c>
      <c r="BS11" s="8">
        <v>6.9599999999999995E-2</v>
      </c>
      <c r="BT11" s="6">
        <v>8.8399999999999992E-2</v>
      </c>
      <c r="BU11" s="6">
        <v>4.7300000000000002E-2</v>
      </c>
      <c r="BX11" s="5" t="s">
        <v>75</v>
      </c>
      <c r="BY11" s="5">
        <v>601767</v>
      </c>
      <c r="BZ11" s="6">
        <v>0.54264540932929461</v>
      </c>
      <c r="CA11" s="6">
        <v>1.3982433645162967E-2</v>
      </c>
      <c r="CD11" s="5" t="s">
        <v>75</v>
      </c>
      <c r="CE11" s="6">
        <v>6.9000000000000006E-2</v>
      </c>
      <c r="CF11" s="6">
        <v>6.1747999999999997E-2</v>
      </c>
      <c r="CG11" s="6">
        <v>3.7552080000000002E-2</v>
      </c>
      <c r="CZ11" s="12" t="s">
        <v>26</v>
      </c>
      <c r="DA11" s="12">
        <v>30568</v>
      </c>
      <c r="DB11" s="12">
        <v>19</v>
      </c>
      <c r="DC11" s="12"/>
      <c r="DD11" s="12"/>
      <c r="DE11" s="12" t="s">
        <v>26</v>
      </c>
      <c r="DF11" s="12">
        <f t="shared" si="9"/>
        <v>195</v>
      </c>
      <c r="DG11" s="12"/>
      <c r="DH11" s="12"/>
      <c r="DI11" s="12"/>
      <c r="DJ11" s="12" t="s">
        <v>26</v>
      </c>
      <c r="DK11" s="12">
        <v>47481</v>
      </c>
      <c r="DN11" s="12"/>
      <c r="DO11" s="12"/>
      <c r="DP11" s="12" t="s">
        <v>75</v>
      </c>
      <c r="DQ11" s="29">
        <v>0.59403526362770509</v>
      </c>
      <c r="DV11" s="12" t="s">
        <v>75</v>
      </c>
      <c r="DW11" s="35">
        <v>39</v>
      </c>
      <c r="DX11" s="35">
        <v>39</v>
      </c>
      <c r="DY11" s="35">
        <v>49</v>
      </c>
      <c r="EN11" s="12" t="s">
        <v>26</v>
      </c>
      <c r="EO11" s="35">
        <v>28</v>
      </c>
      <c r="EP11" s="35"/>
      <c r="FB11" s="12" t="s">
        <v>26</v>
      </c>
      <c r="FC11" s="35">
        <v>28</v>
      </c>
      <c r="FD11" s="34">
        <v>0.78</v>
      </c>
      <c r="FE11" s="12"/>
      <c r="FF11" s="12"/>
      <c r="FP11" s="12" t="s">
        <v>26</v>
      </c>
      <c r="FQ11" s="12">
        <v>2364</v>
      </c>
      <c r="FR11" s="103">
        <v>6.333333333333333</v>
      </c>
      <c r="FS11" s="12">
        <v>7</v>
      </c>
      <c r="FT11" s="12">
        <v>7</v>
      </c>
      <c r="FU11" s="12"/>
      <c r="FX11" s="12" t="s">
        <v>26</v>
      </c>
      <c r="FY11" s="12">
        <v>2364</v>
      </c>
      <c r="FZ11" s="12">
        <v>7</v>
      </c>
      <c r="GA11" s="12">
        <v>7</v>
      </c>
      <c r="GO11" s="12" t="s">
        <v>26</v>
      </c>
      <c r="GP11" s="32">
        <v>0.48</v>
      </c>
      <c r="GQ11" s="32">
        <v>0.14000000000000001</v>
      </c>
      <c r="GR11" s="32">
        <v>0.37999999999999995</v>
      </c>
      <c r="GS11" s="12">
        <v>3609</v>
      </c>
      <c r="HD11" s="12"/>
      <c r="HE11" s="28"/>
      <c r="HF11" s="28"/>
      <c r="HI11" s="28">
        <v>2941.6958999999997</v>
      </c>
      <c r="HK11" s="12" t="s">
        <v>26</v>
      </c>
      <c r="HL11" s="28">
        <f t="shared" si="0"/>
        <v>1323.7631549999999</v>
      </c>
      <c r="HM11" s="28">
        <f t="shared" si="1"/>
        <v>1912.1023349999998</v>
      </c>
      <c r="HN11" s="30">
        <v>1.9E-2</v>
      </c>
      <c r="HO11" s="30">
        <v>1.729E-2</v>
      </c>
      <c r="HP11" s="30"/>
      <c r="IW11" s="12" t="s">
        <v>26</v>
      </c>
      <c r="IX11" s="28">
        <v>36</v>
      </c>
      <c r="IY11" s="30">
        <v>0.4</v>
      </c>
      <c r="IZ11" s="30">
        <v>0.6</v>
      </c>
      <c r="JA11" s="12"/>
      <c r="JC11" s="12" t="s">
        <v>26</v>
      </c>
      <c r="JD11" s="28">
        <v>1799</v>
      </c>
      <c r="JE11" s="34">
        <v>1.6E-2</v>
      </c>
      <c r="JF11" s="34"/>
      <c r="JG11" s="34"/>
      <c r="JH11" s="12" t="s">
        <v>26</v>
      </c>
      <c r="JI11" s="28">
        <v>14.4</v>
      </c>
      <c r="JJ11" s="34">
        <v>0.22600000000000001</v>
      </c>
      <c r="JK11" s="34"/>
      <c r="KO11" s="10" t="s">
        <v>190</v>
      </c>
      <c r="KP11" s="10">
        <v>120</v>
      </c>
      <c r="KQ11" s="36">
        <v>87</v>
      </c>
      <c r="KU11" s="175" t="str">
        <f>CONCATENATE(Controls!$AX$3,Controls!$AJ$4,Data!KV11)</f>
        <v>All Trigger TypesAll TriggersOct - 14</v>
      </c>
      <c r="KV11" t="s">
        <v>301</v>
      </c>
      <c r="KW11" s="12">
        <f ca="1">IFERROR(VLOOKUP(KU11,OFFSET(Raw_Tables!$B$4,0,0,COUNTA(Raw_Tables!$B:$B)-1,8),6,FALSE),0)</f>
        <v>550</v>
      </c>
      <c r="KX11" s="175">
        <f ca="1">IFERROR(VLOOKUP($KU11,OFFSET(Raw_Tables!$B$4,0,0,COUNTA(Raw_Tables!$C:$C)-1,8),7,FALSE),0)</f>
        <v>1585</v>
      </c>
      <c r="LA11" s="150"/>
      <c r="LB11" s="175"/>
      <c r="LC11" s="175"/>
      <c r="LH11" s="12"/>
      <c r="LI11" s="12"/>
      <c r="LJ11" s="12"/>
      <c r="LK11" s="12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Z11" s="12"/>
      <c r="MA11" s="12"/>
      <c r="MB11" s="12"/>
      <c r="MC11" s="12"/>
      <c r="MX11" s="12"/>
      <c r="MY11" s="12"/>
      <c r="MZ11" s="34"/>
      <c r="NF11" s="12"/>
      <c r="NG11" s="12"/>
      <c r="NH11" s="28"/>
      <c r="NI11" s="34"/>
      <c r="NL11" s="175"/>
      <c r="NM11" s="122"/>
      <c r="NN11" s="39"/>
      <c r="NO11" s="30"/>
      <c r="NP11" s="34"/>
      <c r="NQ11" s="34"/>
      <c r="NU11" s="12" t="str">
        <f>CONCATENATE(Controls!$F$10,Data!NV11)</f>
        <v>All ProductsOct - 14</v>
      </c>
      <c r="NV11" t="s">
        <v>301</v>
      </c>
      <c r="NW11" s="28">
        <f ca="1">IFERROR(VLOOKUP($NU11,OFFSET(Raw_Tables!$CI$4,0,0,COUNTA(Raw_Tables!$CJ:$CJ)-1,5),4,FALSE),0)</f>
        <v>9</v>
      </c>
      <c r="NX11" s="39">
        <f ca="1">(IFERROR(VLOOKUP($NU11,OFFSET(Raw_Tables!$CI$4,0,0,COUNTA(Raw_Tables!$CJ:$CJ)-1,8),7,FALSE),0))*12</f>
        <v>7.7649300914677099E-3</v>
      </c>
      <c r="NY11" s="34"/>
      <c r="NZ11" s="34"/>
      <c r="OA11" s="34"/>
      <c r="OB11" s="34"/>
      <c r="OC11" s="34"/>
      <c r="OD11" s="34"/>
      <c r="OE11" s="34"/>
      <c r="OF11" s="34"/>
      <c r="OG11" s="34"/>
      <c r="OJ11" s="12" t="str">
        <f>CONCATENATE(Controls!$AV$10,Controls!$X$10,Controls!$F$10,Data!OK11)</f>
        <v>W/O last 12MAll IndustriesAll ProductsM11</v>
      </c>
      <c r="OK11" s="11" t="s">
        <v>78</v>
      </c>
      <c r="OL11" s="28">
        <f ca="1">IFERROR(VLOOKUP($OJ11,OFFSET(Raw_Tables!$DH$4,0,0,COUNTA(Raw_Tables!$DJ:$DJ)-1,6),6,FALSE),0)</f>
        <v>14</v>
      </c>
      <c r="OM11" s="30">
        <f t="shared" ca="1" si="2"/>
        <v>0.1111111111111111</v>
      </c>
    </row>
    <row r="12" spans="1:407" x14ac:dyDescent="0.3">
      <c r="H12" s="12" t="s">
        <v>26</v>
      </c>
      <c r="I12" s="42">
        <v>42479</v>
      </c>
      <c r="J12" s="12">
        <v>0.2</v>
      </c>
      <c r="R12" s="12" t="s">
        <v>26</v>
      </c>
      <c r="S12" s="12">
        <f t="shared" si="3"/>
        <v>30026</v>
      </c>
      <c r="T12" s="12">
        <f t="shared" si="4"/>
        <v>0</v>
      </c>
      <c r="U12" s="12">
        <f t="shared" si="5"/>
        <v>11764</v>
      </c>
      <c r="V12">
        <v>11764</v>
      </c>
      <c r="AD12" t="s">
        <v>26</v>
      </c>
      <c r="AE12" s="2">
        <v>17201</v>
      </c>
      <c r="AF12" s="2">
        <v>12655</v>
      </c>
      <c r="AG12" s="28">
        <v>654.44111252821699</v>
      </c>
      <c r="AH12" s="28">
        <v>412.1524540974408</v>
      </c>
      <c r="AI12" s="2"/>
      <c r="AK12" t="s">
        <v>26</v>
      </c>
      <c r="AL12" s="87">
        <f t="shared" si="6"/>
        <v>11942.400000000001</v>
      </c>
      <c r="AM12" s="87">
        <f t="shared" si="7"/>
        <v>8956.8000000000029</v>
      </c>
      <c r="AN12" s="87">
        <f t="shared" si="8"/>
        <v>5971.1999999999971</v>
      </c>
      <c r="AO12">
        <v>3467</v>
      </c>
      <c r="AR12" t="s">
        <v>26</v>
      </c>
      <c r="AS12" s="87">
        <v>11942.400000000001</v>
      </c>
      <c r="AT12" s="87">
        <v>8956.8000000000029</v>
      </c>
      <c r="AU12" s="2">
        <v>4155</v>
      </c>
      <c r="AV12">
        <v>0.2</v>
      </c>
      <c r="AY12" s="5" t="s">
        <v>76</v>
      </c>
      <c r="AZ12" s="6">
        <v>0.25</v>
      </c>
      <c r="BA12" s="6">
        <v>0.27500000000000002</v>
      </c>
      <c r="BB12" s="6">
        <v>0.38500000000000001</v>
      </c>
      <c r="BC12" s="6">
        <v>0.65449999999999997</v>
      </c>
      <c r="BD12" s="50"/>
      <c r="BG12" s="12" t="s">
        <v>27</v>
      </c>
      <c r="BH12" s="6">
        <v>1.5900000000000001E-2</v>
      </c>
      <c r="BI12" s="6">
        <v>2.9000000000000001E-2</v>
      </c>
      <c r="BJ12" s="6">
        <v>5.5E-2</v>
      </c>
      <c r="BK12" s="6">
        <v>8.2000000000000003E-2</v>
      </c>
      <c r="BL12" s="6">
        <v>0.125</v>
      </c>
      <c r="BM12"/>
      <c r="BN12"/>
      <c r="BX12" s="5" t="s">
        <v>76</v>
      </c>
      <c r="BY12" s="5">
        <v>497936</v>
      </c>
      <c r="BZ12" s="6">
        <v>0.68885587357308964</v>
      </c>
      <c r="CA12" s="6">
        <v>1.442838387317112E-2</v>
      </c>
      <c r="CD12" s="5" t="s">
        <v>76</v>
      </c>
      <c r="CE12" s="6">
        <v>7.4999999999999997E-2</v>
      </c>
      <c r="CF12" s="6">
        <v>5.5E-2</v>
      </c>
      <c r="CG12" s="6">
        <v>3.4500000000000003E-2</v>
      </c>
      <c r="CZ12" s="12" t="s">
        <v>27</v>
      </c>
      <c r="DA12" s="12">
        <v>62564</v>
      </c>
      <c r="DB12" s="12">
        <v>12</v>
      </c>
      <c r="DC12" s="12"/>
      <c r="DD12" s="12"/>
      <c r="DE12" s="12" t="s">
        <v>27</v>
      </c>
      <c r="DF12" s="12">
        <f t="shared" si="9"/>
        <v>207</v>
      </c>
      <c r="DG12" s="12"/>
      <c r="DH12" s="12"/>
      <c r="DI12" s="12"/>
      <c r="DJ12" s="12" t="s">
        <v>27</v>
      </c>
      <c r="DK12" s="12">
        <v>68419</v>
      </c>
      <c r="DN12" s="12"/>
      <c r="DO12" s="12"/>
      <c r="DP12" s="12" t="s">
        <v>76</v>
      </c>
      <c r="DQ12" s="29">
        <v>0.75273450160497046</v>
      </c>
      <c r="DV12" s="12" t="s">
        <v>76</v>
      </c>
      <c r="DW12" s="35">
        <v>25</v>
      </c>
      <c r="DX12" s="35">
        <v>60</v>
      </c>
      <c r="DY12" s="35">
        <v>58</v>
      </c>
      <c r="EN12" s="12" t="s">
        <v>27</v>
      </c>
      <c r="EO12" s="35">
        <v>48</v>
      </c>
      <c r="FB12" s="12" t="s">
        <v>27</v>
      </c>
      <c r="FC12" s="35">
        <v>48</v>
      </c>
      <c r="FD12" s="34">
        <v>0.79</v>
      </c>
      <c r="FE12" s="12"/>
      <c r="FF12" s="12"/>
      <c r="FP12" s="12" t="s">
        <v>27</v>
      </c>
      <c r="FQ12" s="12">
        <v>3816</v>
      </c>
      <c r="FR12" s="103">
        <v>6.666666666666667</v>
      </c>
      <c r="FS12" s="12">
        <v>6</v>
      </c>
      <c r="FT12" s="12">
        <v>10</v>
      </c>
      <c r="FU12" s="12"/>
      <c r="FX12" s="12" t="s">
        <v>27</v>
      </c>
      <c r="FY12" s="12">
        <v>3816</v>
      </c>
      <c r="FZ12" s="12">
        <v>6</v>
      </c>
      <c r="GA12" s="12">
        <v>10</v>
      </c>
      <c r="GO12" s="12" t="s">
        <v>27</v>
      </c>
      <c r="GP12" s="32">
        <v>0.43</v>
      </c>
      <c r="GQ12" s="32">
        <v>0.18</v>
      </c>
      <c r="GR12" s="32">
        <v>0.39000000000000007</v>
      </c>
      <c r="GS12" s="12">
        <v>3496</v>
      </c>
      <c r="HD12" s="12"/>
      <c r="HE12" s="28"/>
      <c r="HF12" s="28"/>
      <c r="HI12" s="28">
        <v>2871.4046400000007</v>
      </c>
      <c r="HK12" s="12" t="s">
        <v>27</v>
      </c>
      <c r="HL12" s="28">
        <f t="shared" si="0"/>
        <v>1292.1320880000003</v>
      </c>
      <c r="HM12" s="28">
        <f t="shared" si="1"/>
        <v>1866.4130160000004</v>
      </c>
      <c r="HN12" s="30">
        <v>2.4700000000000003E-2</v>
      </c>
      <c r="HO12" s="30">
        <v>2.2971000000000005E-2</v>
      </c>
      <c r="HP12" s="30"/>
      <c r="IW12" s="12" t="s">
        <v>27</v>
      </c>
      <c r="IX12" s="28">
        <v>31</v>
      </c>
      <c r="IY12" s="30">
        <v>0.49399999999999999</v>
      </c>
      <c r="IZ12" s="30">
        <v>0.69399999999999995</v>
      </c>
      <c r="JA12" s="12"/>
      <c r="JC12" s="12" t="s">
        <v>27</v>
      </c>
      <c r="JD12" s="28">
        <v>1988</v>
      </c>
      <c r="JE12" s="34">
        <v>4.5999999999999999E-2</v>
      </c>
      <c r="JF12" s="34"/>
      <c r="JG12" s="34"/>
      <c r="JH12" s="12" t="s">
        <v>27</v>
      </c>
      <c r="JI12" s="28">
        <v>15.4</v>
      </c>
      <c r="JJ12" s="34">
        <v>0.24600000000000002</v>
      </c>
      <c r="JK12" s="34"/>
      <c r="KO12" s="10" t="s">
        <v>191</v>
      </c>
      <c r="KP12" s="10">
        <v>110</v>
      </c>
      <c r="KQ12" s="36">
        <v>53</v>
      </c>
      <c r="KU12" s="175" t="str">
        <f>CONCATENATE(Controls!$AX$3,Controls!$AJ$4,Data!KV12)</f>
        <v>All Trigger TypesAll TriggersNov - 14</v>
      </c>
      <c r="KV12" t="s">
        <v>302</v>
      </c>
      <c r="KW12" s="12">
        <f ca="1">IFERROR(VLOOKUP(KU12,OFFSET(Raw_Tables!$B$4,0,0,COUNTA(Raw_Tables!$B:$B)-1,8),6,FALSE),0)</f>
        <v>555</v>
      </c>
      <c r="KX12" s="175">
        <f ca="1">IFERROR(VLOOKUP($KU12,OFFSET(Raw_Tables!$B$4,0,0,COUNTA(Raw_Tables!$C:$C)-1,8),7,FALSE),0)</f>
        <v>2214</v>
      </c>
      <c r="LA12" s="150"/>
      <c r="LB12" s="175"/>
      <c r="LC12" s="175"/>
      <c r="LH12" s="12"/>
      <c r="LI12" s="12"/>
      <c r="LJ12" s="12"/>
      <c r="LK12" s="34"/>
      <c r="LL12" s="34"/>
      <c r="LM12" s="34"/>
      <c r="LN12" s="34"/>
      <c r="LO12" s="34"/>
      <c r="LP12" s="31"/>
      <c r="LQ12" s="31"/>
      <c r="LR12" s="31"/>
      <c r="LS12" s="31"/>
      <c r="LT12" s="31"/>
      <c r="LU12" s="31"/>
      <c r="LV12" s="31"/>
      <c r="LW12" s="31"/>
      <c r="LX12" s="31"/>
      <c r="LZ12" s="12"/>
      <c r="MA12" s="12"/>
      <c r="MB12" s="12"/>
      <c r="MC12" s="12"/>
      <c r="MX12" s="12"/>
      <c r="MY12" s="12"/>
      <c r="MZ12" s="34"/>
      <c r="NF12" s="12"/>
      <c r="NG12" s="12"/>
      <c r="NH12" s="28"/>
      <c r="NI12" s="34"/>
      <c r="NL12" s="175"/>
      <c r="NM12" s="122"/>
      <c r="NN12" s="123"/>
      <c r="NO12" s="30"/>
      <c r="NP12" s="34"/>
      <c r="NQ12" s="34"/>
      <c r="NU12" s="12" t="str">
        <f>CONCATENATE(Controls!$F$10,Data!NV12)</f>
        <v>All ProductsNov - 14</v>
      </c>
      <c r="NV12" t="s">
        <v>302</v>
      </c>
      <c r="NW12" s="28">
        <f ca="1">IFERROR(VLOOKUP($NU12,OFFSET(Raw_Tables!$CI$4,0,0,COUNTA(Raw_Tables!$CJ:$CJ)-1,5),4,FALSE),0)</f>
        <v>12</v>
      </c>
      <c r="NX12" s="39">
        <f ca="1">(IFERROR(VLOOKUP($NU12,OFFSET(Raw_Tables!$CI$4,0,0,COUNTA(Raw_Tables!$CJ:$CJ)-1,8),7,FALSE),0))*12</f>
        <v>1.4924451748812906E-2</v>
      </c>
      <c r="OJ12" s="12" t="str">
        <f>CONCATENATE(Controls!$AV$10,Controls!$X$10,Controls!$F$10,Data!OK12)</f>
        <v>W/O last 12MAll IndustriesAll ProductsM12</v>
      </c>
      <c r="OK12" s="11" t="s">
        <v>79</v>
      </c>
      <c r="OL12" s="28">
        <f ca="1">IFERROR(VLOOKUP($OJ12,OFFSET(Raw_Tables!$DH$4,0,0,COUNTA(Raw_Tables!$DJ:$DJ)-1,6),6,FALSE),0)</f>
        <v>11</v>
      </c>
      <c r="OM12" s="30">
        <f t="shared" ca="1" si="2"/>
        <v>8.7301587301587297E-2</v>
      </c>
    </row>
    <row r="13" spans="1:407" x14ac:dyDescent="0.3">
      <c r="H13" s="12" t="s">
        <v>27</v>
      </c>
      <c r="I13" s="46">
        <v>44562</v>
      </c>
      <c r="J13" s="12">
        <v>0.16</v>
      </c>
      <c r="R13" s="12" t="s">
        <v>27</v>
      </c>
      <c r="S13" s="12">
        <f t="shared" si="3"/>
        <v>41790</v>
      </c>
      <c r="T13" s="12">
        <f t="shared" si="4"/>
        <v>0</v>
      </c>
      <c r="U13" s="12">
        <f t="shared" si="5"/>
        <v>11467</v>
      </c>
      <c r="V13">
        <v>11467</v>
      </c>
      <c r="AD13" t="s">
        <v>27</v>
      </c>
      <c r="AE13" s="2">
        <v>16884</v>
      </c>
      <c r="AF13" s="2">
        <v>12156</v>
      </c>
      <c r="AG13" s="28">
        <v>673.15584005246637</v>
      </c>
      <c r="AH13" s="28">
        <v>416.18716783635546</v>
      </c>
      <c r="AI13" s="2"/>
      <c r="AK13" t="s">
        <v>27</v>
      </c>
      <c r="AL13" s="87">
        <f t="shared" si="6"/>
        <v>11616</v>
      </c>
      <c r="AM13" s="87">
        <f t="shared" si="7"/>
        <v>8712</v>
      </c>
      <c r="AN13" s="87">
        <f t="shared" si="8"/>
        <v>5808</v>
      </c>
      <c r="AO13">
        <v>3981</v>
      </c>
      <c r="AR13" t="s">
        <v>27</v>
      </c>
      <c r="AS13" s="87">
        <v>11616</v>
      </c>
      <c r="AT13" s="87">
        <v>8712</v>
      </c>
      <c r="AU13" s="2">
        <v>6423</v>
      </c>
      <c r="AV13">
        <v>0.16</v>
      </c>
      <c r="AY13" s="5" t="s">
        <v>77</v>
      </c>
      <c r="AZ13" s="6">
        <v>0.17</v>
      </c>
      <c r="BA13" s="6">
        <v>0.18360000000000001</v>
      </c>
      <c r="BB13" s="6">
        <v>0.22032000000000002</v>
      </c>
      <c r="BC13" s="6">
        <v>0.36573120000000003</v>
      </c>
      <c r="BD13" s="50"/>
      <c r="BG13" s="12" t="s">
        <v>28</v>
      </c>
      <c r="BH13" s="6">
        <v>1.9E-2</v>
      </c>
      <c r="BI13" s="6">
        <v>2.5000000000000001E-2</v>
      </c>
      <c r="BJ13" s="6">
        <v>4.4999999999999998E-2</v>
      </c>
      <c r="BK13" s="6">
        <v>8.4000000000000005E-2</v>
      </c>
      <c r="BL13" s="6">
        <v>0.123</v>
      </c>
      <c r="BM13"/>
      <c r="BN13"/>
      <c r="BX13" s="5" t="s">
        <v>77</v>
      </c>
      <c r="BY13" s="5">
        <v>403577</v>
      </c>
      <c r="BZ13" s="6">
        <v>0.70172357101198302</v>
      </c>
      <c r="CA13" s="6">
        <v>1.8940831981481419E-2</v>
      </c>
      <c r="CD13" s="5" t="s">
        <v>77</v>
      </c>
      <c r="CE13" s="6">
        <v>7.3599999999999999E-2</v>
      </c>
      <c r="CF13" s="6">
        <v>6.0319999999999999E-2</v>
      </c>
      <c r="CG13" s="6">
        <v>2.5731199999999999E-2</v>
      </c>
      <c r="CZ13" s="12" t="s">
        <v>28</v>
      </c>
      <c r="DA13" s="12">
        <v>39429</v>
      </c>
      <c r="DB13" s="12">
        <v>28</v>
      </c>
      <c r="DC13" s="12"/>
      <c r="DD13" s="12"/>
      <c r="DE13" s="12" t="s">
        <v>28</v>
      </c>
      <c r="DF13" s="12">
        <f t="shared" si="9"/>
        <v>235</v>
      </c>
      <c r="DG13" s="12"/>
      <c r="DH13" s="12"/>
      <c r="DI13" s="12"/>
      <c r="DJ13" s="12" t="s">
        <v>28</v>
      </c>
      <c r="DK13" s="12">
        <v>31845</v>
      </c>
      <c r="DN13" s="12"/>
      <c r="DO13" s="12"/>
      <c r="DP13" s="12" t="s">
        <v>77</v>
      </c>
      <c r="DQ13" s="29">
        <v>0.81174991333764512</v>
      </c>
      <c r="DV13" s="12" t="s">
        <v>77</v>
      </c>
      <c r="DW13" s="35">
        <v>31</v>
      </c>
      <c r="DX13" s="35">
        <v>28</v>
      </c>
      <c r="DY13" s="35">
        <v>40</v>
      </c>
      <c r="EN13" s="12" t="s">
        <v>28</v>
      </c>
      <c r="EO13" s="35">
        <v>34</v>
      </c>
      <c r="FB13" s="12" t="s">
        <v>28</v>
      </c>
      <c r="FC13" s="35">
        <v>34</v>
      </c>
      <c r="FD13" s="34">
        <v>0.64</v>
      </c>
      <c r="FE13" s="12"/>
      <c r="FF13" s="12"/>
      <c r="FP13" s="12" t="s">
        <v>28</v>
      </c>
      <c r="FQ13" s="12">
        <v>2364</v>
      </c>
      <c r="FR13" s="103">
        <v>6.333333333333333</v>
      </c>
      <c r="FS13" s="12">
        <v>7</v>
      </c>
      <c r="FT13" s="12">
        <v>8</v>
      </c>
      <c r="FU13" s="12"/>
      <c r="FX13" s="12" t="s">
        <v>28</v>
      </c>
      <c r="FY13" s="12">
        <v>2364</v>
      </c>
      <c r="FZ13" s="12">
        <v>7</v>
      </c>
      <c r="GA13" s="12">
        <v>8</v>
      </c>
      <c r="GO13" s="12" t="s">
        <v>28</v>
      </c>
      <c r="GP13" s="32">
        <v>0.48</v>
      </c>
      <c r="GQ13" s="32">
        <v>0.15</v>
      </c>
      <c r="GR13" s="32">
        <v>0.37000000000000005</v>
      </c>
      <c r="GS13" s="12">
        <v>3544</v>
      </c>
      <c r="HD13" s="12"/>
      <c r="HE13" s="28"/>
      <c r="HF13" s="28"/>
      <c r="HI13" s="28">
        <v>2710.4157600000008</v>
      </c>
      <c r="HK13" s="12" t="s">
        <v>28</v>
      </c>
      <c r="HL13" s="28">
        <f t="shared" si="0"/>
        <v>1219.6870920000003</v>
      </c>
      <c r="HM13" s="28">
        <f t="shared" si="1"/>
        <v>1761.7702440000005</v>
      </c>
      <c r="HN13" s="30">
        <v>2.06E-2</v>
      </c>
      <c r="HO13" s="30">
        <v>1.8334000000000003E-2</v>
      </c>
      <c r="HP13" s="30"/>
      <c r="IW13" s="12" t="s">
        <v>28</v>
      </c>
      <c r="IX13" s="28">
        <v>30</v>
      </c>
      <c r="IY13" s="30">
        <v>0.44500000000000001</v>
      </c>
      <c r="IZ13" s="30">
        <v>0.64500000000000002</v>
      </c>
      <c r="JA13" s="12"/>
      <c r="JC13" s="12" t="s">
        <v>28</v>
      </c>
      <c r="JD13" s="28">
        <v>2340</v>
      </c>
      <c r="JE13" s="34">
        <v>4.2999999999999997E-2</v>
      </c>
      <c r="JF13" s="34"/>
      <c r="JG13" s="34"/>
      <c r="JH13" s="12" t="s">
        <v>28</v>
      </c>
      <c r="JI13" s="28">
        <v>13.4</v>
      </c>
      <c r="JJ13" s="34">
        <v>0.24300000000000002</v>
      </c>
      <c r="JK13" s="34"/>
      <c r="KO13" s="10" t="s">
        <v>86</v>
      </c>
      <c r="KP13" s="10">
        <v>80</v>
      </c>
      <c r="KQ13" s="36">
        <v>25</v>
      </c>
      <c r="KU13" s="175" t="str">
        <f>CONCATENATE(Controls!$AX$3,Controls!$AJ$4,Data!KV13)</f>
        <v>All Trigger TypesAll TriggersDec - 14</v>
      </c>
      <c r="KV13" t="s">
        <v>303</v>
      </c>
      <c r="KW13" s="12">
        <f ca="1">IFERROR(VLOOKUP(KU13,OFFSET(Raw_Tables!$B$4,0,0,COUNTA(Raw_Tables!$B:$B)-1,8),6,FALSE),0)</f>
        <v>620</v>
      </c>
      <c r="KX13" s="175">
        <f ca="1">IFERROR(VLOOKUP($KU13,OFFSET(Raw_Tables!$B$4,0,0,COUNTA(Raw_Tables!$C:$C)-1,8),7,FALSE),0)</f>
        <v>2427</v>
      </c>
      <c r="LA13" s="150"/>
      <c r="LB13" s="175"/>
      <c r="LC13" s="175"/>
      <c r="LH13" s="12"/>
      <c r="LI13" s="12"/>
      <c r="LJ13" s="12"/>
      <c r="LK13" s="12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Z13" s="12"/>
      <c r="MA13" s="12"/>
      <c r="MB13" s="12"/>
      <c r="MC13" s="12"/>
      <c r="MX13" s="12"/>
      <c r="MY13" s="12"/>
      <c r="MZ13" s="34"/>
      <c r="NF13" s="12"/>
      <c r="NG13" s="12"/>
      <c r="NH13" s="28"/>
      <c r="NI13" s="34"/>
      <c r="NL13" s="175"/>
      <c r="NM13" s="122"/>
      <c r="NN13" s="123"/>
      <c r="NO13" s="30"/>
      <c r="NP13" s="34"/>
      <c r="NQ13" s="34"/>
      <c r="NU13" s="12" t="str">
        <f>CONCATENATE(Controls!$F$10,Data!NV13)</f>
        <v>All ProductsDec - 14</v>
      </c>
      <c r="NV13" t="s">
        <v>303</v>
      </c>
      <c r="NW13" s="28">
        <f ca="1">IFERROR(VLOOKUP($NU13,OFFSET(Raw_Tables!$CI$4,0,0,COUNTA(Raw_Tables!$CJ:$CJ)-1,5),4,FALSE),0)</f>
        <v>18</v>
      </c>
      <c r="NX13" s="39">
        <f ca="1">(IFERROR(VLOOKUP($NU13,OFFSET(Raw_Tables!$CI$4,0,0,COUNTA(Raw_Tables!$CJ:$CJ)-1,8),7,FALSE),0))*12</f>
        <v>2.7019636870466358E-2</v>
      </c>
      <c r="OJ13" s="12" t="str">
        <f>CONCATENATE(Controls!$AV$10,Controls!$X$10,Controls!$F$10,Data!OK13)</f>
        <v>W/O last 12MAll IndustriesAll ProductsM13</v>
      </c>
      <c r="OK13" s="11" t="s">
        <v>561</v>
      </c>
      <c r="OL13" s="28">
        <f ca="1">IFERROR(VLOOKUP($OJ13,OFFSET(Raw_Tables!$DH$4,0,0,COUNTA(Raw_Tables!$DJ:$DJ)-1,6),6,FALSE),0)</f>
        <v>4</v>
      </c>
      <c r="OM13" s="30">
        <f t="shared" ca="1" si="2"/>
        <v>3.1746031746031744E-2</v>
      </c>
    </row>
    <row r="14" spans="1:407" x14ac:dyDescent="0.3">
      <c r="H14" s="12" t="s">
        <v>28</v>
      </c>
      <c r="I14" s="46">
        <v>31508</v>
      </c>
      <c r="J14" s="12">
        <v>0.155</v>
      </c>
      <c r="R14" s="12" t="s">
        <v>28</v>
      </c>
      <c r="S14" s="12">
        <f t="shared" si="3"/>
        <v>53257</v>
      </c>
      <c r="T14" s="12">
        <f t="shared" si="4"/>
        <v>0</v>
      </c>
      <c r="U14" s="12">
        <f t="shared" si="5"/>
        <v>12097</v>
      </c>
      <c r="V14">
        <v>12097</v>
      </c>
      <c r="AD14" t="s">
        <v>28</v>
      </c>
      <c r="AE14" s="2">
        <v>16497</v>
      </c>
      <c r="AF14" s="2">
        <v>12578</v>
      </c>
      <c r="AG14" s="28">
        <v>687.82309078968467</v>
      </c>
      <c r="AH14" s="28">
        <v>438.35567839888563</v>
      </c>
      <c r="AI14" s="2"/>
      <c r="AK14" t="s">
        <v>28</v>
      </c>
      <c r="AL14" s="87">
        <f t="shared" si="6"/>
        <v>11630</v>
      </c>
      <c r="AM14" s="87">
        <f t="shared" si="7"/>
        <v>8722.5</v>
      </c>
      <c r="AN14" s="87">
        <f t="shared" si="8"/>
        <v>5815</v>
      </c>
      <c r="AO14">
        <v>3725</v>
      </c>
      <c r="AR14" t="s">
        <v>28</v>
      </c>
      <c r="AS14" s="87">
        <v>11630</v>
      </c>
      <c r="AT14" s="87">
        <v>8722.5</v>
      </c>
      <c r="AU14" s="2">
        <v>3457</v>
      </c>
      <c r="AV14">
        <v>0.155</v>
      </c>
      <c r="AY14" s="5" t="s">
        <v>78</v>
      </c>
      <c r="AZ14" s="6">
        <v>0.04</v>
      </c>
      <c r="BA14" s="6">
        <v>4.7E-2</v>
      </c>
      <c r="BB14" s="6">
        <v>5.781E-2</v>
      </c>
      <c r="BC14" s="6">
        <v>8.9027400000000007E-2</v>
      </c>
      <c r="BD14" s="50"/>
      <c r="BG14" s="12" t="s">
        <v>29</v>
      </c>
      <c r="BH14" s="6">
        <v>1.2999999999999999E-2</v>
      </c>
      <c r="BI14" s="6">
        <v>2.7E-2</v>
      </c>
      <c r="BJ14" s="6">
        <v>4.4999999999999998E-2</v>
      </c>
      <c r="BK14" s="6">
        <v>8.6999999999999994E-2</v>
      </c>
      <c r="BL14" s="6">
        <v>0.14599999999999999</v>
      </c>
      <c r="BM14"/>
      <c r="BN14"/>
      <c r="BX14" s="5" t="s">
        <v>78</v>
      </c>
      <c r="BY14" s="5">
        <v>200000</v>
      </c>
      <c r="BZ14" s="6">
        <v>0.70881325309392795</v>
      </c>
      <c r="CA14" s="6">
        <v>2.2130925745736652E-2</v>
      </c>
      <c r="CD14" s="5" t="s">
        <v>78</v>
      </c>
      <c r="CE14" s="6">
        <v>8.6999999999999994E-2</v>
      </c>
      <c r="CF14" s="6">
        <v>6.7809999999999995E-2</v>
      </c>
      <c r="CG14" s="6">
        <v>3.3027399999999998E-2</v>
      </c>
      <c r="CZ14" s="12" t="s">
        <v>29</v>
      </c>
      <c r="DA14" s="12">
        <v>51849</v>
      </c>
      <c r="DB14" s="12">
        <v>25</v>
      </c>
      <c r="DC14" s="12"/>
      <c r="DD14" s="12"/>
      <c r="DE14" s="12" t="s">
        <v>29</v>
      </c>
      <c r="DF14" s="12">
        <f t="shared" si="9"/>
        <v>260</v>
      </c>
      <c r="DG14" s="12"/>
      <c r="DH14" s="12"/>
      <c r="DI14" s="12"/>
      <c r="DJ14" s="12" t="s">
        <v>29</v>
      </c>
      <c r="DK14" s="12">
        <v>80482</v>
      </c>
      <c r="DN14" s="12"/>
      <c r="DO14" s="12"/>
      <c r="DP14" s="12" t="s">
        <v>78</v>
      </c>
      <c r="DQ14" s="29">
        <v>0.81486123083289097</v>
      </c>
      <c r="DV14" s="12" t="s">
        <v>78</v>
      </c>
      <c r="DW14" s="35">
        <v>21</v>
      </c>
      <c r="DX14" s="35">
        <v>46</v>
      </c>
      <c r="DY14" s="35">
        <v>54</v>
      </c>
      <c r="EN14" s="12" t="s">
        <v>29</v>
      </c>
      <c r="EO14" s="35">
        <v>37</v>
      </c>
      <c r="FB14" s="12" t="s">
        <v>29</v>
      </c>
      <c r="FC14" s="35">
        <v>37</v>
      </c>
      <c r="FD14" s="34">
        <v>0.77</v>
      </c>
      <c r="FE14" s="12"/>
      <c r="FF14" s="12"/>
      <c r="FP14" s="12" t="s">
        <v>29</v>
      </c>
      <c r="FQ14" s="12">
        <v>3304</v>
      </c>
      <c r="FR14" s="103">
        <v>5.333333333333333</v>
      </c>
      <c r="FS14" s="12">
        <v>5</v>
      </c>
      <c r="FT14" s="12">
        <v>7</v>
      </c>
      <c r="FU14" s="12"/>
      <c r="FX14" s="12" t="s">
        <v>29</v>
      </c>
      <c r="FY14" s="12">
        <v>3304</v>
      </c>
      <c r="FZ14" s="12">
        <v>5</v>
      </c>
      <c r="GA14" s="12">
        <v>7</v>
      </c>
      <c r="GO14" s="12" t="s">
        <v>29</v>
      </c>
      <c r="GP14" s="32">
        <v>0.5</v>
      </c>
      <c r="GQ14" s="32">
        <v>0.15</v>
      </c>
      <c r="GR14" s="32">
        <v>0.35</v>
      </c>
      <c r="GS14" s="12">
        <v>3186</v>
      </c>
      <c r="HD14" s="12"/>
      <c r="HE14" s="28"/>
      <c r="HF14" s="28"/>
      <c r="HI14" s="28">
        <v>2174.4449999999997</v>
      </c>
      <c r="HK14" s="12" t="s">
        <v>29</v>
      </c>
      <c r="HL14" s="28">
        <f t="shared" si="0"/>
        <v>978.50024999999994</v>
      </c>
      <c r="HM14" s="28">
        <f t="shared" si="1"/>
        <v>1413.3892499999999</v>
      </c>
      <c r="HN14" s="30">
        <v>1.6500000000000001E-2</v>
      </c>
      <c r="HO14" s="30">
        <v>1.5180000000000001E-2</v>
      </c>
      <c r="HP14" s="30"/>
      <c r="IW14" s="12" t="s">
        <v>29</v>
      </c>
      <c r="IX14" s="28">
        <v>37</v>
      </c>
      <c r="IY14" s="30">
        <v>0.46800000000000003</v>
      </c>
      <c r="IZ14" s="30">
        <v>0.66800000000000004</v>
      </c>
      <c r="JA14" s="12"/>
      <c r="JC14" s="12" t="s">
        <v>29</v>
      </c>
      <c r="JD14" s="28">
        <v>1795</v>
      </c>
      <c r="JE14" s="34">
        <v>2.7999999999999997E-2</v>
      </c>
      <c r="JF14" s="34"/>
      <c r="JG14" s="34"/>
      <c r="JH14" s="12" t="s">
        <v>29</v>
      </c>
      <c r="JI14" s="28">
        <v>17.400000000000002</v>
      </c>
      <c r="JJ14" s="34">
        <v>0.23799999999999999</v>
      </c>
      <c r="JK14" s="34"/>
      <c r="KU14" s="175" t="str">
        <f>CONCATENATE(Controls!$AX$3,Controls!$AJ$4,Data!KV14)</f>
        <v>All Trigger TypesAll TriggersJan - 15</v>
      </c>
      <c r="KV14" t="s">
        <v>520</v>
      </c>
      <c r="KW14" s="12">
        <f ca="1">IFERROR(VLOOKUP(KU14,OFFSET(Raw_Tables!$B$4,0,0,COUNTA(Raw_Tables!$B:$B)-1,8),6,FALSE),0)</f>
        <v>653</v>
      </c>
      <c r="KX14" s="175">
        <f ca="1">IFERROR(VLOOKUP($KU14,OFFSET(Raw_Tables!$B$4,0,0,COUNTA(Raw_Tables!$C:$C)-1,8),7,FALSE),0)</f>
        <v>2457</v>
      </c>
      <c r="LA14" s="150"/>
      <c r="LB14" s="175"/>
      <c r="LC14" s="175"/>
      <c r="LH14" s="12"/>
      <c r="LI14" s="12"/>
      <c r="LJ14" s="12"/>
      <c r="LK14" s="12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Z14" s="12"/>
      <c r="MA14" s="12"/>
      <c r="MB14" s="12"/>
      <c r="MC14" s="12"/>
      <c r="MX14" s="12"/>
      <c r="MY14" s="12"/>
      <c r="MZ14" s="34"/>
      <c r="NF14" s="12"/>
      <c r="NG14" s="12"/>
      <c r="NH14" s="28"/>
      <c r="NI14" s="34"/>
      <c r="NL14" s="175"/>
      <c r="NM14" s="122"/>
      <c r="NN14" s="123"/>
      <c r="NO14" s="30"/>
      <c r="NP14" s="34"/>
      <c r="NQ14" s="34"/>
      <c r="NU14" s="12" t="str">
        <f>CONCATENATE(Controls!$F$10,Data!NV14)</f>
        <v>All ProductsJan - 15</v>
      </c>
      <c r="NV14" t="s">
        <v>520</v>
      </c>
      <c r="NW14" s="28">
        <f ca="1">IFERROR(VLOOKUP($NU14,OFFSET(Raw_Tables!$CI$4,0,0,COUNTA(Raw_Tables!$CJ:$CJ)-1,5),4,FALSE),0)</f>
        <v>18</v>
      </c>
      <c r="NX14" s="39">
        <f ca="1">(IFERROR(VLOOKUP($NU14,OFFSET(Raw_Tables!$CI$4,0,0,COUNTA(Raw_Tables!$CJ:$CJ)-1,8),7,FALSE),0))*12</f>
        <v>8.8755624359413976E-3</v>
      </c>
      <c r="OJ14" s="12" t="str">
        <f>CONCATENATE(Controls!$AV$10,Controls!$X$10,Controls!$F$10,Data!OK14)</f>
        <v>W/O last 12MAll IndustriesAll ProductsM14</v>
      </c>
      <c r="OK14" s="11" t="s">
        <v>562</v>
      </c>
      <c r="OL14" s="28">
        <f ca="1">IFERROR(VLOOKUP($OJ14,OFFSET(Raw_Tables!$DH$4,0,0,COUNTA(Raw_Tables!$DJ:$DJ)-1,6),6,FALSE),0)</f>
        <v>25</v>
      </c>
      <c r="OM14" s="30">
        <f t="shared" ca="1" si="2"/>
        <v>0.1984126984126984</v>
      </c>
    </row>
    <row r="15" spans="1:407" x14ac:dyDescent="0.3">
      <c r="H15" s="12" t="s">
        <v>29</v>
      </c>
      <c r="I15" s="46">
        <v>47386</v>
      </c>
      <c r="J15" s="12">
        <v>0.2</v>
      </c>
      <c r="R15" s="12" t="s">
        <v>29</v>
      </c>
      <c r="S15" s="12">
        <f t="shared" si="3"/>
        <v>51367</v>
      </c>
      <c r="T15" s="12">
        <f t="shared" si="4"/>
        <v>13987</v>
      </c>
      <c r="U15" s="12">
        <f t="shared" si="5"/>
        <v>0</v>
      </c>
      <c r="V15">
        <v>-13987</v>
      </c>
      <c r="AD15" t="s">
        <v>29</v>
      </c>
      <c r="AE15" s="2">
        <v>16297</v>
      </c>
      <c r="AF15" s="2">
        <v>12258</v>
      </c>
      <c r="AG15" s="28">
        <v>620.06852255899219</v>
      </c>
      <c r="AH15" s="28">
        <v>373.14900098460151</v>
      </c>
      <c r="AI15" s="2"/>
      <c r="AK15" t="s">
        <v>29</v>
      </c>
      <c r="AL15" s="87">
        <f t="shared" si="6"/>
        <v>11422</v>
      </c>
      <c r="AM15" s="87">
        <f t="shared" si="7"/>
        <v>8566.5</v>
      </c>
      <c r="AN15" s="87">
        <f t="shared" si="8"/>
        <v>5711</v>
      </c>
      <c r="AO15">
        <v>3000</v>
      </c>
      <c r="AR15" t="s">
        <v>29</v>
      </c>
      <c r="AS15" s="87">
        <v>11422</v>
      </c>
      <c r="AT15" s="87">
        <v>8566.5</v>
      </c>
      <c r="AU15" s="2">
        <v>6566</v>
      </c>
      <c r="AV15">
        <v>0.2</v>
      </c>
      <c r="AY15" s="5" t="s">
        <v>79</v>
      </c>
      <c r="AZ15" s="6">
        <v>0.02</v>
      </c>
      <c r="BA15" s="6">
        <v>2.5999999999999999E-2</v>
      </c>
      <c r="BB15" s="6">
        <v>3.2199999999999999E-2</v>
      </c>
      <c r="BC15" s="6">
        <v>4.7655999999999997E-2</v>
      </c>
      <c r="BD15" s="50"/>
      <c r="BG15" s="12" t="s">
        <v>30</v>
      </c>
      <c r="BH15" s="6">
        <v>1.7000000000000001E-2</v>
      </c>
      <c r="BI15" s="6">
        <v>2.5999999999999999E-2</v>
      </c>
      <c r="BJ15" s="6">
        <v>4.1000000000000002E-2</v>
      </c>
      <c r="BK15" s="6">
        <v>0.08</v>
      </c>
      <c r="BL15" s="6">
        <v>0.127</v>
      </c>
      <c r="BM15"/>
      <c r="BN15"/>
      <c r="BX15" s="5" t="s">
        <v>79</v>
      </c>
      <c r="BY15" s="5">
        <v>53026</v>
      </c>
      <c r="BZ15" s="6">
        <v>0.71743119266055</v>
      </c>
      <c r="CA15" s="6">
        <v>2.872203567938611E-2</v>
      </c>
      <c r="CD15" s="5" t="s">
        <v>79</v>
      </c>
      <c r="CE15" s="6">
        <v>8.5999999999999993E-2</v>
      </c>
      <c r="CF15" s="6">
        <v>6.2199999999999998E-2</v>
      </c>
      <c r="CG15" s="6">
        <v>4.7655999999999997E-2</v>
      </c>
      <c r="CZ15" s="12" t="s">
        <v>30</v>
      </c>
      <c r="DA15" s="12">
        <v>62406</v>
      </c>
      <c r="DB15" s="12">
        <v>17</v>
      </c>
      <c r="DC15" s="12"/>
      <c r="DD15" s="12"/>
      <c r="DE15" s="12" t="s">
        <v>30</v>
      </c>
      <c r="DF15" s="12">
        <f t="shared" si="9"/>
        <v>277</v>
      </c>
      <c r="DG15" s="12"/>
      <c r="DH15" s="12"/>
      <c r="DI15" s="12"/>
      <c r="DJ15" s="12" t="s">
        <v>30</v>
      </c>
      <c r="DK15" s="12">
        <v>77731</v>
      </c>
      <c r="DN15" s="12"/>
      <c r="DO15" s="12"/>
      <c r="DP15" s="12" t="s">
        <v>79</v>
      </c>
      <c r="DQ15" s="29">
        <v>0.94713624754698023</v>
      </c>
      <c r="DV15" s="12" t="s">
        <v>79</v>
      </c>
      <c r="DW15" s="35">
        <v>56</v>
      </c>
      <c r="DX15" s="35">
        <v>29</v>
      </c>
      <c r="DY15" s="35">
        <v>43</v>
      </c>
      <c r="EN15" s="12" t="s">
        <v>30</v>
      </c>
      <c r="EO15" s="35">
        <v>47</v>
      </c>
      <c r="FB15" s="12" t="s">
        <v>30</v>
      </c>
      <c r="FC15" s="35">
        <v>47</v>
      </c>
      <c r="FD15" s="34">
        <v>0.67</v>
      </c>
      <c r="FE15" s="12"/>
      <c r="FF15" s="12"/>
      <c r="FP15" s="12" t="s">
        <v>30</v>
      </c>
      <c r="FQ15" s="12">
        <v>2130</v>
      </c>
      <c r="FR15" s="103">
        <v>6.666666666666667</v>
      </c>
      <c r="FS15" s="12">
        <v>7</v>
      </c>
      <c r="FT15" s="12">
        <v>9</v>
      </c>
      <c r="FU15" s="12"/>
      <c r="FX15" s="12" t="s">
        <v>30</v>
      </c>
      <c r="FY15" s="12">
        <v>2130</v>
      </c>
      <c r="FZ15" s="12">
        <v>7</v>
      </c>
      <c r="GA15" s="12">
        <v>9</v>
      </c>
      <c r="GO15" s="12" t="s">
        <v>30</v>
      </c>
      <c r="GP15" s="32">
        <v>0.46</v>
      </c>
      <c r="GQ15" s="32">
        <v>0.19</v>
      </c>
      <c r="GR15" s="32">
        <v>0.35000000000000003</v>
      </c>
      <c r="GS15" s="12">
        <v>3846</v>
      </c>
      <c r="HD15" s="12"/>
      <c r="HE15" s="28"/>
      <c r="HF15" s="28"/>
      <c r="HI15" s="28">
        <v>2624.895</v>
      </c>
      <c r="HK15" s="12" t="s">
        <v>30</v>
      </c>
      <c r="HL15" s="28">
        <f t="shared" si="0"/>
        <v>1181.2027499999999</v>
      </c>
      <c r="HM15" s="28">
        <f t="shared" si="1"/>
        <v>1706.18175</v>
      </c>
      <c r="HN15" s="30">
        <v>1.61E-2</v>
      </c>
      <c r="HO15" s="30">
        <v>1.4168E-2</v>
      </c>
      <c r="HP15" s="30"/>
      <c r="IW15" s="12" t="s">
        <v>30</v>
      </c>
      <c r="IX15" s="28">
        <v>40</v>
      </c>
      <c r="IY15" s="30">
        <v>0.46100000000000002</v>
      </c>
      <c r="IZ15" s="30">
        <v>0.66100000000000003</v>
      </c>
      <c r="JA15" s="12"/>
      <c r="JC15" s="12" t="s">
        <v>30</v>
      </c>
      <c r="JD15" s="28">
        <v>2459</v>
      </c>
      <c r="JE15" s="34">
        <v>3.9E-2</v>
      </c>
      <c r="JF15" s="34"/>
      <c r="JG15" s="34"/>
      <c r="JH15" s="12" t="s">
        <v>30</v>
      </c>
      <c r="JI15" s="28">
        <v>18.5</v>
      </c>
      <c r="JJ15" s="34">
        <v>0.23900000000000002</v>
      </c>
      <c r="JK15" s="34"/>
      <c r="KU15" s="175" t="str">
        <f>CONCATENATE(Controls!$AX$3,Controls!$AJ$4,Data!KV15)</f>
        <v>All Trigger TypesAll TriggersFeb - 15</v>
      </c>
      <c r="KV15" t="s">
        <v>519</v>
      </c>
      <c r="KW15" s="12">
        <f ca="1">IFERROR(VLOOKUP(KU15,OFFSET(Raw_Tables!$B$4,0,0,COUNTA(Raw_Tables!$B:$B)-1,8),6,FALSE),0)</f>
        <v>751</v>
      </c>
      <c r="KX15" s="175">
        <f ca="1">IFERROR(VLOOKUP($KU15,OFFSET(Raw_Tables!$B$4,0,0,COUNTA(Raw_Tables!$C:$C)-1,8),7,FALSE),0)</f>
        <v>2685</v>
      </c>
      <c r="LA15" s="150"/>
      <c r="LB15" s="175"/>
      <c r="LC15" s="175"/>
      <c r="LK15" s="175"/>
      <c r="MG15" s="180"/>
      <c r="MH15" s="180"/>
      <c r="MI15" s="180"/>
      <c r="MJ15" s="52"/>
      <c r="MK15" s="38" t="s">
        <v>205</v>
      </c>
      <c r="ML15" s="175" t="s">
        <v>589</v>
      </c>
      <c r="MM15" s="175" t="s">
        <v>588</v>
      </c>
      <c r="MN15" s="175" t="s">
        <v>616</v>
      </c>
      <c r="MO15" s="175" t="s">
        <v>617</v>
      </c>
      <c r="NF15" s="12"/>
      <c r="NG15" s="12"/>
      <c r="NH15" s="28"/>
      <c r="NI15" s="34"/>
      <c r="NL15" s="175"/>
      <c r="NM15" s="122"/>
      <c r="NN15" s="123"/>
      <c r="NO15" s="30"/>
      <c r="NP15" s="34"/>
      <c r="NQ15" s="34"/>
      <c r="NU15" s="12" t="str">
        <f>CONCATENATE(Controls!$F$10,Data!NV15)</f>
        <v>All ProductsFeb - 15</v>
      </c>
      <c r="NV15" t="s">
        <v>519</v>
      </c>
      <c r="NW15" s="28">
        <f ca="1">IFERROR(VLOOKUP($NU15,OFFSET(Raw_Tables!$CI$4,0,0,COUNTA(Raw_Tables!$CJ:$CJ)-1,5),4,FALSE),0)</f>
        <v>30</v>
      </c>
      <c r="NX15" s="39">
        <f ca="1">(IFERROR(VLOOKUP($NU15,OFFSET(Raw_Tables!$CI$4,0,0,COUNTA(Raw_Tables!$CJ:$CJ)-1,8),7,FALSE),0))*12</f>
        <v>1.9130223781085684E-2</v>
      </c>
      <c r="OJ15" s="12" t="str">
        <f>CONCATENATE(Controls!$AV$10,Controls!$X$10,Controls!$F$10,Data!OK15)</f>
        <v>W/O last 12MAll IndustriesAll ProductsM15</v>
      </c>
      <c r="OK15" s="11" t="s">
        <v>563</v>
      </c>
      <c r="OL15" s="28">
        <f ca="1">IFERROR(VLOOKUP($OJ15,OFFSET(Raw_Tables!$DH$4,0,0,COUNTA(Raw_Tables!$DJ:$DJ)-1,6),6,FALSE),0)</f>
        <v>5</v>
      </c>
      <c r="OM15" s="30">
        <f t="shared" ca="1" si="2"/>
        <v>3.968253968253968E-2</v>
      </c>
    </row>
    <row r="16" spans="1:407" x14ac:dyDescent="0.3">
      <c r="H16" s="12" t="s">
        <v>30</v>
      </c>
      <c r="I16" s="46">
        <v>48325</v>
      </c>
      <c r="J16" s="12">
        <v>0.14499999999999999</v>
      </c>
      <c r="R16" s="12" t="s">
        <v>30</v>
      </c>
      <c r="S16" s="12">
        <f t="shared" si="3"/>
        <v>51367</v>
      </c>
      <c r="T16" s="12">
        <f t="shared" si="4"/>
        <v>0</v>
      </c>
      <c r="U16" s="12">
        <f t="shared" si="5"/>
        <v>14984</v>
      </c>
      <c r="V16">
        <v>14984</v>
      </c>
      <c r="AD16" t="s">
        <v>30</v>
      </c>
      <c r="AE16" s="2">
        <v>15897</v>
      </c>
      <c r="AF16" s="2">
        <v>11726</v>
      </c>
      <c r="AG16" s="28">
        <v>723.04828920416685</v>
      </c>
      <c r="AH16" s="28">
        <v>445.954987257521</v>
      </c>
      <c r="AI16" s="2"/>
      <c r="AK16" t="s">
        <v>30</v>
      </c>
      <c r="AL16" s="87">
        <f t="shared" si="6"/>
        <v>11049.2</v>
      </c>
      <c r="AM16" s="87">
        <f t="shared" si="7"/>
        <v>8286.9000000000015</v>
      </c>
      <c r="AN16" s="87">
        <f t="shared" si="8"/>
        <v>5524.5999999999985</v>
      </c>
      <c r="AO16">
        <v>4500</v>
      </c>
      <c r="AR16" t="s">
        <v>30</v>
      </c>
      <c r="AS16" s="87">
        <v>11049.2</v>
      </c>
      <c r="AT16" s="87">
        <v>8286.9000000000015</v>
      </c>
      <c r="AU16" s="2">
        <v>6173</v>
      </c>
      <c r="AV16">
        <v>0.14499999999999999</v>
      </c>
      <c r="BM16"/>
      <c r="LK16" s="175"/>
      <c r="MG16" s="175" t="str">
        <f>CONCATENATE(Controls!$AX$3,Data!$MK16,Controls!$AL$4,Data!$MO$3)</f>
        <v>All Trigger TypesAgingJan - 15No Action Taken (Not Req)</v>
      </c>
      <c r="MH16" s="175" t="str">
        <f>CONCATENATE(Controls!$AX$3,Data!$MK16,Controls!$AL$4,Data!$MN$3)</f>
        <v>All Trigger TypesAgingJan - 15No Action Taken (Req)</v>
      </c>
      <c r="MI16" s="175" t="str">
        <f>CONCATENATE(Controls!$AX$3,Data!$MK16,Controls!$AL$4,Data!$MM$3)</f>
        <v>All Trigger TypesAgingJan - 15Action Taken (Timely)</v>
      </c>
      <c r="MJ16" s="175" t="str">
        <f>CONCATENATE(Controls!$AX$3,Data!MK16,Controls!$AL$4,Data!$ML$3)</f>
        <v>All Trigger TypesAgingJan - 15Action Taken (Late)</v>
      </c>
      <c r="MK16" s="175" t="s">
        <v>391</v>
      </c>
      <c r="ML16" s="123">
        <f ca="1">IFERROR(VLOOKUP($MJ16,OFFSET(Raw_Tables!$N$4,0,0,COUNTA(Raw_Tables!$O:$O)-1,9),6,FALSE),0)</f>
        <v>74</v>
      </c>
      <c r="MM16" s="123">
        <f ca="1">IFERROR(VLOOKUP($MI16,OFFSET(Raw_Tables!$N$4,0,0,COUNTA(Raw_Tables!$O:$O)-1,9),6,FALSE),0)</f>
        <v>95</v>
      </c>
      <c r="MN16" s="123">
        <f ca="1">IFERROR(VLOOKUP($MH16,OFFSET(Raw_Tables!$N$4,0,0,COUNTA(Raw_Tables!$O:$O)-1,9),6,FALSE),0)</f>
        <v>179</v>
      </c>
      <c r="MO16" s="123">
        <f ca="1">IFERROR(VLOOKUP($MG16,OFFSET(Raw_Tables!$N$4,0,0,COUNTA(Raw_Tables!$O:$O)-1,9),6,FALSE),0)</f>
        <v>113</v>
      </c>
      <c r="MP16" s="28">
        <f ca="1">SUM(ML16:MO16)</f>
        <v>461</v>
      </c>
      <c r="MQ16" s="28"/>
      <c r="MR16" s="28"/>
      <c r="MS16" s="28"/>
      <c r="MT16" s="28"/>
      <c r="MU16" s="28"/>
      <c r="MV16" s="28"/>
      <c r="MW16" s="28"/>
      <c r="OJ16" s="12" t="str">
        <f>CONCATENATE(Controls!$AV$10,Controls!$X$10,Controls!$F$10,Data!OK16)</f>
        <v>W/O last 12MAll IndustriesAll ProductsM16</v>
      </c>
      <c r="OK16" s="11" t="s">
        <v>564</v>
      </c>
      <c r="OL16" s="28">
        <f ca="1">IFERROR(VLOOKUP($OJ16,OFFSET(Raw_Tables!$DH$4,0,0,COUNTA(Raw_Tables!$DJ:$DJ)-1,6),6,FALSE),0)</f>
        <v>4</v>
      </c>
      <c r="OM16" s="30">
        <f t="shared" ca="1" si="2"/>
        <v>3.1746031746031744E-2</v>
      </c>
    </row>
    <row r="17" spans="18:402" x14ac:dyDescent="0.3">
      <c r="R17" t="s">
        <v>128</v>
      </c>
      <c r="S17" s="12">
        <f t="shared" si="3"/>
        <v>66351</v>
      </c>
      <c r="LK17" s="175"/>
      <c r="MG17" s="175" t="str">
        <f>CONCATENATE(Controls!$AX$3,Data!$MK17,Controls!$AL$4,Data!$MO$3)</f>
        <v>All Trigger TypesCV dropJan - 15No Action Taken (Not Req)</v>
      </c>
      <c r="MH17" s="175" t="str">
        <f>CONCATENATE(Controls!$AX$3,Data!$MK17,Controls!$AL$4,Data!$MN$3)</f>
        <v>All Trigger TypesCV dropJan - 15No Action Taken (Req)</v>
      </c>
      <c r="MI17" s="175" t="str">
        <f>CONCATENATE(Controls!$AX$3,Data!$MK17,Controls!$AL$4,Data!$MM$3)</f>
        <v>All Trigger TypesCV dropJan - 15Action Taken (Timely)</v>
      </c>
      <c r="MJ17" s="175" t="str">
        <f>CONCATENATE(Controls!$AX$3,Data!MK17,Controls!$AL$4,Data!$ML$3)</f>
        <v>All Trigger TypesCV dropJan - 15Action Taken (Late)</v>
      </c>
      <c r="MK17" s="175" t="s">
        <v>203</v>
      </c>
      <c r="ML17" s="123">
        <f ca="1">IFERROR(VLOOKUP($MJ17,OFFSET(Raw_Tables!$N$4,0,0,COUNTA(Raw_Tables!$O:$O)-1,9),6,FALSE),0)</f>
        <v>8</v>
      </c>
      <c r="MM17" s="123">
        <f ca="1">IFERROR(VLOOKUP($MI17,OFFSET(Raw_Tables!$N$4,0,0,COUNTA(Raw_Tables!$O:$O)-1,9),6,FALSE),0)</f>
        <v>31</v>
      </c>
      <c r="MN17" s="123">
        <f ca="1">IFERROR(VLOOKUP($MH17,OFFSET(Raw_Tables!$N$4,0,0,COUNTA(Raw_Tables!$O:$O)-1,9),6,FALSE),0)</f>
        <v>223</v>
      </c>
      <c r="MO17" s="123">
        <f ca="1">IFERROR(VLOOKUP($MG17,OFFSET(Raw_Tables!$N$4,0,0,COUNTA(Raw_Tables!$O:$O)-1,9),6,FALSE),0)</f>
        <v>117</v>
      </c>
      <c r="MP17" s="28">
        <f ca="1">SUM(ML17:MO17)</f>
        <v>379</v>
      </c>
      <c r="MQ17" s="28"/>
      <c r="MR17" s="28"/>
      <c r="MS17" s="28"/>
      <c r="MT17" s="28"/>
      <c r="MU17" s="28"/>
      <c r="MV17" s="28"/>
      <c r="MW17" s="28"/>
      <c r="OL17" s="28">
        <f ca="1">SUM(OL4:OL16)</f>
        <v>126</v>
      </c>
    </row>
    <row r="18" spans="18:402" x14ac:dyDescent="0.3">
      <c r="AF18" s="2"/>
      <c r="LK18" s="175"/>
      <c r="MG18" s="175" t="str">
        <f>CONCATENATE(Controls!$AX$3,Data!$MK18,Controls!$AL$4,Data!$MO$3)</f>
        <v>All Trigger TypesDebit ACH behaviorJan - 15No Action Taken (Not Req)</v>
      </c>
      <c r="MH18" s="175" t="str">
        <f>CONCATENATE(Controls!$AX$3,Data!$MK18,Controls!$AL$4,Data!$MN$3)</f>
        <v>All Trigger TypesDebit ACH behaviorJan - 15No Action Taken (Req)</v>
      </c>
      <c r="MI18" s="175" t="str">
        <f>CONCATENATE(Controls!$AX$3,Data!$MK18,Controls!$AL$4,Data!$MM$3)</f>
        <v>All Trigger TypesDebit ACH behaviorJan - 15Action Taken (Timely)</v>
      </c>
      <c r="MJ18" s="175" t="str">
        <f>CONCATENATE(Controls!$AX$3,Data!MK18,Controls!$AL$4,Data!$ML$3)</f>
        <v>All Trigger TypesDebit ACH behaviorJan - 15Action Taken (Late)</v>
      </c>
      <c r="MK18" s="175" t="s">
        <v>204</v>
      </c>
      <c r="ML18" s="123">
        <f ca="1">IFERROR(VLOOKUP($MJ18,OFFSET(Raw_Tables!$N$4,0,0,COUNTA(Raw_Tables!$O:$O)-1,9),6,FALSE),0)</f>
        <v>5</v>
      </c>
      <c r="MM18" s="123">
        <f ca="1">IFERROR(VLOOKUP($MI18,OFFSET(Raw_Tables!$N$4,0,0,COUNTA(Raw_Tables!$O:$O)-1,9),6,FALSE),0)</f>
        <v>11</v>
      </c>
      <c r="MN18" s="123">
        <f ca="1">IFERROR(VLOOKUP($MH18,OFFSET(Raw_Tables!$N$4,0,0,COUNTA(Raw_Tables!$O:$O)-1,9),6,FALSE),0)</f>
        <v>49</v>
      </c>
      <c r="MO18" s="123">
        <f ca="1">IFERROR(VLOOKUP($MG18,OFFSET(Raw_Tables!$N$4,0,0,COUNTA(Raw_Tables!$O:$O)-1,9),6,FALSE),0)</f>
        <v>34</v>
      </c>
      <c r="MP18" s="28">
        <f ca="1">SUM(ML18:MO18)</f>
        <v>99</v>
      </c>
      <c r="MQ18" s="28"/>
      <c r="MR18" s="28"/>
      <c r="MS18" s="28"/>
      <c r="MT18" s="28"/>
      <c r="MU18" s="28"/>
      <c r="MV18" s="28"/>
      <c r="MW18" s="28"/>
      <c r="NG18" s="12"/>
    </row>
    <row r="19" spans="18:402" x14ac:dyDescent="0.3">
      <c r="AF19" s="2"/>
      <c r="LK19" s="175"/>
      <c r="MG19" s="175" t="str">
        <f>CONCATENATE(Controls!$AX$3,Data!$MK19,Controls!$AL$4,Data!$MO$3)</f>
        <v>All Trigger TypesNo amortizationJan - 15No Action Taken (Not Req)</v>
      </c>
      <c r="MH19" s="175" t="str">
        <f>CONCATENATE(Controls!$AX$3,Data!$MK19,Controls!$AL$4,Data!$MN$3)</f>
        <v>All Trigger TypesNo amortizationJan - 15No Action Taken (Req)</v>
      </c>
      <c r="MI19" s="175" t="str">
        <f>CONCATENATE(Controls!$AX$3,Data!$MK19,Controls!$AL$4,Data!$MM$3)</f>
        <v>All Trigger TypesNo amortizationJan - 15Action Taken (Timely)</v>
      </c>
      <c r="MJ19" s="175" t="str">
        <f>CONCATENATE(Controls!$AX$3,Data!MK19,Controls!$AL$4,Data!$ML$3)</f>
        <v>All Trigger TypesNo amortizationJan - 15Action Taken (Late)</v>
      </c>
      <c r="MK19" s="175" t="s">
        <v>537</v>
      </c>
      <c r="ML19" s="123">
        <f ca="1">IFERROR(VLOOKUP($MJ19,OFFSET(Raw_Tables!$N$4,0,0,COUNTA(Raw_Tables!$O:$O)-1,9),6,FALSE),0)</f>
        <v>139</v>
      </c>
      <c r="MM19" s="123">
        <f ca="1">IFERROR(VLOOKUP($MI19,OFFSET(Raw_Tables!$N$4,0,0,COUNTA(Raw_Tables!$O:$O)-1,9),6,FALSE),0)</f>
        <v>139</v>
      </c>
      <c r="MN19" s="123">
        <f ca="1">IFERROR(VLOOKUP($MH19,OFFSET(Raw_Tables!$N$4,0,0,COUNTA(Raw_Tables!$O:$O)-1,9),6,FALSE),0)</f>
        <v>805</v>
      </c>
      <c r="MO19" s="123">
        <f ca="1">IFERROR(VLOOKUP($MG19,OFFSET(Raw_Tables!$N$4,0,0,COUNTA(Raw_Tables!$O:$O)-1,9),6,FALSE),0)</f>
        <v>348</v>
      </c>
      <c r="MP19" s="28">
        <f ca="1">SUM(ML19:MO19)</f>
        <v>1431</v>
      </c>
      <c r="MQ19" s="28"/>
      <c r="MR19" s="28"/>
      <c r="MS19" s="28"/>
      <c r="MT19" s="28"/>
      <c r="MU19" s="28"/>
      <c r="MV19" s="28"/>
      <c r="MW19" s="28"/>
      <c r="NG19" s="12"/>
    </row>
    <row r="20" spans="18:402" x14ac:dyDescent="0.3">
      <c r="AF20" s="2"/>
      <c r="MG20" s="175" t="str">
        <f>CONCATENATE(Controls!$AX$3,Data!$MK20,Controls!$AL$4,Data!$MO$3)</f>
        <v>All Trigger TypesOthersJan - 15No Action Taken (Not Req)</v>
      </c>
      <c r="MH20" s="175" t="str">
        <f>CONCATENATE(Controls!$AX$3,Data!$MK20,Controls!$AL$4,Data!$MN$3)</f>
        <v>All Trigger TypesOthersJan - 15No Action Taken (Req)</v>
      </c>
      <c r="MI20" s="175" t="str">
        <f>CONCATENATE(Controls!$AX$3,Data!$MK20,Controls!$AL$4,Data!$MM$3)</f>
        <v>All Trigger TypesOthersJan - 15Action Taken (Timely)</v>
      </c>
      <c r="MJ20" s="175" t="str">
        <f>CONCATENATE(Controls!$AX$3,Data!MK20,Controls!$AL$4,Data!$ML$3)</f>
        <v>All Trigger TypesOthersJan - 15Action Taken (Late)</v>
      </c>
      <c r="MK20" s="175" t="s">
        <v>106</v>
      </c>
      <c r="ML20" s="123">
        <f ca="1">IFERROR(VLOOKUP($MJ20,OFFSET(Raw_Tables!$N$4,0,0,COUNTA(Raw_Tables!$O:$O)-1,9),6,FALSE),0)</f>
        <v>28</v>
      </c>
      <c r="MM20" s="123">
        <f ca="1">IFERROR(VLOOKUP($MI20,OFFSET(Raw_Tables!$N$4,0,0,COUNTA(Raw_Tables!$O:$O)-1,9),6,FALSE),0)</f>
        <v>89</v>
      </c>
      <c r="MN20" s="123">
        <f ca="1">IFERROR(VLOOKUP($MH20,OFFSET(Raw_Tables!$N$4,0,0,COUNTA(Raw_Tables!$O:$O)-1,9),6,FALSE),0)</f>
        <v>454</v>
      </c>
      <c r="MO20" s="123">
        <f ca="1">IFERROR(VLOOKUP($MG20,OFFSET(Raw_Tables!$N$4,0,0,COUNTA(Raw_Tables!$O:$O)-1,9),6,FALSE),0)</f>
        <v>169</v>
      </c>
      <c r="MP20" s="28">
        <f ca="1">SUM(ML20:MO20)</f>
        <v>740</v>
      </c>
      <c r="MQ20" s="28"/>
      <c r="MR20" s="28"/>
      <c r="MS20" s="28"/>
      <c r="MT20" s="28"/>
      <c r="MU20" s="28"/>
      <c r="MV20" s="28"/>
      <c r="MW20" s="28"/>
      <c r="NG20" s="12"/>
    </row>
    <row r="21" spans="18:402" x14ac:dyDescent="0.3">
      <c r="AF21" s="2"/>
    </row>
    <row r="22" spans="18:402" x14ac:dyDescent="0.3">
      <c r="AF22" s="2"/>
    </row>
    <row r="23" spans="18:402" x14ac:dyDescent="0.3">
      <c r="AF23" s="2"/>
    </row>
    <row r="24" spans="18:402" x14ac:dyDescent="0.3">
      <c r="AF24" s="2"/>
    </row>
    <row r="25" spans="18:402" x14ac:dyDescent="0.3">
      <c r="AF25" s="2"/>
    </row>
    <row r="26" spans="18:402" x14ac:dyDescent="0.3">
      <c r="AF26" s="2"/>
    </row>
    <row r="27" spans="18:402" x14ac:dyDescent="0.3">
      <c r="AF27" s="2"/>
    </row>
    <row r="28" spans="18:402" x14ac:dyDescent="0.3">
      <c r="AF28" s="2"/>
    </row>
    <row r="29" spans="18:402" x14ac:dyDescent="0.3">
      <c r="AF29" s="2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DM3074"/>
  <sheetViews>
    <sheetView zoomScale="80" zoomScaleNormal="80" workbookViewId="0">
      <selection activeCell="AB4" sqref="AB4:AB440"/>
    </sheetView>
  </sheetViews>
  <sheetFormatPr defaultRowHeight="14.4" x14ac:dyDescent="0.3"/>
  <cols>
    <col min="1" max="1" width="9.109375" style="12"/>
    <col min="2" max="2" width="36.6640625" customWidth="1"/>
    <col min="3" max="3" width="16" bestFit="1" customWidth="1"/>
    <col min="4" max="4" width="13.109375" customWidth="1"/>
    <col min="5" max="5" width="13.88671875" bestFit="1" customWidth="1"/>
    <col min="6" max="6" width="14.5546875" style="28" customWidth="1"/>
    <col min="7" max="8" width="12.6640625" style="28" customWidth="1"/>
    <col min="9" max="9" width="14" style="30" customWidth="1"/>
    <col min="10" max="10" width="9.109375" style="12"/>
    <col min="11" max="11" width="11.109375" style="12" customWidth="1"/>
    <col min="12" max="12" width="9.109375" style="12"/>
    <col min="13" max="13" width="12.44140625" style="12" customWidth="1"/>
    <col min="14" max="14" width="43.6640625" style="12" customWidth="1"/>
    <col min="15" max="15" width="13.6640625" style="12" bestFit="1" customWidth="1"/>
    <col min="16" max="16" width="13.33203125" style="28" customWidth="1"/>
    <col min="17" max="17" width="11" customWidth="1"/>
    <col min="18" max="18" width="11.44140625" style="30" customWidth="1"/>
    <col min="19" max="19" width="9.109375" customWidth="1"/>
    <col min="20" max="23" width="13" customWidth="1"/>
    <col min="24" max="24" width="12.44140625" customWidth="1"/>
    <col min="25" max="25" width="26.6640625" customWidth="1"/>
    <col min="26" max="26" width="11.44140625" style="28" bestFit="1" customWidth="1"/>
    <col min="27" max="27" width="24.88671875" style="12" customWidth="1"/>
    <col min="28" max="28" width="10.88671875" style="12" customWidth="1"/>
    <col min="29" max="29" width="9.109375" style="39"/>
    <col min="30" max="31" width="9.109375" style="12"/>
    <col min="33" max="33" width="11.44140625" customWidth="1"/>
    <col min="34" max="34" width="12.6640625" customWidth="1"/>
    <col min="35" max="35" width="11.88671875" customWidth="1"/>
    <col min="36" max="36" width="11.6640625" customWidth="1"/>
    <col min="37" max="37" width="36.44140625" style="117" customWidth="1"/>
    <col min="39" max="39" width="13" customWidth="1"/>
    <col min="40" max="40" width="11.88671875" customWidth="1"/>
    <col min="41" max="41" width="18.44140625" customWidth="1"/>
    <col min="43" max="43" width="13" style="12" customWidth="1"/>
    <col min="44" max="44" width="13.109375" style="12" customWidth="1"/>
    <col min="45" max="47" width="9.109375" style="12"/>
    <col min="50" max="50" width="29.33203125" customWidth="1"/>
    <col min="51" max="51" width="25.33203125" bestFit="1" customWidth="1"/>
    <col min="52" max="52" width="20.33203125" bestFit="1" customWidth="1"/>
    <col min="53" max="53" width="11.6640625" bestFit="1" customWidth="1"/>
    <col min="54" max="54" width="11.44140625" style="117" bestFit="1" customWidth="1"/>
    <col min="55" max="56" width="13" style="28" bestFit="1" customWidth="1"/>
    <col min="57" max="57" width="9.109375" style="30"/>
    <col min="58" max="58" width="12" style="34" bestFit="1" customWidth="1"/>
    <col min="59" max="60" width="9.109375" style="12"/>
    <col min="62" max="62" width="2.44140625" style="57" customWidth="1"/>
    <col min="64" max="64" width="16" customWidth="1"/>
    <col min="65" max="65" width="28.109375" customWidth="1"/>
    <col min="67" max="67" width="11.6640625" bestFit="1" customWidth="1"/>
    <col min="68" max="68" width="14.5546875" customWidth="1"/>
    <col min="69" max="69" width="13.5546875" bestFit="1" customWidth="1"/>
    <col min="70" max="70" width="13" bestFit="1" customWidth="1"/>
    <col min="71" max="71" width="16.5546875" bestFit="1" customWidth="1"/>
    <col min="72" max="72" width="13.6640625" bestFit="1" customWidth="1"/>
    <col min="74" max="74" width="12.44140625" customWidth="1"/>
    <col min="75" max="75" width="28.6640625" customWidth="1"/>
    <col min="76" max="76" width="20.88671875" bestFit="1" customWidth="1"/>
    <col min="77" max="77" width="7" bestFit="1" customWidth="1"/>
    <col min="78" max="78" width="14" customWidth="1"/>
    <col min="79" max="79" width="6.33203125" bestFit="1" customWidth="1"/>
    <col min="80" max="80" width="13.6640625" bestFit="1" customWidth="1"/>
    <col min="81" max="81" width="9.88671875" customWidth="1"/>
    <col min="82" max="82" width="15" customWidth="1"/>
    <col min="83" max="83" width="13.88671875" customWidth="1"/>
    <col min="85" max="85" width="10.33203125" customWidth="1"/>
    <col min="87" max="87" width="28.44140625" customWidth="1"/>
    <col min="88" max="88" width="22.5546875" customWidth="1"/>
    <col min="89" max="89" width="11.5546875" style="164" bestFit="1" customWidth="1"/>
    <col min="90" max="90" width="6.33203125" bestFit="1" customWidth="1"/>
    <col min="91" max="91" width="16" style="39" customWidth="1"/>
    <col min="92" max="92" width="17" customWidth="1"/>
    <col min="99" max="99" width="38.44140625" customWidth="1"/>
    <col min="100" max="100" width="16" customWidth="1"/>
    <col min="101" max="101" width="19" customWidth="1"/>
    <col min="102" max="102" width="6.33203125" bestFit="1" customWidth="1"/>
    <col min="103" max="103" width="13.33203125" customWidth="1"/>
    <col min="104" max="104" width="13" bestFit="1" customWidth="1"/>
    <col min="111" max="111" width="11.6640625" customWidth="1"/>
    <col min="112" max="112" width="43.5546875" customWidth="1"/>
    <col min="113" max="113" width="37.44140625" customWidth="1"/>
    <col min="115" max="115" width="26" customWidth="1"/>
    <col min="116" max="116" width="19.109375" customWidth="1"/>
    <col min="117" max="117" width="15" customWidth="1"/>
  </cols>
  <sheetData>
    <row r="1" spans="2:117" s="187" customFormat="1" ht="15.6" x14ac:dyDescent="0.3">
      <c r="F1" s="188"/>
      <c r="G1" s="188"/>
      <c r="H1" s="189"/>
      <c r="I1" s="190"/>
      <c r="P1" s="188"/>
      <c r="R1" s="190"/>
      <c r="Y1" s="191" t="s">
        <v>283</v>
      </c>
      <c r="Z1" s="189"/>
      <c r="AA1" s="191"/>
      <c r="AB1" s="191"/>
      <c r="AC1" s="192"/>
      <c r="AD1" s="191"/>
      <c r="AE1" s="191"/>
      <c r="AK1" s="193"/>
      <c r="BB1" s="193"/>
      <c r="BC1" s="188"/>
      <c r="BD1" s="188"/>
      <c r="BE1" s="190"/>
      <c r="BF1" s="194"/>
      <c r="BR1" s="192"/>
      <c r="BZ1" s="191" t="s">
        <v>284</v>
      </c>
      <c r="CD1" s="195"/>
      <c r="CK1" s="196"/>
      <c r="CM1" s="195"/>
      <c r="CX1" s="196"/>
      <c r="CZ1" s="195"/>
      <c r="DK1" s="197"/>
      <c r="DL1" s="198"/>
    </row>
    <row r="2" spans="2:117" x14ac:dyDescent="0.3">
      <c r="D2" s="1" t="s">
        <v>610</v>
      </c>
      <c r="N2"/>
      <c r="O2"/>
      <c r="P2"/>
      <c r="Q2" s="1" t="s">
        <v>611</v>
      </c>
      <c r="R2" s="1"/>
      <c r="S2" s="183"/>
      <c r="T2" s="1"/>
      <c r="U2" s="184"/>
      <c r="V2" s="1"/>
      <c r="Z2"/>
      <c r="AA2"/>
      <c r="AB2" s="1" t="s">
        <v>618</v>
      </c>
      <c r="AC2" s="183"/>
      <c r="AD2" s="1"/>
      <c r="AE2" s="1"/>
      <c r="AF2" s="185"/>
      <c r="AG2" s="1"/>
      <c r="AK2" s="1"/>
      <c r="AL2" s="1"/>
      <c r="AM2" s="1" t="s">
        <v>619</v>
      </c>
      <c r="AN2" s="1"/>
      <c r="AO2" s="117"/>
      <c r="AP2" s="12"/>
      <c r="AR2"/>
      <c r="AS2"/>
      <c r="AY2" s="1" t="s">
        <v>624</v>
      </c>
      <c r="BL2" s="12"/>
      <c r="BM2" s="12"/>
      <c r="BN2" s="1" t="s">
        <v>574</v>
      </c>
      <c r="BO2" s="12"/>
      <c r="BP2" s="12"/>
      <c r="BQ2" s="12"/>
      <c r="BR2" s="39"/>
      <c r="BZ2" s="1" t="s">
        <v>578</v>
      </c>
      <c r="CD2" s="39"/>
      <c r="CE2" s="12"/>
      <c r="CK2" s="1" t="s">
        <v>595</v>
      </c>
      <c r="CL2" s="12"/>
      <c r="CN2" s="12"/>
      <c r="CU2" s="12"/>
      <c r="CV2" s="1" t="s">
        <v>573</v>
      </c>
      <c r="CW2" s="12"/>
      <c r="CX2" s="164"/>
      <c r="CZ2" s="39"/>
      <c r="DJ2" t="s">
        <v>577</v>
      </c>
      <c r="DK2" s="123"/>
      <c r="DL2" s="29"/>
    </row>
    <row r="3" spans="2:117" s="51" customFormat="1" ht="43.2" x14ac:dyDescent="0.3">
      <c r="B3" s="59"/>
      <c r="C3" s="59" t="s">
        <v>608</v>
      </c>
      <c r="D3" s="59" t="s">
        <v>523</v>
      </c>
      <c r="E3" s="59" t="s">
        <v>541</v>
      </c>
      <c r="F3" s="119" t="s">
        <v>388</v>
      </c>
      <c r="G3" s="59" t="s">
        <v>389</v>
      </c>
      <c r="H3" s="59" t="s">
        <v>609</v>
      </c>
      <c r="I3" s="151"/>
      <c r="J3" s="115"/>
      <c r="N3" s="59"/>
      <c r="O3" s="59" t="s">
        <v>608</v>
      </c>
      <c r="P3" s="59" t="s">
        <v>523</v>
      </c>
      <c r="Q3" s="59" t="s">
        <v>541</v>
      </c>
      <c r="R3" s="59" t="s">
        <v>612</v>
      </c>
      <c r="S3" s="119" t="s">
        <v>613</v>
      </c>
      <c r="T3" s="59" t="s">
        <v>614</v>
      </c>
      <c r="U3" s="121" t="s">
        <v>615</v>
      </c>
      <c r="V3" s="120"/>
      <c r="Z3" s="121" t="s">
        <v>608</v>
      </c>
      <c r="AA3" s="121" t="s">
        <v>523</v>
      </c>
      <c r="AB3" s="121" t="s">
        <v>541</v>
      </c>
      <c r="AC3" s="186" t="s">
        <v>388</v>
      </c>
      <c r="AD3" s="121" t="s">
        <v>612</v>
      </c>
      <c r="AE3" s="121" t="s">
        <v>542</v>
      </c>
      <c r="AF3" s="168" t="s">
        <v>543</v>
      </c>
      <c r="AK3" s="59"/>
      <c r="AL3" s="168" t="s">
        <v>608</v>
      </c>
      <c r="AM3" s="168" t="s">
        <v>523</v>
      </c>
      <c r="AN3" s="168" t="s">
        <v>620</v>
      </c>
      <c r="AO3" s="168" t="s">
        <v>393</v>
      </c>
      <c r="AP3" s="168" t="s">
        <v>621</v>
      </c>
      <c r="AQ3" s="168" t="s">
        <v>622</v>
      </c>
      <c r="AR3" s="168" t="s">
        <v>627</v>
      </c>
      <c r="AX3" s="59"/>
      <c r="AY3" s="58" t="s">
        <v>608</v>
      </c>
      <c r="AZ3" s="58" t="s">
        <v>523</v>
      </c>
      <c r="BA3" s="58" t="s">
        <v>541</v>
      </c>
      <c r="BB3" s="58" t="s">
        <v>388</v>
      </c>
      <c r="BC3" s="58" t="s">
        <v>625</v>
      </c>
      <c r="BD3" s="58" t="s">
        <v>566</v>
      </c>
      <c r="BE3" s="121"/>
      <c r="BF3" s="121"/>
      <c r="BG3" s="59"/>
      <c r="BH3" s="59"/>
      <c r="BJ3" s="60"/>
      <c r="BM3" s="59"/>
      <c r="BN3" s="59" t="s">
        <v>2</v>
      </c>
      <c r="BO3" s="59" t="s">
        <v>560</v>
      </c>
      <c r="BP3" s="58" t="s">
        <v>605</v>
      </c>
      <c r="BQ3" s="182" t="s">
        <v>601</v>
      </c>
      <c r="BR3" s="59" t="s">
        <v>515</v>
      </c>
      <c r="BS3" s="59" t="s">
        <v>575</v>
      </c>
      <c r="BW3" s="59"/>
      <c r="BX3" s="59" t="s">
        <v>606</v>
      </c>
      <c r="BY3" s="59" t="s">
        <v>84</v>
      </c>
      <c r="BZ3" s="59" t="s">
        <v>100</v>
      </c>
      <c r="CA3" s="59" t="s">
        <v>605</v>
      </c>
      <c r="CB3" s="59" t="s">
        <v>581</v>
      </c>
      <c r="CC3" s="59" t="s">
        <v>582</v>
      </c>
      <c r="CD3" s="168" t="s">
        <v>583</v>
      </c>
      <c r="CE3" s="59"/>
      <c r="CH3" s="59"/>
      <c r="CI3" s="59"/>
      <c r="CJ3" s="59" t="s">
        <v>2</v>
      </c>
      <c r="CK3" s="165" t="s">
        <v>84</v>
      </c>
      <c r="CL3" s="58" t="s">
        <v>605</v>
      </c>
      <c r="CM3" s="182" t="s">
        <v>601</v>
      </c>
      <c r="CN3" s="59" t="s">
        <v>515</v>
      </c>
      <c r="CU3" s="59"/>
      <c r="CV3" s="59" t="s">
        <v>2</v>
      </c>
      <c r="CW3" s="59" t="s">
        <v>560</v>
      </c>
      <c r="CX3" s="166" t="s">
        <v>605</v>
      </c>
      <c r="CY3" s="182" t="s">
        <v>601</v>
      </c>
      <c r="CZ3" s="182" t="s">
        <v>515</v>
      </c>
      <c r="DA3" s="59" t="s">
        <v>100</v>
      </c>
      <c r="DE3" s="160"/>
      <c r="DH3" s="59"/>
      <c r="DI3" s="59" t="s">
        <v>2</v>
      </c>
      <c r="DJ3" s="59" t="s">
        <v>84</v>
      </c>
      <c r="DK3" s="59" t="s">
        <v>100</v>
      </c>
      <c r="DL3" s="161" t="s">
        <v>607</v>
      </c>
      <c r="DM3" s="51" t="s">
        <v>579</v>
      </c>
    </row>
    <row r="4" spans="2:117" x14ac:dyDescent="0.3">
      <c r="B4" t="str">
        <f>CONCATENATE(C4,D4,E4)</f>
        <v>All Trigger TypesAll TriggersApr - 14</v>
      </c>
      <c r="C4" t="s">
        <v>626</v>
      </c>
      <c r="D4" t="s">
        <v>593</v>
      </c>
      <c r="E4" t="s">
        <v>295</v>
      </c>
      <c r="F4">
        <v>1362</v>
      </c>
      <c r="G4">
        <v>346</v>
      </c>
      <c r="H4">
        <v>1016</v>
      </c>
      <c r="I4" t="str">
        <f>CONCATENATE(TEXT(E4,"mmm")," - ", TEXT(E4,"dd"))</f>
        <v>Apr - 14</v>
      </c>
      <c r="N4" t="str">
        <f>CONCATENATE(O4,P4,Q4,R4)</f>
        <v>All Trigger TypesAgingApr - 14No Action Taken (Req)</v>
      </c>
      <c r="O4" t="s">
        <v>626</v>
      </c>
      <c r="P4" t="s">
        <v>391</v>
      </c>
      <c r="Q4" t="s">
        <v>295</v>
      </c>
      <c r="R4" t="s">
        <v>616</v>
      </c>
      <c r="S4">
        <v>2</v>
      </c>
      <c r="T4">
        <v>231</v>
      </c>
      <c r="U4">
        <v>8.6580087000000007E-3</v>
      </c>
      <c r="V4" t="str">
        <f>IF(Q4="All Months","All Months",CONCATENATE(TEXT(Q4,"mmm")," - ", TEXT(Q4,"dd")))</f>
        <v>Apr - 14</v>
      </c>
      <c r="Y4" t="str">
        <f>CONCATENATE(Z4,AA4,AB4,AD4)</f>
        <v>All Trigger TypesAgingAll MonthsAction Taken (Late)</v>
      </c>
      <c r="Z4" t="s">
        <v>626</v>
      </c>
      <c r="AA4" t="s">
        <v>391</v>
      </c>
      <c r="AB4" t="s">
        <v>594</v>
      </c>
      <c r="AC4">
        <v>351</v>
      </c>
      <c r="AD4" t="s">
        <v>589</v>
      </c>
      <c r="AE4">
        <v>13</v>
      </c>
      <c r="AF4">
        <v>3.7037037000000002E-2</v>
      </c>
      <c r="AG4" t="str">
        <f>IF(AB4="All Months","All Months",CONCATENATE(TEXT(AB4,"mmm")," - ", TEXT(AB4,"dd")))</f>
        <v>All Months</v>
      </c>
      <c r="AK4" t="str">
        <f>CONCATENATE(AL4,AM4,AN4,AO4)</f>
        <v>New TriggersAgingApr - 14Customer contact</v>
      </c>
      <c r="AL4" t="s">
        <v>598</v>
      </c>
      <c r="AM4" t="s">
        <v>391</v>
      </c>
      <c r="AN4" t="s">
        <v>295</v>
      </c>
      <c r="AO4" t="s">
        <v>571</v>
      </c>
      <c r="AP4">
        <v>103</v>
      </c>
      <c r="AQ4">
        <v>234</v>
      </c>
      <c r="AR4">
        <v>0.44017094020000003</v>
      </c>
      <c r="AS4" t="str">
        <f>IF(AN4="All Months","All Months",CONCATENATE(TEXT(AN4,"mmm")," - ", TEXT(AN4,"dd")))</f>
        <v>Apr - 14</v>
      </c>
      <c r="AX4" t="str">
        <f>CONCATENATE(AY4,AZ4,BA4)</f>
        <v>All Trigger TypesAgingApr - 14</v>
      </c>
      <c r="AY4" t="s">
        <v>626</v>
      </c>
      <c r="AZ4" t="s">
        <v>391</v>
      </c>
      <c r="BA4" t="s">
        <v>295</v>
      </c>
      <c r="BB4">
        <v>234</v>
      </c>
      <c r="BC4">
        <v>0</v>
      </c>
      <c r="BD4">
        <v>12.783216783</v>
      </c>
      <c r="BE4" t="str">
        <f>IF(BA4="All Months","All Months",CONCATENATE(TEXT(BA4,"mmm")," - ", TEXT(BA4,"dd")))</f>
        <v>Apr - 14</v>
      </c>
      <c r="BG4" s="34"/>
      <c r="BH4" s="34"/>
      <c r="BL4" s="12"/>
      <c r="BM4" t="str">
        <f>CONCATENATE(BN4,BO4,BS4)</f>
        <v>All ProductsAll MonthsAll Repayments</v>
      </c>
      <c r="BN4" t="s">
        <v>596</v>
      </c>
      <c r="BO4" t="s">
        <v>594</v>
      </c>
      <c r="BP4">
        <v>126</v>
      </c>
      <c r="BQ4">
        <v>4975179.2300000004</v>
      </c>
      <c r="BR4">
        <v>5375747790.8999996</v>
      </c>
      <c r="BS4" t="s">
        <v>600</v>
      </c>
      <c r="BT4">
        <f>BQ4/BR4</f>
        <v>9.2548598325649194E-4</v>
      </c>
      <c r="BU4" t="str">
        <f>IF(BO4="All Months","All Months",CONCATENATE(TEXT(BO4,"mmm")," - ", TEXT(BO4,"dd")))</f>
        <v>All Months</v>
      </c>
      <c r="BW4" t="str">
        <f>CONCATENATE(BX4,BZ4,BY4)</f>
        <v>All ProductsAll IndustriesM0</v>
      </c>
      <c r="BX4" t="s">
        <v>596</v>
      </c>
      <c r="BY4" t="s">
        <v>567</v>
      </c>
      <c r="BZ4" t="s">
        <v>597</v>
      </c>
      <c r="CA4">
        <v>31</v>
      </c>
      <c r="CB4">
        <v>1066693.8600000001</v>
      </c>
      <c r="CC4">
        <v>308.27</v>
      </c>
      <c r="CD4">
        <v>2.8899580000000001E-4</v>
      </c>
      <c r="CH4" s="33"/>
      <c r="CI4" t="str">
        <f>CONCATENATE(CJ4,CK4)</f>
        <v>All ProductsAll Months</v>
      </c>
      <c r="CJ4" t="s">
        <v>596</v>
      </c>
      <c r="CK4" t="s">
        <v>594</v>
      </c>
      <c r="CL4">
        <v>126</v>
      </c>
      <c r="CM4">
        <v>4975179.2300000004</v>
      </c>
      <c r="CN4">
        <v>5375747790.8999996</v>
      </c>
      <c r="CO4">
        <f>CM4/CN4</f>
        <v>9.2548598325649194E-4</v>
      </c>
      <c r="CP4" t="str">
        <f>IF(CK4="All Months","All Months",CONCATENATE(TEXT(CK4,"mmm")," - ", TEXT(CK4,"dd")))</f>
        <v>All Months</v>
      </c>
      <c r="CU4" t="str">
        <f>CONCATENATE(CV4,CW4,DA4)</f>
        <v>All ProductsAll MonthsAll Industries</v>
      </c>
      <c r="CV4" t="s">
        <v>596</v>
      </c>
      <c r="CW4" t="s">
        <v>594</v>
      </c>
      <c r="CX4">
        <v>126</v>
      </c>
      <c r="CY4">
        <v>4975179.2300000004</v>
      </c>
      <c r="CZ4">
        <v>5375747790.8999996</v>
      </c>
      <c r="DA4" t="s">
        <v>597</v>
      </c>
      <c r="DB4">
        <f>CY4/CZ4</f>
        <v>9.2548598325649194E-4</v>
      </c>
      <c r="DC4" t="str">
        <f>IF(CW4="All Months","All Months",CONCATENATE(TEXT(CW4,"mmm")," - ", TEXT(CW4,"dd")))</f>
        <v>All Months</v>
      </c>
      <c r="DE4" s="160"/>
      <c r="DH4" t="str">
        <f>CONCATENATE(DL4,DK4,DI4,DJ4)</f>
        <v>W/O last 12MAll IndustriesAll ProductsM5</v>
      </c>
      <c r="DI4" t="s">
        <v>596</v>
      </c>
      <c r="DJ4" t="s">
        <v>72</v>
      </c>
      <c r="DK4" t="s">
        <v>597</v>
      </c>
      <c r="DL4" t="s">
        <v>603</v>
      </c>
      <c r="DM4">
        <v>8</v>
      </c>
    </row>
    <row r="5" spans="2:117" x14ac:dyDescent="0.3">
      <c r="B5" s="175" t="str">
        <f t="shared" ref="B5:B68" si="0">CONCATENATE(C5,D5,E5)</f>
        <v>All Trigger TypesAll TriggersAug - 14</v>
      </c>
      <c r="C5" t="s">
        <v>626</v>
      </c>
      <c r="D5" t="s">
        <v>593</v>
      </c>
      <c r="E5" t="s">
        <v>299</v>
      </c>
      <c r="F5">
        <v>2320</v>
      </c>
      <c r="G5">
        <v>435</v>
      </c>
      <c r="H5">
        <v>1885</v>
      </c>
      <c r="I5" s="175" t="str">
        <f t="shared" ref="I5:I68" si="1">CONCATENATE(TEXT(E5,"mmm")," - ", TEXT(E5,"dd"))</f>
        <v>Aug - 14</v>
      </c>
      <c r="N5" s="175" t="str">
        <f t="shared" ref="N5:N68" si="2">CONCATENATE(O5,P5,Q5,R5)</f>
        <v>All Trigger TypesAgingApr - 14No Action Taken (Not Req)</v>
      </c>
      <c r="O5" t="s">
        <v>626</v>
      </c>
      <c r="P5" t="s">
        <v>391</v>
      </c>
      <c r="Q5" t="s">
        <v>295</v>
      </c>
      <c r="R5" t="s">
        <v>617</v>
      </c>
      <c r="S5">
        <v>121</v>
      </c>
      <c r="T5">
        <v>231</v>
      </c>
      <c r="U5">
        <v>0.52380952380000001</v>
      </c>
      <c r="V5" s="175" t="str">
        <f t="shared" ref="V5:V68" si="3">IF(Q5="All Months","All Months",CONCATENATE(TEXT(Q5,"mmm")," - ", TEXT(Q5,"dd")))</f>
        <v>Apr - 14</v>
      </c>
      <c r="Y5" s="175" t="str">
        <f t="shared" ref="Y5:Y68" si="4">CONCATENATE(Z5,AA5,AB5,AD5)</f>
        <v>All Trigger TypesAgingAll MonthsAction Taken (Timely)</v>
      </c>
      <c r="Z5" t="s">
        <v>626</v>
      </c>
      <c r="AA5" t="s">
        <v>391</v>
      </c>
      <c r="AB5" t="s">
        <v>594</v>
      </c>
      <c r="AC5">
        <v>208</v>
      </c>
      <c r="AD5" t="s">
        <v>588</v>
      </c>
      <c r="AE5">
        <v>22</v>
      </c>
      <c r="AF5">
        <v>0.1057692308</v>
      </c>
      <c r="AG5" s="175" t="str">
        <f t="shared" ref="AG5:AG68" si="5">IF(AB5="All Months","All Months",CONCATENATE(TEXT(AB5,"mmm")," - ", TEXT(AB5,"dd")))</f>
        <v>All Months</v>
      </c>
      <c r="AK5" s="175" t="str">
        <f t="shared" ref="AK5:AK68" si="6">CONCATENATE(AL5,AM5,AN5,AO5)</f>
        <v>New TriggersAgingApr - 14Debit ACH</v>
      </c>
      <c r="AL5" t="s">
        <v>598</v>
      </c>
      <c r="AM5" t="s">
        <v>391</v>
      </c>
      <c r="AN5" t="s">
        <v>295</v>
      </c>
      <c r="AO5" t="s">
        <v>202</v>
      </c>
      <c r="AP5">
        <v>3</v>
      </c>
      <c r="AQ5">
        <v>234</v>
      </c>
      <c r="AR5">
        <v>1.2820512799999999E-2</v>
      </c>
      <c r="AS5" s="175" t="str">
        <f t="shared" ref="AS5:AS68" si="7">IF(AN5="All Months","All Months",CONCATENATE(TEXT(AN5,"mmm")," - ", TEXT(AN5,"dd")))</f>
        <v>Apr - 14</v>
      </c>
      <c r="AX5" s="175" t="str">
        <f t="shared" ref="AX5:AX68" si="8">CONCATENATE(AY5,AZ5,BA5)</f>
        <v>All Trigger TypesAgingAug - 14</v>
      </c>
      <c r="AY5" t="s">
        <v>626</v>
      </c>
      <c r="AZ5" t="s">
        <v>391</v>
      </c>
      <c r="BA5" t="s">
        <v>299</v>
      </c>
      <c r="BB5">
        <v>272</v>
      </c>
      <c r="BC5">
        <v>0</v>
      </c>
      <c r="BD5">
        <v>6.2110091743</v>
      </c>
      <c r="BE5" s="175" t="str">
        <f t="shared" ref="BE5:BE68" si="9">IF(BA5="All Months","All Months",CONCATENATE(TEXT(BA5,"mmm")," - ", TEXT(BA5,"dd")))</f>
        <v>Aug - 14</v>
      </c>
      <c r="BG5" s="34"/>
      <c r="BH5" s="34"/>
      <c r="BL5" s="12"/>
      <c r="BM5" s="175" t="str">
        <f t="shared" ref="BM5:BM68" si="10">CONCATENATE(BN5,BO5,BS5)</f>
        <v>All ProductsAll MonthsAXP only</v>
      </c>
      <c r="BN5" t="s">
        <v>596</v>
      </c>
      <c r="BO5" t="s">
        <v>594</v>
      </c>
      <c r="BP5">
        <v>90</v>
      </c>
      <c r="BQ5">
        <v>3295570.88</v>
      </c>
      <c r="BR5">
        <v>4146213802.5999999</v>
      </c>
      <c r="BS5" t="s">
        <v>576</v>
      </c>
      <c r="BT5" s="175">
        <f t="shared" ref="BT5:BT68" si="11">BQ5/BR5</f>
        <v>7.9483862552708192E-4</v>
      </c>
      <c r="BU5" s="175" t="str">
        <f t="shared" ref="BU5:BU68" si="12">IF(BO5="All Months","All Months",CONCATENATE(TEXT(BO5,"mmm")," - ", TEXT(BO5,"dd")))</f>
        <v>All Months</v>
      </c>
      <c r="BW5" s="175" t="str">
        <f t="shared" ref="BW5:BW68" si="13">CONCATENATE(BX5,BZ5,BY5)</f>
        <v>All ProductsAll IndustriesM1</v>
      </c>
      <c r="BX5" t="s">
        <v>596</v>
      </c>
      <c r="BY5" t="s">
        <v>68</v>
      </c>
      <c r="BZ5" t="s">
        <v>597</v>
      </c>
      <c r="CA5">
        <v>31</v>
      </c>
      <c r="CB5">
        <v>1066693.8600000001</v>
      </c>
      <c r="CC5">
        <v>1119.42</v>
      </c>
      <c r="CD5">
        <v>1.0494294999999999E-3</v>
      </c>
      <c r="CG5" s="12"/>
      <c r="CH5" s="33"/>
      <c r="CI5" s="175" t="str">
        <f t="shared" ref="CI5:CI52" si="14">CONCATENATE(CJ5,CK5)</f>
        <v>All ProductsApr - 14</v>
      </c>
      <c r="CJ5" t="s">
        <v>596</v>
      </c>
      <c r="CK5" t="s">
        <v>295</v>
      </c>
      <c r="CL5">
        <v>1</v>
      </c>
      <c r="CM5">
        <v>27860.43</v>
      </c>
      <c r="CN5">
        <v>315557790.85000002</v>
      </c>
      <c r="CO5" s="175">
        <f t="shared" ref="CO5:CO52" si="15">CM5/CN5</f>
        <v>8.8289469656109421E-5</v>
      </c>
      <c r="CP5" s="175" t="str">
        <f t="shared" ref="CP5:CP52" si="16">IF(CK5="All Months","All Months",CONCATENATE(TEXT(CK5,"mmm")," - ", TEXT(CK5,"dd")))</f>
        <v>Apr - 14</v>
      </c>
      <c r="CT5" s="12"/>
      <c r="CU5" s="175" t="str">
        <f t="shared" ref="CU5:CU68" si="17">CONCATENATE(CV5,CW5,DA5)</f>
        <v>All ProductsAll MonthsOthers</v>
      </c>
      <c r="CV5" t="s">
        <v>596</v>
      </c>
      <c r="CW5" t="s">
        <v>594</v>
      </c>
      <c r="CX5">
        <v>14</v>
      </c>
      <c r="CY5">
        <v>659438.22</v>
      </c>
      <c r="CZ5">
        <v>966986117.16999996</v>
      </c>
      <c r="DA5" t="s">
        <v>106</v>
      </c>
      <c r="DB5" s="175">
        <f t="shared" ref="DB5:DB68" si="18">CY5/CZ5</f>
        <v>6.8195210695467319E-4</v>
      </c>
      <c r="DC5" s="175" t="str">
        <f t="shared" ref="DC5:DC68" si="19">IF(CW5="All Months","All Months",CONCATENATE(TEXT(CW5,"mmm")," - ", TEXT(CW5,"dd")))</f>
        <v>All Months</v>
      </c>
      <c r="DG5" s="12"/>
      <c r="DH5" s="175" t="str">
        <f t="shared" ref="DH5:DH68" si="20">CONCATENATE(DL5,DK5,DI5,DJ5)</f>
        <v>W/O last 12MAll IndustriesAll ProductsM6</v>
      </c>
      <c r="DI5" t="s">
        <v>596</v>
      </c>
      <c r="DJ5" t="s">
        <v>73</v>
      </c>
      <c r="DK5" t="s">
        <v>597</v>
      </c>
      <c r="DL5" t="s">
        <v>603</v>
      </c>
      <c r="DM5">
        <v>10</v>
      </c>
    </row>
    <row r="6" spans="2:117" x14ac:dyDescent="0.3">
      <c r="B6" s="175" t="str">
        <f t="shared" si="0"/>
        <v>All Trigger TypesAll TriggersDec - 14</v>
      </c>
      <c r="C6" t="s">
        <v>626</v>
      </c>
      <c r="D6" t="s">
        <v>593</v>
      </c>
      <c r="E6" t="s">
        <v>303</v>
      </c>
      <c r="F6">
        <v>3047</v>
      </c>
      <c r="G6">
        <v>620</v>
      </c>
      <c r="H6">
        <v>2427</v>
      </c>
      <c r="I6" s="175" t="str">
        <f t="shared" si="1"/>
        <v>Dec - 14</v>
      </c>
      <c r="N6" s="175" t="str">
        <f t="shared" si="2"/>
        <v>All Trigger TypesAgingApr - 14Action Taken (Late)</v>
      </c>
      <c r="O6" t="s">
        <v>626</v>
      </c>
      <c r="P6" t="s">
        <v>391</v>
      </c>
      <c r="Q6" t="s">
        <v>295</v>
      </c>
      <c r="R6" t="s">
        <v>589</v>
      </c>
      <c r="S6">
        <v>42</v>
      </c>
      <c r="T6">
        <v>231</v>
      </c>
      <c r="U6">
        <v>0.18181818180000001</v>
      </c>
      <c r="V6" s="175" t="str">
        <f t="shared" si="3"/>
        <v>Apr - 14</v>
      </c>
      <c r="Y6" s="175" t="str">
        <f t="shared" si="4"/>
        <v>All Trigger TypesAgingAll MonthsNo Action Taken (Not Req)</v>
      </c>
      <c r="Z6" t="s">
        <v>626</v>
      </c>
      <c r="AA6" t="s">
        <v>391</v>
      </c>
      <c r="AB6" t="s">
        <v>594</v>
      </c>
      <c r="AC6">
        <v>536</v>
      </c>
      <c r="AD6" t="s">
        <v>617</v>
      </c>
      <c r="AE6">
        <v>12</v>
      </c>
      <c r="AF6">
        <v>2.2388059700000001E-2</v>
      </c>
      <c r="AG6" s="175" t="str">
        <f t="shared" si="5"/>
        <v>All Months</v>
      </c>
      <c r="AK6" s="175" t="str">
        <f t="shared" si="6"/>
        <v>New TriggersAgingApr - 14No action</v>
      </c>
      <c r="AL6" t="s">
        <v>598</v>
      </c>
      <c r="AM6" t="s">
        <v>391</v>
      </c>
      <c r="AN6" t="s">
        <v>295</v>
      </c>
      <c r="AO6" t="s">
        <v>623</v>
      </c>
      <c r="AP6">
        <v>119</v>
      </c>
      <c r="AQ6">
        <v>234</v>
      </c>
      <c r="AR6">
        <v>0.50854700850000001</v>
      </c>
      <c r="AS6" s="175" t="str">
        <f t="shared" si="7"/>
        <v>Apr - 14</v>
      </c>
      <c r="AX6" s="175" t="str">
        <f t="shared" si="8"/>
        <v>All Trigger TypesAgingAll Months</v>
      </c>
      <c r="AY6" t="s">
        <v>626</v>
      </c>
      <c r="AZ6" t="s">
        <v>391</v>
      </c>
      <c r="BA6" t="s">
        <v>594</v>
      </c>
      <c r="BB6">
        <v>3700</v>
      </c>
      <c r="BC6">
        <v>1.3499830999999999E-3</v>
      </c>
      <c r="BD6">
        <v>10.179768786</v>
      </c>
      <c r="BE6" s="175" t="str">
        <f t="shared" si="9"/>
        <v>All Months</v>
      </c>
      <c r="BG6" s="34"/>
      <c r="BH6" s="34"/>
      <c r="BL6" s="12"/>
      <c r="BM6" s="175" t="str">
        <f t="shared" si="10"/>
        <v>All ProductsAll MonthsDebit ACH</v>
      </c>
      <c r="BN6" t="s">
        <v>596</v>
      </c>
      <c r="BO6" t="s">
        <v>594</v>
      </c>
      <c r="BP6">
        <v>0</v>
      </c>
      <c r="BQ6">
        <v>0</v>
      </c>
      <c r="BR6">
        <v>61743372.829999998</v>
      </c>
      <c r="BS6" t="s">
        <v>202</v>
      </c>
      <c r="BT6" s="175">
        <f t="shared" si="11"/>
        <v>0</v>
      </c>
      <c r="BU6" s="175" t="str">
        <f t="shared" si="12"/>
        <v>All Months</v>
      </c>
      <c r="BW6" s="175" t="str">
        <f t="shared" si="13"/>
        <v>All ProductsAll IndustriesM2</v>
      </c>
      <c r="BX6" t="s">
        <v>596</v>
      </c>
      <c r="BY6" t="s">
        <v>69</v>
      </c>
      <c r="BZ6" t="s">
        <v>597</v>
      </c>
      <c r="CA6">
        <v>31</v>
      </c>
      <c r="CB6">
        <v>1066693.8600000001</v>
      </c>
      <c r="CC6">
        <v>19468.439999999999</v>
      </c>
      <c r="CD6">
        <v>1.8251197199999999E-2</v>
      </c>
      <c r="CG6" s="12"/>
      <c r="CH6" s="33"/>
      <c r="CI6" s="175" t="str">
        <f t="shared" si="14"/>
        <v>All ProductsAug - 14</v>
      </c>
      <c r="CJ6" t="s">
        <v>596</v>
      </c>
      <c r="CK6" t="s">
        <v>299</v>
      </c>
      <c r="CL6">
        <v>12</v>
      </c>
      <c r="CM6">
        <v>289313.06</v>
      </c>
      <c r="CN6">
        <v>424846334.43000001</v>
      </c>
      <c r="CO6" s="175">
        <f t="shared" si="15"/>
        <v>6.8098283203539979E-4</v>
      </c>
      <c r="CP6" s="175" t="str">
        <f t="shared" si="16"/>
        <v>Aug - 14</v>
      </c>
      <c r="CT6" s="12"/>
      <c r="CU6" s="175" t="str">
        <f t="shared" si="17"/>
        <v>All ProductsAll MonthsRestaurant</v>
      </c>
      <c r="CV6" t="s">
        <v>596</v>
      </c>
      <c r="CW6" t="s">
        <v>594</v>
      </c>
      <c r="CX6">
        <v>52</v>
      </c>
      <c r="CY6">
        <v>2176960.61</v>
      </c>
      <c r="CZ6">
        <v>1698423781.3</v>
      </c>
      <c r="DA6" t="s">
        <v>13</v>
      </c>
      <c r="DB6" s="175">
        <f t="shared" si="18"/>
        <v>1.2817534904826405E-3</v>
      </c>
      <c r="DC6" s="175" t="str">
        <f t="shared" si="19"/>
        <v>All Months</v>
      </c>
      <c r="DG6" s="12"/>
      <c r="DH6" s="175" t="str">
        <f t="shared" si="20"/>
        <v>W/O last 12MAll IndustriesAll ProductsM7</v>
      </c>
      <c r="DI6" t="s">
        <v>596</v>
      </c>
      <c r="DJ6" t="s">
        <v>74</v>
      </c>
      <c r="DK6" t="s">
        <v>597</v>
      </c>
      <c r="DL6" t="s">
        <v>603</v>
      </c>
      <c r="DM6">
        <v>13</v>
      </c>
    </row>
    <row r="7" spans="2:117" x14ac:dyDescent="0.3">
      <c r="B7" s="175" t="str">
        <f t="shared" si="0"/>
        <v>All Trigger TypesAll TriggersFeb - 15</v>
      </c>
      <c r="C7" t="s">
        <v>626</v>
      </c>
      <c r="D7" t="s">
        <v>593</v>
      </c>
      <c r="E7" t="s">
        <v>519</v>
      </c>
      <c r="F7">
        <v>3436</v>
      </c>
      <c r="G7">
        <v>751</v>
      </c>
      <c r="H7">
        <v>2685</v>
      </c>
      <c r="I7" s="175" t="str">
        <f t="shared" si="1"/>
        <v>Feb - 15</v>
      </c>
      <c r="N7" s="175" t="str">
        <f t="shared" si="2"/>
        <v>All Trigger TypesAgingApr - 14Action Taken (Timely)</v>
      </c>
      <c r="O7" t="s">
        <v>626</v>
      </c>
      <c r="P7" t="s">
        <v>391</v>
      </c>
      <c r="Q7" t="s">
        <v>295</v>
      </c>
      <c r="R7" t="s">
        <v>588</v>
      </c>
      <c r="S7">
        <v>66</v>
      </c>
      <c r="T7">
        <v>231</v>
      </c>
      <c r="U7">
        <v>0.28571428570000001</v>
      </c>
      <c r="V7" s="175" t="str">
        <f t="shared" si="3"/>
        <v>Apr - 14</v>
      </c>
      <c r="Y7" s="175" t="str">
        <f t="shared" si="4"/>
        <v>All Trigger TypesAgingAll MonthsNo Action Taken (Req)</v>
      </c>
      <c r="Z7" t="s">
        <v>626</v>
      </c>
      <c r="AA7" t="s">
        <v>391</v>
      </c>
      <c r="AB7" t="s">
        <v>594</v>
      </c>
      <c r="AC7">
        <v>471</v>
      </c>
      <c r="AD7" t="s">
        <v>616</v>
      </c>
      <c r="AE7">
        <v>45</v>
      </c>
      <c r="AF7">
        <v>9.5541401299999995E-2</v>
      </c>
      <c r="AG7" s="175" t="str">
        <f t="shared" si="5"/>
        <v>All Months</v>
      </c>
      <c r="AK7" s="175" t="str">
        <f t="shared" si="6"/>
        <v>New TriggersAgingApr - 14Others</v>
      </c>
      <c r="AL7" t="s">
        <v>598</v>
      </c>
      <c r="AM7" t="s">
        <v>391</v>
      </c>
      <c r="AN7" t="s">
        <v>295</v>
      </c>
      <c r="AO7" t="s">
        <v>106</v>
      </c>
      <c r="AP7">
        <v>8</v>
      </c>
      <c r="AQ7">
        <v>234</v>
      </c>
      <c r="AR7">
        <v>3.4188034200000002E-2</v>
      </c>
      <c r="AS7" s="175" t="str">
        <f t="shared" si="7"/>
        <v>Apr - 14</v>
      </c>
      <c r="AX7" s="175" t="str">
        <f t="shared" si="8"/>
        <v>All Trigger TypesAgingDec - 14</v>
      </c>
      <c r="AY7" t="s">
        <v>626</v>
      </c>
      <c r="AZ7" t="s">
        <v>391</v>
      </c>
      <c r="BA7" t="s">
        <v>303</v>
      </c>
      <c r="BB7">
        <v>398</v>
      </c>
      <c r="BC7">
        <v>0</v>
      </c>
      <c r="BD7">
        <v>10.340909091</v>
      </c>
      <c r="BE7" s="175" t="str">
        <f t="shared" si="9"/>
        <v>Dec - 14</v>
      </c>
      <c r="BG7" s="34"/>
      <c r="BH7" s="34"/>
      <c r="BL7" s="12"/>
      <c r="BM7" s="175" t="str">
        <f t="shared" si="10"/>
        <v>All ProductsAll MonthsLockbox</v>
      </c>
      <c r="BN7" t="s">
        <v>596</v>
      </c>
      <c r="BO7" t="s">
        <v>594</v>
      </c>
      <c r="BP7">
        <v>35</v>
      </c>
      <c r="BQ7">
        <v>1673489.24</v>
      </c>
      <c r="BR7">
        <v>843341197.5</v>
      </c>
      <c r="BS7" t="s">
        <v>249</v>
      </c>
      <c r="BT7" s="175">
        <f t="shared" si="11"/>
        <v>1.984356088568767E-3</v>
      </c>
      <c r="BU7" s="175" t="str">
        <f t="shared" si="12"/>
        <v>All Months</v>
      </c>
      <c r="BV7" s="12"/>
      <c r="BW7" s="175" t="str">
        <f t="shared" si="13"/>
        <v>All ProductsAll IndustriesM3</v>
      </c>
      <c r="BX7" t="s">
        <v>596</v>
      </c>
      <c r="BY7" t="s">
        <v>70</v>
      </c>
      <c r="BZ7" t="s">
        <v>597</v>
      </c>
      <c r="CA7">
        <v>31</v>
      </c>
      <c r="CB7">
        <v>1066693.8600000001</v>
      </c>
      <c r="CC7">
        <v>63034.81</v>
      </c>
      <c r="CD7">
        <v>5.9093627900000001E-2</v>
      </c>
      <c r="CG7" s="12"/>
      <c r="CH7" s="33"/>
      <c r="CI7" s="175" t="str">
        <f t="shared" si="14"/>
        <v>All ProductsDec - 14</v>
      </c>
      <c r="CJ7" t="s">
        <v>596</v>
      </c>
      <c r="CK7" t="s">
        <v>303</v>
      </c>
      <c r="CL7">
        <v>18</v>
      </c>
      <c r="CM7">
        <v>1243537.71</v>
      </c>
      <c r="CN7">
        <v>552281756.84000003</v>
      </c>
      <c r="CO7" s="175">
        <f t="shared" si="15"/>
        <v>2.2516364058721965E-3</v>
      </c>
      <c r="CP7" s="175" t="str">
        <f t="shared" si="16"/>
        <v>Dec - 14</v>
      </c>
      <c r="CT7" s="12"/>
      <c r="CU7" s="175" t="str">
        <f t="shared" si="17"/>
        <v>All ProductsAll MonthsRetail</v>
      </c>
      <c r="CV7" t="s">
        <v>596</v>
      </c>
      <c r="CW7" t="s">
        <v>594</v>
      </c>
      <c r="CX7">
        <v>60</v>
      </c>
      <c r="CY7">
        <v>2138780.4</v>
      </c>
      <c r="CZ7">
        <v>2710337892.5</v>
      </c>
      <c r="DA7" t="s">
        <v>12</v>
      </c>
      <c r="DB7" s="175">
        <f t="shared" si="18"/>
        <v>7.8911946953861211E-4</v>
      </c>
      <c r="DC7" s="175" t="str">
        <f t="shared" si="19"/>
        <v>All Months</v>
      </c>
      <c r="DG7" s="12"/>
      <c r="DH7" s="175" t="str">
        <f t="shared" si="20"/>
        <v>W/O last 12MAll IndustriesAll ProductsM8</v>
      </c>
      <c r="DI7" t="s">
        <v>596</v>
      </c>
      <c r="DJ7" t="s">
        <v>75</v>
      </c>
      <c r="DK7" t="s">
        <v>597</v>
      </c>
      <c r="DL7" t="s">
        <v>603</v>
      </c>
      <c r="DM7">
        <v>15</v>
      </c>
    </row>
    <row r="8" spans="2:117" x14ac:dyDescent="0.3">
      <c r="B8" s="175" t="str">
        <f t="shared" si="0"/>
        <v>All Trigger TypesAll TriggersJan - 15</v>
      </c>
      <c r="C8" t="s">
        <v>626</v>
      </c>
      <c r="D8" t="s">
        <v>593</v>
      </c>
      <c r="E8" t="s">
        <v>520</v>
      </c>
      <c r="F8">
        <v>3110</v>
      </c>
      <c r="G8">
        <v>653</v>
      </c>
      <c r="H8">
        <v>2457</v>
      </c>
      <c r="I8" s="175" t="str">
        <f t="shared" si="1"/>
        <v>Jan - 15</v>
      </c>
      <c r="N8" s="175" t="str">
        <f t="shared" si="2"/>
        <v>All Trigger TypesAgingAug - 14No Action Taken (Req)</v>
      </c>
      <c r="O8" t="s">
        <v>626</v>
      </c>
      <c r="P8" t="s">
        <v>391</v>
      </c>
      <c r="Q8" t="s">
        <v>299</v>
      </c>
      <c r="R8" t="s">
        <v>616</v>
      </c>
      <c r="S8">
        <v>17</v>
      </c>
      <c r="T8">
        <v>248</v>
      </c>
      <c r="U8">
        <v>6.8548387099999997E-2</v>
      </c>
      <c r="V8" s="175" t="str">
        <f t="shared" si="3"/>
        <v>Aug - 14</v>
      </c>
      <c r="Y8" s="175" t="str">
        <f t="shared" si="4"/>
        <v>All Trigger TypesCV dropAll MonthsAction Taken (Late)</v>
      </c>
      <c r="Z8" t="s">
        <v>626</v>
      </c>
      <c r="AA8" t="s">
        <v>203</v>
      </c>
      <c r="AB8" t="s">
        <v>594</v>
      </c>
      <c r="AC8">
        <v>173</v>
      </c>
      <c r="AD8" t="s">
        <v>589</v>
      </c>
      <c r="AE8">
        <v>5</v>
      </c>
      <c r="AF8">
        <v>2.89017341E-2</v>
      </c>
      <c r="AG8" s="175" t="str">
        <f t="shared" si="5"/>
        <v>All Months</v>
      </c>
      <c r="AK8" s="175" t="str">
        <f t="shared" si="6"/>
        <v>New TriggersAgingApr - 14Payment plan</v>
      </c>
      <c r="AL8" t="s">
        <v>598</v>
      </c>
      <c r="AM8" t="s">
        <v>391</v>
      </c>
      <c r="AN8" t="s">
        <v>295</v>
      </c>
      <c r="AO8" t="s">
        <v>538</v>
      </c>
      <c r="AP8">
        <v>1</v>
      </c>
      <c r="AQ8">
        <v>234</v>
      </c>
      <c r="AR8">
        <v>4.2735042999999997E-3</v>
      </c>
      <c r="AS8" s="175" t="str">
        <f t="shared" si="7"/>
        <v>Apr - 14</v>
      </c>
      <c r="AX8" s="175" t="str">
        <f t="shared" si="8"/>
        <v>All Trigger TypesAgingFeb - 15</v>
      </c>
      <c r="AY8" t="s">
        <v>626</v>
      </c>
      <c r="AZ8" t="s">
        <v>391</v>
      </c>
      <c r="BA8" t="s">
        <v>519</v>
      </c>
      <c r="BB8">
        <v>438</v>
      </c>
      <c r="BC8">
        <v>0</v>
      </c>
      <c r="BD8">
        <v>11.646067415999999</v>
      </c>
      <c r="BE8" s="175" t="str">
        <f t="shared" si="9"/>
        <v>Feb - 15</v>
      </c>
      <c r="BG8" s="34"/>
      <c r="BH8" s="34"/>
      <c r="BL8" s="12"/>
      <c r="BM8" s="175" t="str">
        <f t="shared" si="10"/>
        <v>All ProductsAll MonthsOthers</v>
      </c>
      <c r="BN8" t="s">
        <v>596</v>
      </c>
      <c r="BO8" t="s">
        <v>594</v>
      </c>
      <c r="BP8">
        <v>1</v>
      </c>
      <c r="BQ8">
        <v>6119.11</v>
      </c>
      <c r="BR8">
        <v>275886500.74000001</v>
      </c>
      <c r="BS8" t="s">
        <v>106</v>
      </c>
      <c r="BT8" s="175">
        <f t="shared" si="11"/>
        <v>2.2179809391133457E-5</v>
      </c>
      <c r="BU8" s="175" t="str">
        <f t="shared" si="12"/>
        <v>All Months</v>
      </c>
      <c r="BV8" s="12"/>
      <c r="BW8" s="175" t="str">
        <f t="shared" si="13"/>
        <v>All ProductsAll IndustriesM4</v>
      </c>
      <c r="BX8" t="s">
        <v>596</v>
      </c>
      <c r="BY8" t="s">
        <v>71</v>
      </c>
      <c r="BZ8" t="s">
        <v>597</v>
      </c>
      <c r="CA8">
        <v>31</v>
      </c>
      <c r="CB8">
        <v>1066693.8600000001</v>
      </c>
      <c r="CC8">
        <v>123408.29</v>
      </c>
      <c r="CD8">
        <v>0.11569232240000001</v>
      </c>
      <c r="CG8" s="12"/>
      <c r="CH8" s="33"/>
      <c r="CI8" s="175" t="str">
        <f t="shared" si="14"/>
        <v>All ProductsFeb - 15</v>
      </c>
      <c r="CJ8" t="s">
        <v>596</v>
      </c>
      <c r="CK8" t="s">
        <v>519</v>
      </c>
      <c r="CL8">
        <v>30</v>
      </c>
      <c r="CM8">
        <v>980972.11</v>
      </c>
      <c r="CN8">
        <v>615343837.83000004</v>
      </c>
      <c r="CO8" s="175">
        <f t="shared" si="15"/>
        <v>1.5941853150904738E-3</v>
      </c>
      <c r="CP8" s="175" t="str">
        <f t="shared" si="16"/>
        <v>Feb - 15</v>
      </c>
      <c r="CT8" s="12"/>
      <c r="CU8" s="175" t="str">
        <f t="shared" si="17"/>
        <v>All ProductsApr - 14All Industries</v>
      </c>
      <c r="CV8" t="s">
        <v>596</v>
      </c>
      <c r="CW8" t="s">
        <v>295</v>
      </c>
      <c r="CX8">
        <v>1</v>
      </c>
      <c r="CY8">
        <v>27860.43</v>
      </c>
      <c r="CZ8">
        <v>315557790.85000002</v>
      </c>
      <c r="DA8" t="s">
        <v>597</v>
      </c>
      <c r="DB8" s="175">
        <f t="shared" si="18"/>
        <v>8.8289469656109421E-5</v>
      </c>
      <c r="DC8" s="175" t="str">
        <f t="shared" si="19"/>
        <v>Apr - 14</v>
      </c>
      <c r="DG8" s="12"/>
      <c r="DH8" s="175" t="str">
        <f t="shared" si="20"/>
        <v>W/O last 12MAll IndustriesAll ProductsM9</v>
      </c>
      <c r="DI8" t="s">
        <v>596</v>
      </c>
      <c r="DJ8" t="s">
        <v>76</v>
      </c>
      <c r="DK8" t="s">
        <v>597</v>
      </c>
      <c r="DL8" t="s">
        <v>603</v>
      </c>
      <c r="DM8">
        <v>9</v>
      </c>
    </row>
    <row r="9" spans="2:117" x14ac:dyDescent="0.3">
      <c r="B9" s="175" t="str">
        <f t="shared" si="0"/>
        <v>All Trigger TypesAll TriggersJul - 14</v>
      </c>
      <c r="C9" t="s">
        <v>626</v>
      </c>
      <c r="D9" t="s">
        <v>593</v>
      </c>
      <c r="E9" t="s">
        <v>298</v>
      </c>
      <c r="F9">
        <v>1957</v>
      </c>
      <c r="G9">
        <v>423</v>
      </c>
      <c r="H9">
        <v>1534</v>
      </c>
      <c r="I9" s="175" t="str">
        <f t="shared" si="1"/>
        <v>Jul - 14</v>
      </c>
      <c r="N9" s="175" t="str">
        <f t="shared" si="2"/>
        <v>All Trigger TypesAgingAug - 14Action Taken (Timely)</v>
      </c>
      <c r="O9" t="s">
        <v>626</v>
      </c>
      <c r="P9" t="s">
        <v>391</v>
      </c>
      <c r="Q9" t="s">
        <v>299</v>
      </c>
      <c r="R9" t="s">
        <v>588</v>
      </c>
      <c r="S9">
        <v>29</v>
      </c>
      <c r="T9">
        <v>248</v>
      </c>
      <c r="U9">
        <v>0.1169354839</v>
      </c>
      <c r="V9" s="175" t="str">
        <f t="shared" si="3"/>
        <v>Aug - 14</v>
      </c>
      <c r="Y9" s="175" t="str">
        <f t="shared" si="4"/>
        <v>All Trigger TypesCV dropAll MonthsAction Taken (Timely)</v>
      </c>
      <c r="Z9" t="s">
        <v>626</v>
      </c>
      <c r="AA9" t="s">
        <v>203</v>
      </c>
      <c r="AB9" t="s">
        <v>594</v>
      </c>
      <c r="AC9">
        <v>177</v>
      </c>
      <c r="AD9" t="s">
        <v>588</v>
      </c>
      <c r="AE9">
        <v>6</v>
      </c>
      <c r="AF9">
        <v>3.3898305099999998E-2</v>
      </c>
      <c r="AG9" s="175" t="str">
        <f t="shared" si="5"/>
        <v>All Months</v>
      </c>
      <c r="AK9" s="175" t="str">
        <f t="shared" si="6"/>
        <v>New TriggersCV dropApr - 14Customer contact</v>
      </c>
      <c r="AL9" t="s">
        <v>598</v>
      </c>
      <c r="AM9" t="s">
        <v>203</v>
      </c>
      <c r="AN9" t="s">
        <v>295</v>
      </c>
      <c r="AO9" t="s">
        <v>571</v>
      </c>
      <c r="AP9">
        <v>53</v>
      </c>
      <c r="AQ9">
        <v>273</v>
      </c>
      <c r="AR9">
        <v>0.1941391941</v>
      </c>
      <c r="AS9" s="175" t="str">
        <f t="shared" si="7"/>
        <v>Apr - 14</v>
      </c>
      <c r="AX9" s="175" t="str">
        <f t="shared" si="8"/>
        <v>All Trigger TypesAgingJan - 15</v>
      </c>
      <c r="AY9" t="s">
        <v>626</v>
      </c>
      <c r="AZ9" t="s">
        <v>391</v>
      </c>
      <c r="BA9" t="s">
        <v>520</v>
      </c>
      <c r="BB9">
        <v>461</v>
      </c>
      <c r="BC9">
        <v>0</v>
      </c>
      <c r="BD9">
        <v>9.5454545455000002</v>
      </c>
      <c r="BE9" s="175" t="str">
        <f t="shared" si="9"/>
        <v>Jan - 15</v>
      </c>
      <c r="BL9" s="12"/>
      <c r="BM9" s="175" t="str">
        <f t="shared" si="10"/>
        <v>All ProductsAll MonthsSplit Funding</v>
      </c>
      <c r="BN9" t="s">
        <v>596</v>
      </c>
      <c r="BO9" t="s">
        <v>594</v>
      </c>
      <c r="BP9">
        <v>0</v>
      </c>
      <c r="BQ9">
        <v>0</v>
      </c>
      <c r="BR9">
        <v>48562917.200000003</v>
      </c>
      <c r="BS9" t="s">
        <v>602</v>
      </c>
      <c r="BT9" s="175">
        <f t="shared" si="11"/>
        <v>0</v>
      </c>
      <c r="BU9" s="175" t="str">
        <f t="shared" si="12"/>
        <v>All Months</v>
      </c>
      <c r="BV9" s="12"/>
      <c r="BW9" s="175" t="str">
        <f t="shared" si="13"/>
        <v>All ProductsAll IndustriesM5</v>
      </c>
      <c r="BX9" t="s">
        <v>596</v>
      </c>
      <c r="BY9" t="s">
        <v>72</v>
      </c>
      <c r="BZ9" t="s">
        <v>597</v>
      </c>
      <c r="CA9">
        <v>31</v>
      </c>
      <c r="CB9">
        <v>1066693.8600000001</v>
      </c>
      <c r="CC9">
        <v>215080.44</v>
      </c>
      <c r="CD9">
        <v>0.2016327721</v>
      </c>
      <c r="CG9" s="12"/>
      <c r="CH9" s="33"/>
      <c r="CI9" s="175" t="str">
        <f t="shared" si="14"/>
        <v>All ProductsJan - 15</v>
      </c>
      <c r="CJ9" t="s">
        <v>596</v>
      </c>
      <c r="CK9" t="s">
        <v>520</v>
      </c>
      <c r="CL9">
        <v>18</v>
      </c>
      <c r="CM9">
        <v>435229.16</v>
      </c>
      <c r="CN9">
        <v>588441572.88</v>
      </c>
      <c r="CO9" s="175">
        <f t="shared" si="15"/>
        <v>7.3963020299511639E-4</v>
      </c>
      <c r="CP9" s="175" t="str">
        <f t="shared" si="16"/>
        <v>Jan - 15</v>
      </c>
      <c r="CU9" s="175" t="str">
        <f t="shared" si="17"/>
        <v>All ProductsAug - 14All Industries</v>
      </c>
      <c r="CV9" t="s">
        <v>596</v>
      </c>
      <c r="CW9" t="s">
        <v>299</v>
      </c>
      <c r="CX9">
        <v>12</v>
      </c>
      <c r="CY9">
        <v>289313.06</v>
      </c>
      <c r="CZ9">
        <v>424846334.43000001</v>
      </c>
      <c r="DA9" t="s">
        <v>597</v>
      </c>
      <c r="DB9" s="175">
        <f t="shared" si="18"/>
        <v>6.8098283203539979E-4</v>
      </c>
      <c r="DC9" s="175" t="str">
        <f t="shared" si="19"/>
        <v>Aug - 14</v>
      </c>
      <c r="DG9" s="12"/>
      <c r="DH9" s="175" t="str">
        <f t="shared" si="20"/>
        <v>W/O last 12MAll IndustriesAll ProductsM10</v>
      </c>
      <c r="DI9" t="s">
        <v>596</v>
      </c>
      <c r="DJ9" t="s">
        <v>77</v>
      </c>
      <c r="DK9" t="s">
        <v>597</v>
      </c>
      <c r="DL9" t="s">
        <v>603</v>
      </c>
      <c r="DM9">
        <v>8</v>
      </c>
    </row>
    <row r="10" spans="2:117" x14ac:dyDescent="0.3">
      <c r="B10" s="175" t="str">
        <f t="shared" si="0"/>
        <v>All Trigger TypesAll TriggersJun - 14</v>
      </c>
      <c r="C10" t="s">
        <v>626</v>
      </c>
      <c r="D10" t="s">
        <v>593</v>
      </c>
      <c r="E10" t="s">
        <v>297</v>
      </c>
      <c r="F10">
        <v>1720</v>
      </c>
      <c r="G10">
        <v>353</v>
      </c>
      <c r="H10">
        <v>1367</v>
      </c>
      <c r="I10" s="175" t="str">
        <f t="shared" si="1"/>
        <v>Jun - 14</v>
      </c>
      <c r="N10" s="175" t="str">
        <f t="shared" si="2"/>
        <v>All Trigger TypesAgingAug - 14No Action Taken (Not Req)</v>
      </c>
      <c r="O10" t="s">
        <v>626</v>
      </c>
      <c r="P10" t="s">
        <v>391</v>
      </c>
      <c r="Q10" t="s">
        <v>299</v>
      </c>
      <c r="R10" t="s">
        <v>617</v>
      </c>
      <c r="S10">
        <v>164</v>
      </c>
      <c r="T10">
        <v>248</v>
      </c>
      <c r="U10">
        <v>0.66129032259999998</v>
      </c>
      <c r="V10" s="175" t="str">
        <f t="shared" si="3"/>
        <v>Aug - 14</v>
      </c>
      <c r="Y10" s="175" t="str">
        <f t="shared" si="4"/>
        <v>All Trigger TypesCV dropAll MonthsNo Action Taken (Not Req)</v>
      </c>
      <c r="Z10" t="s">
        <v>626</v>
      </c>
      <c r="AA10" t="s">
        <v>203</v>
      </c>
      <c r="AB10" t="s">
        <v>594</v>
      </c>
      <c r="AC10">
        <v>1005</v>
      </c>
      <c r="AD10" t="s">
        <v>617</v>
      </c>
      <c r="AE10">
        <v>12</v>
      </c>
      <c r="AF10">
        <v>1.19402985E-2</v>
      </c>
      <c r="AG10" s="175" t="str">
        <f t="shared" si="5"/>
        <v>All Months</v>
      </c>
      <c r="AK10" s="175" t="str">
        <f t="shared" si="6"/>
        <v>New TriggersCV dropApr - 14No action</v>
      </c>
      <c r="AL10" t="s">
        <v>598</v>
      </c>
      <c r="AM10" t="s">
        <v>203</v>
      </c>
      <c r="AN10" t="s">
        <v>295</v>
      </c>
      <c r="AO10" t="s">
        <v>623</v>
      </c>
      <c r="AP10">
        <v>213</v>
      </c>
      <c r="AQ10">
        <v>273</v>
      </c>
      <c r="AR10">
        <v>0.78021978020000005</v>
      </c>
      <c r="AS10" s="175" t="str">
        <f t="shared" si="7"/>
        <v>Apr - 14</v>
      </c>
      <c r="AX10" s="175" t="str">
        <f t="shared" si="8"/>
        <v>All Trigger TypesAgingJul - 14</v>
      </c>
      <c r="AY10" t="s">
        <v>626</v>
      </c>
      <c r="AZ10" t="s">
        <v>391</v>
      </c>
      <c r="BA10" t="s">
        <v>298</v>
      </c>
      <c r="BB10">
        <v>261</v>
      </c>
      <c r="BC10">
        <v>0</v>
      </c>
      <c r="BD10">
        <v>12.448275861999999</v>
      </c>
      <c r="BE10" s="175" t="str">
        <f t="shared" si="9"/>
        <v>Jul - 14</v>
      </c>
      <c r="BL10" s="12"/>
      <c r="BM10" s="175" t="str">
        <f t="shared" si="10"/>
        <v>All ProductsApr - 14All Repayments</v>
      </c>
      <c r="BN10" t="s">
        <v>596</v>
      </c>
      <c r="BO10" t="s">
        <v>295</v>
      </c>
      <c r="BP10">
        <v>1</v>
      </c>
      <c r="BQ10">
        <v>27860.43</v>
      </c>
      <c r="BR10">
        <v>315557790.85000002</v>
      </c>
      <c r="BS10" t="s">
        <v>600</v>
      </c>
      <c r="BT10" s="175">
        <f t="shared" si="11"/>
        <v>8.8289469656109421E-5</v>
      </c>
      <c r="BU10" s="175" t="str">
        <f t="shared" si="12"/>
        <v>Apr - 14</v>
      </c>
      <c r="BV10" s="12"/>
      <c r="BW10" s="175" t="str">
        <f t="shared" si="13"/>
        <v>All ProductsAll IndustriesM6</v>
      </c>
      <c r="BX10" t="s">
        <v>596</v>
      </c>
      <c r="BY10" t="s">
        <v>73</v>
      </c>
      <c r="BZ10" t="s">
        <v>597</v>
      </c>
      <c r="CA10">
        <v>31</v>
      </c>
      <c r="CB10">
        <v>1066693.8600000001</v>
      </c>
      <c r="CC10">
        <v>422419.67</v>
      </c>
      <c r="CD10">
        <v>0.39600834489999998</v>
      </c>
      <c r="CG10" s="12"/>
      <c r="CH10" s="33"/>
      <c r="CI10" s="175" t="str">
        <f t="shared" si="14"/>
        <v>All ProductsJul - 14</v>
      </c>
      <c r="CJ10" t="s">
        <v>596</v>
      </c>
      <c r="CK10" t="s">
        <v>298</v>
      </c>
      <c r="CL10">
        <v>0</v>
      </c>
      <c r="CM10">
        <v>0</v>
      </c>
      <c r="CN10">
        <v>389538885.00999999</v>
      </c>
      <c r="CO10" s="175">
        <f t="shared" si="15"/>
        <v>0</v>
      </c>
      <c r="CP10" s="175" t="str">
        <f t="shared" si="16"/>
        <v>Jul - 14</v>
      </c>
      <c r="CU10" s="175" t="str">
        <f t="shared" si="17"/>
        <v>All ProductsDec - 14All Industries</v>
      </c>
      <c r="CV10" t="s">
        <v>596</v>
      </c>
      <c r="CW10" t="s">
        <v>303</v>
      </c>
      <c r="CX10">
        <v>18</v>
      </c>
      <c r="CY10">
        <v>1243537.71</v>
      </c>
      <c r="CZ10">
        <v>552281756.84000003</v>
      </c>
      <c r="DA10" t="s">
        <v>597</v>
      </c>
      <c r="DB10" s="175">
        <f t="shared" si="18"/>
        <v>2.2516364058721965E-3</v>
      </c>
      <c r="DC10" s="175" t="str">
        <f t="shared" si="19"/>
        <v>Dec - 14</v>
      </c>
      <c r="DG10" s="12"/>
      <c r="DH10" s="175" t="str">
        <f t="shared" si="20"/>
        <v>W/O last 12MAll IndustriesAll ProductsM11</v>
      </c>
      <c r="DI10" t="s">
        <v>596</v>
      </c>
      <c r="DJ10" t="s">
        <v>78</v>
      </c>
      <c r="DK10" t="s">
        <v>597</v>
      </c>
      <c r="DL10" t="s">
        <v>603</v>
      </c>
      <c r="DM10">
        <v>14</v>
      </c>
    </row>
    <row r="11" spans="2:117" x14ac:dyDescent="0.3">
      <c r="B11" s="175" t="str">
        <f t="shared" si="0"/>
        <v>All Trigger TypesAll TriggersMar - 14</v>
      </c>
      <c r="C11" t="s">
        <v>626</v>
      </c>
      <c r="D11" t="s">
        <v>593</v>
      </c>
      <c r="E11" t="s">
        <v>525</v>
      </c>
      <c r="F11">
        <v>752</v>
      </c>
      <c r="G11">
        <v>241</v>
      </c>
      <c r="H11">
        <v>511</v>
      </c>
      <c r="I11" s="175" t="str">
        <f t="shared" si="1"/>
        <v>Mar - 14</v>
      </c>
      <c r="N11" s="175" t="str">
        <f t="shared" si="2"/>
        <v>All Trigger TypesAgingAug - 14Action Taken (Late)</v>
      </c>
      <c r="O11" t="s">
        <v>626</v>
      </c>
      <c r="P11" t="s">
        <v>391</v>
      </c>
      <c r="Q11" t="s">
        <v>299</v>
      </c>
      <c r="R11" t="s">
        <v>589</v>
      </c>
      <c r="S11">
        <v>38</v>
      </c>
      <c r="T11">
        <v>248</v>
      </c>
      <c r="U11">
        <v>0.15322580650000001</v>
      </c>
      <c r="V11" s="175" t="str">
        <f t="shared" si="3"/>
        <v>Aug - 14</v>
      </c>
      <c r="Y11" s="175" t="str">
        <f t="shared" si="4"/>
        <v>All Trigger TypesCV dropAll MonthsNo Action Taken (Req)</v>
      </c>
      <c r="Z11" t="s">
        <v>626</v>
      </c>
      <c r="AA11" t="s">
        <v>203</v>
      </c>
      <c r="AB11" t="s">
        <v>594</v>
      </c>
      <c r="AC11">
        <v>576</v>
      </c>
      <c r="AD11" t="s">
        <v>616</v>
      </c>
      <c r="AE11">
        <v>12</v>
      </c>
      <c r="AF11">
        <v>2.08333333E-2</v>
      </c>
      <c r="AG11" s="175" t="str">
        <f t="shared" si="5"/>
        <v>All Months</v>
      </c>
      <c r="AK11" s="175" t="str">
        <f t="shared" si="6"/>
        <v>New TriggersCV dropApr - 14Others</v>
      </c>
      <c r="AL11" t="s">
        <v>598</v>
      </c>
      <c r="AM11" t="s">
        <v>203</v>
      </c>
      <c r="AN11" t="s">
        <v>295</v>
      </c>
      <c r="AO11" t="s">
        <v>106</v>
      </c>
      <c r="AP11">
        <v>7</v>
      </c>
      <c r="AQ11">
        <v>273</v>
      </c>
      <c r="AR11">
        <v>2.5641025599999999E-2</v>
      </c>
      <c r="AS11" s="175" t="str">
        <f t="shared" si="7"/>
        <v>Apr - 14</v>
      </c>
      <c r="AX11" s="175" t="str">
        <f t="shared" si="8"/>
        <v>All Trigger TypesAgingJun - 14</v>
      </c>
      <c r="AY11" t="s">
        <v>626</v>
      </c>
      <c r="AZ11" t="s">
        <v>391</v>
      </c>
      <c r="BA11" t="s">
        <v>297</v>
      </c>
      <c r="BB11">
        <v>182</v>
      </c>
      <c r="BC11">
        <v>0</v>
      </c>
      <c r="BD11">
        <v>8.6750000000000007</v>
      </c>
      <c r="BE11" s="175" t="str">
        <f t="shared" si="9"/>
        <v>Jun - 14</v>
      </c>
      <c r="BL11" s="12"/>
      <c r="BM11" s="175" t="str">
        <f t="shared" si="10"/>
        <v>All ProductsAug - 14All Repayments</v>
      </c>
      <c r="BN11" t="s">
        <v>596</v>
      </c>
      <c r="BO11" t="s">
        <v>299</v>
      </c>
      <c r="BP11">
        <v>12</v>
      </c>
      <c r="BQ11">
        <v>289313.06</v>
      </c>
      <c r="BR11">
        <v>424846334.43000001</v>
      </c>
      <c r="BS11" t="s">
        <v>600</v>
      </c>
      <c r="BT11" s="175">
        <f t="shared" si="11"/>
        <v>6.8098283203539979E-4</v>
      </c>
      <c r="BU11" s="175" t="str">
        <f t="shared" si="12"/>
        <v>Aug - 14</v>
      </c>
      <c r="BV11" s="12"/>
      <c r="BW11" s="175" t="str">
        <f t="shared" si="13"/>
        <v>All ProductsOthersM0</v>
      </c>
      <c r="BX11" t="s">
        <v>596</v>
      </c>
      <c r="BY11" t="s">
        <v>567</v>
      </c>
      <c r="BZ11" t="s">
        <v>106</v>
      </c>
      <c r="CA11">
        <v>5</v>
      </c>
      <c r="CB11">
        <v>102670.65</v>
      </c>
      <c r="CC11">
        <v>308.27</v>
      </c>
      <c r="CD11">
        <v>3.0025134000000002E-3</v>
      </c>
      <c r="CG11" s="12"/>
      <c r="CH11" s="33"/>
      <c r="CI11" s="175" t="str">
        <f t="shared" si="14"/>
        <v>All ProductsJun - 14</v>
      </c>
      <c r="CJ11" t="s">
        <v>596</v>
      </c>
      <c r="CK11" t="s">
        <v>297</v>
      </c>
      <c r="CL11">
        <v>5</v>
      </c>
      <c r="CM11">
        <v>188087.09</v>
      </c>
      <c r="CN11">
        <v>359774668.57999998</v>
      </c>
      <c r="CO11" s="175">
        <f t="shared" si="15"/>
        <v>5.2279136477941521E-4</v>
      </c>
      <c r="CP11" s="175" t="str">
        <f t="shared" si="16"/>
        <v>Jun - 14</v>
      </c>
      <c r="CU11" s="175" t="str">
        <f t="shared" si="17"/>
        <v>All ProductsFeb - 15All Industries</v>
      </c>
      <c r="CV11" t="s">
        <v>596</v>
      </c>
      <c r="CW11" t="s">
        <v>519</v>
      </c>
      <c r="CX11">
        <v>30</v>
      </c>
      <c r="CY11">
        <v>980972.11</v>
      </c>
      <c r="CZ11">
        <v>615343837.83000004</v>
      </c>
      <c r="DA11" t="s">
        <v>597</v>
      </c>
      <c r="DB11" s="175">
        <f t="shared" si="18"/>
        <v>1.5941853150904738E-3</v>
      </c>
      <c r="DC11" s="175" t="str">
        <f t="shared" si="19"/>
        <v>Feb - 15</v>
      </c>
      <c r="DG11" s="12"/>
      <c r="DH11" s="175" t="str">
        <f t="shared" si="20"/>
        <v>W/O last 12MAll IndustriesAll ProductsM12</v>
      </c>
      <c r="DI11" t="s">
        <v>596</v>
      </c>
      <c r="DJ11" t="s">
        <v>79</v>
      </c>
      <c r="DK11" t="s">
        <v>597</v>
      </c>
      <c r="DL11" t="s">
        <v>603</v>
      </c>
      <c r="DM11">
        <v>11</v>
      </c>
    </row>
    <row r="12" spans="2:117" x14ac:dyDescent="0.3">
      <c r="B12" s="175" t="str">
        <f t="shared" si="0"/>
        <v>All Trigger TypesAll TriggersMay - 14</v>
      </c>
      <c r="C12" t="s">
        <v>626</v>
      </c>
      <c r="D12" t="s">
        <v>593</v>
      </c>
      <c r="E12" t="s">
        <v>296</v>
      </c>
      <c r="F12">
        <v>1762</v>
      </c>
      <c r="G12">
        <v>372</v>
      </c>
      <c r="H12">
        <v>1390</v>
      </c>
      <c r="I12" s="175" t="str">
        <f t="shared" si="1"/>
        <v>May - 14</v>
      </c>
      <c r="N12" s="175" t="str">
        <f t="shared" si="2"/>
        <v>All Trigger TypesAgingAll MonthsAction Taken (Timely)</v>
      </c>
      <c r="O12" t="s">
        <v>626</v>
      </c>
      <c r="P12" t="s">
        <v>391</v>
      </c>
      <c r="Q12" t="s">
        <v>594</v>
      </c>
      <c r="R12" t="s">
        <v>588</v>
      </c>
      <c r="S12">
        <v>617</v>
      </c>
      <c r="T12">
        <v>3510</v>
      </c>
      <c r="U12">
        <v>0.17578347580000001</v>
      </c>
      <c r="V12" s="175" t="str">
        <f t="shared" si="3"/>
        <v>All Months</v>
      </c>
      <c r="Y12" s="175" t="str">
        <f t="shared" si="4"/>
        <v>All Trigger TypesDebit ACH behaviorAll MonthsAction Taken (Late)</v>
      </c>
      <c r="Z12" t="s">
        <v>626</v>
      </c>
      <c r="AA12" t="s">
        <v>204</v>
      </c>
      <c r="AB12" t="s">
        <v>594</v>
      </c>
      <c r="AC12">
        <v>51</v>
      </c>
      <c r="AD12" t="s">
        <v>589</v>
      </c>
      <c r="AE12">
        <v>4</v>
      </c>
      <c r="AF12">
        <v>7.8431372499999999E-2</v>
      </c>
      <c r="AG12" s="175" t="str">
        <f t="shared" si="5"/>
        <v>All Months</v>
      </c>
      <c r="AK12" s="175" t="str">
        <f t="shared" si="6"/>
        <v>New TriggersDebit ACH behaviorApr - 14Customer contact</v>
      </c>
      <c r="AL12" t="s">
        <v>598</v>
      </c>
      <c r="AM12" t="s">
        <v>204</v>
      </c>
      <c r="AN12" t="s">
        <v>295</v>
      </c>
      <c r="AO12" t="s">
        <v>571</v>
      </c>
      <c r="AP12">
        <v>3</v>
      </c>
      <c r="AQ12">
        <v>23</v>
      </c>
      <c r="AR12">
        <v>0.13043478259999999</v>
      </c>
      <c r="AS12" s="175" t="str">
        <f t="shared" si="7"/>
        <v>Apr - 14</v>
      </c>
      <c r="AX12" s="175" t="str">
        <f t="shared" si="8"/>
        <v>All Trigger TypesAgingMar - 14</v>
      </c>
      <c r="AY12" t="s">
        <v>626</v>
      </c>
      <c r="AZ12" t="s">
        <v>391</v>
      </c>
      <c r="BA12" t="s">
        <v>525</v>
      </c>
      <c r="BB12">
        <v>182</v>
      </c>
      <c r="BC12">
        <v>0</v>
      </c>
      <c r="BD12">
        <v>8.6783216782999997</v>
      </c>
      <c r="BE12" s="175" t="str">
        <f t="shared" si="9"/>
        <v>Mar - 14</v>
      </c>
      <c r="BL12" s="12"/>
      <c r="BM12" s="175" t="str">
        <f t="shared" si="10"/>
        <v>All ProductsDec - 14All Repayments</v>
      </c>
      <c r="BN12" t="s">
        <v>596</v>
      </c>
      <c r="BO12" t="s">
        <v>303</v>
      </c>
      <c r="BP12">
        <v>18</v>
      </c>
      <c r="BQ12">
        <v>1243537.71</v>
      </c>
      <c r="BR12">
        <v>552281756.84000003</v>
      </c>
      <c r="BS12" t="s">
        <v>600</v>
      </c>
      <c r="BT12" s="175">
        <f t="shared" si="11"/>
        <v>2.2516364058721965E-3</v>
      </c>
      <c r="BU12" s="175" t="str">
        <f t="shared" si="12"/>
        <v>Dec - 14</v>
      </c>
      <c r="BV12" s="12"/>
      <c r="BW12" s="175" t="str">
        <f t="shared" si="13"/>
        <v>All ProductsOthersM1</v>
      </c>
      <c r="BX12" t="s">
        <v>596</v>
      </c>
      <c r="BY12" t="s">
        <v>68</v>
      </c>
      <c r="BZ12" t="s">
        <v>106</v>
      </c>
      <c r="CA12">
        <v>5</v>
      </c>
      <c r="CB12">
        <v>102670.65</v>
      </c>
      <c r="CC12">
        <v>308.27</v>
      </c>
      <c r="CD12">
        <v>3.0025134000000002E-3</v>
      </c>
      <c r="CG12" s="12"/>
      <c r="CH12" s="33"/>
      <c r="CI12" s="175" t="str">
        <f t="shared" si="14"/>
        <v>All ProductsMar - 14</v>
      </c>
      <c r="CJ12" t="s">
        <v>596</v>
      </c>
      <c r="CK12" t="s">
        <v>525</v>
      </c>
      <c r="CL12">
        <v>3</v>
      </c>
      <c r="CM12">
        <v>83460.06</v>
      </c>
      <c r="CN12">
        <v>299031487.98000002</v>
      </c>
      <c r="CO12" s="175">
        <f t="shared" si="15"/>
        <v>2.7910124302890139E-4</v>
      </c>
      <c r="CP12" s="175" t="str">
        <f t="shared" si="16"/>
        <v>Mar - 14</v>
      </c>
      <c r="CU12" s="175" t="str">
        <f t="shared" si="17"/>
        <v>All ProductsJan - 15All Industries</v>
      </c>
      <c r="CV12" t="s">
        <v>596</v>
      </c>
      <c r="CW12" t="s">
        <v>520</v>
      </c>
      <c r="CX12">
        <v>18</v>
      </c>
      <c r="CY12">
        <v>435229.16</v>
      </c>
      <c r="CZ12">
        <v>588441572.88</v>
      </c>
      <c r="DA12" t="s">
        <v>597</v>
      </c>
      <c r="DB12" s="175">
        <f t="shared" si="18"/>
        <v>7.3963020299511639E-4</v>
      </c>
      <c r="DC12" s="175" t="str">
        <f t="shared" si="19"/>
        <v>Jan - 15</v>
      </c>
      <c r="DG12" s="12"/>
      <c r="DH12" s="175" t="str">
        <f t="shared" si="20"/>
        <v>W/O last 12MAll IndustriesAll ProductsM13</v>
      </c>
      <c r="DI12" t="s">
        <v>596</v>
      </c>
      <c r="DJ12" t="s">
        <v>561</v>
      </c>
      <c r="DK12" t="s">
        <v>597</v>
      </c>
      <c r="DL12" t="s">
        <v>603</v>
      </c>
      <c r="DM12">
        <v>4</v>
      </c>
    </row>
    <row r="13" spans="2:117" x14ac:dyDescent="0.3">
      <c r="B13" s="175" t="str">
        <f t="shared" si="0"/>
        <v>All Trigger TypesAll TriggersNov - 14</v>
      </c>
      <c r="C13" t="s">
        <v>626</v>
      </c>
      <c r="D13" t="s">
        <v>593</v>
      </c>
      <c r="E13" t="s">
        <v>302</v>
      </c>
      <c r="F13">
        <v>2769</v>
      </c>
      <c r="G13">
        <v>555</v>
      </c>
      <c r="H13">
        <v>2214</v>
      </c>
      <c r="I13" s="175" t="str">
        <f t="shared" si="1"/>
        <v>Nov - 14</v>
      </c>
      <c r="N13" s="175" t="str">
        <f t="shared" si="2"/>
        <v>All Trigger TypesAgingAll MonthsNo Action Taken (Not Req)</v>
      </c>
      <c r="O13" t="s">
        <v>626</v>
      </c>
      <c r="P13" t="s">
        <v>391</v>
      </c>
      <c r="Q13" t="s">
        <v>594</v>
      </c>
      <c r="R13" t="s">
        <v>617</v>
      </c>
      <c r="S13">
        <v>1153</v>
      </c>
      <c r="T13">
        <v>3510</v>
      </c>
      <c r="U13">
        <v>0.32849002849999998</v>
      </c>
      <c r="V13" s="175" t="str">
        <f t="shared" si="3"/>
        <v>All Months</v>
      </c>
      <c r="Y13" s="175" t="str">
        <f t="shared" si="4"/>
        <v>All Trigger TypesDebit ACH behaviorAll MonthsAction Taken (Timely)</v>
      </c>
      <c r="Z13" t="s">
        <v>626</v>
      </c>
      <c r="AA13" t="s">
        <v>204</v>
      </c>
      <c r="AB13" t="s">
        <v>594</v>
      </c>
      <c r="AC13">
        <v>42</v>
      </c>
      <c r="AD13" t="s">
        <v>588</v>
      </c>
      <c r="AE13">
        <v>5</v>
      </c>
      <c r="AF13">
        <v>0.11904761899999999</v>
      </c>
      <c r="AG13" s="175" t="str">
        <f t="shared" si="5"/>
        <v>All Months</v>
      </c>
      <c r="AK13" s="175" t="str">
        <f t="shared" si="6"/>
        <v>New TriggersDebit ACH behaviorApr - 14Debit ACH</v>
      </c>
      <c r="AL13" t="s">
        <v>598</v>
      </c>
      <c r="AM13" t="s">
        <v>204</v>
      </c>
      <c r="AN13" t="s">
        <v>295</v>
      </c>
      <c r="AO13" t="s">
        <v>202</v>
      </c>
      <c r="AP13">
        <v>1</v>
      </c>
      <c r="AQ13">
        <v>23</v>
      </c>
      <c r="AR13">
        <v>4.3478260900000003E-2</v>
      </c>
      <c r="AS13" s="175" t="str">
        <f t="shared" si="7"/>
        <v>Apr - 14</v>
      </c>
      <c r="AX13" s="175" t="str">
        <f t="shared" si="8"/>
        <v>All Trigger TypesAgingMay - 14</v>
      </c>
      <c r="AY13" t="s">
        <v>626</v>
      </c>
      <c r="AZ13" t="s">
        <v>391</v>
      </c>
      <c r="BA13" t="s">
        <v>296</v>
      </c>
      <c r="BB13">
        <v>230</v>
      </c>
      <c r="BC13">
        <v>1.9230769200000001E-2</v>
      </c>
      <c r="BD13">
        <v>9.1363636364000005</v>
      </c>
      <c r="BE13" s="175" t="str">
        <f t="shared" si="9"/>
        <v>May - 14</v>
      </c>
      <c r="BL13" s="12"/>
      <c r="BM13" s="175" t="str">
        <f t="shared" si="10"/>
        <v>All ProductsFeb - 15All Repayments</v>
      </c>
      <c r="BN13" t="s">
        <v>596</v>
      </c>
      <c r="BO13" t="s">
        <v>519</v>
      </c>
      <c r="BP13">
        <v>30</v>
      </c>
      <c r="BQ13">
        <v>980972.11</v>
      </c>
      <c r="BR13">
        <v>615343837.83000004</v>
      </c>
      <c r="BS13" t="s">
        <v>600</v>
      </c>
      <c r="BT13" s="175">
        <f t="shared" si="11"/>
        <v>1.5941853150904738E-3</v>
      </c>
      <c r="BU13" s="175" t="str">
        <f t="shared" si="12"/>
        <v>Feb - 15</v>
      </c>
      <c r="BV13" s="12"/>
      <c r="BW13" s="175" t="str">
        <f t="shared" si="13"/>
        <v>All ProductsOthersM2</v>
      </c>
      <c r="BX13" t="s">
        <v>596</v>
      </c>
      <c r="BY13" t="s">
        <v>69</v>
      </c>
      <c r="BZ13" t="s">
        <v>106</v>
      </c>
      <c r="CA13">
        <v>5</v>
      </c>
      <c r="CB13">
        <v>102670.65</v>
      </c>
      <c r="CC13">
        <v>616.54</v>
      </c>
      <c r="CD13">
        <v>6.0050268000000004E-3</v>
      </c>
      <c r="CG13" s="12"/>
      <c r="CH13" s="33"/>
      <c r="CI13" s="175" t="str">
        <f t="shared" si="14"/>
        <v>All ProductsMay - 14</v>
      </c>
      <c r="CJ13" t="s">
        <v>596</v>
      </c>
      <c r="CK13" t="s">
        <v>296</v>
      </c>
      <c r="CL13">
        <v>5</v>
      </c>
      <c r="CM13">
        <v>222162.76</v>
      </c>
      <c r="CN13">
        <v>325824472.98000002</v>
      </c>
      <c r="CO13" s="175">
        <f t="shared" si="15"/>
        <v>6.8184798387945823E-4</v>
      </c>
      <c r="CP13" s="175" t="str">
        <f t="shared" si="16"/>
        <v>May - 14</v>
      </c>
      <c r="CU13" s="175" t="str">
        <f t="shared" si="17"/>
        <v>All ProductsJul - 14All Industries</v>
      </c>
      <c r="CV13" t="s">
        <v>596</v>
      </c>
      <c r="CW13" t="s">
        <v>298</v>
      </c>
      <c r="CX13">
        <v>0</v>
      </c>
      <c r="CY13">
        <v>0</v>
      </c>
      <c r="CZ13">
        <v>389538885.00999999</v>
      </c>
      <c r="DA13" t="s">
        <v>597</v>
      </c>
      <c r="DB13" s="175">
        <f t="shared" si="18"/>
        <v>0</v>
      </c>
      <c r="DC13" s="175" t="str">
        <f t="shared" si="19"/>
        <v>Jul - 14</v>
      </c>
      <c r="DG13" s="12"/>
      <c r="DH13" s="175" t="str">
        <f t="shared" si="20"/>
        <v>W/O last 12MAll IndustriesAll ProductsM14</v>
      </c>
      <c r="DI13" t="s">
        <v>596</v>
      </c>
      <c r="DJ13" t="s">
        <v>562</v>
      </c>
      <c r="DK13" t="s">
        <v>597</v>
      </c>
      <c r="DL13" t="s">
        <v>603</v>
      </c>
      <c r="DM13">
        <v>25</v>
      </c>
    </row>
    <row r="14" spans="2:117" x14ac:dyDescent="0.3">
      <c r="B14" s="175" t="str">
        <f t="shared" si="0"/>
        <v>All Trigger TypesAll TriggersOct - 14</v>
      </c>
      <c r="C14" t="s">
        <v>626</v>
      </c>
      <c r="D14" t="s">
        <v>593</v>
      </c>
      <c r="E14" t="s">
        <v>301</v>
      </c>
      <c r="F14">
        <v>2135</v>
      </c>
      <c r="G14">
        <v>550</v>
      </c>
      <c r="H14">
        <v>1585</v>
      </c>
      <c r="I14" s="175" t="str">
        <f t="shared" si="1"/>
        <v>Oct - 14</v>
      </c>
      <c r="N14" s="175" t="str">
        <f t="shared" si="2"/>
        <v>All Trigger TypesAgingAll MonthsNo Action Taken (Req)</v>
      </c>
      <c r="O14" t="s">
        <v>626</v>
      </c>
      <c r="P14" t="s">
        <v>391</v>
      </c>
      <c r="Q14" t="s">
        <v>594</v>
      </c>
      <c r="R14" t="s">
        <v>616</v>
      </c>
      <c r="S14">
        <v>1142</v>
      </c>
      <c r="T14">
        <v>3510</v>
      </c>
      <c r="U14">
        <v>0.32535612539999997</v>
      </c>
      <c r="V14" s="175" t="str">
        <f t="shared" si="3"/>
        <v>All Months</v>
      </c>
      <c r="Y14" s="175" t="str">
        <f t="shared" si="4"/>
        <v>All Trigger TypesDebit ACH behaviorAll MonthsNo Action Taken (Not Req)</v>
      </c>
      <c r="Z14" t="s">
        <v>626</v>
      </c>
      <c r="AA14" t="s">
        <v>204</v>
      </c>
      <c r="AB14" t="s">
        <v>594</v>
      </c>
      <c r="AC14">
        <v>383</v>
      </c>
      <c r="AD14" t="s">
        <v>617</v>
      </c>
      <c r="AE14">
        <v>8</v>
      </c>
      <c r="AF14">
        <v>2.0887728500000001E-2</v>
      </c>
      <c r="AG14" s="175" t="str">
        <f t="shared" si="5"/>
        <v>All Months</v>
      </c>
      <c r="AK14" s="175" t="str">
        <f t="shared" si="6"/>
        <v>New TriggersDebit ACH behaviorApr - 14No action</v>
      </c>
      <c r="AL14" t="s">
        <v>598</v>
      </c>
      <c r="AM14" t="s">
        <v>204</v>
      </c>
      <c r="AN14" t="s">
        <v>295</v>
      </c>
      <c r="AO14" t="s">
        <v>623</v>
      </c>
      <c r="AP14">
        <v>17</v>
      </c>
      <c r="AQ14">
        <v>23</v>
      </c>
      <c r="AR14">
        <v>0.73913043479999996</v>
      </c>
      <c r="AS14" s="175" t="str">
        <f t="shared" si="7"/>
        <v>Apr - 14</v>
      </c>
      <c r="AX14" s="175" t="str">
        <f t="shared" si="8"/>
        <v>All Trigger TypesAgingNov - 14</v>
      </c>
      <c r="AY14" t="s">
        <v>626</v>
      </c>
      <c r="AZ14" t="s">
        <v>391</v>
      </c>
      <c r="BA14" t="s">
        <v>302</v>
      </c>
      <c r="BB14">
        <v>349</v>
      </c>
      <c r="BC14">
        <v>0</v>
      </c>
      <c r="BD14">
        <v>9.875</v>
      </c>
      <c r="BE14" s="175" t="str">
        <f t="shared" si="9"/>
        <v>Nov - 14</v>
      </c>
      <c r="BL14" s="12"/>
      <c r="BM14" s="175" t="str">
        <f t="shared" si="10"/>
        <v>All ProductsJan - 15All Repayments</v>
      </c>
      <c r="BN14" t="s">
        <v>596</v>
      </c>
      <c r="BO14" t="s">
        <v>520</v>
      </c>
      <c r="BP14">
        <v>18</v>
      </c>
      <c r="BQ14">
        <v>435229.16</v>
      </c>
      <c r="BR14">
        <v>588441572.88</v>
      </c>
      <c r="BS14" t="s">
        <v>600</v>
      </c>
      <c r="BT14" s="175">
        <f t="shared" si="11"/>
        <v>7.3963020299511639E-4</v>
      </c>
      <c r="BU14" s="175" t="str">
        <f t="shared" si="12"/>
        <v>Jan - 15</v>
      </c>
      <c r="BV14" s="12"/>
      <c r="BW14" s="175" t="str">
        <f t="shared" si="13"/>
        <v>All ProductsOthersM3</v>
      </c>
      <c r="BX14" t="s">
        <v>596</v>
      </c>
      <c r="BY14" t="s">
        <v>70</v>
      </c>
      <c r="BZ14" t="s">
        <v>106</v>
      </c>
      <c r="CA14">
        <v>5</v>
      </c>
      <c r="CB14">
        <v>102670.65</v>
      </c>
      <c r="CC14">
        <v>22239.09</v>
      </c>
      <c r="CD14">
        <v>0.21660610899999999</v>
      </c>
      <c r="CG14" s="12"/>
      <c r="CH14" s="33"/>
      <c r="CI14" s="175" t="str">
        <f t="shared" si="14"/>
        <v>All ProductsNov - 14</v>
      </c>
      <c r="CJ14" t="s">
        <v>596</v>
      </c>
      <c r="CK14" t="s">
        <v>302</v>
      </c>
      <c r="CL14">
        <v>12</v>
      </c>
      <c r="CM14">
        <v>667087.54</v>
      </c>
      <c r="CN14">
        <v>536371493.88999999</v>
      </c>
      <c r="CO14" s="175">
        <f t="shared" si="15"/>
        <v>1.2437043124010755E-3</v>
      </c>
      <c r="CP14" s="175" t="str">
        <f t="shared" si="16"/>
        <v>Nov - 14</v>
      </c>
      <c r="CU14" s="175" t="str">
        <f t="shared" si="17"/>
        <v>All ProductsJun - 14All Industries</v>
      </c>
      <c r="CV14" t="s">
        <v>596</v>
      </c>
      <c r="CW14" t="s">
        <v>297</v>
      </c>
      <c r="CX14">
        <v>5</v>
      </c>
      <c r="CY14">
        <v>188087.09</v>
      </c>
      <c r="CZ14">
        <v>359774668.57999998</v>
      </c>
      <c r="DA14" t="s">
        <v>597</v>
      </c>
      <c r="DB14" s="175">
        <f t="shared" si="18"/>
        <v>5.2279136477941521E-4</v>
      </c>
      <c r="DC14" s="175" t="str">
        <f t="shared" si="19"/>
        <v>Jun - 14</v>
      </c>
      <c r="DG14" s="12"/>
      <c r="DH14" s="175" t="str">
        <f t="shared" si="20"/>
        <v>W/O last 12MAll IndustriesAll ProductsM15</v>
      </c>
      <c r="DI14" t="s">
        <v>596</v>
      </c>
      <c r="DJ14" t="s">
        <v>563</v>
      </c>
      <c r="DK14" t="s">
        <v>597</v>
      </c>
      <c r="DL14" t="s">
        <v>603</v>
      </c>
      <c r="DM14">
        <v>5</v>
      </c>
    </row>
    <row r="15" spans="2:117" x14ac:dyDescent="0.3">
      <c r="B15" s="175" t="str">
        <f t="shared" si="0"/>
        <v>All Trigger TypesAll TriggersSep - 14</v>
      </c>
      <c r="C15" t="s">
        <v>626</v>
      </c>
      <c r="D15" t="s">
        <v>593</v>
      </c>
      <c r="E15" t="s">
        <v>300</v>
      </c>
      <c r="F15">
        <v>2158</v>
      </c>
      <c r="G15">
        <v>407</v>
      </c>
      <c r="H15">
        <v>1751</v>
      </c>
      <c r="I15" s="175" t="str">
        <f t="shared" si="1"/>
        <v>Sep - 14</v>
      </c>
      <c r="N15" s="175" t="str">
        <f t="shared" si="2"/>
        <v>All Trigger TypesAgingAll MonthsAction Taken (Late)</v>
      </c>
      <c r="O15" t="s">
        <v>626</v>
      </c>
      <c r="P15" t="s">
        <v>391</v>
      </c>
      <c r="Q15" t="s">
        <v>594</v>
      </c>
      <c r="R15" t="s">
        <v>589</v>
      </c>
      <c r="S15">
        <v>598</v>
      </c>
      <c r="T15">
        <v>3510</v>
      </c>
      <c r="U15">
        <v>0.1703703704</v>
      </c>
      <c r="V15" s="175" t="str">
        <f t="shared" si="3"/>
        <v>All Months</v>
      </c>
      <c r="Y15" s="175" t="str">
        <f t="shared" si="4"/>
        <v>All Trigger TypesDebit ACH behaviorAll MonthsNo Action Taken (Req)</v>
      </c>
      <c r="Z15" t="s">
        <v>626</v>
      </c>
      <c r="AA15" t="s">
        <v>204</v>
      </c>
      <c r="AB15" t="s">
        <v>594</v>
      </c>
      <c r="AC15">
        <v>174</v>
      </c>
      <c r="AD15" t="s">
        <v>616</v>
      </c>
      <c r="AE15">
        <v>6</v>
      </c>
      <c r="AF15">
        <v>3.4482758600000003E-2</v>
      </c>
      <c r="AG15" s="175" t="str">
        <f t="shared" si="5"/>
        <v>All Months</v>
      </c>
      <c r="AK15" s="175" t="str">
        <f t="shared" si="6"/>
        <v>New TriggersDebit ACH behaviorApr - 14Others</v>
      </c>
      <c r="AL15" t="s">
        <v>598</v>
      </c>
      <c r="AM15" t="s">
        <v>204</v>
      </c>
      <c r="AN15" t="s">
        <v>295</v>
      </c>
      <c r="AO15" t="s">
        <v>106</v>
      </c>
      <c r="AP15">
        <v>1</v>
      </c>
      <c r="AQ15">
        <v>23</v>
      </c>
      <c r="AR15">
        <v>4.3478260900000003E-2</v>
      </c>
      <c r="AS15" s="175" t="str">
        <f t="shared" si="7"/>
        <v>Apr - 14</v>
      </c>
      <c r="AX15" s="175" t="str">
        <f t="shared" si="8"/>
        <v>All Trigger TypesAgingOct - 14</v>
      </c>
      <c r="AY15" t="s">
        <v>626</v>
      </c>
      <c r="AZ15" t="s">
        <v>391</v>
      </c>
      <c r="BA15" t="s">
        <v>301</v>
      </c>
      <c r="BB15">
        <v>379</v>
      </c>
      <c r="BC15">
        <v>0</v>
      </c>
      <c r="BD15">
        <v>9.6628571429000001</v>
      </c>
      <c r="BE15" s="175" t="str">
        <f t="shared" si="9"/>
        <v>Oct - 14</v>
      </c>
      <c r="BL15" s="12"/>
      <c r="BM15" s="175" t="str">
        <f t="shared" si="10"/>
        <v>All ProductsJul - 14All Repayments</v>
      </c>
      <c r="BN15" t="s">
        <v>596</v>
      </c>
      <c r="BO15" t="s">
        <v>298</v>
      </c>
      <c r="BP15">
        <v>0</v>
      </c>
      <c r="BQ15">
        <v>0</v>
      </c>
      <c r="BR15">
        <v>389538885.00999999</v>
      </c>
      <c r="BS15" t="s">
        <v>600</v>
      </c>
      <c r="BT15" s="175">
        <f t="shared" si="11"/>
        <v>0</v>
      </c>
      <c r="BU15" s="175" t="str">
        <f t="shared" si="12"/>
        <v>Jul - 14</v>
      </c>
      <c r="BV15" s="12"/>
      <c r="BW15" s="175" t="str">
        <f t="shared" si="13"/>
        <v>All ProductsOthersM4</v>
      </c>
      <c r="BX15" t="s">
        <v>596</v>
      </c>
      <c r="BY15" t="s">
        <v>71</v>
      </c>
      <c r="BZ15" t="s">
        <v>106</v>
      </c>
      <c r="CA15">
        <v>5</v>
      </c>
      <c r="CB15">
        <v>102670.65</v>
      </c>
      <c r="CC15">
        <v>23472.17</v>
      </c>
      <c r="CD15">
        <v>0.2286161625</v>
      </c>
      <c r="CG15" s="12"/>
      <c r="CH15" s="33"/>
      <c r="CI15" s="175" t="str">
        <f t="shared" si="14"/>
        <v>All ProductsOct - 14</v>
      </c>
      <c r="CJ15" t="s">
        <v>596</v>
      </c>
      <c r="CK15" t="s">
        <v>301</v>
      </c>
      <c r="CL15">
        <v>9</v>
      </c>
      <c r="CM15">
        <v>328009</v>
      </c>
      <c r="CN15">
        <v>506908362.81</v>
      </c>
      <c r="CO15" s="175">
        <f t="shared" si="15"/>
        <v>6.4707750762230912E-4</v>
      </c>
      <c r="CP15" s="175" t="str">
        <f t="shared" si="16"/>
        <v>Oct - 14</v>
      </c>
      <c r="CU15" s="175" t="str">
        <f t="shared" si="17"/>
        <v>All ProductsMar - 14All Industries</v>
      </c>
      <c r="CV15" t="s">
        <v>596</v>
      </c>
      <c r="CW15" t="s">
        <v>525</v>
      </c>
      <c r="CX15">
        <v>3</v>
      </c>
      <c r="CY15">
        <v>83460.06</v>
      </c>
      <c r="CZ15">
        <v>299031487.98000002</v>
      </c>
      <c r="DA15" t="s">
        <v>597</v>
      </c>
      <c r="DB15" s="175">
        <f t="shared" si="18"/>
        <v>2.7910124302890139E-4</v>
      </c>
      <c r="DC15" s="175" t="str">
        <f t="shared" si="19"/>
        <v>Mar - 14</v>
      </c>
      <c r="DG15" s="12"/>
      <c r="DH15" s="175" t="str">
        <f t="shared" si="20"/>
        <v>W/O last 12MAll IndustriesAll ProductsM16</v>
      </c>
      <c r="DI15" t="s">
        <v>596</v>
      </c>
      <c r="DJ15" t="s">
        <v>564</v>
      </c>
      <c r="DK15" t="s">
        <v>597</v>
      </c>
      <c r="DL15" t="s">
        <v>603</v>
      </c>
      <c r="DM15">
        <v>4</v>
      </c>
    </row>
    <row r="16" spans="2:117" x14ac:dyDescent="0.3">
      <c r="B16" s="175" t="str">
        <f t="shared" si="0"/>
        <v>New TriggersAll TriggersApr - 14</v>
      </c>
      <c r="C16" t="s">
        <v>598</v>
      </c>
      <c r="D16" t="s">
        <v>593</v>
      </c>
      <c r="E16" t="s">
        <v>295</v>
      </c>
      <c r="F16">
        <v>1360</v>
      </c>
      <c r="G16">
        <v>344</v>
      </c>
      <c r="H16">
        <v>1016</v>
      </c>
      <c r="I16" s="175" t="str">
        <f t="shared" si="1"/>
        <v>Apr - 14</v>
      </c>
      <c r="N16" s="175" t="str">
        <f t="shared" si="2"/>
        <v>All Trigger TypesAgingDec - 14No Action Taken (Not Req)</v>
      </c>
      <c r="O16" t="s">
        <v>626</v>
      </c>
      <c r="P16" t="s">
        <v>391</v>
      </c>
      <c r="Q16" t="s">
        <v>303</v>
      </c>
      <c r="R16" t="s">
        <v>617</v>
      </c>
      <c r="S16">
        <v>217</v>
      </c>
      <c r="T16">
        <v>398</v>
      </c>
      <c r="U16">
        <v>0.54522613070000003</v>
      </c>
      <c r="V16" s="175" t="str">
        <f t="shared" si="3"/>
        <v>Dec - 14</v>
      </c>
      <c r="Y16" s="175" t="str">
        <f t="shared" si="4"/>
        <v>All Trigger TypesNo amortizationAll MonthsAction Taken (Late)</v>
      </c>
      <c r="Z16" t="s">
        <v>626</v>
      </c>
      <c r="AA16" t="s">
        <v>537</v>
      </c>
      <c r="AB16" t="s">
        <v>594</v>
      </c>
      <c r="AC16">
        <v>457</v>
      </c>
      <c r="AD16" t="s">
        <v>589</v>
      </c>
      <c r="AE16">
        <v>67</v>
      </c>
      <c r="AF16">
        <v>0.1466083151</v>
      </c>
      <c r="AG16" s="175" t="str">
        <f t="shared" si="5"/>
        <v>All Months</v>
      </c>
      <c r="AK16" s="175" t="str">
        <f t="shared" si="6"/>
        <v>New TriggersDebit ACH behaviorApr - 14Payment plan</v>
      </c>
      <c r="AL16" t="s">
        <v>598</v>
      </c>
      <c r="AM16" t="s">
        <v>204</v>
      </c>
      <c r="AN16" t="s">
        <v>295</v>
      </c>
      <c r="AO16" t="s">
        <v>538</v>
      </c>
      <c r="AP16">
        <v>1</v>
      </c>
      <c r="AQ16">
        <v>23</v>
      </c>
      <c r="AR16">
        <v>4.3478260900000003E-2</v>
      </c>
      <c r="AS16" s="175" t="str">
        <f t="shared" si="7"/>
        <v>Apr - 14</v>
      </c>
      <c r="AX16" s="175" t="str">
        <f t="shared" si="8"/>
        <v>All Trigger TypesAgingSep - 14</v>
      </c>
      <c r="AY16" t="s">
        <v>626</v>
      </c>
      <c r="AZ16" t="s">
        <v>391</v>
      </c>
      <c r="BA16" t="s">
        <v>300</v>
      </c>
      <c r="BB16">
        <v>314</v>
      </c>
      <c r="BC16">
        <v>0</v>
      </c>
      <c r="BD16">
        <v>12.245901639</v>
      </c>
      <c r="BE16" s="175" t="str">
        <f t="shared" si="9"/>
        <v>Sep - 14</v>
      </c>
      <c r="BM16" s="175" t="str">
        <f t="shared" si="10"/>
        <v>All ProductsJun - 14All Repayments</v>
      </c>
      <c r="BN16" t="s">
        <v>596</v>
      </c>
      <c r="BO16" t="s">
        <v>297</v>
      </c>
      <c r="BP16">
        <v>5</v>
      </c>
      <c r="BQ16">
        <v>188087.09</v>
      </c>
      <c r="BR16">
        <v>359774668.57999998</v>
      </c>
      <c r="BS16" t="s">
        <v>600</v>
      </c>
      <c r="BT16" s="175">
        <f t="shared" si="11"/>
        <v>5.2279136477941521E-4</v>
      </c>
      <c r="BU16" s="175" t="str">
        <f t="shared" si="12"/>
        <v>Jun - 14</v>
      </c>
      <c r="BW16" s="175" t="str">
        <f t="shared" si="13"/>
        <v>All ProductsOthersM5</v>
      </c>
      <c r="BX16" t="s">
        <v>596</v>
      </c>
      <c r="BY16" t="s">
        <v>72</v>
      </c>
      <c r="BZ16" t="s">
        <v>106</v>
      </c>
      <c r="CA16">
        <v>5</v>
      </c>
      <c r="CB16">
        <v>102670.65</v>
      </c>
      <c r="CC16">
        <v>46944.34</v>
      </c>
      <c r="CD16">
        <v>0.45723232489999999</v>
      </c>
      <c r="CI16" s="175" t="str">
        <f t="shared" si="14"/>
        <v>All ProductsSep - 14</v>
      </c>
      <c r="CJ16" t="s">
        <v>596</v>
      </c>
      <c r="CK16" t="s">
        <v>300</v>
      </c>
      <c r="CL16">
        <v>13</v>
      </c>
      <c r="CM16">
        <v>509460.31</v>
      </c>
      <c r="CN16">
        <v>461827126.81999999</v>
      </c>
      <c r="CO16" s="175">
        <f t="shared" si="15"/>
        <v>1.1031407217414609E-3</v>
      </c>
      <c r="CP16" s="175" t="str">
        <f t="shared" si="16"/>
        <v>Sep - 14</v>
      </c>
      <c r="CU16" s="175" t="str">
        <f t="shared" si="17"/>
        <v>All ProductsMay - 14All Industries</v>
      </c>
      <c r="CV16" t="s">
        <v>596</v>
      </c>
      <c r="CW16" t="s">
        <v>296</v>
      </c>
      <c r="CX16">
        <v>5</v>
      </c>
      <c r="CY16">
        <v>222162.76</v>
      </c>
      <c r="CZ16">
        <v>325824472.98000002</v>
      </c>
      <c r="DA16" t="s">
        <v>597</v>
      </c>
      <c r="DB16" s="175">
        <f t="shared" si="18"/>
        <v>6.8184798387945823E-4</v>
      </c>
      <c r="DC16" s="175" t="str">
        <f t="shared" si="19"/>
        <v>May - 14</v>
      </c>
      <c r="DG16" s="12"/>
      <c r="DH16" s="175" t="str">
        <f t="shared" si="20"/>
        <v>W/O last 12MOthersAll ProductsM5</v>
      </c>
      <c r="DI16" t="s">
        <v>596</v>
      </c>
      <c r="DJ16" t="s">
        <v>72</v>
      </c>
      <c r="DK16" t="s">
        <v>106</v>
      </c>
      <c r="DL16" t="s">
        <v>603</v>
      </c>
      <c r="DM16">
        <v>3</v>
      </c>
    </row>
    <row r="17" spans="2:117" x14ac:dyDescent="0.3">
      <c r="B17" s="175" t="str">
        <f t="shared" si="0"/>
        <v>RetriggersAll TriggersApr - 14</v>
      </c>
      <c r="C17" t="s">
        <v>599</v>
      </c>
      <c r="D17" t="s">
        <v>593</v>
      </c>
      <c r="E17" t="s">
        <v>295</v>
      </c>
      <c r="F17">
        <v>2</v>
      </c>
      <c r="G17">
        <v>2</v>
      </c>
      <c r="H17">
        <v>0</v>
      </c>
      <c r="I17" s="175" t="str">
        <f t="shared" si="1"/>
        <v>Apr - 14</v>
      </c>
      <c r="N17" s="175" t="str">
        <f t="shared" si="2"/>
        <v>All Trigger TypesAgingDec - 14Action Taken (Timely)</v>
      </c>
      <c r="O17" t="s">
        <v>626</v>
      </c>
      <c r="P17" t="s">
        <v>391</v>
      </c>
      <c r="Q17" t="s">
        <v>303</v>
      </c>
      <c r="R17" t="s">
        <v>588</v>
      </c>
      <c r="S17">
        <v>81</v>
      </c>
      <c r="T17">
        <v>398</v>
      </c>
      <c r="U17">
        <v>0.20351758789999999</v>
      </c>
      <c r="V17" s="175" t="str">
        <f t="shared" si="3"/>
        <v>Dec - 14</v>
      </c>
      <c r="Y17" s="175" t="str">
        <f t="shared" si="4"/>
        <v>All Trigger TypesNo amortizationAll MonthsAction Taken (Timely)</v>
      </c>
      <c r="Z17" t="s">
        <v>626</v>
      </c>
      <c r="AA17" t="s">
        <v>537</v>
      </c>
      <c r="AB17" t="s">
        <v>594</v>
      </c>
      <c r="AC17">
        <v>367</v>
      </c>
      <c r="AD17" t="s">
        <v>588</v>
      </c>
      <c r="AE17">
        <v>36</v>
      </c>
      <c r="AF17">
        <v>9.8092643100000002E-2</v>
      </c>
      <c r="AG17" s="175" t="str">
        <f t="shared" si="5"/>
        <v>All Months</v>
      </c>
      <c r="AK17" s="175" t="str">
        <f t="shared" si="6"/>
        <v>New TriggersNo amortizationApr - 14Customer contact</v>
      </c>
      <c r="AL17" t="s">
        <v>598</v>
      </c>
      <c r="AM17" t="s">
        <v>537</v>
      </c>
      <c r="AN17" t="s">
        <v>295</v>
      </c>
      <c r="AO17" t="s">
        <v>571</v>
      </c>
      <c r="AP17">
        <v>103</v>
      </c>
      <c r="AQ17">
        <v>548</v>
      </c>
      <c r="AR17">
        <v>0.18795620439999999</v>
      </c>
      <c r="AS17" s="175" t="str">
        <f t="shared" si="7"/>
        <v>Apr - 14</v>
      </c>
      <c r="AX17" s="175" t="str">
        <f t="shared" si="8"/>
        <v>New TriggersAgingApr - 14</v>
      </c>
      <c r="AY17" t="s">
        <v>598</v>
      </c>
      <c r="AZ17" t="s">
        <v>391</v>
      </c>
      <c r="BA17" t="s">
        <v>295</v>
      </c>
      <c r="BB17">
        <v>234</v>
      </c>
      <c r="BC17">
        <v>0</v>
      </c>
      <c r="BD17">
        <v>12.783216783</v>
      </c>
      <c r="BE17" s="175" t="str">
        <f t="shared" si="9"/>
        <v>Apr - 14</v>
      </c>
      <c r="BM17" s="175" t="str">
        <f t="shared" si="10"/>
        <v>All ProductsMar - 14All Repayments</v>
      </c>
      <c r="BN17" t="s">
        <v>596</v>
      </c>
      <c r="BO17" t="s">
        <v>525</v>
      </c>
      <c r="BP17">
        <v>3</v>
      </c>
      <c r="BQ17">
        <v>83460.06</v>
      </c>
      <c r="BR17">
        <v>299031487.98000002</v>
      </c>
      <c r="BS17" t="s">
        <v>600</v>
      </c>
      <c r="BT17" s="175">
        <f t="shared" si="11"/>
        <v>2.7910124302890139E-4</v>
      </c>
      <c r="BU17" s="175" t="str">
        <f t="shared" si="12"/>
        <v>Mar - 14</v>
      </c>
      <c r="BW17" s="175" t="str">
        <f t="shared" si="13"/>
        <v>All ProductsOthersM6</v>
      </c>
      <c r="BX17" t="s">
        <v>596</v>
      </c>
      <c r="BY17" t="s">
        <v>73</v>
      </c>
      <c r="BZ17" t="s">
        <v>106</v>
      </c>
      <c r="CA17">
        <v>5</v>
      </c>
      <c r="CB17">
        <v>102670.65</v>
      </c>
      <c r="CC17">
        <v>93888.68</v>
      </c>
      <c r="CD17">
        <v>0.91446464979999997</v>
      </c>
      <c r="CI17" s="175" t="str">
        <f t="shared" si="14"/>
        <v>One Year FinancingAll Months</v>
      </c>
      <c r="CJ17" t="s">
        <v>158</v>
      </c>
      <c r="CK17" t="s">
        <v>594</v>
      </c>
      <c r="CL17">
        <v>104</v>
      </c>
      <c r="CM17">
        <v>4344627.21</v>
      </c>
      <c r="CN17">
        <v>4307923481.6000004</v>
      </c>
      <c r="CO17" s="175">
        <f t="shared" si="15"/>
        <v>1.0085200511468619E-3</v>
      </c>
      <c r="CP17" s="175" t="str">
        <f t="shared" si="16"/>
        <v>All Months</v>
      </c>
      <c r="CU17" s="175" t="str">
        <f t="shared" si="17"/>
        <v>All ProductsNov - 14All Industries</v>
      </c>
      <c r="CV17" t="s">
        <v>596</v>
      </c>
      <c r="CW17" t="s">
        <v>302</v>
      </c>
      <c r="CX17">
        <v>12</v>
      </c>
      <c r="CY17">
        <v>667087.54</v>
      </c>
      <c r="CZ17">
        <v>536371493.88999999</v>
      </c>
      <c r="DA17" t="s">
        <v>597</v>
      </c>
      <c r="DB17" s="175">
        <f t="shared" si="18"/>
        <v>1.2437043124010755E-3</v>
      </c>
      <c r="DC17" s="175" t="str">
        <f t="shared" si="19"/>
        <v>Nov - 14</v>
      </c>
      <c r="DH17" s="175" t="str">
        <f t="shared" si="20"/>
        <v>W/O last 12MOthersAll ProductsM6</v>
      </c>
      <c r="DI17" t="s">
        <v>596</v>
      </c>
      <c r="DJ17" t="s">
        <v>73</v>
      </c>
      <c r="DK17" t="s">
        <v>106</v>
      </c>
      <c r="DL17" t="s">
        <v>603</v>
      </c>
      <c r="DM17">
        <v>1</v>
      </c>
    </row>
    <row r="18" spans="2:117" x14ac:dyDescent="0.3">
      <c r="B18" s="175" t="str">
        <f t="shared" si="0"/>
        <v>New TriggersAll TriggersAug - 14</v>
      </c>
      <c r="C18" t="s">
        <v>598</v>
      </c>
      <c r="D18" t="s">
        <v>593</v>
      </c>
      <c r="E18" t="s">
        <v>299</v>
      </c>
      <c r="F18">
        <v>1923</v>
      </c>
      <c r="G18">
        <v>368</v>
      </c>
      <c r="H18">
        <v>1555</v>
      </c>
      <c r="I18" s="175" t="str">
        <f t="shared" si="1"/>
        <v>Aug - 14</v>
      </c>
      <c r="N18" s="175" t="str">
        <f t="shared" si="2"/>
        <v>All Trigger TypesAgingDec - 14No Action Taken (Req)</v>
      </c>
      <c r="O18" t="s">
        <v>626</v>
      </c>
      <c r="P18" t="s">
        <v>391</v>
      </c>
      <c r="Q18" t="s">
        <v>303</v>
      </c>
      <c r="R18" t="s">
        <v>616</v>
      </c>
      <c r="S18">
        <v>29</v>
      </c>
      <c r="T18">
        <v>398</v>
      </c>
      <c r="U18">
        <v>7.2864321600000004E-2</v>
      </c>
      <c r="V18" s="175" t="str">
        <f t="shared" si="3"/>
        <v>Dec - 14</v>
      </c>
      <c r="Y18" s="175" t="str">
        <f t="shared" si="4"/>
        <v>All Trigger TypesNo amortizationAll MonthsNo Action Taken (Not Req)</v>
      </c>
      <c r="Z18" t="s">
        <v>626</v>
      </c>
      <c r="AA18" t="s">
        <v>537</v>
      </c>
      <c r="AB18" t="s">
        <v>594</v>
      </c>
      <c r="AC18">
        <v>1618</v>
      </c>
      <c r="AD18" t="s">
        <v>617</v>
      </c>
      <c r="AE18">
        <v>25</v>
      </c>
      <c r="AF18">
        <v>1.54511743E-2</v>
      </c>
      <c r="AG18" s="175" t="str">
        <f t="shared" si="5"/>
        <v>All Months</v>
      </c>
      <c r="AK18" s="175" t="str">
        <f t="shared" si="6"/>
        <v>New TriggersNo amortizationApr - 14Debit ACH</v>
      </c>
      <c r="AL18" t="s">
        <v>598</v>
      </c>
      <c r="AM18" t="s">
        <v>537</v>
      </c>
      <c r="AN18" t="s">
        <v>295</v>
      </c>
      <c r="AO18" t="s">
        <v>202</v>
      </c>
      <c r="AP18">
        <v>3</v>
      </c>
      <c r="AQ18">
        <v>548</v>
      </c>
      <c r="AR18">
        <v>5.4744525999999996E-3</v>
      </c>
      <c r="AS18" s="175" t="str">
        <f t="shared" si="7"/>
        <v>Apr - 14</v>
      </c>
      <c r="AX18" s="175" t="str">
        <f t="shared" si="8"/>
        <v>New TriggersAgingAug - 14</v>
      </c>
      <c r="AY18" t="s">
        <v>598</v>
      </c>
      <c r="AZ18" t="s">
        <v>391</v>
      </c>
      <c r="BA18" t="s">
        <v>299</v>
      </c>
      <c r="BB18">
        <v>251</v>
      </c>
      <c r="BC18">
        <v>0</v>
      </c>
      <c r="BD18">
        <v>6.1826923077</v>
      </c>
      <c r="BE18" s="175" t="str">
        <f t="shared" si="9"/>
        <v>Aug - 14</v>
      </c>
      <c r="BM18" s="175" t="str">
        <f t="shared" si="10"/>
        <v>All ProductsMay - 14All Repayments</v>
      </c>
      <c r="BN18" t="s">
        <v>596</v>
      </c>
      <c r="BO18" t="s">
        <v>296</v>
      </c>
      <c r="BP18">
        <v>5</v>
      </c>
      <c r="BQ18">
        <v>222162.76</v>
      </c>
      <c r="BR18">
        <v>325824472.98000002</v>
      </c>
      <c r="BS18" t="s">
        <v>600</v>
      </c>
      <c r="BT18" s="175">
        <f t="shared" si="11"/>
        <v>6.8184798387945823E-4</v>
      </c>
      <c r="BU18" s="175" t="str">
        <f t="shared" si="12"/>
        <v>May - 14</v>
      </c>
      <c r="BW18" s="175" t="str">
        <f t="shared" si="13"/>
        <v>All ProductsRestaurantM0</v>
      </c>
      <c r="BX18" t="s">
        <v>596</v>
      </c>
      <c r="BY18" t="s">
        <v>567</v>
      </c>
      <c r="BZ18" t="s">
        <v>13</v>
      </c>
      <c r="CA18">
        <v>12</v>
      </c>
      <c r="CB18">
        <v>474622.51</v>
      </c>
      <c r="CC18">
        <v>0</v>
      </c>
      <c r="CD18">
        <v>0</v>
      </c>
      <c r="CH18" s="32"/>
      <c r="CI18" s="175" t="str">
        <f t="shared" si="14"/>
        <v>Settlement AdvanceAll Months</v>
      </c>
      <c r="CJ18" t="s">
        <v>164</v>
      </c>
      <c r="CK18" t="s">
        <v>594</v>
      </c>
      <c r="CL18">
        <v>20</v>
      </c>
      <c r="CM18">
        <v>449215.55</v>
      </c>
      <c r="CN18">
        <v>158994385.84999999</v>
      </c>
      <c r="CO18" s="175">
        <f t="shared" si="15"/>
        <v>2.8253547922365212E-3</v>
      </c>
      <c r="CP18" s="175" t="str">
        <f t="shared" si="16"/>
        <v>All Months</v>
      </c>
      <c r="CU18" s="175" t="str">
        <f t="shared" si="17"/>
        <v>All ProductsOct - 14All Industries</v>
      </c>
      <c r="CV18" t="s">
        <v>596</v>
      </c>
      <c r="CW18" t="s">
        <v>301</v>
      </c>
      <c r="CX18">
        <v>9</v>
      </c>
      <c r="CY18">
        <v>328009</v>
      </c>
      <c r="CZ18">
        <v>506908362.81</v>
      </c>
      <c r="DA18" t="s">
        <v>597</v>
      </c>
      <c r="DB18" s="175">
        <f t="shared" si="18"/>
        <v>6.4707750762230912E-4</v>
      </c>
      <c r="DC18" s="175" t="str">
        <f t="shared" si="19"/>
        <v>Oct - 14</v>
      </c>
      <c r="DH18" s="175" t="str">
        <f t="shared" si="20"/>
        <v>W/O last 12MOthersAll ProductsM7</v>
      </c>
      <c r="DI18" t="s">
        <v>596</v>
      </c>
      <c r="DJ18" t="s">
        <v>74</v>
      </c>
      <c r="DK18" t="s">
        <v>106</v>
      </c>
      <c r="DL18" t="s">
        <v>603</v>
      </c>
      <c r="DM18">
        <v>2</v>
      </c>
    </row>
    <row r="19" spans="2:117" x14ac:dyDescent="0.3">
      <c r="B19" s="175" t="str">
        <f t="shared" si="0"/>
        <v>RetriggersAll TriggersAug - 14</v>
      </c>
      <c r="C19" t="s">
        <v>599</v>
      </c>
      <c r="D19" t="s">
        <v>593</v>
      </c>
      <c r="E19" t="s">
        <v>299</v>
      </c>
      <c r="F19">
        <v>397</v>
      </c>
      <c r="G19">
        <v>67</v>
      </c>
      <c r="H19">
        <v>330</v>
      </c>
      <c r="I19" s="175" t="str">
        <f t="shared" si="1"/>
        <v>Aug - 14</v>
      </c>
      <c r="N19" s="175" t="str">
        <f t="shared" si="2"/>
        <v>All Trigger TypesAgingDec - 14Action Taken (Late)</v>
      </c>
      <c r="O19" t="s">
        <v>626</v>
      </c>
      <c r="P19" t="s">
        <v>391</v>
      </c>
      <c r="Q19" t="s">
        <v>303</v>
      </c>
      <c r="R19" t="s">
        <v>589</v>
      </c>
      <c r="S19">
        <v>71</v>
      </c>
      <c r="T19">
        <v>398</v>
      </c>
      <c r="U19">
        <v>0.1783919598</v>
      </c>
      <c r="V19" s="175" t="str">
        <f t="shared" si="3"/>
        <v>Dec - 14</v>
      </c>
      <c r="Y19" s="175" t="str">
        <f t="shared" si="4"/>
        <v>All Trigger TypesNo amortizationAll MonthsNo Action Taken (Req)</v>
      </c>
      <c r="Z19" t="s">
        <v>626</v>
      </c>
      <c r="AA19" t="s">
        <v>537</v>
      </c>
      <c r="AB19" t="s">
        <v>594</v>
      </c>
      <c r="AC19">
        <v>1939</v>
      </c>
      <c r="AD19" t="s">
        <v>616</v>
      </c>
      <c r="AE19">
        <v>46</v>
      </c>
      <c r="AF19">
        <v>2.3723568800000001E-2</v>
      </c>
      <c r="AG19" s="175" t="str">
        <f t="shared" si="5"/>
        <v>All Months</v>
      </c>
      <c r="AK19" s="175" t="str">
        <f t="shared" si="6"/>
        <v>New TriggersNo amortizationApr - 14No action</v>
      </c>
      <c r="AL19" t="s">
        <v>598</v>
      </c>
      <c r="AM19" t="s">
        <v>537</v>
      </c>
      <c r="AN19" t="s">
        <v>295</v>
      </c>
      <c r="AO19" t="s">
        <v>623</v>
      </c>
      <c r="AP19">
        <v>439</v>
      </c>
      <c r="AQ19">
        <v>548</v>
      </c>
      <c r="AR19">
        <v>0.80109489050000005</v>
      </c>
      <c r="AS19" s="175" t="str">
        <f t="shared" si="7"/>
        <v>Apr - 14</v>
      </c>
      <c r="AX19" s="175" t="str">
        <f t="shared" si="8"/>
        <v>New TriggersAgingAll Months</v>
      </c>
      <c r="AY19" t="s">
        <v>598</v>
      </c>
      <c r="AZ19" t="s">
        <v>391</v>
      </c>
      <c r="BA19" t="s">
        <v>594</v>
      </c>
      <c r="BB19">
        <v>1752</v>
      </c>
      <c r="BC19">
        <v>0</v>
      </c>
      <c r="BD19">
        <v>9.8822143697999998</v>
      </c>
      <c r="BE19" s="175" t="str">
        <f t="shared" si="9"/>
        <v>All Months</v>
      </c>
      <c r="BM19" s="175" t="str">
        <f t="shared" si="10"/>
        <v>All ProductsNov - 14All Repayments</v>
      </c>
      <c r="BN19" t="s">
        <v>596</v>
      </c>
      <c r="BO19" t="s">
        <v>302</v>
      </c>
      <c r="BP19">
        <v>12</v>
      </c>
      <c r="BQ19">
        <v>667087.54</v>
      </c>
      <c r="BR19">
        <v>536371493.88999999</v>
      </c>
      <c r="BS19" t="s">
        <v>600</v>
      </c>
      <c r="BT19" s="175">
        <f t="shared" si="11"/>
        <v>1.2437043124010755E-3</v>
      </c>
      <c r="BU19" s="175" t="str">
        <f t="shared" si="12"/>
        <v>Nov - 14</v>
      </c>
      <c r="BW19" s="175" t="str">
        <f t="shared" si="13"/>
        <v>All ProductsRestaurantM1</v>
      </c>
      <c r="BX19" t="s">
        <v>596</v>
      </c>
      <c r="BY19" t="s">
        <v>68</v>
      </c>
      <c r="BZ19" t="s">
        <v>13</v>
      </c>
      <c r="CA19">
        <v>12</v>
      </c>
      <c r="CB19">
        <v>474622.51</v>
      </c>
      <c r="CC19">
        <v>0</v>
      </c>
      <c r="CD19">
        <v>0</v>
      </c>
      <c r="CI19" s="175" t="str">
        <f t="shared" si="14"/>
        <v>Two Year FinancingAll Months</v>
      </c>
      <c r="CJ19" t="s">
        <v>161</v>
      </c>
      <c r="CK19" t="s">
        <v>594</v>
      </c>
      <c r="CL19">
        <v>2</v>
      </c>
      <c r="CM19">
        <v>181336.47</v>
      </c>
      <c r="CN19">
        <v>908829923.5</v>
      </c>
      <c r="CO19" s="175">
        <f t="shared" si="15"/>
        <v>1.9952739815350061E-4</v>
      </c>
      <c r="CP19" s="175" t="str">
        <f t="shared" si="16"/>
        <v>All Months</v>
      </c>
      <c r="CU19" s="175" t="str">
        <f t="shared" si="17"/>
        <v>All ProductsSep - 14All Industries</v>
      </c>
      <c r="CV19" t="s">
        <v>596</v>
      </c>
      <c r="CW19" t="s">
        <v>300</v>
      </c>
      <c r="CX19">
        <v>13</v>
      </c>
      <c r="CY19">
        <v>509460.31</v>
      </c>
      <c r="CZ19">
        <v>461827126.81999999</v>
      </c>
      <c r="DA19" t="s">
        <v>597</v>
      </c>
      <c r="DB19" s="175">
        <f t="shared" si="18"/>
        <v>1.1031407217414609E-3</v>
      </c>
      <c r="DC19" s="175" t="str">
        <f t="shared" si="19"/>
        <v>Sep - 14</v>
      </c>
      <c r="DH19" s="175" t="str">
        <f t="shared" si="20"/>
        <v>W/O last 12MOthersAll ProductsM8</v>
      </c>
      <c r="DI19" t="s">
        <v>596</v>
      </c>
      <c r="DJ19" t="s">
        <v>75</v>
      </c>
      <c r="DK19" t="s">
        <v>106</v>
      </c>
      <c r="DL19" t="s">
        <v>603</v>
      </c>
      <c r="DM19">
        <v>1</v>
      </c>
    </row>
    <row r="20" spans="2:117" x14ac:dyDescent="0.3">
      <c r="B20" s="175" t="str">
        <f t="shared" si="0"/>
        <v>New TriggersAll TriggersDec - 14</v>
      </c>
      <c r="C20" t="s">
        <v>598</v>
      </c>
      <c r="D20" t="s">
        <v>593</v>
      </c>
      <c r="E20" t="s">
        <v>303</v>
      </c>
      <c r="F20">
        <v>2253</v>
      </c>
      <c r="G20">
        <v>439</v>
      </c>
      <c r="H20">
        <v>1814</v>
      </c>
      <c r="I20" s="175" t="str">
        <f t="shared" si="1"/>
        <v>Dec - 14</v>
      </c>
      <c r="N20" s="175" t="str">
        <f t="shared" si="2"/>
        <v>All Trigger TypesAgingFeb - 15Action Taken (Late)</v>
      </c>
      <c r="O20" t="s">
        <v>626</v>
      </c>
      <c r="P20" t="s">
        <v>391</v>
      </c>
      <c r="Q20" t="s">
        <v>519</v>
      </c>
      <c r="R20" t="s">
        <v>589</v>
      </c>
      <c r="S20">
        <v>74</v>
      </c>
      <c r="T20">
        <v>438</v>
      </c>
      <c r="U20">
        <v>0.1689497717</v>
      </c>
      <c r="V20" s="175" t="str">
        <f t="shared" si="3"/>
        <v>Feb - 15</v>
      </c>
      <c r="Y20" s="175" t="str">
        <f t="shared" si="4"/>
        <v>All Trigger TypesOthersAll MonthsAction Taken (Late)</v>
      </c>
      <c r="Z20" t="s">
        <v>626</v>
      </c>
      <c r="AA20" t="s">
        <v>106</v>
      </c>
      <c r="AB20" t="s">
        <v>594</v>
      </c>
      <c r="AC20">
        <v>138</v>
      </c>
      <c r="AD20" t="s">
        <v>589</v>
      </c>
      <c r="AE20">
        <v>10</v>
      </c>
      <c r="AF20">
        <v>7.2463768100000006E-2</v>
      </c>
      <c r="AG20" s="175" t="str">
        <f t="shared" si="5"/>
        <v>All Months</v>
      </c>
      <c r="AK20" s="175" t="str">
        <f t="shared" si="6"/>
        <v>New TriggersNo amortizationApr - 14Others</v>
      </c>
      <c r="AL20" t="s">
        <v>598</v>
      </c>
      <c r="AM20" t="s">
        <v>537</v>
      </c>
      <c r="AN20" t="s">
        <v>295</v>
      </c>
      <c r="AO20" t="s">
        <v>106</v>
      </c>
      <c r="AP20">
        <v>2</v>
      </c>
      <c r="AQ20">
        <v>548</v>
      </c>
      <c r="AR20">
        <v>3.649635E-3</v>
      </c>
      <c r="AS20" s="175" t="str">
        <f t="shared" si="7"/>
        <v>Apr - 14</v>
      </c>
      <c r="AX20" s="175" t="str">
        <f t="shared" si="8"/>
        <v>New TriggersAgingDec - 14</v>
      </c>
      <c r="AY20" t="s">
        <v>598</v>
      </c>
      <c r="AZ20" t="s">
        <v>391</v>
      </c>
      <c r="BA20" t="s">
        <v>303</v>
      </c>
      <c r="BB20">
        <v>338</v>
      </c>
      <c r="BC20">
        <v>0</v>
      </c>
      <c r="BD20">
        <v>9.7551020408000007</v>
      </c>
      <c r="BE20" s="175" t="str">
        <f t="shared" si="9"/>
        <v>Dec - 14</v>
      </c>
      <c r="BM20" s="175" t="str">
        <f t="shared" si="10"/>
        <v>All ProductsOct - 14All Repayments</v>
      </c>
      <c r="BN20" t="s">
        <v>596</v>
      </c>
      <c r="BO20" t="s">
        <v>301</v>
      </c>
      <c r="BP20">
        <v>9</v>
      </c>
      <c r="BQ20">
        <v>328009</v>
      </c>
      <c r="BR20">
        <v>506908362.81</v>
      </c>
      <c r="BS20" t="s">
        <v>600</v>
      </c>
      <c r="BT20" s="175">
        <f t="shared" si="11"/>
        <v>6.4707750762230912E-4</v>
      </c>
      <c r="BU20" s="175" t="str">
        <f t="shared" si="12"/>
        <v>Oct - 14</v>
      </c>
      <c r="BW20" s="175" t="str">
        <f t="shared" si="13"/>
        <v>All ProductsRestaurantM2</v>
      </c>
      <c r="BX20" t="s">
        <v>596</v>
      </c>
      <c r="BY20" t="s">
        <v>69</v>
      </c>
      <c r="BZ20" t="s">
        <v>13</v>
      </c>
      <c r="CA20">
        <v>12</v>
      </c>
      <c r="CB20">
        <v>474622.51</v>
      </c>
      <c r="CC20">
        <v>16943.650000000001</v>
      </c>
      <c r="CD20">
        <v>3.5699212799999998E-2</v>
      </c>
      <c r="CI20" s="175" t="str">
        <f t="shared" si="14"/>
        <v>One Year FinancingApr - 14</v>
      </c>
      <c r="CJ20" t="s">
        <v>158</v>
      </c>
      <c r="CK20" t="s">
        <v>295</v>
      </c>
      <c r="CL20">
        <v>1</v>
      </c>
      <c r="CM20">
        <v>27860.43</v>
      </c>
      <c r="CN20">
        <v>302016866.07999998</v>
      </c>
      <c r="CO20" s="175">
        <f t="shared" si="15"/>
        <v>9.2247927612824673E-5</v>
      </c>
      <c r="CP20" s="175" t="str">
        <f t="shared" si="16"/>
        <v>Apr - 14</v>
      </c>
      <c r="CU20" s="175" t="str">
        <f t="shared" si="17"/>
        <v>All ProductsApr - 14Others</v>
      </c>
      <c r="CV20" t="s">
        <v>596</v>
      </c>
      <c r="CW20" t="s">
        <v>295</v>
      </c>
      <c r="CX20">
        <v>0</v>
      </c>
      <c r="CY20">
        <v>0</v>
      </c>
      <c r="CZ20">
        <v>56542262.899999999</v>
      </c>
      <c r="DA20" t="s">
        <v>106</v>
      </c>
      <c r="DB20" s="175">
        <f t="shared" si="18"/>
        <v>0</v>
      </c>
      <c r="DC20" s="175" t="str">
        <f t="shared" si="19"/>
        <v>Apr - 14</v>
      </c>
      <c r="DH20" s="175" t="str">
        <f t="shared" si="20"/>
        <v>W/O last 12MOthersAll ProductsM9</v>
      </c>
      <c r="DI20" t="s">
        <v>596</v>
      </c>
      <c r="DJ20" t="s">
        <v>76</v>
      </c>
      <c r="DK20" t="s">
        <v>106</v>
      </c>
      <c r="DL20" t="s">
        <v>603</v>
      </c>
      <c r="DM20">
        <v>1</v>
      </c>
    </row>
    <row r="21" spans="2:117" x14ac:dyDescent="0.3">
      <c r="B21" s="175" t="str">
        <f t="shared" si="0"/>
        <v>RetriggersAll TriggersDec - 14</v>
      </c>
      <c r="C21" t="s">
        <v>599</v>
      </c>
      <c r="D21" t="s">
        <v>593</v>
      </c>
      <c r="E21" t="s">
        <v>303</v>
      </c>
      <c r="F21">
        <v>794</v>
      </c>
      <c r="G21">
        <v>181</v>
      </c>
      <c r="H21">
        <v>613</v>
      </c>
      <c r="I21" s="175" t="str">
        <f t="shared" si="1"/>
        <v>Dec - 14</v>
      </c>
      <c r="N21" s="175" t="str">
        <f t="shared" si="2"/>
        <v>All Trigger TypesAgingFeb - 15No Action Taken (Not Req)</v>
      </c>
      <c r="O21" t="s">
        <v>626</v>
      </c>
      <c r="P21" t="s">
        <v>391</v>
      </c>
      <c r="Q21" t="s">
        <v>519</v>
      </c>
      <c r="R21" t="s">
        <v>617</v>
      </c>
      <c r="S21">
        <v>221</v>
      </c>
      <c r="T21">
        <v>438</v>
      </c>
      <c r="U21">
        <v>0.50456621000000001</v>
      </c>
      <c r="V21" s="175" t="str">
        <f t="shared" si="3"/>
        <v>Feb - 15</v>
      </c>
      <c r="Y21" s="175" t="str">
        <f t="shared" si="4"/>
        <v>All Trigger TypesOthersAll MonthsAction Taken (Timely)</v>
      </c>
      <c r="Z21" t="s">
        <v>626</v>
      </c>
      <c r="AA21" t="s">
        <v>106</v>
      </c>
      <c r="AB21" t="s">
        <v>594</v>
      </c>
      <c r="AC21">
        <v>268</v>
      </c>
      <c r="AD21" t="s">
        <v>588</v>
      </c>
      <c r="AE21">
        <v>11</v>
      </c>
      <c r="AF21">
        <v>4.1044776099999999E-2</v>
      </c>
      <c r="AG21" s="175" t="str">
        <f t="shared" si="5"/>
        <v>All Months</v>
      </c>
      <c r="AK21" s="175" t="str">
        <f t="shared" si="6"/>
        <v>New TriggersNo amortizationApr - 14Payment plan</v>
      </c>
      <c r="AL21" t="s">
        <v>598</v>
      </c>
      <c r="AM21" t="s">
        <v>537</v>
      </c>
      <c r="AN21" t="s">
        <v>295</v>
      </c>
      <c r="AO21" t="s">
        <v>538</v>
      </c>
      <c r="AP21">
        <v>1</v>
      </c>
      <c r="AQ21">
        <v>548</v>
      </c>
      <c r="AR21">
        <v>1.8248175E-3</v>
      </c>
      <c r="AS21" s="175" t="str">
        <f t="shared" si="7"/>
        <v>Apr - 14</v>
      </c>
      <c r="AX21" s="175" t="str">
        <f t="shared" si="8"/>
        <v>New TriggersAgingFeb - 15</v>
      </c>
      <c r="AY21" t="s">
        <v>598</v>
      </c>
      <c r="AZ21" t="s">
        <v>391</v>
      </c>
      <c r="BA21" t="s">
        <v>519</v>
      </c>
      <c r="BB21">
        <v>298</v>
      </c>
      <c r="BC21">
        <v>0</v>
      </c>
      <c r="BD21">
        <v>9.7016129031999991</v>
      </c>
      <c r="BE21" s="175" t="str">
        <f t="shared" si="9"/>
        <v>Feb - 15</v>
      </c>
      <c r="BM21" s="175" t="str">
        <f t="shared" si="10"/>
        <v>All ProductsSep - 14All Repayments</v>
      </c>
      <c r="BN21" t="s">
        <v>596</v>
      </c>
      <c r="BO21" t="s">
        <v>300</v>
      </c>
      <c r="BP21">
        <v>13</v>
      </c>
      <c r="BQ21">
        <v>509460.31</v>
      </c>
      <c r="BR21">
        <v>461827126.81999999</v>
      </c>
      <c r="BS21" t="s">
        <v>600</v>
      </c>
      <c r="BT21" s="175">
        <f t="shared" si="11"/>
        <v>1.1031407217414609E-3</v>
      </c>
      <c r="BU21" s="175" t="str">
        <f t="shared" si="12"/>
        <v>Sep - 14</v>
      </c>
      <c r="BW21" s="175" t="str">
        <f t="shared" si="13"/>
        <v>All ProductsRestaurantM3</v>
      </c>
      <c r="BX21" t="s">
        <v>596</v>
      </c>
      <c r="BY21" t="s">
        <v>70</v>
      </c>
      <c r="BZ21" t="s">
        <v>13</v>
      </c>
      <c r="CA21">
        <v>12</v>
      </c>
      <c r="CB21">
        <v>474622.51</v>
      </c>
      <c r="CC21">
        <v>37483.39</v>
      </c>
      <c r="CD21">
        <v>7.8975162799999998E-2</v>
      </c>
      <c r="CI21" s="175" t="str">
        <f t="shared" si="14"/>
        <v>One Year FinancingAug - 14</v>
      </c>
      <c r="CJ21" t="s">
        <v>158</v>
      </c>
      <c r="CK21" t="s">
        <v>299</v>
      </c>
      <c r="CL21">
        <v>11</v>
      </c>
      <c r="CM21">
        <v>285596.98</v>
      </c>
      <c r="CN21">
        <v>363941759.52999997</v>
      </c>
      <c r="CO21" s="175">
        <f t="shared" si="15"/>
        <v>7.8473264614872546E-4</v>
      </c>
      <c r="CP21" s="175" t="str">
        <f t="shared" si="16"/>
        <v>Aug - 14</v>
      </c>
      <c r="CU21" s="175" t="str">
        <f t="shared" si="17"/>
        <v>All ProductsApr - 14Restaurant</v>
      </c>
      <c r="CV21" t="s">
        <v>596</v>
      </c>
      <c r="CW21" t="s">
        <v>295</v>
      </c>
      <c r="CX21">
        <v>1</v>
      </c>
      <c r="CY21">
        <v>27860.43</v>
      </c>
      <c r="CZ21">
        <v>93184412.359999999</v>
      </c>
      <c r="DA21" t="s">
        <v>13</v>
      </c>
      <c r="DB21" s="175">
        <f t="shared" si="18"/>
        <v>2.9898165685014576E-4</v>
      </c>
      <c r="DC21" s="175" t="str">
        <f t="shared" si="19"/>
        <v>Apr - 14</v>
      </c>
      <c r="DH21" s="175" t="str">
        <f t="shared" si="20"/>
        <v>W/O last 12MOthersAll ProductsM11</v>
      </c>
      <c r="DI21" t="s">
        <v>596</v>
      </c>
      <c r="DJ21" t="s">
        <v>78</v>
      </c>
      <c r="DK21" t="s">
        <v>106</v>
      </c>
      <c r="DL21" t="s">
        <v>603</v>
      </c>
      <c r="DM21">
        <v>2</v>
      </c>
    </row>
    <row r="22" spans="2:117" x14ac:dyDescent="0.3">
      <c r="B22" s="175" t="str">
        <f t="shared" si="0"/>
        <v>New TriggersAll TriggersFeb - 15</v>
      </c>
      <c r="C22" t="s">
        <v>598</v>
      </c>
      <c r="D22" t="s">
        <v>593</v>
      </c>
      <c r="E22" t="s">
        <v>519</v>
      </c>
      <c r="F22">
        <v>2036</v>
      </c>
      <c r="G22">
        <v>428</v>
      </c>
      <c r="H22">
        <v>1608</v>
      </c>
      <c r="I22" s="175" t="str">
        <f t="shared" si="1"/>
        <v>Feb - 15</v>
      </c>
      <c r="N22" s="175" t="str">
        <f t="shared" si="2"/>
        <v>All Trigger TypesAgingFeb - 15Action Taken (Timely)</v>
      </c>
      <c r="O22" t="s">
        <v>626</v>
      </c>
      <c r="P22" t="s">
        <v>391</v>
      </c>
      <c r="Q22" t="s">
        <v>519</v>
      </c>
      <c r="R22" t="s">
        <v>588</v>
      </c>
      <c r="S22">
        <v>70</v>
      </c>
      <c r="T22">
        <v>438</v>
      </c>
      <c r="U22">
        <v>0.15981735159999999</v>
      </c>
      <c r="V22" s="175" t="str">
        <f t="shared" si="3"/>
        <v>Feb - 15</v>
      </c>
      <c r="Y22" s="175" t="str">
        <f t="shared" si="4"/>
        <v>All Trigger TypesOthersAll MonthsNo Action Taken (Not Req)</v>
      </c>
      <c r="Z22" t="s">
        <v>626</v>
      </c>
      <c r="AA22" t="s">
        <v>106</v>
      </c>
      <c r="AB22" t="s">
        <v>594</v>
      </c>
      <c r="AC22">
        <v>705</v>
      </c>
      <c r="AD22" t="s">
        <v>617</v>
      </c>
      <c r="AE22">
        <v>10</v>
      </c>
      <c r="AF22">
        <v>1.4184397200000001E-2</v>
      </c>
      <c r="AG22" s="175" t="str">
        <f t="shared" si="5"/>
        <v>All Months</v>
      </c>
      <c r="AK22" s="175" t="str">
        <f t="shared" si="6"/>
        <v>New TriggersOthersApr - 14Customer contact</v>
      </c>
      <c r="AL22" t="s">
        <v>598</v>
      </c>
      <c r="AM22" t="s">
        <v>106</v>
      </c>
      <c r="AN22" t="s">
        <v>295</v>
      </c>
      <c r="AO22" t="s">
        <v>571</v>
      </c>
      <c r="AP22">
        <v>63</v>
      </c>
      <c r="AQ22">
        <v>284</v>
      </c>
      <c r="AR22">
        <v>0.2218309859</v>
      </c>
      <c r="AS22" s="175" t="str">
        <f t="shared" si="7"/>
        <v>Apr - 14</v>
      </c>
      <c r="AX22" s="175" t="str">
        <f t="shared" si="8"/>
        <v>New TriggersAgingJan - 15</v>
      </c>
      <c r="AY22" t="s">
        <v>598</v>
      </c>
      <c r="AZ22" t="s">
        <v>391</v>
      </c>
      <c r="BA22" t="s">
        <v>520</v>
      </c>
      <c r="BB22">
        <v>151</v>
      </c>
      <c r="BC22">
        <v>0</v>
      </c>
      <c r="BD22">
        <v>8.8076923077</v>
      </c>
      <c r="BE22" s="175" t="str">
        <f t="shared" si="9"/>
        <v>Jan - 15</v>
      </c>
      <c r="BM22" s="175" t="str">
        <f t="shared" si="10"/>
        <v>All ProductsApr - 14AXP only</v>
      </c>
      <c r="BN22" t="s">
        <v>596</v>
      </c>
      <c r="BO22" t="s">
        <v>295</v>
      </c>
      <c r="BP22">
        <v>1</v>
      </c>
      <c r="BQ22">
        <v>27860.43</v>
      </c>
      <c r="BR22">
        <v>248376886.91</v>
      </c>
      <c r="BS22" t="s">
        <v>576</v>
      </c>
      <c r="BT22" s="175">
        <f t="shared" si="11"/>
        <v>1.1216997823994508E-4</v>
      </c>
      <c r="BU22" s="175" t="str">
        <f t="shared" si="12"/>
        <v>Apr - 14</v>
      </c>
      <c r="BW22" s="175" t="str">
        <f t="shared" si="13"/>
        <v>All ProductsRestaurantM4</v>
      </c>
      <c r="BX22" t="s">
        <v>596</v>
      </c>
      <c r="BY22" t="s">
        <v>71</v>
      </c>
      <c r="BZ22" t="s">
        <v>13</v>
      </c>
      <c r="CA22">
        <v>12</v>
      </c>
      <c r="CB22">
        <v>474622.51</v>
      </c>
      <c r="CC22">
        <v>87761.32</v>
      </c>
      <c r="CD22">
        <v>0.1849076227</v>
      </c>
      <c r="CI22" s="175" t="str">
        <f t="shared" si="14"/>
        <v>One Year FinancingDec - 14</v>
      </c>
      <c r="CJ22" t="s">
        <v>158</v>
      </c>
      <c r="CK22" t="s">
        <v>303</v>
      </c>
      <c r="CL22">
        <v>17</v>
      </c>
      <c r="CM22">
        <v>1244317.6100000001</v>
      </c>
      <c r="CN22">
        <v>384412853.93000001</v>
      </c>
      <c r="CO22" s="175">
        <f t="shared" si="15"/>
        <v>3.2369302880454285E-3</v>
      </c>
      <c r="CP22" s="175" t="str">
        <f t="shared" si="16"/>
        <v>Dec - 14</v>
      </c>
      <c r="CU22" s="175" t="str">
        <f t="shared" si="17"/>
        <v>All ProductsApr - 14Retail</v>
      </c>
      <c r="CV22" t="s">
        <v>596</v>
      </c>
      <c r="CW22" t="s">
        <v>295</v>
      </c>
      <c r="CX22">
        <v>0</v>
      </c>
      <c r="CY22">
        <v>0</v>
      </c>
      <c r="CZ22">
        <v>165831115.59</v>
      </c>
      <c r="DA22" t="s">
        <v>12</v>
      </c>
      <c r="DB22" s="175">
        <f t="shared" si="18"/>
        <v>0</v>
      </c>
      <c r="DC22" s="175" t="str">
        <f t="shared" si="19"/>
        <v>Apr - 14</v>
      </c>
      <c r="DH22" s="175" t="str">
        <f t="shared" si="20"/>
        <v>W/O last 12MOthersAll ProductsM13</v>
      </c>
      <c r="DI22" t="s">
        <v>596</v>
      </c>
      <c r="DJ22" t="s">
        <v>561</v>
      </c>
      <c r="DK22" t="s">
        <v>106</v>
      </c>
      <c r="DL22" t="s">
        <v>603</v>
      </c>
      <c r="DM22">
        <v>1</v>
      </c>
    </row>
    <row r="23" spans="2:117" x14ac:dyDescent="0.3">
      <c r="B23" s="175" t="str">
        <f t="shared" si="0"/>
        <v>RetriggersAll TriggersFeb - 15</v>
      </c>
      <c r="C23" t="s">
        <v>599</v>
      </c>
      <c r="D23" t="s">
        <v>593</v>
      </c>
      <c r="E23" t="s">
        <v>519</v>
      </c>
      <c r="F23">
        <v>1400</v>
      </c>
      <c r="G23">
        <v>323</v>
      </c>
      <c r="H23">
        <v>1077</v>
      </c>
      <c r="I23" s="175" t="str">
        <f t="shared" si="1"/>
        <v>Feb - 15</v>
      </c>
      <c r="N23" s="175" t="str">
        <f t="shared" si="2"/>
        <v>All Trigger TypesAgingFeb - 15No Action Taken (Req)</v>
      </c>
      <c r="O23" t="s">
        <v>626</v>
      </c>
      <c r="P23" t="s">
        <v>391</v>
      </c>
      <c r="Q23" t="s">
        <v>519</v>
      </c>
      <c r="R23" t="s">
        <v>616</v>
      </c>
      <c r="S23">
        <v>73</v>
      </c>
      <c r="T23">
        <v>438</v>
      </c>
      <c r="U23">
        <v>0.16666666669999999</v>
      </c>
      <c r="V23" s="175" t="str">
        <f t="shared" si="3"/>
        <v>Feb - 15</v>
      </c>
      <c r="Y23" s="175" t="str">
        <f t="shared" si="4"/>
        <v>All Trigger TypesOthersAll MonthsNo Action Taken (Req)</v>
      </c>
      <c r="Z23" t="s">
        <v>626</v>
      </c>
      <c r="AA23" t="s">
        <v>106</v>
      </c>
      <c r="AB23" t="s">
        <v>594</v>
      </c>
      <c r="AC23">
        <v>1112</v>
      </c>
      <c r="AD23" t="s">
        <v>616</v>
      </c>
      <c r="AE23">
        <v>17</v>
      </c>
      <c r="AF23">
        <v>1.52877698E-2</v>
      </c>
      <c r="AG23" s="175" t="str">
        <f t="shared" si="5"/>
        <v>All Months</v>
      </c>
      <c r="AK23" s="175" t="str">
        <f t="shared" si="6"/>
        <v>New TriggersOthersApr - 14No action</v>
      </c>
      <c r="AL23" t="s">
        <v>598</v>
      </c>
      <c r="AM23" t="s">
        <v>106</v>
      </c>
      <c r="AN23" t="s">
        <v>295</v>
      </c>
      <c r="AO23" t="s">
        <v>623</v>
      </c>
      <c r="AP23">
        <v>219</v>
      </c>
      <c r="AQ23">
        <v>284</v>
      </c>
      <c r="AR23">
        <v>0.77112676059999996</v>
      </c>
      <c r="AS23" s="175" t="str">
        <f t="shared" si="7"/>
        <v>Apr - 14</v>
      </c>
      <c r="AX23" s="175" t="str">
        <f t="shared" si="8"/>
        <v>New TriggersAgingJul - 14</v>
      </c>
      <c r="AY23" t="s">
        <v>598</v>
      </c>
      <c r="AZ23" t="s">
        <v>391</v>
      </c>
      <c r="BA23" t="s">
        <v>298</v>
      </c>
      <c r="BB23">
        <v>99</v>
      </c>
      <c r="BC23">
        <v>0</v>
      </c>
      <c r="BD23">
        <v>16</v>
      </c>
      <c r="BE23" s="175" t="str">
        <f t="shared" si="9"/>
        <v>Jul - 14</v>
      </c>
      <c r="BM23" s="175" t="str">
        <f t="shared" si="10"/>
        <v>All ProductsApr - 14Others</v>
      </c>
      <c r="BN23" t="s">
        <v>596</v>
      </c>
      <c r="BO23" t="s">
        <v>295</v>
      </c>
      <c r="BP23">
        <v>0</v>
      </c>
      <c r="BQ23">
        <v>0</v>
      </c>
      <c r="BR23">
        <v>67180903.939999998</v>
      </c>
      <c r="BS23" t="s">
        <v>106</v>
      </c>
      <c r="BT23" s="175">
        <f t="shared" si="11"/>
        <v>0</v>
      </c>
      <c r="BU23" s="175" t="str">
        <f t="shared" si="12"/>
        <v>Apr - 14</v>
      </c>
      <c r="BW23" s="175" t="str">
        <f t="shared" si="13"/>
        <v>All ProductsRestaurantM5</v>
      </c>
      <c r="BX23" t="s">
        <v>596</v>
      </c>
      <c r="BY23" t="s">
        <v>72</v>
      </c>
      <c r="BZ23" t="s">
        <v>13</v>
      </c>
      <c r="CA23">
        <v>12</v>
      </c>
      <c r="CB23">
        <v>474622.51</v>
      </c>
      <c r="CC23">
        <v>149856.9</v>
      </c>
      <c r="CD23">
        <v>0.31573913339999998</v>
      </c>
      <c r="CI23" s="175" t="str">
        <f t="shared" si="14"/>
        <v>One Year FinancingFeb - 15</v>
      </c>
      <c r="CJ23" t="s">
        <v>158</v>
      </c>
      <c r="CK23" t="s">
        <v>519</v>
      </c>
      <c r="CL23">
        <v>25</v>
      </c>
      <c r="CM23">
        <v>730283.91</v>
      </c>
      <c r="CN23">
        <v>418523596.80000001</v>
      </c>
      <c r="CO23" s="175">
        <f t="shared" si="15"/>
        <v>1.7449049840527414E-3</v>
      </c>
      <c r="CP23" s="175" t="str">
        <f t="shared" si="16"/>
        <v>Feb - 15</v>
      </c>
      <c r="CU23" s="175" t="str">
        <f t="shared" si="17"/>
        <v>All ProductsAug - 14Others</v>
      </c>
      <c r="CV23" t="s">
        <v>596</v>
      </c>
      <c r="CW23" t="s">
        <v>299</v>
      </c>
      <c r="CX23">
        <v>2</v>
      </c>
      <c r="CY23">
        <v>9102.56</v>
      </c>
      <c r="CZ23">
        <v>74779734.879999995</v>
      </c>
      <c r="DA23" t="s">
        <v>106</v>
      </c>
      <c r="DB23" s="175">
        <f t="shared" si="18"/>
        <v>1.2172495682964101E-4</v>
      </c>
      <c r="DC23" s="175" t="str">
        <f t="shared" si="19"/>
        <v>Aug - 14</v>
      </c>
      <c r="DH23" s="175" t="str">
        <f t="shared" si="20"/>
        <v>W/O last 12MOthersAll ProductsM14</v>
      </c>
      <c r="DI23" t="s">
        <v>596</v>
      </c>
      <c r="DJ23" t="s">
        <v>562</v>
      </c>
      <c r="DK23" t="s">
        <v>106</v>
      </c>
      <c r="DL23" t="s">
        <v>603</v>
      </c>
      <c r="DM23">
        <v>2</v>
      </c>
    </row>
    <row r="24" spans="2:117" x14ac:dyDescent="0.3">
      <c r="B24" s="175" t="str">
        <f t="shared" si="0"/>
        <v>New TriggersAll TriggersJan - 15</v>
      </c>
      <c r="C24" t="s">
        <v>598</v>
      </c>
      <c r="D24" t="s">
        <v>593</v>
      </c>
      <c r="E24" t="s">
        <v>520</v>
      </c>
      <c r="F24">
        <v>976</v>
      </c>
      <c r="G24">
        <v>229</v>
      </c>
      <c r="H24">
        <v>747</v>
      </c>
      <c r="I24" s="175" t="str">
        <f t="shared" si="1"/>
        <v>Jan - 15</v>
      </c>
      <c r="N24" s="175" t="str">
        <f t="shared" si="2"/>
        <v>All Trigger TypesAgingJan - 15No Action Taken (Not Req)</v>
      </c>
      <c r="O24" t="s">
        <v>626</v>
      </c>
      <c r="P24" t="s">
        <v>391</v>
      </c>
      <c r="Q24" t="s">
        <v>520</v>
      </c>
      <c r="R24" t="s">
        <v>617</v>
      </c>
      <c r="S24">
        <v>113</v>
      </c>
      <c r="T24">
        <v>461</v>
      </c>
      <c r="U24">
        <v>0.2451193059</v>
      </c>
      <c r="V24" s="175" t="str">
        <f t="shared" si="3"/>
        <v>Jan - 15</v>
      </c>
      <c r="Y24" s="175" t="str">
        <f t="shared" si="4"/>
        <v>All Trigger TypesAgingApr - 14Action Taken (Late)</v>
      </c>
      <c r="Z24" t="s">
        <v>626</v>
      </c>
      <c r="AA24" t="s">
        <v>391</v>
      </c>
      <c r="AB24" t="s">
        <v>295</v>
      </c>
      <c r="AC24">
        <v>42</v>
      </c>
      <c r="AD24" t="s">
        <v>589</v>
      </c>
      <c r="AE24">
        <v>1</v>
      </c>
      <c r="AF24">
        <v>2.3809523799999999E-2</v>
      </c>
      <c r="AG24" s="175" t="str">
        <f t="shared" si="5"/>
        <v>Apr - 14</v>
      </c>
      <c r="AK24" s="175" t="str">
        <f t="shared" si="6"/>
        <v>New TriggersOthersApr - 14Others</v>
      </c>
      <c r="AL24" t="s">
        <v>598</v>
      </c>
      <c r="AM24" t="s">
        <v>106</v>
      </c>
      <c r="AN24" t="s">
        <v>295</v>
      </c>
      <c r="AO24" t="s">
        <v>106</v>
      </c>
      <c r="AP24">
        <v>2</v>
      </c>
      <c r="AQ24">
        <v>284</v>
      </c>
      <c r="AR24">
        <v>7.0422534999999998E-3</v>
      </c>
      <c r="AS24" s="175" t="str">
        <f t="shared" si="7"/>
        <v>Apr - 14</v>
      </c>
      <c r="AX24" s="175" t="str">
        <f t="shared" si="8"/>
        <v>New TriggersAgingJun - 14</v>
      </c>
      <c r="AY24" t="s">
        <v>598</v>
      </c>
      <c r="AZ24" t="s">
        <v>391</v>
      </c>
      <c r="BA24" t="s">
        <v>297</v>
      </c>
      <c r="BB24">
        <v>47</v>
      </c>
      <c r="BC24">
        <v>0</v>
      </c>
      <c r="BD24">
        <v>6.7368421053</v>
      </c>
      <c r="BE24" s="175" t="str">
        <f t="shared" si="9"/>
        <v>Jun - 14</v>
      </c>
      <c r="BM24" s="175" t="str">
        <f t="shared" si="10"/>
        <v>All ProductsAug - 14AXP only</v>
      </c>
      <c r="BN24" t="s">
        <v>596</v>
      </c>
      <c r="BO24" t="s">
        <v>299</v>
      </c>
      <c r="BP24">
        <v>10</v>
      </c>
      <c r="BQ24">
        <v>246639.14</v>
      </c>
      <c r="BR24">
        <v>344127834.98000002</v>
      </c>
      <c r="BS24" t="s">
        <v>576</v>
      </c>
      <c r="BT24" s="175">
        <f t="shared" si="11"/>
        <v>7.1670790598596639E-4</v>
      </c>
      <c r="BU24" s="175" t="str">
        <f t="shared" si="12"/>
        <v>Aug - 14</v>
      </c>
      <c r="BW24" s="175" t="str">
        <f t="shared" si="13"/>
        <v>All ProductsRestaurantM6</v>
      </c>
      <c r="BX24" t="s">
        <v>596</v>
      </c>
      <c r="BY24" t="s">
        <v>73</v>
      </c>
      <c r="BZ24" t="s">
        <v>13</v>
      </c>
      <c r="CA24">
        <v>12</v>
      </c>
      <c r="CB24">
        <v>474622.51</v>
      </c>
      <c r="CC24">
        <v>292045.26</v>
      </c>
      <c r="CD24">
        <v>0.61532113170000002</v>
      </c>
      <c r="CI24" s="175" t="str">
        <f t="shared" si="14"/>
        <v>One Year FinancingJan - 15</v>
      </c>
      <c r="CJ24" t="s">
        <v>158</v>
      </c>
      <c r="CK24" t="s">
        <v>520</v>
      </c>
      <c r="CL24">
        <v>14</v>
      </c>
      <c r="CM24">
        <v>354030.66</v>
      </c>
      <c r="CN24">
        <v>403158357.64999998</v>
      </c>
      <c r="CO24" s="175">
        <f t="shared" si="15"/>
        <v>8.7814292642632015E-4</v>
      </c>
      <c r="CP24" s="175" t="str">
        <f t="shared" si="16"/>
        <v>Jan - 15</v>
      </c>
      <c r="CU24" s="175" t="str">
        <f t="shared" si="17"/>
        <v>All ProductsAug - 14Restaurant</v>
      </c>
      <c r="CV24" t="s">
        <v>596</v>
      </c>
      <c r="CW24" t="s">
        <v>299</v>
      </c>
      <c r="CX24">
        <v>4</v>
      </c>
      <c r="CY24">
        <v>138211.01</v>
      </c>
      <c r="CZ24">
        <v>132465580.8</v>
      </c>
      <c r="DA24" t="s">
        <v>13</v>
      </c>
      <c r="DB24" s="175">
        <f t="shared" si="18"/>
        <v>1.0433729967082891E-3</v>
      </c>
      <c r="DC24" s="175" t="str">
        <f t="shared" si="19"/>
        <v>Aug - 14</v>
      </c>
      <c r="DH24" s="175" t="str">
        <f t="shared" si="20"/>
        <v>W/O last 12MOthersAll ProductsM16</v>
      </c>
      <c r="DI24" t="s">
        <v>596</v>
      </c>
      <c r="DJ24" t="s">
        <v>564</v>
      </c>
      <c r="DK24" t="s">
        <v>106</v>
      </c>
      <c r="DL24" t="s">
        <v>603</v>
      </c>
      <c r="DM24">
        <v>1</v>
      </c>
    </row>
    <row r="25" spans="2:117" x14ac:dyDescent="0.3">
      <c r="B25" s="175" t="str">
        <f t="shared" si="0"/>
        <v>RetriggersAll TriggersJan - 15</v>
      </c>
      <c r="C25" t="s">
        <v>599</v>
      </c>
      <c r="D25" t="s">
        <v>593</v>
      </c>
      <c r="E25" t="s">
        <v>520</v>
      </c>
      <c r="F25">
        <v>2134</v>
      </c>
      <c r="G25">
        <v>424</v>
      </c>
      <c r="H25">
        <v>1710</v>
      </c>
      <c r="I25" s="175" t="str">
        <f t="shared" si="1"/>
        <v>Jan - 15</v>
      </c>
      <c r="N25" s="175" t="str">
        <f t="shared" si="2"/>
        <v>All Trigger TypesAgingJan - 15No Action Taken (Req)</v>
      </c>
      <c r="O25" t="s">
        <v>626</v>
      </c>
      <c r="P25" t="s">
        <v>391</v>
      </c>
      <c r="Q25" t="s">
        <v>520</v>
      </c>
      <c r="R25" t="s">
        <v>616</v>
      </c>
      <c r="S25">
        <v>179</v>
      </c>
      <c r="T25">
        <v>461</v>
      </c>
      <c r="U25">
        <v>0.38828633410000002</v>
      </c>
      <c r="V25" s="175" t="str">
        <f t="shared" si="3"/>
        <v>Jan - 15</v>
      </c>
      <c r="Y25" s="175" t="str">
        <f t="shared" si="4"/>
        <v>All Trigger TypesAgingApr - 14Action Taken (Timely)</v>
      </c>
      <c r="Z25" t="s">
        <v>626</v>
      </c>
      <c r="AA25" t="s">
        <v>391</v>
      </c>
      <c r="AB25" t="s">
        <v>295</v>
      </c>
      <c r="AC25">
        <v>66</v>
      </c>
      <c r="AD25" t="s">
        <v>588</v>
      </c>
      <c r="AE25">
        <v>3</v>
      </c>
      <c r="AF25">
        <v>4.5454545499999999E-2</v>
      </c>
      <c r="AG25" s="175" t="str">
        <f t="shared" si="5"/>
        <v>Apr - 14</v>
      </c>
      <c r="AK25" s="175" t="str">
        <f t="shared" si="6"/>
        <v>New TriggersAgingAug - 14Customer contact</v>
      </c>
      <c r="AL25" t="s">
        <v>598</v>
      </c>
      <c r="AM25" t="s">
        <v>391</v>
      </c>
      <c r="AN25" t="s">
        <v>299</v>
      </c>
      <c r="AO25" t="s">
        <v>571</v>
      </c>
      <c r="AP25">
        <v>59</v>
      </c>
      <c r="AQ25">
        <v>251</v>
      </c>
      <c r="AR25">
        <v>0.23505976100000001</v>
      </c>
      <c r="AS25" s="175" t="str">
        <f t="shared" si="7"/>
        <v>Aug - 14</v>
      </c>
      <c r="AX25" s="175" t="str">
        <f t="shared" si="8"/>
        <v>New TriggersAgingMar - 14</v>
      </c>
      <c r="AY25" t="s">
        <v>598</v>
      </c>
      <c r="AZ25" t="s">
        <v>391</v>
      </c>
      <c r="BA25" t="s">
        <v>525</v>
      </c>
      <c r="BB25">
        <v>79</v>
      </c>
      <c r="BC25">
        <v>0</v>
      </c>
      <c r="BD25">
        <v>10.742424242</v>
      </c>
      <c r="BE25" s="175" t="str">
        <f t="shared" si="9"/>
        <v>Mar - 14</v>
      </c>
      <c r="BM25" s="175" t="str">
        <f t="shared" si="10"/>
        <v>All ProductsAug - 14Lockbox</v>
      </c>
      <c r="BN25" t="s">
        <v>596</v>
      </c>
      <c r="BO25" t="s">
        <v>299</v>
      </c>
      <c r="BP25">
        <v>2</v>
      </c>
      <c r="BQ25">
        <v>42673.919999999998</v>
      </c>
      <c r="BR25">
        <v>80718499.450000003</v>
      </c>
      <c r="BS25" t="s">
        <v>249</v>
      </c>
      <c r="BT25" s="175">
        <f t="shared" si="11"/>
        <v>5.2867583380230936E-4</v>
      </c>
      <c r="BU25" s="175" t="str">
        <f t="shared" si="12"/>
        <v>Aug - 14</v>
      </c>
      <c r="BW25" s="175" t="str">
        <f t="shared" si="13"/>
        <v>All ProductsRetailM0</v>
      </c>
      <c r="BX25" t="s">
        <v>596</v>
      </c>
      <c r="BY25" t="s">
        <v>567</v>
      </c>
      <c r="BZ25" t="s">
        <v>12</v>
      </c>
      <c r="CA25">
        <v>14</v>
      </c>
      <c r="CB25">
        <v>489400.7</v>
      </c>
      <c r="CC25">
        <v>0</v>
      </c>
      <c r="CD25">
        <v>0</v>
      </c>
      <c r="CI25" s="175" t="str">
        <f t="shared" si="14"/>
        <v>One Year FinancingJul - 14</v>
      </c>
      <c r="CJ25" t="s">
        <v>158</v>
      </c>
      <c r="CK25" t="s">
        <v>298</v>
      </c>
      <c r="CL25">
        <v>0</v>
      </c>
      <c r="CM25">
        <v>0</v>
      </c>
      <c r="CN25">
        <v>358456191.63999999</v>
      </c>
      <c r="CO25" s="175">
        <f t="shared" si="15"/>
        <v>0</v>
      </c>
      <c r="CP25" s="175" t="str">
        <f t="shared" si="16"/>
        <v>Jul - 14</v>
      </c>
      <c r="CU25" s="175" t="str">
        <f t="shared" si="17"/>
        <v>All ProductsAug - 14Retail</v>
      </c>
      <c r="CV25" t="s">
        <v>596</v>
      </c>
      <c r="CW25" t="s">
        <v>299</v>
      </c>
      <c r="CX25">
        <v>6</v>
      </c>
      <c r="CY25">
        <v>141999.49</v>
      </c>
      <c r="CZ25">
        <v>217601018.75</v>
      </c>
      <c r="DA25" t="s">
        <v>12</v>
      </c>
      <c r="DB25" s="175">
        <f t="shared" si="18"/>
        <v>6.5256813049732103E-4</v>
      </c>
      <c r="DC25" s="175" t="str">
        <f t="shared" si="19"/>
        <v>Aug - 14</v>
      </c>
      <c r="DH25" s="175" t="str">
        <f t="shared" si="20"/>
        <v>W/O last 12MRestaurantAll ProductsM5</v>
      </c>
      <c r="DI25" t="s">
        <v>596</v>
      </c>
      <c r="DJ25" t="s">
        <v>72</v>
      </c>
      <c r="DK25" t="s">
        <v>13</v>
      </c>
      <c r="DL25" t="s">
        <v>603</v>
      </c>
      <c r="DM25">
        <v>1</v>
      </c>
    </row>
    <row r="26" spans="2:117" x14ac:dyDescent="0.3">
      <c r="B26" s="175" t="str">
        <f t="shared" si="0"/>
        <v>New TriggersAll TriggersJul - 14</v>
      </c>
      <c r="C26" t="s">
        <v>598</v>
      </c>
      <c r="D26" t="s">
        <v>593</v>
      </c>
      <c r="E26" t="s">
        <v>298</v>
      </c>
      <c r="F26">
        <v>659</v>
      </c>
      <c r="G26">
        <v>196</v>
      </c>
      <c r="H26">
        <v>463</v>
      </c>
      <c r="I26" s="175" t="str">
        <f t="shared" si="1"/>
        <v>Jul - 14</v>
      </c>
      <c r="N26" s="175" t="str">
        <f t="shared" si="2"/>
        <v>All Trigger TypesAgingJan - 15Action Taken (Late)</v>
      </c>
      <c r="O26" t="s">
        <v>626</v>
      </c>
      <c r="P26" t="s">
        <v>391</v>
      </c>
      <c r="Q26" t="s">
        <v>520</v>
      </c>
      <c r="R26" t="s">
        <v>589</v>
      </c>
      <c r="S26">
        <v>74</v>
      </c>
      <c r="T26">
        <v>461</v>
      </c>
      <c r="U26">
        <v>0.16052060739999999</v>
      </c>
      <c r="V26" s="175" t="str">
        <f t="shared" si="3"/>
        <v>Jan - 15</v>
      </c>
      <c r="Y26" s="175" t="str">
        <f t="shared" si="4"/>
        <v>All Trigger TypesAgingApr - 14No Action Taken (Not Req)</v>
      </c>
      <c r="Z26" t="s">
        <v>626</v>
      </c>
      <c r="AA26" t="s">
        <v>391</v>
      </c>
      <c r="AB26" t="s">
        <v>295</v>
      </c>
      <c r="AC26">
        <v>121</v>
      </c>
      <c r="AD26" t="s">
        <v>617</v>
      </c>
      <c r="AE26">
        <v>2</v>
      </c>
      <c r="AF26">
        <v>1.6528925600000001E-2</v>
      </c>
      <c r="AG26" s="175" t="str">
        <f t="shared" si="5"/>
        <v>Apr - 14</v>
      </c>
      <c r="AK26" s="175" t="str">
        <f t="shared" si="6"/>
        <v>New TriggersAgingAug - 14Debit ACH</v>
      </c>
      <c r="AL26" t="s">
        <v>598</v>
      </c>
      <c r="AM26" t="s">
        <v>391</v>
      </c>
      <c r="AN26" t="s">
        <v>299</v>
      </c>
      <c r="AO26" t="s">
        <v>202</v>
      </c>
      <c r="AP26">
        <v>2</v>
      </c>
      <c r="AQ26">
        <v>251</v>
      </c>
      <c r="AR26">
        <v>7.9681274999999999E-3</v>
      </c>
      <c r="AS26" s="175" t="str">
        <f t="shared" si="7"/>
        <v>Aug - 14</v>
      </c>
      <c r="AX26" s="175" t="str">
        <f t="shared" si="8"/>
        <v>New TriggersAgingMay - 14</v>
      </c>
      <c r="AY26" t="s">
        <v>598</v>
      </c>
      <c r="AZ26" t="s">
        <v>391</v>
      </c>
      <c r="BA26" t="s">
        <v>296</v>
      </c>
      <c r="BB26">
        <v>53</v>
      </c>
      <c r="BC26">
        <v>0</v>
      </c>
      <c r="BD26">
        <v>7.0967741934999999</v>
      </c>
      <c r="BE26" s="175" t="str">
        <f t="shared" si="9"/>
        <v>May - 14</v>
      </c>
      <c r="BM26" s="175" t="str">
        <f t="shared" si="10"/>
        <v>All ProductsDec - 14AXP only</v>
      </c>
      <c r="BN26" t="s">
        <v>596</v>
      </c>
      <c r="BO26" t="s">
        <v>303</v>
      </c>
      <c r="BP26">
        <v>17</v>
      </c>
      <c r="BQ26">
        <v>914993.21</v>
      </c>
      <c r="BR26">
        <v>413225845.61000001</v>
      </c>
      <c r="BS26" t="s">
        <v>576</v>
      </c>
      <c r="BT26" s="175">
        <f t="shared" si="11"/>
        <v>2.2142690727616414E-3</v>
      </c>
      <c r="BU26" s="175" t="str">
        <f t="shared" si="12"/>
        <v>Dec - 14</v>
      </c>
      <c r="BW26" s="175" t="str">
        <f t="shared" si="13"/>
        <v>All ProductsRetailM1</v>
      </c>
      <c r="BX26" t="s">
        <v>596</v>
      </c>
      <c r="BY26" t="s">
        <v>68</v>
      </c>
      <c r="BZ26" t="s">
        <v>12</v>
      </c>
      <c r="CA26">
        <v>14</v>
      </c>
      <c r="CB26">
        <v>489400.7</v>
      </c>
      <c r="CC26">
        <v>811.15</v>
      </c>
      <c r="CD26">
        <v>1.6574353E-3</v>
      </c>
      <c r="CI26" s="175" t="str">
        <f t="shared" si="14"/>
        <v>One Year FinancingJun - 14</v>
      </c>
      <c r="CJ26" t="s">
        <v>158</v>
      </c>
      <c r="CK26" t="s">
        <v>297</v>
      </c>
      <c r="CL26">
        <v>4</v>
      </c>
      <c r="CM26">
        <v>181967.98</v>
      </c>
      <c r="CN26">
        <v>343557226.70999998</v>
      </c>
      <c r="CO26" s="175">
        <f t="shared" si="15"/>
        <v>5.2965842617422505E-4</v>
      </c>
      <c r="CP26" s="175" t="str">
        <f t="shared" si="16"/>
        <v>Jun - 14</v>
      </c>
      <c r="CU26" s="175" t="str">
        <f t="shared" si="17"/>
        <v>All ProductsDec - 14Others</v>
      </c>
      <c r="CV26" t="s">
        <v>596</v>
      </c>
      <c r="CW26" t="s">
        <v>303</v>
      </c>
      <c r="CX26">
        <v>3</v>
      </c>
      <c r="CY26">
        <v>343937.7</v>
      </c>
      <c r="CZ26">
        <v>105017820.52</v>
      </c>
      <c r="DA26" t="s">
        <v>106</v>
      </c>
      <c r="DB26" s="175">
        <f t="shared" si="18"/>
        <v>3.27504130534207E-3</v>
      </c>
      <c r="DC26" s="175" t="str">
        <f t="shared" si="19"/>
        <v>Dec - 14</v>
      </c>
      <c r="DH26" s="175" t="str">
        <f t="shared" si="20"/>
        <v>W/O last 12MRestaurantAll ProductsM6</v>
      </c>
      <c r="DI26" t="s">
        <v>596</v>
      </c>
      <c r="DJ26" t="s">
        <v>73</v>
      </c>
      <c r="DK26" t="s">
        <v>13</v>
      </c>
      <c r="DL26" t="s">
        <v>603</v>
      </c>
      <c r="DM26">
        <v>3</v>
      </c>
    </row>
    <row r="27" spans="2:117" x14ac:dyDescent="0.3">
      <c r="B27" s="175" t="str">
        <f t="shared" si="0"/>
        <v>RetriggersAll TriggersJul - 14</v>
      </c>
      <c r="C27" t="s">
        <v>599</v>
      </c>
      <c r="D27" t="s">
        <v>593</v>
      </c>
      <c r="E27" t="s">
        <v>298</v>
      </c>
      <c r="F27">
        <v>1298</v>
      </c>
      <c r="G27">
        <v>227</v>
      </c>
      <c r="H27">
        <v>1071</v>
      </c>
      <c r="I27" s="175" t="str">
        <f t="shared" si="1"/>
        <v>Jul - 14</v>
      </c>
      <c r="N27" s="175" t="str">
        <f t="shared" si="2"/>
        <v>All Trigger TypesAgingJan - 15Action Taken (Timely)</v>
      </c>
      <c r="O27" t="s">
        <v>626</v>
      </c>
      <c r="P27" t="s">
        <v>391</v>
      </c>
      <c r="Q27" t="s">
        <v>520</v>
      </c>
      <c r="R27" t="s">
        <v>588</v>
      </c>
      <c r="S27">
        <v>95</v>
      </c>
      <c r="T27">
        <v>461</v>
      </c>
      <c r="U27">
        <v>0.2060737527</v>
      </c>
      <c r="V27" s="175" t="str">
        <f t="shared" si="3"/>
        <v>Jan - 15</v>
      </c>
      <c r="Y27" s="175" t="str">
        <f t="shared" si="4"/>
        <v>All Trigger TypesAgingApr - 14No Action Taken (Req)</v>
      </c>
      <c r="Z27" t="s">
        <v>626</v>
      </c>
      <c r="AA27" t="s">
        <v>391</v>
      </c>
      <c r="AB27" t="s">
        <v>295</v>
      </c>
      <c r="AC27">
        <v>2</v>
      </c>
      <c r="AD27" t="s">
        <v>616</v>
      </c>
      <c r="AE27">
        <v>2</v>
      </c>
      <c r="AF27">
        <v>1</v>
      </c>
      <c r="AG27" s="175" t="str">
        <f t="shared" si="5"/>
        <v>Apr - 14</v>
      </c>
      <c r="AK27" s="175" t="str">
        <f t="shared" si="6"/>
        <v>New TriggersAgingAug - 14No action</v>
      </c>
      <c r="AL27" t="s">
        <v>598</v>
      </c>
      <c r="AM27" t="s">
        <v>391</v>
      </c>
      <c r="AN27" t="s">
        <v>299</v>
      </c>
      <c r="AO27" t="s">
        <v>623</v>
      </c>
      <c r="AP27">
        <v>179</v>
      </c>
      <c r="AQ27">
        <v>251</v>
      </c>
      <c r="AR27">
        <v>0.71314741039999996</v>
      </c>
      <c r="AS27" s="175" t="str">
        <f t="shared" si="7"/>
        <v>Aug - 14</v>
      </c>
      <c r="AX27" s="175" t="str">
        <f t="shared" si="8"/>
        <v>New TriggersAgingNov - 14</v>
      </c>
      <c r="AY27" t="s">
        <v>598</v>
      </c>
      <c r="AZ27" t="s">
        <v>391</v>
      </c>
      <c r="BA27" t="s">
        <v>302</v>
      </c>
      <c r="BB27">
        <v>87</v>
      </c>
      <c r="BC27">
        <v>0</v>
      </c>
      <c r="BD27">
        <v>10.657142857</v>
      </c>
      <c r="BE27" s="175" t="str">
        <f t="shared" si="9"/>
        <v>Nov - 14</v>
      </c>
      <c r="BM27" s="175" t="str">
        <f t="shared" si="10"/>
        <v>All ProductsDec - 14Debit ACH</v>
      </c>
      <c r="BN27" t="s">
        <v>596</v>
      </c>
      <c r="BO27" t="s">
        <v>303</v>
      </c>
      <c r="BP27">
        <v>0</v>
      </c>
      <c r="BQ27">
        <v>0</v>
      </c>
      <c r="BR27">
        <v>12716398.93</v>
      </c>
      <c r="BS27" t="s">
        <v>202</v>
      </c>
      <c r="BT27" s="175">
        <f t="shared" si="11"/>
        <v>0</v>
      </c>
      <c r="BU27" s="175" t="str">
        <f t="shared" si="12"/>
        <v>Dec - 14</v>
      </c>
      <c r="BW27" s="175" t="str">
        <f t="shared" si="13"/>
        <v>All ProductsRetailM2</v>
      </c>
      <c r="BX27" t="s">
        <v>596</v>
      </c>
      <c r="BY27" t="s">
        <v>69</v>
      </c>
      <c r="BZ27" t="s">
        <v>12</v>
      </c>
      <c r="CA27">
        <v>14</v>
      </c>
      <c r="CB27">
        <v>489400.7</v>
      </c>
      <c r="CC27">
        <v>1908.25</v>
      </c>
      <c r="CD27">
        <v>3.8991567000000002E-3</v>
      </c>
      <c r="CI27" s="175" t="str">
        <f t="shared" si="14"/>
        <v>One Year FinancingMar - 14</v>
      </c>
      <c r="CJ27" t="s">
        <v>158</v>
      </c>
      <c r="CK27" t="s">
        <v>525</v>
      </c>
      <c r="CL27">
        <v>3</v>
      </c>
      <c r="CM27">
        <v>83460.06</v>
      </c>
      <c r="CN27">
        <v>288354016.20999998</v>
      </c>
      <c r="CO27" s="175">
        <f t="shared" si="15"/>
        <v>2.8943609351089609E-4</v>
      </c>
      <c r="CP27" s="175" t="str">
        <f t="shared" si="16"/>
        <v>Mar - 14</v>
      </c>
      <c r="CU27" s="175" t="str">
        <f t="shared" si="17"/>
        <v>All ProductsDec - 14Restaurant</v>
      </c>
      <c r="CV27" t="s">
        <v>596</v>
      </c>
      <c r="CW27" t="s">
        <v>303</v>
      </c>
      <c r="CX27">
        <v>7</v>
      </c>
      <c r="CY27">
        <v>385743.84</v>
      </c>
      <c r="CZ27">
        <v>184377232.97</v>
      </c>
      <c r="DA27" t="s">
        <v>13</v>
      </c>
      <c r="DB27" s="175">
        <f t="shared" si="18"/>
        <v>2.0921446416476181E-3</v>
      </c>
      <c r="DC27" s="175" t="str">
        <f t="shared" si="19"/>
        <v>Dec - 14</v>
      </c>
      <c r="DH27" s="175" t="str">
        <f t="shared" si="20"/>
        <v>W/O last 12MRestaurantAll ProductsM7</v>
      </c>
      <c r="DI27" t="s">
        <v>596</v>
      </c>
      <c r="DJ27" t="s">
        <v>74</v>
      </c>
      <c r="DK27" t="s">
        <v>13</v>
      </c>
      <c r="DL27" t="s">
        <v>603</v>
      </c>
      <c r="DM27">
        <v>4</v>
      </c>
    </row>
    <row r="28" spans="2:117" x14ac:dyDescent="0.3">
      <c r="B28" s="175" t="str">
        <f t="shared" si="0"/>
        <v>New TriggersAll TriggersJun - 14</v>
      </c>
      <c r="C28" t="s">
        <v>598</v>
      </c>
      <c r="D28" t="s">
        <v>593</v>
      </c>
      <c r="E28" t="s">
        <v>297</v>
      </c>
      <c r="F28">
        <v>503</v>
      </c>
      <c r="G28">
        <v>140</v>
      </c>
      <c r="H28">
        <v>363</v>
      </c>
      <c r="I28" s="175" t="str">
        <f t="shared" si="1"/>
        <v>Jun - 14</v>
      </c>
      <c r="N28" s="175" t="str">
        <f t="shared" si="2"/>
        <v>All Trigger TypesAgingJul - 14Action Taken (Late)</v>
      </c>
      <c r="O28" t="s">
        <v>626</v>
      </c>
      <c r="P28" t="s">
        <v>391</v>
      </c>
      <c r="Q28" t="s">
        <v>298</v>
      </c>
      <c r="R28" t="s">
        <v>589</v>
      </c>
      <c r="S28">
        <v>44</v>
      </c>
      <c r="T28">
        <v>248</v>
      </c>
      <c r="U28">
        <v>0.17741935480000001</v>
      </c>
      <c r="V28" s="175" t="str">
        <f t="shared" si="3"/>
        <v>Jul - 14</v>
      </c>
      <c r="Y28" s="175" t="str">
        <f t="shared" si="4"/>
        <v>All Trigger TypesAgingAug - 14Action Taken (Late)</v>
      </c>
      <c r="Z28" t="s">
        <v>626</v>
      </c>
      <c r="AA28" t="s">
        <v>391</v>
      </c>
      <c r="AB28" t="s">
        <v>299</v>
      </c>
      <c r="AC28">
        <v>38</v>
      </c>
      <c r="AD28" t="s">
        <v>589</v>
      </c>
      <c r="AE28">
        <v>0</v>
      </c>
      <c r="AF28">
        <v>0</v>
      </c>
      <c r="AG28" s="175" t="str">
        <f t="shared" si="5"/>
        <v>Aug - 14</v>
      </c>
      <c r="AK28" s="175" t="str">
        <f t="shared" si="6"/>
        <v>New TriggersAgingAug - 14Others</v>
      </c>
      <c r="AL28" t="s">
        <v>598</v>
      </c>
      <c r="AM28" t="s">
        <v>391</v>
      </c>
      <c r="AN28" t="s">
        <v>299</v>
      </c>
      <c r="AO28" t="s">
        <v>106</v>
      </c>
      <c r="AP28">
        <v>1</v>
      </c>
      <c r="AQ28">
        <v>251</v>
      </c>
      <c r="AR28">
        <v>3.9840637000000002E-3</v>
      </c>
      <c r="AS28" s="175" t="str">
        <f t="shared" si="7"/>
        <v>Aug - 14</v>
      </c>
      <c r="AX28" s="175" t="str">
        <f t="shared" si="8"/>
        <v>New TriggersAgingOct - 14</v>
      </c>
      <c r="AY28" t="s">
        <v>598</v>
      </c>
      <c r="AZ28" t="s">
        <v>391</v>
      </c>
      <c r="BA28" t="s">
        <v>301</v>
      </c>
      <c r="BB28">
        <v>83</v>
      </c>
      <c r="BC28">
        <v>0</v>
      </c>
      <c r="BD28">
        <v>6.5909090909000003</v>
      </c>
      <c r="BE28" s="175" t="str">
        <f t="shared" si="9"/>
        <v>Oct - 14</v>
      </c>
      <c r="BM28" s="175" t="str">
        <f t="shared" si="10"/>
        <v>All ProductsDec - 14Lockbox</v>
      </c>
      <c r="BN28" t="s">
        <v>596</v>
      </c>
      <c r="BO28" t="s">
        <v>303</v>
      </c>
      <c r="BP28">
        <v>1</v>
      </c>
      <c r="BQ28">
        <v>328544.5</v>
      </c>
      <c r="BR28">
        <v>117245191.43000001</v>
      </c>
      <c r="BS28" t="s">
        <v>249</v>
      </c>
      <c r="BT28" s="175">
        <f t="shared" si="11"/>
        <v>2.8022002096022335E-3</v>
      </c>
      <c r="BU28" s="175" t="str">
        <f t="shared" si="12"/>
        <v>Dec - 14</v>
      </c>
      <c r="BW28" s="175" t="str">
        <f t="shared" si="13"/>
        <v>All ProductsRetailM3</v>
      </c>
      <c r="BX28" t="s">
        <v>596</v>
      </c>
      <c r="BY28" t="s">
        <v>70</v>
      </c>
      <c r="BZ28" t="s">
        <v>12</v>
      </c>
      <c r="CA28">
        <v>14</v>
      </c>
      <c r="CB28">
        <v>489400.7</v>
      </c>
      <c r="CC28">
        <v>3312.33</v>
      </c>
      <c r="CD28">
        <v>6.7681349999999998E-3</v>
      </c>
      <c r="CI28" s="175" t="str">
        <f t="shared" si="14"/>
        <v>One Year FinancingMay - 14</v>
      </c>
      <c r="CJ28" t="s">
        <v>158</v>
      </c>
      <c r="CK28" t="s">
        <v>296</v>
      </c>
      <c r="CL28">
        <v>4</v>
      </c>
      <c r="CM28">
        <v>212527.45</v>
      </c>
      <c r="CN28">
        <v>315136956.35000002</v>
      </c>
      <c r="CO28" s="175">
        <f t="shared" si="15"/>
        <v>6.7439710169682867E-4</v>
      </c>
      <c r="CP28" s="175" t="str">
        <f t="shared" si="16"/>
        <v>May - 14</v>
      </c>
      <c r="CU28" s="175" t="str">
        <f t="shared" si="17"/>
        <v>All ProductsDec - 14Retail</v>
      </c>
      <c r="CV28" t="s">
        <v>596</v>
      </c>
      <c r="CW28" t="s">
        <v>303</v>
      </c>
      <c r="CX28">
        <v>8</v>
      </c>
      <c r="CY28">
        <v>513856.17</v>
      </c>
      <c r="CZ28">
        <v>262886703.34999999</v>
      </c>
      <c r="DA28" t="s">
        <v>12</v>
      </c>
      <c r="DB28" s="175">
        <f t="shared" si="18"/>
        <v>1.9546677844556721E-3</v>
      </c>
      <c r="DC28" s="175" t="str">
        <f t="shared" si="19"/>
        <v>Dec - 14</v>
      </c>
      <c r="DH28" s="175" t="str">
        <f t="shared" si="20"/>
        <v>W/O last 12MRestaurantAll ProductsM8</v>
      </c>
      <c r="DI28" t="s">
        <v>596</v>
      </c>
      <c r="DJ28" t="s">
        <v>75</v>
      </c>
      <c r="DK28" t="s">
        <v>13</v>
      </c>
      <c r="DL28" t="s">
        <v>603</v>
      </c>
      <c r="DM28">
        <v>9</v>
      </c>
    </row>
    <row r="29" spans="2:117" x14ac:dyDescent="0.3">
      <c r="B29" s="175" t="str">
        <f t="shared" si="0"/>
        <v>RetriggersAll TriggersJun - 14</v>
      </c>
      <c r="C29" t="s">
        <v>599</v>
      </c>
      <c r="D29" t="s">
        <v>593</v>
      </c>
      <c r="E29" t="s">
        <v>297</v>
      </c>
      <c r="F29">
        <v>1217</v>
      </c>
      <c r="G29">
        <v>213</v>
      </c>
      <c r="H29">
        <v>1004</v>
      </c>
      <c r="I29" s="175" t="str">
        <f t="shared" si="1"/>
        <v>Jun - 14</v>
      </c>
      <c r="N29" s="175" t="str">
        <f t="shared" si="2"/>
        <v>All Trigger TypesAgingJul - 14Action Taken (Timely)</v>
      </c>
      <c r="O29" t="s">
        <v>626</v>
      </c>
      <c r="P29" t="s">
        <v>391</v>
      </c>
      <c r="Q29" t="s">
        <v>298</v>
      </c>
      <c r="R29" t="s">
        <v>588</v>
      </c>
      <c r="S29">
        <v>32</v>
      </c>
      <c r="T29">
        <v>248</v>
      </c>
      <c r="U29">
        <v>0.12903225809999999</v>
      </c>
      <c r="V29" s="175" t="str">
        <f t="shared" si="3"/>
        <v>Jul - 14</v>
      </c>
      <c r="Y29" s="175" t="str">
        <f t="shared" si="4"/>
        <v>All Trigger TypesAgingAug - 14Action Taken (Timely)</v>
      </c>
      <c r="Z29" t="s">
        <v>626</v>
      </c>
      <c r="AA29" t="s">
        <v>391</v>
      </c>
      <c r="AB29" t="s">
        <v>299</v>
      </c>
      <c r="AC29">
        <v>29</v>
      </c>
      <c r="AD29" t="s">
        <v>588</v>
      </c>
      <c r="AE29">
        <v>5</v>
      </c>
      <c r="AF29">
        <v>0.17241379309999999</v>
      </c>
      <c r="AG29" s="175" t="str">
        <f t="shared" si="5"/>
        <v>Aug - 14</v>
      </c>
      <c r="AK29" s="175" t="str">
        <f t="shared" si="6"/>
        <v>New TriggersAgingAug - 14Payment plan</v>
      </c>
      <c r="AL29" t="s">
        <v>598</v>
      </c>
      <c r="AM29" t="s">
        <v>391</v>
      </c>
      <c r="AN29" t="s">
        <v>299</v>
      </c>
      <c r="AO29" t="s">
        <v>538</v>
      </c>
      <c r="AP29">
        <v>10</v>
      </c>
      <c r="AQ29">
        <v>251</v>
      </c>
      <c r="AR29">
        <v>3.9840637499999998E-2</v>
      </c>
      <c r="AS29" s="175" t="str">
        <f t="shared" si="7"/>
        <v>Aug - 14</v>
      </c>
      <c r="AX29" s="175" t="str">
        <f t="shared" si="8"/>
        <v>New TriggersAgingSep - 14</v>
      </c>
      <c r="AY29" t="s">
        <v>598</v>
      </c>
      <c r="AZ29" t="s">
        <v>391</v>
      </c>
      <c r="BA29" t="s">
        <v>300</v>
      </c>
      <c r="BB29">
        <v>32</v>
      </c>
      <c r="BC29">
        <v>0</v>
      </c>
      <c r="BD29">
        <v>11.181818182000001</v>
      </c>
      <c r="BE29" s="175" t="str">
        <f t="shared" si="9"/>
        <v>Sep - 14</v>
      </c>
      <c r="BM29" s="175" t="str">
        <f t="shared" si="10"/>
        <v>All ProductsDec - 14Split Funding</v>
      </c>
      <c r="BN29" t="s">
        <v>596</v>
      </c>
      <c r="BO29" t="s">
        <v>303</v>
      </c>
      <c r="BP29">
        <v>0</v>
      </c>
      <c r="BQ29">
        <v>0</v>
      </c>
      <c r="BR29">
        <v>9094320.8699999992</v>
      </c>
      <c r="BS29" t="s">
        <v>602</v>
      </c>
      <c r="BT29" s="175">
        <f t="shared" si="11"/>
        <v>0</v>
      </c>
      <c r="BU29" s="175" t="str">
        <f t="shared" si="12"/>
        <v>Dec - 14</v>
      </c>
      <c r="BW29" s="175" t="str">
        <f t="shared" si="13"/>
        <v>All ProductsRetailM4</v>
      </c>
      <c r="BX29" t="s">
        <v>596</v>
      </c>
      <c r="BY29" t="s">
        <v>71</v>
      </c>
      <c r="BZ29" t="s">
        <v>12</v>
      </c>
      <c r="CA29">
        <v>14</v>
      </c>
      <c r="CB29">
        <v>489400.7</v>
      </c>
      <c r="CC29">
        <v>12174.8</v>
      </c>
      <c r="CD29">
        <v>2.4876956700000001E-2</v>
      </c>
      <c r="CI29" s="175" t="str">
        <f t="shared" si="14"/>
        <v>One Year FinancingNov - 14</v>
      </c>
      <c r="CJ29" t="s">
        <v>158</v>
      </c>
      <c r="CK29" t="s">
        <v>302</v>
      </c>
      <c r="CL29">
        <v>10</v>
      </c>
      <c r="CM29">
        <v>486981.54</v>
      </c>
      <c r="CN29">
        <v>386408477.38999999</v>
      </c>
      <c r="CO29" s="175">
        <f t="shared" si="15"/>
        <v>1.2602765428163527E-3</v>
      </c>
      <c r="CP29" s="175" t="str">
        <f t="shared" si="16"/>
        <v>Nov - 14</v>
      </c>
      <c r="CU29" s="175" t="str">
        <f t="shared" si="17"/>
        <v>All ProductsFeb - 15Others</v>
      </c>
      <c r="CV29" t="s">
        <v>596</v>
      </c>
      <c r="CW29" t="s">
        <v>519</v>
      </c>
      <c r="CX29">
        <v>3</v>
      </c>
      <c r="CY29">
        <v>72972.2</v>
      </c>
      <c r="CZ29">
        <v>115011098.23</v>
      </c>
      <c r="DA29" t="s">
        <v>106</v>
      </c>
      <c r="DB29" s="175">
        <f t="shared" si="18"/>
        <v>6.344796382525596E-4</v>
      </c>
      <c r="DC29" s="175" t="str">
        <f t="shared" si="19"/>
        <v>Feb - 15</v>
      </c>
      <c r="DH29" s="175" t="str">
        <f t="shared" si="20"/>
        <v>W/O last 12MRestaurantAll ProductsM9</v>
      </c>
      <c r="DI29" t="s">
        <v>596</v>
      </c>
      <c r="DJ29" t="s">
        <v>76</v>
      </c>
      <c r="DK29" t="s">
        <v>13</v>
      </c>
      <c r="DL29" t="s">
        <v>603</v>
      </c>
      <c r="DM29">
        <v>6</v>
      </c>
    </row>
    <row r="30" spans="2:117" x14ac:dyDescent="0.3">
      <c r="B30" s="175" t="str">
        <f t="shared" si="0"/>
        <v>New TriggersAll TriggersMar - 14</v>
      </c>
      <c r="C30" t="s">
        <v>598</v>
      </c>
      <c r="D30" t="s">
        <v>593</v>
      </c>
      <c r="E30" t="s">
        <v>525</v>
      </c>
      <c r="F30">
        <v>210</v>
      </c>
      <c r="G30">
        <v>81</v>
      </c>
      <c r="H30">
        <v>129</v>
      </c>
      <c r="I30" s="175" t="str">
        <f t="shared" si="1"/>
        <v>Mar - 14</v>
      </c>
      <c r="N30" s="175" t="str">
        <f t="shared" si="2"/>
        <v>All Trigger TypesAgingJul - 14No Action Taken (Not Req)</v>
      </c>
      <c r="O30" t="s">
        <v>626</v>
      </c>
      <c r="P30" t="s">
        <v>391</v>
      </c>
      <c r="Q30" t="s">
        <v>298</v>
      </c>
      <c r="R30" t="s">
        <v>617</v>
      </c>
      <c r="S30">
        <v>57</v>
      </c>
      <c r="T30">
        <v>248</v>
      </c>
      <c r="U30">
        <v>0.2298387097</v>
      </c>
      <c r="V30" s="175" t="str">
        <f t="shared" si="3"/>
        <v>Jul - 14</v>
      </c>
      <c r="Y30" s="175" t="str">
        <f t="shared" si="4"/>
        <v>All Trigger TypesAgingAug - 14No Action Taken (Not Req)</v>
      </c>
      <c r="Z30" t="s">
        <v>626</v>
      </c>
      <c r="AA30" t="s">
        <v>391</v>
      </c>
      <c r="AB30" t="s">
        <v>299</v>
      </c>
      <c r="AC30">
        <v>164</v>
      </c>
      <c r="AD30" t="s">
        <v>617</v>
      </c>
      <c r="AE30">
        <v>7</v>
      </c>
      <c r="AF30">
        <v>4.26829268E-2</v>
      </c>
      <c r="AG30" s="175" t="str">
        <f t="shared" si="5"/>
        <v>Aug - 14</v>
      </c>
      <c r="AK30" s="175" t="str">
        <f t="shared" si="6"/>
        <v>New TriggersCV dropAug - 14Customer contact</v>
      </c>
      <c r="AL30" t="s">
        <v>598</v>
      </c>
      <c r="AM30" t="s">
        <v>203</v>
      </c>
      <c r="AN30" t="s">
        <v>299</v>
      </c>
      <c r="AO30" t="s">
        <v>571</v>
      </c>
      <c r="AP30">
        <v>45</v>
      </c>
      <c r="AQ30">
        <v>380</v>
      </c>
      <c r="AR30">
        <v>0.11842105260000001</v>
      </c>
      <c r="AS30" s="175" t="str">
        <f t="shared" si="7"/>
        <v>Aug - 14</v>
      </c>
      <c r="AX30" s="175" t="str">
        <f t="shared" si="8"/>
        <v>RetriggersAgingAug - 14</v>
      </c>
      <c r="AY30" t="s">
        <v>599</v>
      </c>
      <c r="AZ30" t="s">
        <v>391</v>
      </c>
      <c r="BA30" t="s">
        <v>299</v>
      </c>
      <c r="BB30">
        <v>21</v>
      </c>
      <c r="BC30">
        <v>0</v>
      </c>
      <c r="BD30">
        <v>6.8</v>
      </c>
      <c r="BE30" s="175" t="str">
        <f t="shared" si="9"/>
        <v>Aug - 14</v>
      </c>
      <c r="BM30" s="175" t="str">
        <f t="shared" si="10"/>
        <v>All ProductsFeb - 15AXP only</v>
      </c>
      <c r="BN30" t="s">
        <v>596</v>
      </c>
      <c r="BO30" t="s">
        <v>519</v>
      </c>
      <c r="BP30">
        <v>17</v>
      </c>
      <c r="BQ30">
        <v>556860.21</v>
      </c>
      <c r="BR30">
        <v>444035393.35000002</v>
      </c>
      <c r="BS30" t="s">
        <v>576</v>
      </c>
      <c r="BT30" s="175">
        <f t="shared" si="11"/>
        <v>1.2540896927130053E-3</v>
      </c>
      <c r="BU30" s="175" t="str">
        <f t="shared" si="12"/>
        <v>Feb - 15</v>
      </c>
      <c r="BW30" s="175" t="str">
        <f t="shared" si="13"/>
        <v>All ProductsRetailM5</v>
      </c>
      <c r="BX30" t="s">
        <v>596</v>
      </c>
      <c r="BY30" t="s">
        <v>72</v>
      </c>
      <c r="BZ30" t="s">
        <v>12</v>
      </c>
      <c r="CA30">
        <v>14</v>
      </c>
      <c r="CB30">
        <v>489400.7</v>
      </c>
      <c r="CC30">
        <v>18279.2</v>
      </c>
      <c r="CD30">
        <v>3.7350171299999999E-2</v>
      </c>
      <c r="CI30" s="175" t="str">
        <f t="shared" si="14"/>
        <v>One Year FinancingOct - 14</v>
      </c>
      <c r="CJ30" t="s">
        <v>158</v>
      </c>
      <c r="CK30" t="s">
        <v>301</v>
      </c>
      <c r="CL30">
        <v>8</v>
      </c>
      <c r="CM30">
        <v>309779.05</v>
      </c>
      <c r="CN30">
        <v>377440417.13999999</v>
      </c>
      <c r="CO30" s="175">
        <f t="shared" si="15"/>
        <v>8.2073629620088334E-4</v>
      </c>
      <c r="CP30" s="175" t="str">
        <f t="shared" si="16"/>
        <v>Oct - 14</v>
      </c>
      <c r="CU30" s="175" t="str">
        <f t="shared" si="17"/>
        <v>All ProductsFeb - 15Restaurant</v>
      </c>
      <c r="CV30" t="s">
        <v>596</v>
      </c>
      <c r="CW30" t="s">
        <v>519</v>
      </c>
      <c r="CX30">
        <v>13</v>
      </c>
      <c r="CY30">
        <v>429077.39</v>
      </c>
      <c r="CZ30">
        <v>203564950.41999999</v>
      </c>
      <c r="DA30" t="s">
        <v>13</v>
      </c>
      <c r="DB30" s="175">
        <f t="shared" si="18"/>
        <v>2.1078156584162324E-3</v>
      </c>
      <c r="DC30" s="175" t="str">
        <f t="shared" si="19"/>
        <v>Feb - 15</v>
      </c>
      <c r="DH30" s="175" t="str">
        <f t="shared" si="20"/>
        <v>W/O last 12MRestaurantAll ProductsM10</v>
      </c>
      <c r="DI30" t="s">
        <v>596</v>
      </c>
      <c r="DJ30" t="s">
        <v>77</v>
      </c>
      <c r="DK30" t="s">
        <v>13</v>
      </c>
      <c r="DL30" t="s">
        <v>603</v>
      </c>
      <c r="DM30">
        <v>4</v>
      </c>
    </row>
    <row r="31" spans="2:117" x14ac:dyDescent="0.3">
      <c r="B31" s="175" t="str">
        <f t="shared" si="0"/>
        <v>RetriggersAll TriggersMar - 14</v>
      </c>
      <c r="C31" t="s">
        <v>599</v>
      </c>
      <c r="D31" t="s">
        <v>593</v>
      </c>
      <c r="E31" t="s">
        <v>525</v>
      </c>
      <c r="F31">
        <v>542</v>
      </c>
      <c r="G31">
        <v>160</v>
      </c>
      <c r="H31">
        <v>382</v>
      </c>
      <c r="I31" s="175" t="str">
        <f t="shared" si="1"/>
        <v>Mar - 14</v>
      </c>
      <c r="N31" s="175" t="str">
        <f t="shared" si="2"/>
        <v>All Trigger TypesAgingJul - 14No Action Taken (Req)</v>
      </c>
      <c r="O31" t="s">
        <v>626</v>
      </c>
      <c r="P31" t="s">
        <v>391</v>
      </c>
      <c r="Q31" t="s">
        <v>298</v>
      </c>
      <c r="R31" t="s">
        <v>616</v>
      </c>
      <c r="S31">
        <v>115</v>
      </c>
      <c r="T31">
        <v>248</v>
      </c>
      <c r="U31">
        <v>0.46370967740000002</v>
      </c>
      <c r="V31" s="175" t="str">
        <f t="shared" si="3"/>
        <v>Jul - 14</v>
      </c>
      <c r="Y31" s="175" t="str">
        <f t="shared" si="4"/>
        <v>All Trigger TypesAgingAug - 14No Action Taken (Req)</v>
      </c>
      <c r="Z31" t="s">
        <v>626</v>
      </c>
      <c r="AA31" t="s">
        <v>391</v>
      </c>
      <c r="AB31" t="s">
        <v>299</v>
      </c>
      <c r="AC31">
        <v>17</v>
      </c>
      <c r="AD31" t="s">
        <v>616</v>
      </c>
      <c r="AE31">
        <v>11</v>
      </c>
      <c r="AF31">
        <v>0.64705882349999999</v>
      </c>
      <c r="AG31" s="175" t="str">
        <f t="shared" si="5"/>
        <v>Aug - 14</v>
      </c>
      <c r="AK31" s="175" t="str">
        <f t="shared" si="6"/>
        <v>New TriggersCV dropAug - 14No action</v>
      </c>
      <c r="AL31" t="s">
        <v>598</v>
      </c>
      <c r="AM31" t="s">
        <v>203</v>
      </c>
      <c r="AN31" t="s">
        <v>299</v>
      </c>
      <c r="AO31" t="s">
        <v>623</v>
      </c>
      <c r="AP31">
        <v>324</v>
      </c>
      <c r="AQ31">
        <v>380</v>
      </c>
      <c r="AR31">
        <v>0.85263157889999996</v>
      </c>
      <c r="AS31" s="175" t="str">
        <f t="shared" si="7"/>
        <v>Aug - 14</v>
      </c>
      <c r="AX31" s="175" t="str">
        <f t="shared" si="8"/>
        <v>RetriggersAgingAll Months</v>
      </c>
      <c r="AY31" t="s">
        <v>599</v>
      </c>
      <c r="AZ31" t="s">
        <v>391</v>
      </c>
      <c r="BA31" t="s">
        <v>594</v>
      </c>
      <c r="BB31">
        <v>1948</v>
      </c>
      <c r="BC31">
        <v>2.6367831000000002E-3</v>
      </c>
      <c r="BD31">
        <v>10.466515322999999</v>
      </c>
      <c r="BE31" s="175" t="str">
        <f t="shared" si="9"/>
        <v>All Months</v>
      </c>
      <c r="BM31" s="175" t="str">
        <f t="shared" si="10"/>
        <v>All ProductsFeb - 15Debit ACH</v>
      </c>
      <c r="BN31" t="s">
        <v>596</v>
      </c>
      <c r="BO31" t="s">
        <v>519</v>
      </c>
      <c r="BP31">
        <v>0</v>
      </c>
      <c r="BQ31">
        <v>0</v>
      </c>
      <c r="BR31">
        <v>21536365.68</v>
      </c>
      <c r="BS31" t="s">
        <v>202</v>
      </c>
      <c r="BT31" s="175">
        <f t="shared" si="11"/>
        <v>0</v>
      </c>
      <c r="BU31" s="175" t="str">
        <f t="shared" si="12"/>
        <v>Feb - 15</v>
      </c>
      <c r="BW31" s="175" t="str">
        <f t="shared" si="13"/>
        <v>All ProductsRetailM6</v>
      </c>
      <c r="BX31" t="s">
        <v>596</v>
      </c>
      <c r="BY31" t="s">
        <v>73</v>
      </c>
      <c r="BZ31" t="s">
        <v>12</v>
      </c>
      <c r="CA31">
        <v>14</v>
      </c>
      <c r="CB31">
        <v>489400.7</v>
      </c>
      <c r="CC31">
        <v>36485.730000000003</v>
      </c>
      <c r="CD31">
        <v>7.4551855E-2</v>
      </c>
      <c r="CI31" s="175" t="str">
        <f t="shared" si="14"/>
        <v>One Year FinancingSep - 14</v>
      </c>
      <c r="CJ31" t="s">
        <v>158</v>
      </c>
      <c r="CK31" t="s">
        <v>300</v>
      </c>
      <c r="CL31">
        <v>7</v>
      </c>
      <c r="CM31">
        <v>427821.54</v>
      </c>
      <c r="CN31">
        <v>366516762.12</v>
      </c>
      <c r="CO31" s="175">
        <f t="shared" si="15"/>
        <v>1.1672632310877186E-3</v>
      </c>
      <c r="CP31" s="175" t="str">
        <f t="shared" si="16"/>
        <v>Sep - 14</v>
      </c>
      <c r="CU31" s="175" t="str">
        <f t="shared" si="17"/>
        <v>All ProductsFeb - 15Retail</v>
      </c>
      <c r="CV31" t="s">
        <v>596</v>
      </c>
      <c r="CW31" t="s">
        <v>519</v>
      </c>
      <c r="CX31">
        <v>14</v>
      </c>
      <c r="CY31">
        <v>478922.52</v>
      </c>
      <c r="CZ31">
        <v>296767789.18000001</v>
      </c>
      <c r="DA31" t="s">
        <v>12</v>
      </c>
      <c r="DB31" s="175">
        <f t="shared" si="18"/>
        <v>1.613795490822344E-3</v>
      </c>
      <c r="DC31" s="175" t="str">
        <f t="shared" si="19"/>
        <v>Feb - 15</v>
      </c>
      <c r="DH31" s="175" t="str">
        <f t="shared" si="20"/>
        <v>W/O last 12MRestaurantAll ProductsM11</v>
      </c>
      <c r="DI31" t="s">
        <v>596</v>
      </c>
      <c r="DJ31" t="s">
        <v>78</v>
      </c>
      <c r="DK31" t="s">
        <v>13</v>
      </c>
      <c r="DL31" t="s">
        <v>603</v>
      </c>
      <c r="DM31">
        <v>4</v>
      </c>
    </row>
    <row r="32" spans="2:117" x14ac:dyDescent="0.3">
      <c r="B32" s="175" t="str">
        <f t="shared" si="0"/>
        <v>New TriggersAll TriggersMay - 14</v>
      </c>
      <c r="C32" t="s">
        <v>598</v>
      </c>
      <c r="D32" t="s">
        <v>593</v>
      </c>
      <c r="E32" t="s">
        <v>296</v>
      </c>
      <c r="F32">
        <v>514</v>
      </c>
      <c r="G32">
        <v>154</v>
      </c>
      <c r="H32">
        <v>360</v>
      </c>
      <c r="I32" s="175" t="str">
        <f t="shared" si="1"/>
        <v>May - 14</v>
      </c>
      <c r="N32" s="175" t="str">
        <f t="shared" si="2"/>
        <v>All Trigger TypesAgingJun - 14No Action Taken (Not Req)</v>
      </c>
      <c r="O32" t="s">
        <v>626</v>
      </c>
      <c r="P32" t="s">
        <v>391</v>
      </c>
      <c r="Q32" t="s">
        <v>297</v>
      </c>
      <c r="R32" t="s">
        <v>617</v>
      </c>
      <c r="S32">
        <v>31</v>
      </c>
      <c r="T32">
        <v>176</v>
      </c>
      <c r="U32">
        <v>0.17613636360000001</v>
      </c>
      <c r="V32" s="175" t="str">
        <f t="shared" si="3"/>
        <v>Jun - 14</v>
      </c>
      <c r="Y32" s="175" t="str">
        <f t="shared" si="4"/>
        <v>All Trigger TypesAgingFeb - 14Action Taken (Late)</v>
      </c>
      <c r="Z32" t="s">
        <v>626</v>
      </c>
      <c r="AA32" t="s">
        <v>391</v>
      </c>
      <c r="AB32" t="s">
        <v>544</v>
      </c>
      <c r="AC32">
        <v>81</v>
      </c>
      <c r="AD32" t="s">
        <v>589</v>
      </c>
      <c r="AE32">
        <v>0</v>
      </c>
      <c r="AF32">
        <v>0</v>
      </c>
      <c r="AG32" s="175" t="str">
        <f t="shared" si="5"/>
        <v>Feb - 14</v>
      </c>
      <c r="AK32" s="175" t="str">
        <f t="shared" si="6"/>
        <v>New TriggersCV dropAug - 14Others</v>
      </c>
      <c r="AL32" t="s">
        <v>598</v>
      </c>
      <c r="AM32" t="s">
        <v>203</v>
      </c>
      <c r="AN32" t="s">
        <v>299</v>
      </c>
      <c r="AO32" t="s">
        <v>106</v>
      </c>
      <c r="AP32">
        <v>3</v>
      </c>
      <c r="AQ32">
        <v>380</v>
      </c>
      <c r="AR32">
        <v>7.8947367999999997E-3</v>
      </c>
      <c r="AS32" s="175" t="str">
        <f t="shared" si="7"/>
        <v>Aug - 14</v>
      </c>
      <c r="AX32" s="175" t="str">
        <f t="shared" si="8"/>
        <v>RetriggersAgingDec - 14</v>
      </c>
      <c r="AY32" t="s">
        <v>599</v>
      </c>
      <c r="AZ32" t="s">
        <v>391</v>
      </c>
      <c r="BA32" t="s">
        <v>303</v>
      </c>
      <c r="BB32">
        <v>60</v>
      </c>
      <c r="BC32">
        <v>0</v>
      </c>
      <c r="BD32">
        <v>13.310344828</v>
      </c>
      <c r="BE32" s="175" t="str">
        <f t="shared" si="9"/>
        <v>Dec - 14</v>
      </c>
      <c r="BM32" s="175" t="str">
        <f t="shared" si="10"/>
        <v>All ProductsFeb - 15Lockbox</v>
      </c>
      <c r="BN32" t="s">
        <v>596</v>
      </c>
      <c r="BO32" t="s">
        <v>519</v>
      </c>
      <c r="BP32">
        <v>13</v>
      </c>
      <c r="BQ32">
        <v>424111.9</v>
      </c>
      <c r="BR32">
        <v>133092771.22</v>
      </c>
      <c r="BS32" t="s">
        <v>249</v>
      </c>
      <c r="BT32" s="175">
        <f t="shared" si="11"/>
        <v>3.1865885435577155E-3</v>
      </c>
      <c r="BU32" s="175" t="str">
        <f t="shared" si="12"/>
        <v>Feb - 15</v>
      </c>
      <c r="BW32" s="175" t="str">
        <f t="shared" si="13"/>
        <v>One Year FinancingAll IndustriesM0</v>
      </c>
      <c r="BX32" t="s">
        <v>158</v>
      </c>
      <c r="BY32" t="s">
        <v>567</v>
      </c>
      <c r="BZ32" t="s">
        <v>597</v>
      </c>
      <c r="CA32">
        <v>26</v>
      </c>
      <c r="CB32">
        <v>1003741.94</v>
      </c>
      <c r="CC32">
        <v>308.27</v>
      </c>
      <c r="CD32">
        <v>3.0712079999999998E-4</v>
      </c>
      <c r="CI32" s="175" t="str">
        <f t="shared" si="14"/>
        <v>Settlement AdvanceApr - 14</v>
      </c>
      <c r="CJ32" t="s">
        <v>164</v>
      </c>
      <c r="CK32" t="s">
        <v>295</v>
      </c>
      <c r="CL32">
        <v>0</v>
      </c>
      <c r="CM32">
        <v>0</v>
      </c>
      <c r="CN32">
        <v>13540924.77</v>
      </c>
      <c r="CO32" s="175">
        <f t="shared" si="15"/>
        <v>0</v>
      </c>
      <c r="CP32" s="175" t="str">
        <f t="shared" si="16"/>
        <v>Apr - 14</v>
      </c>
      <c r="CU32" s="175" t="str">
        <f t="shared" si="17"/>
        <v>All ProductsJan - 15Others</v>
      </c>
      <c r="CV32" t="s">
        <v>596</v>
      </c>
      <c r="CW32" t="s">
        <v>520</v>
      </c>
      <c r="CX32">
        <v>1</v>
      </c>
      <c r="CY32">
        <v>16144.72</v>
      </c>
      <c r="CZ32">
        <v>110096094.95999999</v>
      </c>
      <c r="DA32" t="s">
        <v>106</v>
      </c>
      <c r="DB32" s="175">
        <f t="shared" si="18"/>
        <v>1.4664207668642275E-4</v>
      </c>
      <c r="DC32" s="175" t="str">
        <f t="shared" si="19"/>
        <v>Jan - 15</v>
      </c>
      <c r="DH32" s="175" t="str">
        <f t="shared" si="20"/>
        <v>W/O last 12MRestaurantAll ProductsM12</v>
      </c>
      <c r="DI32" t="s">
        <v>596</v>
      </c>
      <c r="DJ32" t="s">
        <v>79</v>
      </c>
      <c r="DK32" t="s">
        <v>13</v>
      </c>
      <c r="DL32" t="s">
        <v>603</v>
      </c>
      <c r="DM32">
        <v>3</v>
      </c>
    </row>
    <row r="33" spans="2:117" x14ac:dyDescent="0.3">
      <c r="B33" s="175" t="str">
        <f t="shared" si="0"/>
        <v>RetriggersAll TriggersMay - 14</v>
      </c>
      <c r="C33" t="s">
        <v>599</v>
      </c>
      <c r="D33" t="s">
        <v>593</v>
      </c>
      <c r="E33" t="s">
        <v>296</v>
      </c>
      <c r="F33">
        <v>1248</v>
      </c>
      <c r="G33">
        <v>218</v>
      </c>
      <c r="H33">
        <v>1030</v>
      </c>
      <c r="I33" s="175" t="str">
        <f t="shared" si="1"/>
        <v>May - 14</v>
      </c>
      <c r="N33" s="175" t="str">
        <f t="shared" si="2"/>
        <v>All Trigger TypesAgingJun - 14Action Taken (Late)</v>
      </c>
      <c r="O33" t="s">
        <v>626</v>
      </c>
      <c r="P33" t="s">
        <v>391</v>
      </c>
      <c r="Q33" t="s">
        <v>297</v>
      </c>
      <c r="R33" t="s">
        <v>589</v>
      </c>
      <c r="S33">
        <v>22</v>
      </c>
      <c r="T33">
        <v>176</v>
      </c>
      <c r="U33">
        <v>0.125</v>
      </c>
      <c r="V33" s="175" t="str">
        <f t="shared" si="3"/>
        <v>Jun - 14</v>
      </c>
      <c r="Y33" s="175" t="str">
        <f t="shared" si="4"/>
        <v>All Trigger TypesAgingFeb - 14No Action Taken (Not Req)</v>
      </c>
      <c r="Z33" t="s">
        <v>626</v>
      </c>
      <c r="AA33" t="s">
        <v>391</v>
      </c>
      <c r="AB33" t="s">
        <v>544</v>
      </c>
      <c r="AC33">
        <v>41</v>
      </c>
      <c r="AD33" t="s">
        <v>617</v>
      </c>
      <c r="AE33">
        <v>0</v>
      </c>
      <c r="AF33">
        <v>0</v>
      </c>
      <c r="AG33" s="175" t="str">
        <f t="shared" si="5"/>
        <v>Feb - 14</v>
      </c>
      <c r="AK33" s="175" t="str">
        <f t="shared" si="6"/>
        <v>New TriggersCV dropAug - 14Payment plan</v>
      </c>
      <c r="AL33" t="s">
        <v>598</v>
      </c>
      <c r="AM33" t="s">
        <v>203</v>
      </c>
      <c r="AN33" t="s">
        <v>299</v>
      </c>
      <c r="AO33" t="s">
        <v>538</v>
      </c>
      <c r="AP33">
        <v>8</v>
      </c>
      <c r="AQ33">
        <v>380</v>
      </c>
      <c r="AR33">
        <v>2.10526316E-2</v>
      </c>
      <c r="AS33" s="175" t="str">
        <f t="shared" si="7"/>
        <v>Aug - 14</v>
      </c>
      <c r="AX33" s="175" t="str">
        <f t="shared" si="8"/>
        <v>RetriggersAgingFeb - 15</v>
      </c>
      <c r="AY33" t="s">
        <v>599</v>
      </c>
      <c r="AZ33" t="s">
        <v>391</v>
      </c>
      <c r="BA33" t="s">
        <v>519</v>
      </c>
      <c r="BB33">
        <v>140</v>
      </c>
      <c r="BC33">
        <v>0</v>
      </c>
      <c r="BD33">
        <v>16.111111111</v>
      </c>
      <c r="BE33" s="175" t="str">
        <f t="shared" si="9"/>
        <v>Feb - 15</v>
      </c>
      <c r="BM33" s="175" t="str">
        <f t="shared" si="10"/>
        <v>All ProductsFeb - 15Split Funding</v>
      </c>
      <c r="BN33" t="s">
        <v>596</v>
      </c>
      <c r="BO33" t="s">
        <v>519</v>
      </c>
      <c r="BP33">
        <v>0</v>
      </c>
      <c r="BQ33">
        <v>0</v>
      </c>
      <c r="BR33">
        <v>16679307.58</v>
      </c>
      <c r="BS33" t="s">
        <v>602</v>
      </c>
      <c r="BT33" s="175">
        <f t="shared" si="11"/>
        <v>0</v>
      </c>
      <c r="BU33" s="175" t="str">
        <f t="shared" si="12"/>
        <v>Feb - 15</v>
      </c>
      <c r="BW33" s="175" t="str">
        <f t="shared" si="13"/>
        <v>One Year FinancingAll IndustriesM1</v>
      </c>
      <c r="BX33" t="s">
        <v>158</v>
      </c>
      <c r="BY33" t="s">
        <v>68</v>
      </c>
      <c r="BZ33" t="s">
        <v>597</v>
      </c>
      <c r="CA33">
        <v>26</v>
      </c>
      <c r="CB33">
        <v>1003741.94</v>
      </c>
      <c r="CC33">
        <v>1119.42</v>
      </c>
      <c r="CD33">
        <v>1.1152467999999999E-3</v>
      </c>
      <c r="CI33" s="175" t="str">
        <f t="shared" si="14"/>
        <v>Settlement AdvanceAug - 14</v>
      </c>
      <c r="CJ33" t="s">
        <v>164</v>
      </c>
      <c r="CK33" t="s">
        <v>299</v>
      </c>
      <c r="CL33">
        <v>1</v>
      </c>
      <c r="CM33">
        <v>3716.08</v>
      </c>
      <c r="CN33">
        <v>13162114.23</v>
      </c>
      <c r="CO33" s="175">
        <f t="shared" si="15"/>
        <v>2.8233154150341999E-4</v>
      </c>
      <c r="CP33" s="175" t="str">
        <f t="shared" si="16"/>
        <v>Aug - 14</v>
      </c>
      <c r="CU33" s="175" t="str">
        <f t="shared" si="17"/>
        <v>All ProductsJan - 15Restaurant</v>
      </c>
      <c r="CV33" t="s">
        <v>596</v>
      </c>
      <c r="CW33" t="s">
        <v>520</v>
      </c>
      <c r="CX33">
        <v>11</v>
      </c>
      <c r="CY33">
        <v>288960.12</v>
      </c>
      <c r="CZ33">
        <v>194562548.08000001</v>
      </c>
      <c r="DA33" t="s">
        <v>13</v>
      </c>
      <c r="DB33" s="175">
        <f t="shared" si="18"/>
        <v>1.4851785343661602E-3</v>
      </c>
      <c r="DC33" s="175" t="str">
        <f t="shared" si="19"/>
        <v>Jan - 15</v>
      </c>
      <c r="DH33" s="175" t="str">
        <f t="shared" si="20"/>
        <v>W/O last 12MRestaurantAll ProductsM13</v>
      </c>
      <c r="DI33" t="s">
        <v>596</v>
      </c>
      <c r="DJ33" t="s">
        <v>561</v>
      </c>
      <c r="DK33" t="s">
        <v>13</v>
      </c>
      <c r="DL33" t="s">
        <v>603</v>
      </c>
      <c r="DM33">
        <v>1</v>
      </c>
    </row>
    <row r="34" spans="2:117" x14ac:dyDescent="0.3">
      <c r="B34" s="175" t="str">
        <f t="shared" si="0"/>
        <v>New TriggersAll TriggersNov - 14</v>
      </c>
      <c r="C34" t="s">
        <v>598</v>
      </c>
      <c r="D34" t="s">
        <v>593</v>
      </c>
      <c r="E34" t="s">
        <v>302</v>
      </c>
      <c r="F34">
        <v>632</v>
      </c>
      <c r="G34">
        <v>161</v>
      </c>
      <c r="H34">
        <v>471</v>
      </c>
      <c r="I34" s="175" t="str">
        <f t="shared" si="1"/>
        <v>Nov - 14</v>
      </c>
      <c r="N34" s="175" t="str">
        <f t="shared" si="2"/>
        <v>All Trigger TypesAgingJun - 14No Action Taken (Req)</v>
      </c>
      <c r="O34" t="s">
        <v>626</v>
      </c>
      <c r="P34" t="s">
        <v>391</v>
      </c>
      <c r="Q34" t="s">
        <v>297</v>
      </c>
      <c r="R34" t="s">
        <v>616</v>
      </c>
      <c r="S34">
        <v>93</v>
      </c>
      <c r="T34">
        <v>176</v>
      </c>
      <c r="U34">
        <v>0.52840909089999999</v>
      </c>
      <c r="V34" s="175" t="str">
        <f t="shared" si="3"/>
        <v>Jun - 14</v>
      </c>
      <c r="Y34" s="175" t="str">
        <f t="shared" si="4"/>
        <v>All Trigger TypesAgingFeb - 14No Action Taken (Req)</v>
      </c>
      <c r="Z34" t="s">
        <v>626</v>
      </c>
      <c r="AA34" t="s">
        <v>391</v>
      </c>
      <c r="AB34" t="s">
        <v>544</v>
      </c>
      <c r="AC34">
        <v>28</v>
      </c>
      <c r="AD34" t="s">
        <v>616</v>
      </c>
      <c r="AE34">
        <v>0</v>
      </c>
      <c r="AF34">
        <v>0</v>
      </c>
      <c r="AG34" s="175" t="str">
        <f t="shared" si="5"/>
        <v>Feb - 14</v>
      </c>
      <c r="AK34" s="175" t="str">
        <f t="shared" si="6"/>
        <v>New TriggersDebit ACH behaviorAug - 14Customer contact</v>
      </c>
      <c r="AL34" t="s">
        <v>598</v>
      </c>
      <c r="AM34" t="s">
        <v>204</v>
      </c>
      <c r="AN34" t="s">
        <v>299</v>
      </c>
      <c r="AO34" t="s">
        <v>571</v>
      </c>
      <c r="AP34">
        <v>19</v>
      </c>
      <c r="AQ34">
        <v>137</v>
      </c>
      <c r="AR34">
        <v>0.1386861314</v>
      </c>
      <c r="AS34" s="175" t="str">
        <f t="shared" si="7"/>
        <v>Aug - 14</v>
      </c>
      <c r="AX34" s="175" t="str">
        <f t="shared" si="8"/>
        <v>RetriggersAgingJan - 15</v>
      </c>
      <c r="AY34" t="s">
        <v>599</v>
      </c>
      <c r="AZ34" t="s">
        <v>391</v>
      </c>
      <c r="BA34" t="s">
        <v>520</v>
      </c>
      <c r="BB34">
        <v>310</v>
      </c>
      <c r="BC34">
        <v>0</v>
      </c>
      <c r="BD34">
        <v>9.9507042254000009</v>
      </c>
      <c r="BE34" s="175" t="str">
        <f t="shared" si="9"/>
        <v>Jan - 15</v>
      </c>
      <c r="BM34" s="175" t="str">
        <f t="shared" si="10"/>
        <v>All ProductsJan - 15AXP only</v>
      </c>
      <c r="BN34" t="s">
        <v>596</v>
      </c>
      <c r="BO34" t="s">
        <v>520</v>
      </c>
      <c r="BP34">
        <v>12</v>
      </c>
      <c r="BQ34">
        <v>251263.81</v>
      </c>
      <c r="BR34">
        <v>434423336.63999999</v>
      </c>
      <c r="BS34" t="s">
        <v>576</v>
      </c>
      <c r="BT34" s="175">
        <f t="shared" si="11"/>
        <v>5.7838469715594141E-4</v>
      </c>
      <c r="BU34" s="175" t="str">
        <f t="shared" si="12"/>
        <v>Jan - 15</v>
      </c>
      <c r="BW34" s="175" t="str">
        <f t="shared" si="13"/>
        <v>One Year FinancingAll IndustriesM2</v>
      </c>
      <c r="BX34" t="s">
        <v>158</v>
      </c>
      <c r="BY34" t="s">
        <v>69</v>
      </c>
      <c r="BZ34" t="s">
        <v>597</v>
      </c>
      <c r="CA34">
        <v>26</v>
      </c>
      <c r="CB34">
        <v>1003741.94</v>
      </c>
      <c r="CC34">
        <v>19252.36</v>
      </c>
      <c r="CD34">
        <v>1.9180587400000001E-2</v>
      </c>
      <c r="CI34" s="175" t="str">
        <f t="shared" si="14"/>
        <v>Settlement AdvanceDec - 14</v>
      </c>
      <c r="CJ34" t="s">
        <v>164</v>
      </c>
      <c r="CK34" t="s">
        <v>303</v>
      </c>
      <c r="CL34">
        <v>1</v>
      </c>
      <c r="CM34">
        <v>-779.9</v>
      </c>
      <c r="CN34">
        <v>14625654.84</v>
      </c>
      <c r="CO34" s="175">
        <f t="shared" si="15"/>
        <v>-5.3324108119045421E-5</v>
      </c>
      <c r="CP34" s="175" t="str">
        <f t="shared" si="16"/>
        <v>Dec - 14</v>
      </c>
      <c r="CU34" s="175" t="str">
        <f t="shared" si="17"/>
        <v>All ProductsJan - 15Retail</v>
      </c>
      <c r="CV34" t="s">
        <v>596</v>
      </c>
      <c r="CW34" t="s">
        <v>520</v>
      </c>
      <c r="CX34">
        <v>6</v>
      </c>
      <c r="CY34">
        <v>130124.32</v>
      </c>
      <c r="CZ34">
        <v>283782929.83999997</v>
      </c>
      <c r="DA34" t="s">
        <v>12</v>
      </c>
      <c r="DB34" s="175">
        <f t="shared" si="18"/>
        <v>4.5853469788815549E-4</v>
      </c>
      <c r="DC34" s="175" t="str">
        <f t="shared" si="19"/>
        <v>Jan - 15</v>
      </c>
      <c r="DH34" s="175" t="str">
        <f t="shared" si="20"/>
        <v>W/O last 12MRestaurantAll ProductsM14</v>
      </c>
      <c r="DI34" t="s">
        <v>596</v>
      </c>
      <c r="DJ34" t="s">
        <v>562</v>
      </c>
      <c r="DK34" t="s">
        <v>13</v>
      </c>
      <c r="DL34" t="s">
        <v>603</v>
      </c>
      <c r="DM34">
        <v>13</v>
      </c>
    </row>
    <row r="35" spans="2:117" x14ac:dyDescent="0.3">
      <c r="B35" s="175" t="str">
        <f t="shared" si="0"/>
        <v>RetriggersAll TriggersNov - 14</v>
      </c>
      <c r="C35" t="s">
        <v>599</v>
      </c>
      <c r="D35" t="s">
        <v>593</v>
      </c>
      <c r="E35" t="s">
        <v>302</v>
      </c>
      <c r="F35">
        <v>2137</v>
      </c>
      <c r="G35">
        <v>394</v>
      </c>
      <c r="H35">
        <v>1743</v>
      </c>
      <c r="I35" s="175" t="str">
        <f t="shared" si="1"/>
        <v>Nov - 14</v>
      </c>
      <c r="N35" s="175" t="str">
        <f t="shared" si="2"/>
        <v>All Trigger TypesAgingJun - 14Action Taken (Timely)</v>
      </c>
      <c r="O35" t="s">
        <v>626</v>
      </c>
      <c r="P35" t="s">
        <v>391</v>
      </c>
      <c r="Q35" t="s">
        <v>297</v>
      </c>
      <c r="R35" t="s">
        <v>588</v>
      </c>
      <c r="S35">
        <v>30</v>
      </c>
      <c r="T35">
        <v>176</v>
      </c>
      <c r="U35">
        <v>0.1704545455</v>
      </c>
      <c r="V35" s="175" t="str">
        <f t="shared" si="3"/>
        <v>Jun - 14</v>
      </c>
      <c r="Y35" s="175" t="str">
        <f t="shared" si="4"/>
        <v>All Trigger TypesAgingJan - 14Action Taken (Late)</v>
      </c>
      <c r="Z35" t="s">
        <v>626</v>
      </c>
      <c r="AA35" t="s">
        <v>391</v>
      </c>
      <c r="AB35" t="s">
        <v>294</v>
      </c>
      <c r="AC35">
        <v>53</v>
      </c>
      <c r="AD35" t="s">
        <v>589</v>
      </c>
      <c r="AE35">
        <v>0</v>
      </c>
      <c r="AF35">
        <v>0</v>
      </c>
      <c r="AG35" s="175" t="str">
        <f t="shared" si="5"/>
        <v>Jan - 14</v>
      </c>
      <c r="AK35" s="175" t="str">
        <f t="shared" si="6"/>
        <v>New TriggersDebit ACH behaviorAug - 14Debit ACH</v>
      </c>
      <c r="AL35" t="s">
        <v>598</v>
      </c>
      <c r="AM35" t="s">
        <v>204</v>
      </c>
      <c r="AN35" t="s">
        <v>299</v>
      </c>
      <c r="AO35" t="s">
        <v>202</v>
      </c>
      <c r="AP35">
        <v>1</v>
      </c>
      <c r="AQ35">
        <v>137</v>
      </c>
      <c r="AR35">
        <v>7.2992700999999997E-3</v>
      </c>
      <c r="AS35" s="175" t="str">
        <f t="shared" si="7"/>
        <v>Aug - 14</v>
      </c>
      <c r="AX35" s="175" t="str">
        <f t="shared" si="8"/>
        <v>RetriggersAgingJul - 14</v>
      </c>
      <c r="AY35" t="s">
        <v>599</v>
      </c>
      <c r="AZ35" t="s">
        <v>391</v>
      </c>
      <c r="BA35" t="s">
        <v>298</v>
      </c>
      <c r="BB35">
        <v>162</v>
      </c>
      <c r="BC35">
        <v>0</v>
      </c>
      <c r="BD35">
        <v>10.028985507</v>
      </c>
      <c r="BE35" s="175" t="str">
        <f t="shared" si="9"/>
        <v>Jul - 14</v>
      </c>
      <c r="BM35" s="175" t="str">
        <f t="shared" si="10"/>
        <v>All ProductsJan - 15Debit ACH</v>
      </c>
      <c r="BN35" t="s">
        <v>596</v>
      </c>
      <c r="BO35" t="s">
        <v>520</v>
      </c>
      <c r="BP35">
        <v>0</v>
      </c>
      <c r="BQ35">
        <v>0</v>
      </c>
      <c r="BR35">
        <v>16496367.460000001</v>
      </c>
      <c r="BS35" t="s">
        <v>202</v>
      </c>
      <c r="BT35" s="175">
        <f t="shared" si="11"/>
        <v>0</v>
      </c>
      <c r="BU35" s="175" t="str">
        <f t="shared" si="12"/>
        <v>Jan - 15</v>
      </c>
      <c r="BW35" s="175" t="str">
        <f t="shared" si="13"/>
        <v>One Year FinancingAll IndustriesM3</v>
      </c>
      <c r="BX35" t="s">
        <v>158</v>
      </c>
      <c r="BY35" t="s">
        <v>70</v>
      </c>
      <c r="BZ35" t="s">
        <v>597</v>
      </c>
      <c r="CA35">
        <v>26</v>
      </c>
      <c r="CB35">
        <v>1003741.94</v>
      </c>
      <c r="CC35">
        <v>62818.73</v>
      </c>
      <c r="CD35">
        <v>6.2584542399999998E-2</v>
      </c>
      <c r="CI35" s="175" t="str">
        <f t="shared" si="14"/>
        <v>Settlement AdvanceFeb - 15</v>
      </c>
      <c r="CJ35" t="s">
        <v>164</v>
      </c>
      <c r="CK35" t="s">
        <v>519</v>
      </c>
      <c r="CL35">
        <v>4</v>
      </c>
      <c r="CM35">
        <v>110159.1</v>
      </c>
      <c r="CN35">
        <v>10998823.27</v>
      </c>
      <c r="CO35" s="175">
        <f t="shared" si="15"/>
        <v>1.0015535052778425E-2</v>
      </c>
      <c r="CP35" s="175" t="str">
        <f t="shared" si="16"/>
        <v>Feb - 15</v>
      </c>
      <c r="CU35" s="175" t="str">
        <f t="shared" si="17"/>
        <v>All ProductsJul - 14Others</v>
      </c>
      <c r="CV35" t="s">
        <v>596</v>
      </c>
      <c r="CW35" t="s">
        <v>298</v>
      </c>
      <c r="CX35">
        <v>0</v>
      </c>
      <c r="CY35">
        <v>0</v>
      </c>
      <c r="CZ35">
        <v>69725415.530000001</v>
      </c>
      <c r="DA35" t="s">
        <v>106</v>
      </c>
      <c r="DB35" s="175">
        <f t="shared" si="18"/>
        <v>0</v>
      </c>
      <c r="DC35" s="175" t="str">
        <f t="shared" si="19"/>
        <v>Jul - 14</v>
      </c>
      <c r="DH35" s="175" t="str">
        <f t="shared" si="20"/>
        <v>W/O last 12MRestaurantAll ProductsM15</v>
      </c>
      <c r="DI35" t="s">
        <v>596</v>
      </c>
      <c r="DJ35" t="s">
        <v>563</v>
      </c>
      <c r="DK35" t="s">
        <v>13</v>
      </c>
      <c r="DL35" t="s">
        <v>603</v>
      </c>
      <c r="DM35">
        <v>4</v>
      </c>
    </row>
    <row r="36" spans="2:117" x14ac:dyDescent="0.3">
      <c r="B36" s="175" t="str">
        <f t="shared" si="0"/>
        <v>New TriggersAll TriggersOct - 14</v>
      </c>
      <c r="C36" t="s">
        <v>598</v>
      </c>
      <c r="D36" t="s">
        <v>593</v>
      </c>
      <c r="E36" t="s">
        <v>301</v>
      </c>
      <c r="F36">
        <v>367</v>
      </c>
      <c r="G36">
        <v>117</v>
      </c>
      <c r="H36">
        <v>250</v>
      </c>
      <c r="I36" s="175" t="str">
        <f t="shared" si="1"/>
        <v>Oct - 14</v>
      </c>
      <c r="N36" s="175" t="str">
        <f t="shared" si="2"/>
        <v>All Trigger TypesAgingMar - 14Action Taken (Late)</v>
      </c>
      <c r="O36" t="s">
        <v>626</v>
      </c>
      <c r="P36" t="s">
        <v>391</v>
      </c>
      <c r="Q36" t="s">
        <v>525</v>
      </c>
      <c r="R36" t="s">
        <v>589</v>
      </c>
      <c r="S36">
        <v>35</v>
      </c>
      <c r="T36">
        <v>176</v>
      </c>
      <c r="U36">
        <v>0.19886363639999999</v>
      </c>
      <c r="V36" s="175" t="str">
        <f t="shared" si="3"/>
        <v>Mar - 14</v>
      </c>
      <c r="Y36" s="175" t="str">
        <f t="shared" si="4"/>
        <v>All Trigger TypesAgingJan - 14No Action Taken (Not Req)</v>
      </c>
      <c r="Z36" t="s">
        <v>626</v>
      </c>
      <c r="AA36" t="s">
        <v>391</v>
      </c>
      <c r="AB36" t="s">
        <v>294</v>
      </c>
      <c r="AC36">
        <v>31</v>
      </c>
      <c r="AD36" t="s">
        <v>617</v>
      </c>
      <c r="AE36">
        <v>0</v>
      </c>
      <c r="AF36">
        <v>0</v>
      </c>
      <c r="AG36" s="175" t="str">
        <f t="shared" si="5"/>
        <v>Jan - 14</v>
      </c>
      <c r="AK36" s="175" t="str">
        <f t="shared" si="6"/>
        <v>New TriggersDebit ACH behaviorAug - 14No action</v>
      </c>
      <c r="AL36" t="s">
        <v>598</v>
      </c>
      <c r="AM36" t="s">
        <v>204</v>
      </c>
      <c r="AN36" t="s">
        <v>299</v>
      </c>
      <c r="AO36" t="s">
        <v>623</v>
      </c>
      <c r="AP36">
        <v>117</v>
      </c>
      <c r="AQ36">
        <v>137</v>
      </c>
      <c r="AR36">
        <v>0.85401459850000006</v>
      </c>
      <c r="AS36" s="175" t="str">
        <f t="shared" si="7"/>
        <v>Aug - 14</v>
      </c>
      <c r="AX36" s="175" t="str">
        <f t="shared" si="8"/>
        <v>RetriggersAgingJun - 14</v>
      </c>
      <c r="AY36" t="s">
        <v>599</v>
      </c>
      <c r="AZ36" t="s">
        <v>391</v>
      </c>
      <c r="BA36" t="s">
        <v>297</v>
      </c>
      <c r="BB36">
        <v>135</v>
      </c>
      <c r="BC36">
        <v>0</v>
      </c>
      <c r="BD36">
        <v>9.2786885245999997</v>
      </c>
      <c r="BE36" s="175" t="str">
        <f t="shared" si="9"/>
        <v>Jun - 14</v>
      </c>
      <c r="BM36" s="175" t="str">
        <f t="shared" si="10"/>
        <v>All ProductsJan - 15Lockbox</v>
      </c>
      <c r="BN36" t="s">
        <v>596</v>
      </c>
      <c r="BO36" t="s">
        <v>520</v>
      </c>
      <c r="BP36">
        <v>6</v>
      </c>
      <c r="BQ36">
        <v>183965.35</v>
      </c>
      <c r="BR36">
        <v>124230101.02</v>
      </c>
      <c r="BS36" t="s">
        <v>249</v>
      </c>
      <c r="BT36" s="175">
        <f t="shared" si="11"/>
        <v>1.4808435998163048E-3</v>
      </c>
      <c r="BU36" s="175" t="str">
        <f t="shared" si="12"/>
        <v>Jan - 15</v>
      </c>
      <c r="BW36" s="175" t="str">
        <f t="shared" si="13"/>
        <v>One Year FinancingAll IndustriesM4</v>
      </c>
      <c r="BX36" t="s">
        <v>158</v>
      </c>
      <c r="BY36" t="s">
        <v>71</v>
      </c>
      <c r="BZ36" t="s">
        <v>597</v>
      </c>
      <c r="CA36">
        <v>26</v>
      </c>
      <c r="CB36">
        <v>1003741.94</v>
      </c>
      <c r="CC36">
        <v>122976.13</v>
      </c>
      <c r="CD36">
        <v>0.12251767619999999</v>
      </c>
      <c r="CI36" s="175" t="str">
        <f t="shared" si="14"/>
        <v>Settlement AdvanceJan - 15</v>
      </c>
      <c r="CJ36" t="s">
        <v>164</v>
      </c>
      <c r="CK36" t="s">
        <v>520</v>
      </c>
      <c r="CL36">
        <v>3</v>
      </c>
      <c r="CM36">
        <v>40391.129999999997</v>
      </c>
      <c r="CN36">
        <v>13232731.439999999</v>
      </c>
      <c r="CO36" s="175">
        <f t="shared" si="15"/>
        <v>3.0523652794694667E-3</v>
      </c>
      <c r="CP36" s="175" t="str">
        <f t="shared" si="16"/>
        <v>Jan - 15</v>
      </c>
      <c r="CU36" s="175" t="str">
        <f t="shared" si="17"/>
        <v>All ProductsJul - 14Restaurant</v>
      </c>
      <c r="CV36" t="s">
        <v>596</v>
      </c>
      <c r="CW36" t="s">
        <v>298</v>
      </c>
      <c r="CX36">
        <v>0</v>
      </c>
      <c r="CY36">
        <v>0</v>
      </c>
      <c r="CZ36">
        <v>116623909.29000001</v>
      </c>
      <c r="DA36" t="s">
        <v>13</v>
      </c>
      <c r="DB36" s="175">
        <f t="shared" si="18"/>
        <v>0</v>
      </c>
      <c r="DC36" s="175" t="str">
        <f t="shared" si="19"/>
        <v>Jul - 14</v>
      </c>
      <c r="DH36" s="175" t="str">
        <f t="shared" si="20"/>
        <v>W/O last 12MRetailAll ProductsM5</v>
      </c>
      <c r="DI36" t="s">
        <v>596</v>
      </c>
      <c r="DJ36" t="s">
        <v>72</v>
      </c>
      <c r="DK36" t="s">
        <v>12</v>
      </c>
      <c r="DL36" t="s">
        <v>603</v>
      </c>
      <c r="DM36">
        <v>4</v>
      </c>
    </row>
    <row r="37" spans="2:117" x14ac:dyDescent="0.3">
      <c r="B37" s="175" t="str">
        <f t="shared" si="0"/>
        <v>RetriggersAll TriggersOct - 14</v>
      </c>
      <c r="C37" t="s">
        <v>599</v>
      </c>
      <c r="D37" t="s">
        <v>593</v>
      </c>
      <c r="E37" t="s">
        <v>301</v>
      </c>
      <c r="F37">
        <v>1768</v>
      </c>
      <c r="G37">
        <v>433</v>
      </c>
      <c r="H37">
        <v>1335</v>
      </c>
      <c r="I37" s="175" t="str">
        <f t="shared" si="1"/>
        <v>Oct - 14</v>
      </c>
      <c r="N37" s="175" t="str">
        <f t="shared" si="2"/>
        <v>All Trigger TypesAgingMar - 14No Action Taken (Req)</v>
      </c>
      <c r="O37" t="s">
        <v>626</v>
      </c>
      <c r="P37" t="s">
        <v>391</v>
      </c>
      <c r="Q37" t="s">
        <v>525</v>
      </c>
      <c r="R37" t="s">
        <v>616</v>
      </c>
      <c r="S37">
        <v>74</v>
      </c>
      <c r="T37">
        <v>176</v>
      </c>
      <c r="U37">
        <v>0.4204545455</v>
      </c>
      <c r="V37" s="175" t="str">
        <f t="shared" si="3"/>
        <v>Mar - 14</v>
      </c>
      <c r="Y37" s="175" t="str">
        <f t="shared" si="4"/>
        <v>All Trigger TypesAgingJan - 14No Action Taken (Req)</v>
      </c>
      <c r="Z37" t="s">
        <v>626</v>
      </c>
      <c r="AA37" t="s">
        <v>391</v>
      </c>
      <c r="AB37" t="s">
        <v>294</v>
      </c>
      <c r="AC37">
        <v>26</v>
      </c>
      <c r="AD37" t="s">
        <v>616</v>
      </c>
      <c r="AE37">
        <v>0</v>
      </c>
      <c r="AF37">
        <v>0</v>
      </c>
      <c r="AG37" s="175" t="str">
        <f t="shared" si="5"/>
        <v>Jan - 14</v>
      </c>
      <c r="AK37" s="175" t="str">
        <f t="shared" si="6"/>
        <v>New TriggersNo amortizationAug - 14Customer contact</v>
      </c>
      <c r="AL37" t="s">
        <v>598</v>
      </c>
      <c r="AM37" t="s">
        <v>537</v>
      </c>
      <c r="AN37" t="s">
        <v>299</v>
      </c>
      <c r="AO37" t="s">
        <v>571</v>
      </c>
      <c r="AP37">
        <v>132</v>
      </c>
      <c r="AQ37">
        <v>770</v>
      </c>
      <c r="AR37">
        <v>0.17142857140000001</v>
      </c>
      <c r="AS37" s="175" t="str">
        <f t="shared" si="7"/>
        <v>Aug - 14</v>
      </c>
      <c r="AX37" s="175" t="str">
        <f t="shared" si="8"/>
        <v>RetriggersAgingMar - 14</v>
      </c>
      <c r="AY37" t="s">
        <v>599</v>
      </c>
      <c r="AZ37" t="s">
        <v>391</v>
      </c>
      <c r="BA37" t="s">
        <v>525</v>
      </c>
      <c r="BB37">
        <v>103</v>
      </c>
      <c r="BC37">
        <v>0</v>
      </c>
      <c r="BD37">
        <v>6.9090909090999997</v>
      </c>
      <c r="BE37" s="175" t="str">
        <f t="shared" si="9"/>
        <v>Mar - 14</v>
      </c>
      <c r="BM37" s="175" t="str">
        <f t="shared" si="10"/>
        <v>All ProductsJan - 15Split Funding</v>
      </c>
      <c r="BN37" t="s">
        <v>596</v>
      </c>
      <c r="BO37" t="s">
        <v>520</v>
      </c>
      <c r="BP37">
        <v>0</v>
      </c>
      <c r="BQ37">
        <v>0</v>
      </c>
      <c r="BR37">
        <v>13291767.76</v>
      </c>
      <c r="BS37" t="s">
        <v>602</v>
      </c>
      <c r="BT37" s="175">
        <f t="shared" si="11"/>
        <v>0</v>
      </c>
      <c r="BU37" s="175" t="str">
        <f t="shared" si="12"/>
        <v>Jan - 15</v>
      </c>
      <c r="BW37" s="175" t="str">
        <f t="shared" si="13"/>
        <v>One Year FinancingAll IndustriesM5</v>
      </c>
      <c r="BX37" t="s">
        <v>158</v>
      </c>
      <c r="BY37" t="s">
        <v>72</v>
      </c>
      <c r="BZ37" t="s">
        <v>597</v>
      </c>
      <c r="CA37">
        <v>26</v>
      </c>
      <c r="CB37">
        <v>1003741.94</v>
      </c>
      <c r="CC37">
        <v>214216.12</v>
      </c>
      <c r="CD37">
        <v>0.2134175244</v>
      </c>
      <c r="CI37" s="175" t="str">
        <f t="shared" si="14"/>
        <v>Settlement AdvanceJul - 14</v>
      </c>
      <c r="CJ37" t="s">
        <v>164</v>
      </c>
      <c r="CK37" t="s">
        <v>298</v>
      </c>
      <c r="CL37">
        <v>0</v>
      </c>
      <c r="CM37">
        <v>0</v>
      </c>
      <c r="CN37">
        <v>13762413.390000001</v>
      </c>
      <c r="CO37" s="175">
        <f t="shared" si="15"/>
        <v>0</v>
      </c>
      <c r="CP37" s="175" t="str">
        <f t="shared" si="16"/>
        <v>Jul - 14</v>
      </c>
      <c r="CU37" s="175" t="str">
        <f t="shared" si="17"/>
        <v>All ProductsJul - 14Retail</v>
      </c>
      <c r="CV37" t="s">
        <v>596</v>
      </c>
      <c r="CW37" t="s">
        <v>298</v>
      </c>
      <c r="CX37">
        <v>0</v>
      </c>
      <c r="CY37">
        <v>0</v>
      </c>
      <c r="CZ37">
        <v>203189560.19</v>
      </c>
      <c r="DA37" t="s">
        <v>12</v>
      </c>
      <c r="DB37" s="175">
        <f t="shared" si="18"/>
        <v>0</v>
      </c>
      <c r="DC37" s="175" t="str">
        <f t="shared" si="19"/>
        <v>Jul - 14</v>
      </c>
      <c r="DH37" s="175" t="str">
        <f t="shared" si="20"/>
        <v>W/O last 12MRetailAll ProductsM6</v>
      </c>
      <c r="DI37" t="s">
        <v>596</v>
      </c>
      <c r="DJ37" t="s">
        <v>73</v>
      </c>
      <c r="DK37" t="s">
        <v>12</v>
      </c>
      <c r="DL37" t="s">
        <v>603</v>
      </c>
      <c r="DM37">
        <v>6</v>
      </c>
    </row>
    <row r="38" spans="2:117" x14ac:dyDescent="0.3">
      <c r="B38" s="175" t="str">
        <f t="shared" si="0"/>
        <v>New TriggersAll TriggersSep - 14</v>
      </c>
      <c r="C38" t="s">
        <v>598</v>
      </c>
      <c r="D38" t="s">
        <v>593</v>
      </c>
      <c r="E38" t="s">
        <v>300</v>
      </c>
      <c r="F38">
        <v>288</v>
      </c>
      <c r="G38">
        <v>77</v>
      </c>
      <c r="H38">
        <v>211</v>
      </c>
      <c r="I38" s="175" t="str">
        <f t="shared" si="1"/>
        <v>Sep - 14</v>
      </c>
      <c r="N38" s="175" t="str">
        <f t="shared" si="2"/>
        <v>All Trigger TypesAgingMar - 14No Action Taken (Not Req)</v>
      </c>
      <c r="O38" t="s">
        <v>626</v>
      </c>
      <c r="P38" t="s">
        <v>391</v>
      </c>
      <c r="Q38" t="s">
        <v>525</v>
      </c>
      <c r="R38" t="s">
        <v>617</v>
      </c>
      <c r="S38">
        <v>54</v>
      </c>
      <c r="T38">
        <v>176</v>
      </c>
      <c r="U38">
        <v>0.30681818179999998</v>
      </c>
      <c r="V38" s="175" t="str">
        <f t="shared" si="3"/>
        <v>Mar - 14</v>
      </c>
      <c r="Y38" s="175" t="str">
        <f t="shared" si="4"/>
        <v>All Trigger TypesAgingJul - 14Action Taken (Late)</v>
      </c>
      <c r="Z38" t="s">
        <v>626</v>
      </c>
      <c r="AA38" t="s">
        <v>391</v>
      </c>
      <c r="AB38" t="s">
        <v>298</v>
      </c>
      <c r="AC38">
        <v>44</v>
      </c>
      <c r="AD38" t="s">
        <v>589</v>
      </c>
      <c r="AE38">
        <v>4</v>
      </c>
      <c r="AF38">
        <v>9.0909090900000003E-2</v>
      </c>
      <c r="AG38" s="175" t="str">
        <f t="shared" si="5"/>
        <v>Jul - 14</v>
      </c>
      <c r="AK38" s="175" t="str">
        <f t="shared" si="6"/>
        <v>New TriggersNo amortizationAug - 14Debit ACH</v>
      </c>
      <c r="AL38" t="s">
        <v>598</v>
      </c>
      <c r="AM38" t="s">
        <v>537</v>
      </c>
      <c r="AN38" t="s">
        <v>299</v>
      </c>
      <c r="AO38" t="s">
        <v>202</v>
      </c>
      <c r="AP38">
        <v>12</v>
      </c>
      <c r="AQ38">
        <v>770</v>
      </c>
      <c r="AR38">
        <v>1.55844156E-2</v>
      </c>
      <c r="AS38" s="175" t="str">
        <f t="shared" si="7"/>
        <v>Aug - 14</v>
      </c>
      <c r="AX38" s="175" t="str">
        <f t="shared" si="8"/>
        <v>RetriggersAgingMay - 14</v>
      </c>
      <c r="AY38" t="s">
        <v>599</v>
      </c>
      <c r="AZ38" t="s">
        <v>391</v>
      </c>
      <c r="BA38" t="s">
        <v>296</v>
      </c>
      <c r="BB38">
        <v>177</v>
      </c>
      <c r="BC38">
        <v>2.5477706999999999E-2</v>
      </c>
      <c r="BD38">
        <v>9.7623762375999998</v>
      </c>
      <c r="BE38" s="175" t="str">
        <f t="shared" si="9"/>
        <v>May - 14</v>
      </c>
      <c r="BM38" s="175" t="str">
        <f t="shared" si="10"/>
        <v>All ProductsJul - 14AXP only</v>
      </c>
      <c r="BN38" t="s">
        <v>596</v>
      </c>
      <c r="BO38" t="s">
        <v>298</v>
      </c>
      <c r="BP38">
        <v>0</v>
      </c>
      <c r="BQ38">
        <v>0</v>
      </c>
      <c r="BR38">
        <v>311656619.54000002</v>
      </c>
      <c r="BS38" t="s">
        <v>576</v>
      </c>
      <c r="BT38" s="175">
        <f t="shared" si="11"/>
        <v>0</v>
      </c>
      <c r="BU38" s="175" t="str">
        <f t="shared" si="12"/>
        <v>Jul - 14</v>
      </c>
      <c r="BW38" s="175" t="str">
        <f t="shared" si="13"/>
        <v>One Year FinancingAll IndustriesM6</v>
      </c>
      <c r="BX38" t="s">
        <v>158</v>
      </c>
      <c r="BY38" t="s">
        <v>73</v>
      </c>
      <c r="BZ38" t="s">
        <v>597</v>
      </c>
      <c r="CA38">
        <v>26</v>
      </c>
      <c r="CB38">
        <v>1003741.94</v>
      </c>
      <c r="CC38">
        <v>420691.03</v>
      </c>
      <c r="CD38">
        <v>0.41912269800000002</v>
      </c>
      <c r="CI38" s="175" t="str">
        <f t="shared" si="14"/>
        <v>Settlement AdvanceJun - 14</v>
      </c>
      <c r="CJ38" t="s">
        <v>164</v>
      </c>
      <c r="CK38" t="s">
        <v>297</v>
      </c>
      <c r="CL38">
        <v>1</v>
      </c>
      <c r="CM38">
        <v>6119.11</v>
      </c>
      <c r="CN38">
        <v>13807157.02</v>
      </c>
      <c r="CO38" s="175">
        <f t="shared" si="15"/>
        <v>4.431839220149609E-4</v>
      </c>
      <c r="CP38" s="175" t="str">
        <f t="shared" si="16"/>
        <v>Jun - 14</v>
      </c>
      <c r="CU38" s="175" t="str">
        <f t="shared" si="17"/>
        <v>All ProductsJun - 14Others</v>
      </c>
      <c r="CV38" t="s">
        <v>596</v>
      </c>
      <c r="CW38" t="s">
        <v>297</v>
      </c>
      <c r="CX38">
        <v>0</v>
      </c>
      <c r="CY38">
        <v>0</v>
      </c>
      <c r="CZ38">
        <v>62243843.539999999</v>
      </c>
      <c r="DA38" t="s">
        <v>106</v>
      </c>
      <c r="DB38" s="175">
        <f t="shared" si="18"/>
        <v>0</v>
      </c>
      <c r="DC38" s="175" t="str">
        <f t="shared" si="19"/>
        <v>Jun - 14</v>
      </c>
      <c r="DH38" s="175" t="str">
        <f t="shared" si="20"/>
        <v>W/O last 12MRetailAll ProductsM7</v>
      </c>
      <c r="DI38" t="s">
        <v>596</v>
      </c>
      <c r="DJ38" t="s">
        <v>74</v>
      </c>
      <c r="DK38" t="s">
        <v>12</v>
      </c>
      <c r="DL38" t="s">
        <v>603</v>
      </c>
      <c r="DM38">
        <v>7</v>
      </c>
    </row>
    <row r="39" spans="2:117" x14ac:dyDescent="0.3">
      <c r="B39" s="175" t="str">
        <f t="shared" si="0"/>
        <v>RetriggersAll TriggersSep - 14</v>
      </c>
      <c r="C39" t="s">
        <v>599</v>
      </c>
      <c r="D39" t="s">
        <v>593</v>
      </c>
      <c r="E39" t="s">
        <v>300</v>
      </c>
      <c r="F39">
        <v>1870</v>
      </c>
      <c r="G39">
        <v>330</v>
      </c>
      <c r="H39">
        <v>1540</v>
      </c>
      <c r="I39" s="175" t="str">
        <f t="shared" si="1"/>
        <v>Sep - 14</v>
      </c>
      <c r="N39" s="175" t="str">
        <f t="shared" si="2"/>
        <v>All Trigger TypesAgingMar - 14Action Taken (Timely)</v>
      </c>
      <c r="O39" t="s">
        <v>626</v>
      </c>
      <c r="P39" t="s">
        <v>391</v>
      </c>
      <c r="Q39" t="s">
        <v>525</v>
      </c>
      <c r="R39" t="s">
        <v>588</v>
      </c>
      <c r="S39">
        <v>13</v>
      </c>
      <c r="T39">
        <v>176</v>
      </c>
      <c r="U39">
        <v>7.3863636400000002E-2</v>
      </c>
      <c r="V39" s="175" t="str">
        <f t="shared" si="3"/>
        <v>Mar - 14</v>
      </c>
      <c r="Y39" s="175" t="str">
        <f t="shared" si="4"/>
        <v>All Trigger TypesAgingJul - 14Action Taken (Timely)</v>
      </c>
      <c r="Z39" t="s">
        <v>626</v>
      </c>
      <c r="AA39" t="s">
        <v>391</v>
      </c>
      <c r="AB39" t="s">
        <v>298</v>
      </c>
      <c r="AC39">
        <v>32</v>
      </c>
      <c r="AD39" t="s">
        <v>588</v>
      </c>
      <c r="AE39">
        <v>2</v>
      </c>
      <c r="AF39">
        <v>6.25E-2</v>
      </c>
      <c r="AG39" s="175" t="str">
        <f t="shared" si="5"/>
        <v>Jul - 14</v>
      </c>
      <c r="AK39" s="175" t="str">
        <f t="shared" si="6"/>
        <v>New TriggersNo amortizationAug - 14No action</v>
      </c>
      <c r="AL39" t="s">
        <v>598</v>
      </c>
      <c r="AM39" t="s">
        <v>537</v>
      </c>
      <c r="AN39" t="s">
        <v>299</v>
      </c>
      <c r="AO39" t="s">
        <v>623</v>
      </c>
      <c r="AP39">
        <v>614</v>
      </c>
      <c r="AQ39">
        <v>770</v>
      </c>
      <c r="AR39">
        <v>0.79740259739999997</v>
      </c>
      <c r="AS39" s="175" t="str">
        <f t="shared" si="7"/>
        <v>Aug - 14</v>
      </c>
      <c r="AX39" s="175" t="str">
        <f t="shared" si="8"/>
        <v>RetriggersAgingNov - 14</v>
      </c>
      <c r="AY39" t="s">
        <v>599</v>
      </c>
      <c r="AZ39" t="s">
        <v>391</v>
      </c>
      <c r="BA39" t="s">
        <v>302</v>
      </c>
      <c r="BB39">
        <v>262</v>
      </c>
      <c r="BC39">
        <v>0</v>
      </c>
      <c r="BD39">
        <v>9.6039603959999997</v>
      </c>
      <c r="BE39" s="175" t="str">
        <f t="shared" si="9"/>
        <v>Nov - 14</v>
      </c>
      <c r="BM39" s="175" t="str">
        <f t="shared" si="10"/>
        <v>All ProductsJul - 14Lockbox</v>
      </c>
      <c r="BN39" t="s">
        <v>596</v>
      </c>
      <c r="BO39" t="s">
        <v>298</v>
      </c>
      <c r="BP39">
        <v>0</v>
      </c>
      <c r="BQ39">
        <v>0</v>
      </c>
      <c r="BR39">
        <v>77882265.469999999</v>
      </c>
      <c r="BS39" t="s">
        <v>249</v>
      </c>
      <c r="BT39" s="175">
        <f t="shared" si="11"/>
        <v>0</v>
      </c>
      <c r="BU39" s="175" t="str">
        <f t="shared" si="12"/>
        <v>Jul - 14</v>
      </c>
      <c r="BW39" s="175" t="str">
        <f t="shared" si="13"/>
        <v>One Year FinancingOthersM0</v>
      </c>
      <c r="BX39" t="s">
        <v>158</v>
      </c>
      <c r="BY39" t="s">
        <v>567</v>
      </c>
      <c r="BZ39" t="s">
        <v>106</v>
      </c>
      <c r="CA39">
        <v>3</v>
      </c>
      <c r="CB39">
        <v>91960.7</v>
      </c>
      <c r="CC39">
        <v>308.27</v>
      </c>
      <c r="CD39">
        <v>3.3521928000000002E-3</v>
      </c>
      <c r="CI39" s="175" t="str">
        <f t="shared" si="14"/>
        <v>Settlement AdvanceMar - 14</v>
      </c>
      <c r="CJ39" t="s">
        <v>164</v>
      </c>
      <c r="CK39" t="s">
        <v>525</v>
      </c>
      <c r="CL39">
        <v>0</v>
      </c>
      <c r="CM39">
        <v>0</v>
      </c>
      <c r="CN39">
        <v>10677471.77</v>
      </c>
      <c r="CO39" s="175">
        <f t="shared" si="15"/>
        <v>0</v>
      </c>
      <c r="CP39" s="175" t="str">
        <f t="shared" si="16"/>
        <v>Mar - 14</v>
      </c>
      <c r="CU39" s="175" t="str">
        <f t="shared" si="17"/>
        <v>All ProductsJun - 14Restaurant</v>
      </c>
      <c r="CV39" t="s">
        <v>596</v>
      </c>
      <c r="CW39" t="s">
        <v>297</v>
      </c>
      <c r="CX39">
        <v>3</v>
      </c>
      <c r="CY39">
        <v>121050.22</v>
      </c>
      <c r="CZ39">
        <v>107679274.23999999</v>
      </c>
      <c r="DA39" t="s">
        <v>13</v>
      </c>
      <c r="DB39" s="175">
        <f t="shared" si="18"/>
        <v>1.1241738101818767E-3</v>
      </c>
      <c r="DC39" s="175" t="str">
        <f t="shared" si="19"/>
        <v>Jun - 14</v>
      </c>
      <c r="DH39" s="175" t="str">
        <f t="shared" si="20"/>
        <v>W/O last 12MRetailAll ProductsM8</v>
      </c>
      <c r="DI39" t="s">
        <v>596</v>
      </c>
      <c r="DJ39" t="s">
        <v>75</v>
      </c>
      <c r="DK39" t="s">
        <v>12</v>
      </c>
      <c r="DL39" t="s">
        <v>603</v>
      </c>
      <c r="DM39">
        <v>5</v>
      </c>
    </row>
    <row r="40" spans="2:117" x14ac:dyDescent="0.3">
      <c r="B40" s="175" t="str">
        <f t="shared" si="0"/>
        <v>All Trigger TypesAgingApr - 14</v>
      </c>
      <c r="C40" t="s">
        <v>626</v>
      </c>
      <c r="D40" t="s">
        <v>391</v>
      </c>
      <c r="E40" t="s">
        <v>295</v>
      </c>
      <c r="F40">
        <v>234</v>
      </c>
      <c r="G40">
        <v>114</v>
      </c>
      <c r="H40">
        <v>120</v>
      </c>
      <c r="I40" s="175" t="str">
        <f t="shared" si="1"/>
        <v>Apr - 14</v>
      </c>
      <c r="N40" s="175" t="str">
        <f t="shared" si="2"/>
        <v>All Trigger TypesAgingMay - 14Action Taken (Late)</v>
      </c>
      <c r="O40" t="s">
        <v>626</v>
      </c>
      <c r="P40" t="s">
        <v>391</v>
      </c>
      <c r="Q40" t="s">
        <v>296</v>
      </c>
      <c r="R40" t="s">
        <v>589</v>
      </c>
      <c r="S40">
        <v>36</v>
      </c>
      <c r="T40">
        <v>227</v>
      </c>
      <c r="U40">
        <v>0.15859030839999999</v>
      </c>
      <c r="V40" s="175" t="str">
        <f t="shared" si="3"/>
        <v>May - 14</v>
      </c>
      <c r="Y40" s="175" t="str">
        <f t="shared" si="4"/>
        <v>All Trigger TypesAgingJul - 14No Action Taken (Not Req)</v>
      </c>
      <c r="Z40" t="s">
        <v>626</v>
      </c>
      <c r="AA40" t="s">
        <v>391</v>
      </c>
      <c r="AB40" t="s">
        <v>298</v>
      </c>
      <c r="AC40">
        <v>57</v>
      </c>
      <c r="AD40" t="s">
        <v>617</v>
      </c>
      <c r="AE40">
        <v>1</v>
      </c>
      <c r="AF40">
        <v>1.75438596E-2</v>
      </c>
      <c r="AG40" s="175" t="str">
        <f t="shared" si="5"/>
        <v>Jul - 14</v>
      </c>
      <c r="AK40" s="175" t="str">
        <f t="shared" si="6"/>
        <v>New TriggersNo amortizationAug - 14Others</v>
      </c>
      <c r="AL40" t="s">
        <v>598</v>
      </c>
      <c r="AM40" t="s">
        <v>537</v>
      </c>
      <c r="AN40" t="s">
        <v>299</v>
      </c>
      <c r="AO40" t="s">
        <v>106</v>
      </c>
      <c r="AP40">
        <v>1</v>
      </c>
      <c r="AQ40">
        <v>770</v>
      </c>
      <c r="AR40">
        <v>1.2987013000000001E-3</v>
      </c>
      <c r="AS40" s="175" t="str">
        <f t="shared" si="7"/>
        <v>Aug - 14</v>
      </c>
      <c r="AX40" s="175" t="str">
        <f t="shared" si="8"/>
        <v>RetriggersAgingOct - 14</v>
      </c>
      <c r="AY40" t="s">
        <v>599</v>
      </c>
      <c r="AZ40" t="s">
        <v>391</v>
      </c>
      <c r="BA40" t="s">
        <v>301</v>
      </c>
      <c r="BB40">
        <v>296</v>
      </c>
      <c r="BC40">
        <v>0</v>
      </c>
      <c r="BD40">
        <v>10.694656489</v>
      </c>
      <c r="BE40" s="175" t="str">
        <f t="shared" si="9"/>
        <v>Oct - 14</v>
      </c>
      <c r="BM40" s="175" t="str">
        <f t="shared" si="10"/>
        <v>All ProductsJun - 14AXP only</v>
      </c>
      <c r="BN40" t="s">
        <v>596</v>
      </c>
      <c r="BO40" t="s">
        <v>297</v>
      </c>
      <c r="BP40">
        <v>4</v>
      </c>
      <c r="BQ40">
        <v>181967.98</v>
      </c>
      <c r="BR40">
        <v>285627570.94999999</v>
      </c>
      <c r="BS40" t="s">
        <v>576</v>
      </c>
      <c r="BT40" s="175">
        <f t="shared" si="11"/>
        <v>6.3708128523718073E-4</v>
      </c>
      <c r="BU40" s="175" t="str">
        <f t="shared" si="12"/>
        <v>Jun - 14</v>
      </c>
      <c r="BW40" s="175" t="str">
        <f t="shared" si="13"/>
        <v>One Year FinancingOthersM1</v>
      </c>
      <c r="BX40" t="s">
        <v>158</v>
      </c>
      <c r="BY40" t="s">
        <v>68</v>
      </c>
      <c r="BZ40" t="s">
        <v>106</v>
      </c>
      <c r="CA40">
        <v>3</v>
      </c>
      <c r="CB40">
        <v>91960.7</v>
      </c>
      <c r="CC40">
        <v>308.27</v>
      </c>
      <c r="CD40">
        <v>3.3521928000000002E-3</v>
      </c>
      <c r="CI40" s="175" t="str">
        <f t="shared" si="14"/>
        <v>Settlement AdvanceMay - 14</v>
      </c>
      <c r="CJ40" t="s">
        <v>164</v>
      </c>
      <c r="CK40" t="s">
        <v>296</v>
      </c>
      <c r="CL40">
        <v>1</v>
      </c>
      <c r="CM40">
        <v>9635.31</v>
      </c>
      <c r="CN40">
        <v>10687516.630000001</v>
      </c>
      <c r="CO40" s="175">
        <f t="shared" si="15"/>
        <v>9.0154807085432334E-4</v>
      </c>
      <c r="CP40" s="175" t="str">
        <f t="shared" si="16"/>
        <v>May - 14</v>
      </c>
      <c r="CU40" s="175" t="str">
        <f t="shared" si="17"/>
        <v>All ProductsJun - 14Retail</v>
      </c>
      <c r="CV40" t="s">
        <v>596</v>
      </c>
      <c r="CW40" t="s">
        <v>297</v>
      </c>
      <c r="CX40">
        <v>2</v>
      </c>
      <c r="CY40">
        <v>67036.87</v>
      </c>
      <c r="CZ40">
        <v>189851550.80000001</v>
      </c>
      <c r="DA40" t="s">
        <v>12</v>
      </c>
      <c r="DB40" s="175">
        <f t="shared" si="18"/>
        <v>3.5310151388028585E-4</v>
      </c>
      <c r="DC40" s="175" t="str">
        <f t="shared" si="19"/>
        <v>Jun - 14</v>
      </c>
      <c r="DH40" s="175" t="str">
        <f t="shared" si="20"/>
        <v>W/O last 12MRetailAll ProductsM9</v>
      </c>
      <c r="DI40" t="s">
        <v>596</v>
      </c>
      <c r="DJ40" t="s">
        <v>76</v>
      </c>
      <c r="DK40" t="s">
        <v>12</v>
      </c>
      <c r="DL40" t="s">
        <v>603</v>
      </c>
      <c r="DM40">
        <v>2</v>
      </c>
    </row>
    <row r="41" spans="2:117" x14ac:dyDescent="0.3">
      <c r="B41" s="175" t="str">
        <f t="shared" si="0"/>
        <v>All Trigger TypesAgingAug - 14</v>
      </c>
      <c r="C41" t="s">
        <v>626</v>
      </c>
      <c r="D41" t="s">
        <v>391</v>
      </c>
      <c r="E41" t="s">
        <v>299</v>
      </c>
      <c r="F41">
        <v>272</v>
      </c>
      <c r="G41">
        <v>85</v>
      </c>
      <c r="H41">
        <v>187</v>
      </c>
      <c r="I41" s="175" t="str">
        <f t="shared" si="1"/>
        <v>Aug - 14</v>
      </c>
      <c r="N41" s="175" t="str">
        <f t="shared" si="2"/>
        <v>All Trigger TypesAgingMay - 14Action Taken (Timely)</v>
      </c>
      <c r="O41" t="s">
        <v>626</v>
      </c>
      <c r="P41" t="s">
        <v>391</v>
      </c>
      <c r="Q41" t="s">
        <v>296</v>
      </c>
      <c r="R41" t="s">
        <v>588</v>
      </c>
      <c r="S41">
        <v>38</v>
      </c>
      <c r="T41">
        <v>227</v>
      </c>
      <c r="U41">
        <v>0.16740088110000001</v>
      </c>
      <c r="V41" s="175" t="str">
        <f t="shared" si="3"/>
        <v>May - 14</v>
      </c>
      <c r="Y41" s="175" t="str">
        <f t="shared" si="4"/>
        <v>All Trigger TypesAgingJul - 14No Action Taken (Req)</v>
      </c>
      <c r="Z41" t="s">
        <v>626</v>
      </c>
      <c r="AA41" t="s">
        <v>391</v>
      </c>
      <c r="AB41" t="s">
        <v>298</v>
      </c>
      <c r="AC41">
        <v>115</v>
      </c>
      <c r="AD41" t="s">
        <v>616</v>
      </c>
      <c r="AE41">
        <v>14</v>
      </c>
      <c r="AF41">
        <v>0.12173913040000001</v>
      </c>
      <c r="AG41" s="175" t="str">
        <f t="shared" si="5"/>
        <v>Jul - 14</v>
      </c>
      <c r="AK41" s="175" t="str">
        <f t="shared" si="6"/>
        <v>New TriggersNo amortizationAug - 14Payment plan</v>
      </c>
      <c r="AL41" t="s">
        <v>598</v>
      </c>
      <c r="AM41" t="s">
        <v>537</v>
      </c>
      <c r="AN41" t="s">
        <v>299</v>
      </c>
      <c r="AO41" t="s">
        <v>538</v>
      </c>
      <c r="AP41">
        <v>11</v>
      </c>
      <c r="AQ41">
        <v>770</v>
      </c>
      <c r="AR41">
        <v>1.42857143E-2</v>
      </c>
      <c r="AS41" s="175" t="str">
        <f t="shared" si="7"/>
        <v>Aug - 14</v>
      </c>
      <c r="AX41" s="175" t="str">
        <f t="shared" si="8"/>
        <v>RetriggersAgingSep - 14</v>
      </c>
      <c r="AY41" t="s">
        <v>599</v>
      </c>
      <c r="AZ41" t="s">
        <v>391</v>
      </c>
      <c r="BA41" t="s">
        <v>300</v>
      </c>
      <c r="BB41">
        <v>282</v>
      </c>
      <c r="BC41">
        <v>0</v>
      </c>
      <c r="BD41">
        <v>12.351351351</v>
      </c>
      <c r="BE41" s="175" t="str">
        <f t="shared" si="9"/>
        <v>Sep - 14</v>
      </c>
      <c r="BM41" s="175" t="str">
        <f t="shared" si="10"/>
        <v>All ProductsJun - 14Others</v>
      </c>
      <c r="BN41" t="s">
        <v>596</v>
      </c>
      <c r="BO41" t="s">
        <v>297</v>
      </c>
      <c r="BP41">
        <v>1</v>
      </c>
      <c r="BQ41">
        <v>6119.11</v>
      </c>
      <c r="BR41">
        <v>74147097.629999995</v>
      </c>
      <c r="BS41" t="s">
        <v>106</v>
      </c>
      <c r="BT41" s="175">
        <f t="shared" si="11"/>
        <v>8.2526628763473012E-5</v>
      </c>
      <c r="BU41" s="175" t="str">
        <f t="shared" si="12"/>
        <v>Jun - 14</v>
      </c>
      <c r="BW41" s="175" t="str">
        <f t="shared" si="13"/>
        <v>One Year FinancingOthersM2</v>
      </c>
      <c r="BX41" t="s">
        <v>158</v>
      </c>
      <c r="BY41" t="s">
        <v>69</v>
      </c>
      <c r="BZ41" t="s">
        <v>106</v>
      </c>
      <c r="CA41">
        <v>3</v>
      </c>
      <c r="CB41">
        <v>91960.7</v>
      </c>
      <c r="CC41">
        <v>616.54</v>
      </c>
      <c r="CD41">
        <v>6.7043857E-3</v>
      </c>
      <c r="CI41" s="175" t="str">
        <f t="shared" si="14"/>
        <v>Settlement AdvanceNov - 14</v>
      </c>
      <c r="CJ41" t="s">
        <v>164</v>
      </c>
      <c r="CK41" t="s">
        <v>302</v>
      </c>
      <c r="CL41">
        <v>2</v>
      </c>
      <c r="CM41">
        <v>180106</v>
      </c>
      <c r="CN41">
        <v>14061332.210000001</v>
      </c>
      <c r="CO41" s="175">
        <f t="shared" si="15"/>
        <v>1.280860144047475E-2</v>
      </c>
      <c r="CP41" s="175" t="str">
        <f t="shared" si="16"/>
        <v>Nov - 14</v>
      </c>
      <c r="CU41" s="175" t="str">
        <f t="shared" si="17"/>
        <v>All ProductsMar - 14Others</v>
      </c>
      <c r="CV41" t="s">
        <v>596</v>
      </c>
      <c r="CW41" t="s">
        <v>525</v>
      </c>
      <c r="CX41">
        <v>0</v>
      </c>
      <c r="CY41">
        <v>0</v>
      </c>
      <c r="CZ41">
        <v>54205398.32</v>
      </c>
      <c r="DA41" t="s">
        <v>106</v>
      </c>
      <c r="DB41" s="175">
        <f t="shared" si="18"/>
        <v>0</v>
      </c>
      <c r="DC41" s="175" t="str">
        <f t="shared" si="19"/>
        <v>Mar - 14</v>
      </c>
      <c r="DH41" s="175" t="str">
        <f t="shared" si="20"/>
        <v>W/O last 12MRetailAll ProductsM10</v>
      </c>
      <c r="DI41" t="s">
        <v>596</v>
      </c>
      <c r="DJ41" t="s">
        <v>77</v>
      </c>
      <c r="DK41" t="s">
        <v>12</v>
      </c>
      <c r="DL41" t="s">
        <v>603</v>
      </c>
      <c r="DM41">
        <v>4</v>
      </c>
    </row>
    <row r="42" spans="2:117" x14ac:dyDescent="0.3">
      <c r="B42" s="175" t="str">
        <f t="shared" si="0"/>
        <v>All Trigger TypesAgingDec - 14</v>
      </c>
      <c r="C42" t="s">
        <v>626</v>
      </c>
      <c r="D42" t="s">
        <v>391</v>
      </c>
      <c r="E42" t="s">
        <v>303</v>
      </c>
      <c r="F42">
        <v>398</v>
      </c>
      <c r="G42">
        <v>162</v>
      </c>
      <c r="H42">
        <v>236</v>
      </c>
      <c r="I42" s="175" t="str">
        <f t="shared" si="1"/>
        <v>Dec - 14</v>
      </c>
      <c r="N42" s="175" t="str">
        <f t="shared" si="2"/>
        <v>All Trigger TypesAgingMay - 14No Action Taken (Req)</v>
      </c>
      <c r="O42" t="s">
        <v>626</v>
      </c>
      <c r="P42" t="s">
        <v>391</v>
      </c>
      <c r="Q42" t="s">
        <v>296</v>
      </c>
      <c r="R42" t="s">
        <v>616</v>
      </c>
      <c r="S42">
        <v>116</v>
      </c>
      <c r="T42">
        <v>227</v>
      </c>
      <c r="U42">
        <v>0.51101321590000004</v>
      </c>
      <c r="V42" s="175" t="str">
        <f t="shared" si="3"/>
        <v>May - 14</v>
      </c>
      <c r="Y42" s="175" t="str">
        <f t="shared" si="4"/>
        <v>All Trigger TypesAgingJun - 14Action Taken (Late)</v>
      </c>
      <c r="Z42" t="s">
        <v>626</v>
      </c>
      <c r="AA42" t="s">
        <v>391</v>
      </c>
      <c r="AB42" t="s">
        <v>297</v>
      </c>
      <c r="AC42">
        <v>22</v>
      </c>
      <c r="AD42" t="s">
        <v>589</v>
      </c>
      <c r="AE42">
        <v>2</v>
      </c>
      <c r="AF42">
        <v>9.0909090900000003E-2</v>
      </c>
      <c r="AG42" s="175" t="str">
        <f t="shared" si="5"/>
        <v>Jun - 14</v>
      </c>
      <c r="AK42" s="175" t="str">
        <f t="shared" si="6"/>
        <v>New TriggersOthersAug - 14Customer contact</v>
      </c>
      <c r="AL42" t="s">
        <v>598</v>
      </c>
      <c r="AM42" t="s">
        <v>106</v>
      </c>
      <c r="AN42" t="s">
        <v>299</v>
      </c>
      <c r="AO42" t="s">
        <v>571</v>
      </c>
      <c r="AP42">
        <v>68</v>
      </c>
      <c r="AQ42">
        <v>386</v>
      </c>
      <c r="AR42">
        <v>0.17616580309999999</v>
      </c>
      <c r="AS42" s="175" t="str">
        <f t="shared" si="7"/>
        <v>Aug - 14</v>
      </c>
      <c r="AX42" s="175" t="str">
        <f t="shared" si="8"/>
        <v>All Trigger TypesCV dropApr - 14</v>
      </c>
      <c r="AY42" t="s">
        <v>626</v>
      </c>
      <c r="AZ42" t="s">
        <v>203</v>
      </c>
      <c r="BA42" t="s">
        <v>295</v>
      </c>
      <c r="BB42">
        <v>273</v>
      </c>
      <c r="BC42">
        <v>0.97933884299999996</v>
      </c>
      <c r="BD42">
        <v>2.8</v>
      </c>
      <c r="BE42" s="175" t="str">
        <f t="shared" si="9"/>
        <v>Apr - 14</v>
      </c>
      <c r="BM42" s="175" t="str">
        <f t="shared" si="10"/>
        <v>All ProductsMar - 14AXP only</v>
      </c>
      <c r="BN42" t="s">
        <v>596</v>
      </c>
      <c r="BO42" t="s">
        <v>525</v>
      </c>
      <c r="BP42">
        <v>3</v>
      </c>
      <c r="BQ42">
        <v>83460.06</v>
      </c>
      <c r="BR42">
        <v>234748406.61000001</v>
      </c>
      <c r="BS42" t="s">
        <v>576</v>
      </c>
      <c r="BT42" s="175">
        <f t="shared" si="11"/>
        <v>3.5552982533618057E-4</v>
      </c>
      <c r="BU42" s="175" t="str">
        <f t="shared" si="12"/>
        <v>Mar - 14</v>
      </c>
      <c r="BW42" s="175" t="str">
        <f t="shared" si="13"/>
        <v>One Year FinancingOthersM3</v>
      </c>
      <c r="BX42" t="s">
        <v>158</v>
      </c>
      <c r="BY42" t="s">
        <v>70</v>
      </c>
      <c r="BZ42" t="s">
        <v>106</v>
      </c>
      <c r="CA42">
        <v>3</v>
      </c>
      <c r="CB42">
        <v>91960.7</v>
      </c>
      <c r="CC42">
        <v>22239.09</v>
      </c>
      <c r="CD42">
        <v>0.24183254370000001</v>
      </c>
      <c r="CI42" s="175" t="str">
        <f t="shared" si="14"/>
        <v>Settlement AdvanceOct - 14</v>
      </c>
      <c r="CJ42" t="s">
        <v>164</v>
      </c>
      <c r="CK42" t="s">
        <v>301</v>
      </c>
      <c r="CL42">
        <v>1</v>
      </c>
      <c r="CM42">
        <v>18229.95</v>
      </c>
      <c r="CN42">
        <v>14822687.66</v>
      </c>
      <c r="CO42" s="175">
        <f t="shared" si="15"/>
        <v>1.2298680521478384E-3</v>
      </c>
      <c r="CP42" s="175" t="str">
        <f t="shared" si="16"/>
        <v>Oct - 14</v>
      </c>
      <c r="CU42" s="175" t="str">
        <f t="shared" si="17"/>
        <v>All ProductsMar - 14Restaurant</v>
      </c>
      <c r="CV42" t="s">
        <v>596</v>
      </c>
      <c r="CW42" t="s">
        <v>525</v>
      </c>
      <c r="CX42">
        <v>0</v>
      </c>
      <c r="CY42">
        <v>0</v>
      </c>
      <c r="CZ42">
        <v>90522742.769999996</v>
      </c>
      <c r="DA42" t="s">
        <v>13</v>
      </c>
      <c r="DB42" s="175">
        <f t="shared" si="18"/>
        <v>0</v>
      </c>
      <c r="DC42" s="175" t="str">
        <f t="shared" si="19"/>
        <v>Mar - 14</v>
      </c>
      <c r="DH42" s="175" t="str">
        <f t="shared" si="20"/>
        <v>W/O last 12MRetailAll ProductsM11</v>
      </c>
      <c r="DI42" t="s">
        <v>596</v>
      </c>
      <c r="DJ42" t="s">
        <v>78</v>
      </c>
      <c r="DK42" t="s">
        <v>12</v>
      </c>
      <c r="DL42" t="s">
        <v>603</v>
      </c>
      <c r="DM42">
        <v>8</v>
      </c>
    </row>
    <row r="43" spans="2:117" x14ac:dyDescent="0.3">
      <c r="B43" s="175" t="str">
        <f t="shared" si="0"/>
        <v>All Trigger TypesAgingFeb - 15</v>
      </c>
      <c r="C43" t="s">
        <v>626</v>
      </c>
      <c r="D43" t="s">
        <v>391</v>
      </c>
      <c r="E43" t="s">
        <v>519</v>
      </c>
      <c r="F43">
        <v>438</v>
      </c>
      <c r="G43">
        <v>164</v>
      </c>
      <c r="H43">
        <v>274</v>
      </c>
      <c r="I43" s="175" t="str">
        <f t="shared" si="1"/>
        <v>Feb - 15</v>
      </c>
      <c r="N43" s="175" t="str">
        <f t="shared" si="2"/>
        <v>All Trigger TypesAgingMay - 14No Action Taken (Not Req)</v>
      </c>
      <c r="O43" t="s">
        <v>626</v>
      </c>
      <c r="P43" t="s">
        <v>391</v>
      </c>
      <c r="Q43" t="s">
        <v>296</v>
      </c>
      <c r="R43" t="s">
        <v>617</v>
      </c>
      <c r="S43">
        <v>37</v>
      </c>
      <c r="T43">
        <v>227</v>
      </c>
      <c r="U43">
        <v>0.1629955947</v>
      </c>
      <c r="V43" s="175" t="str">
        <f t="shared" si="3"/>
        <v>May - 14</v>
      </c>
      <c r="Y43" s="175" t="str">
        <f t="shared" si="4"/>
        <v>All Trigger TypesAgingJun - 14Action Taken (Timely)</v>
      </c>
      <c r="Z43" t="s">
        <v>626</v>
      </c>
      <c r="AA43" t="s">
        <v>391</v>
      </c>
      <c r="AB43" t="s">
        <v>297</v>
      </c>
      <c r="AC43">
        <v>30</v>
      </c>
      <c r="AD43" t="s">
        <v>588</v>
      </c>
      <c r="AE43">
        <v>4</v>
      </c>
      <c r="AF43">
        <v>0.1333333333</v>
      </c>
      <c r="AG43" s="175" t="str">
        <f t="shared" si="5"/>
        <v>Jun - 14</v>
      </c>
      <c r="AK43" s="175" t="str">
        <f t="shared" si="6"/>
        <v>New TriggersOthersAug - 14Debit ACH</v>
      </c>
      <c r="AL43" t="s">
        <v>598</v>
      </c>
      <c r="AM43" t="s">
        <v>106</v>
      </c>
      <c r="AN43" t="s">
        <v>299</v>
      </c>
      <c r="AO43" t="s">
        <v>202</v>
      </c>
      <c r="AP43">
        <v>5</v>
      </c>
      <c r="AQ43">
        <v>386</v>
      </c>
      <c r="AR43">
        <v>1.29533679E-2</v>
      </c>
      <c r="AS43" s="175" t="str">
        <f t="shared" si="7"/>
        <v>Aug - 14</v>
      </c>
      <c r="AX43" s="175" t="str">
        <f t="shared" si="8"/>
        <v>All Trigger TypesCV dropAug - 14</v>
      </c>
      <c r="AY43" t="s">
        <v>626</v>
      </c>
      <c r="AZ43" t="s">
        <v>203</v>
      </c>
      <c r="BA43" t="s">
        <v>299</v>
      </c>
      <c r="BB43">
        <v>394</v>
      </c>
      <c r="BC43">
        <v>0</v>
      </c>
      <c r="BD43">
        <v>1.5860655738</v>
      </c>
      <c r="BE43" s="175" t="str">
        <f t="shared" si="9"/>
        <v>Aug - 14</v>
      </c>
      <c r="BM43" s="175" t="str">
        <f t="shared" si="10"/>
        <v>All ProductsMar - 14Others</v>
      </c>
      <c r="BN43" t="s">
        <v>596</v>
      </c>
      <c r="BO43" t="s">
        <v>525</v>
      </c>
      <c r="BP43">
        <v>0</v>
      </c>
      <c r="BQ43">
        <v>0</v>
      </c>
      <c r="BR43">
        <v>64283081.369999997</v>
      </c>
      <c r="BS43" t="s">
        <v>106</v>
      </c>
      <c r="BT43" s="175">
        <f t="shared" si="11"/>
        <v>0</v>
      </c>
      <c r="BU43" s="175" t="str">
        <f t="shared" si="12"/>
        <v>Mar - 14</v>
      </c>
      <c r="BW43" s="175" t="str">
        <f t="shared" si="13"/>
        <v>One Year FinancingOthersM4</v>
      </c>
      <c r="BX43" t="s">
        <v>158</v>
      </c>
      <c r="BY43" t="s">
        <v>71</v>
      </c>
      <c r="BZ43" t="s">
        <v>106</v>
      </c>
      <c r="CA43">
        <v>3</v>
      </c>
      <c r="CB43">
        <v>91960.7</v>
      </c>
      <c r="CC43">
        <v>23472.17</v>
      </c>
      <c r="CD43">
        <v>0.25524131500000002</v>
      </c>
      <c r="CI43" s="175" t="str">
        <f t="shared" si="14"/>
        <v>Settlement AdvanceSep - 14</v>
      </c>
      <c r="CJ43" t="s">
        <v>164</v>
      </c>
      <c r="CK43" t="s">
        <v>300</v>
      </c>
      <c r="CL43">
        <v>6</v>
      </c>
      <c r="CM43">
        <v>81638.77</v>
      </c>
      <c r="CN43">
        <v>15615558.619999999</v>
      </c>
      <c r="CO43" s="175">
        <f t="shared" si="15"/>
        <v>5.2280403145769762E-3</v>
      </c>
      <c r="CP43" s="175" t="str">
        <f t="shared" si="16"/>
        <v>Sep - 14</v>
      </c>
      <c r="CU43" s="175" t="str">
        <f t="shared" si="17"/>
        <v>All ProductsMar - 14Retail</v>
      </c>
      <c r="CV43" t="s">
        <v>596</v>
      </c>
      <c r="CW43" t="s">
        <v>525</v>
      </c>
      <c r="CX43">
        <v>3</v>
      </c>
      <c r="CY43">
        <v>83460.06</v>
      </c>
      <c r="CZ43">
        <v>154303346.88999999</v>
      </c>
      <c r="DA43" t="s">
        <v>12</v>
      </c>
      <c r="DB43" s="175">
        <f t="shared" si="18"/>
        <v>5.4088301830223509E-4</v>
      </c>
      <c r="DC43" s="175" t="str">
        <f t="shared" si="19"/>
        <v>Mar - 14</v>
      </c>
      <c r="DH43" s="175" t="str">
        <f t="shared" si="20"/>
        <v>W/O last 12MRetailAll ProductsM12</v>
      </c>
      <c r="DI43" t="s">
        <v>596</v>
      </c>
      <c r="DJ43" t="s">
        <v>79</v>
      </c>
      <c r="DK43" t="s">
        <v>12</v>
      </c>
      <c r="DL43" t="s">
        <v>603</v>
      </c>
      <c r="DM43">
        <v>8</v>
      </c>
    </row>
    <row r="44" spans="2:117" x14ac:dyDescent="0.3">
      <c r="B44" s="175" t="str">
        <f t="shared" si="0"/>
        <v>All Trigger TypesAgingJan - 15</v>
      </c>
      <c r="C44" t="s">
        <v>626</v>
      </c>
      <c r="D44" t="s">
        <v>391</v>
      </c>
      <c r="E44" t="s">
        <v>520</v>
      </c>
      <c r="F44">
        <v>461</v>
      </c>
      <c r="G44">
        <v>176</v>
      </c>
      <c r="H44">
        <v>285</v>
      </c>
      <c r="I44" s="175" t="str">
        <f t="shared" si="1"/>
        <v>Jan - 15</v>
      </c>
      <c r="N44" s="175" t="str">
        <f t="shared" si="2"/>
        <v>All Trigger TypesAgingNov - 14No Action Taken (Req)</v>
      </c>
      <c r="O44" t="s">
        <v>626</v>
      </c>
      <c r="P44" t="s">
        <v>391</v>
      </c>
      <c r="Q44" t="s">
        <v>302</v>
      </c>
      <c r="R44" t="s">
        <v>616</v>
      </c>
      <c r="S44">
        <v>136</v>
      </c>
      <c r="T44">
        <v>294</v>
      </c>
      <c r="U44">
        <v>0.46258503400000001</v>
      </c>
      <c r="V44" s="175" t="str">
        <f t="shared" si="3"/>
        <v>Nov - 14</v>
      </c>
      <c r="Y44" s="175" t="str">
        <f t="shared" si="4"/>
        <v>All Trigger TypesAgingJun - 14No Action Taken (Not Req)</v>
      </c>
      <c r="Z44" t="s">
        <v>626</v>
      </c>
      <c r="AA44" t="s">
        <v>391</v>
      </c>
      <c r="AB44" t="s">
        <v>297</v>
      </c>
      <c r="AC44">
        <v>31</v>
      </c>
      <c r="AD44" t="s">
        <v>617</v>
      </c>
      <c r="AE44">
        <v>0</v>
      </c>
      <c r="AF44">
        <v>0</v>
      </c>
      <c r="AG44" s="175" t="str">
        <f t="shared" si="5"/>
        <v>Jun - 14</v>
      </c>
      <c r="AK44" s="175" t="str">
        <f t="shared" si="6"/>
        <v>New TriggersOthersAug - 14No action</v>
      </c>
      <c r="AL44" t="s">
        <v>598</v>
      </c>
      <c r="AM44" t="s">
        <v>106</v>
      </c>
      <c r="AN44" t="s">
        <v>299</v>
      </c>
      <c r="AO44" t="s">
        <v>623</v>
      </c>
      <c r="AP44">
        <v>306</v>
      </c>
      <c r="AQ44">
        <v>386</v>
      </c>
      <c r="AR44">
        <v>0.79274611399999995</v>
      </c>
      <c r="AS44" s="175" t="str">
        <f t="shared" si="7"/>
        <v>Aug - 14</v>
      </c>
      <c r="AX44" s="175" t="str">
        <f t="shared" si="8"/>
        <v>All Trigger TypesCV dropAll Months</v>
      </c>
      <c r="AY44" t="s">
        <v>626</v>
      </c>
      <c r="AZ44" t="s">
        <v>203</v>
      </c>
      <c r="BA44" t="s">
        <v>594</v>
      </c>
      <c r="BB44">
        <v>4287</v>
      </c>
      <c r="BC44">
        <v>0.49188391539999998</v>
      </c>
      <c r="BD44">
        <v>4.4585410058999999</v>
      </c>
      <c r="BE44" s="175" t="str">
        <f t="shared" si="9"/>
        <v>All Months</v>
      </c>
      <c r="BM44" s="175" t="str">
        <f t="shared" si="10"/>
        <v>All ProductsMay - 14AXP only</v>
      </c>
      <c r="BN44" t="s">
        <v>596</v>
      </c>
      <c r="BO44" t="s">
        <v>296</v>
      </c>
      <c r="BP44">
        <v>5</v>
      </c>
      <c r="BQ44">
        <v>222162.76</v>
      </c>
      <c r="BR44">
        <v>255549055.18000001</v>
      </c>
      <c r="BS44" t="s">
        <v>576</v>
      </c>
      <c r="BT44" s="175">
        <f t="shared" si="11"/>
        <v>8.6935465225459812E-4</v>
      </c>
      <c r="BU44" s="175" t="str">
        <f t="shared" si="12"/>
        <v>May - 14</v>
      </c>
      <c r="BW44" s="175" t="str">
        <f t="shared" si="13"/>
        <v>One Year FinancingOthersM5</v>
      </c>
      <c r="BX44" t="s">
        <v>158</v>
      </c>
      <c r="BY44" t="s">
        <v>72</v>
      </c>
      <c r="BZ44" t="s">
        <v>106</v>
      </c>
      <c r="CA44">
        <v>3</v>
      </c>
      <c r="CB44">
        <v>91960.7</v>
      </c>
      <c r="CC44">
        <v>46944.34</v>
      </c>
      <c r="CD44">
        <v>0.51048263009999995</v>
      </c>
      <c r="CI44" s="175" t="str">
        <f t="shared" si="14"/>
        <v>Two Year FinancingAug - 14</v>
      </c>
      <c r="CJ44" t="s">
        <v>161</v>
      </c>
      <c r="CK44" t="s">
        <v>299</v>
      </c>
      <c r="CL44">
        <v>0</v>
      </c>
      <c r="CM44">
        <v>0</v>
      </c>
      <c r="CN44">
        <v>47742460.670000002</v>
      </c>
      <c r="CO44" s="175">
        <f t="shared" si="15"/>
        <v>0</v>
      </c>
      <c r="CP44" s="175" t="str">
        <f t="shared" si="16"/>
        <v>Aug - 14</v>
      </c>
      <c r="CU44" s="175" t="str">
        <f t="shared" si="17"/>
        <v>All ProductsMay - 14Others</v>
      </c>
      <c r="CV44" t="s">
        <v>596</v>
      </c>
      <c r="CW44" t="s">
        <v>296</v>
      </c>
      <c r="CX44">
        <v>2</v>
      </c>
      <c r="CY44">
        <v>71179.17</v>
      </c>
      <c r="CZ44">
        <v>57746421.590000004</v>
      </c>
      <c r="DA44" t="s">
        <v>106</v>
      </c>
      <c r="DB44" s="175">
        <f t="shared" si="18"/>
        <v>1.2326161178500825E-3</v>
      </c>
      <c r="DC44" s="175" t="str">
        <f t="shared" si="19"/>
        <v>May - 14</v>
      </c>
      <c r="DH44" s="175" t="str">
        <f t="shared" si="20"/>
        <v>W/O last 12MRetailAll ProductsM13</v>
      </c>
      <c r="DI44" t="s">
        <v>596</v>
      </c>
      <c r="DJ44" t="s">
        <v>561</v>
      </c>
      <c r="DK44" t="s">
        <v>12</v>
      </c>
      <c r="DL44" t="s">
        <v>603</v>
      </c>
      <c r="DM44">
        <v>2</v>
      </c>
    </row>
    <row r="45" spans="2:117" x14ac:dyDescent="0.3">
      <c r="B45" s="175" t="str">
        <f t="shared" si="0"/>
        <v>All Trigger TypesAgingJul - 14</v>
      </c>
      <c r="C45" t="s">
        <v>626</v>
      </c>
      <c r="D45" t="s">
        <v>391</v>
      </c>
      <c r="E45" t="s">
        <v>298</v>
      </c>
      <c r="F45">
        <v>261</v>
      </c>
      <c r="G45">
        <v>89</v>
      </c>
      <c r="H45">
        <v>172</v>
      </c>
      <c r="I45" s="175" t="str">
        <f t="shared" si="1"/>
        <v>Jul - 14</v>
      </c>
      <c r="N45" s="175" t="str">
        <f t="shared" si="2"/>
        <v>All Trigger TypesAgingNov - 14No Action Taken (Not Req)</v>
      </c>
      <c r="O45" t="s">
        <v>626</v>
      </c>
      <c r="P45" t="s">
        <v>391</v>
      </c>
      <c r="Q45" t="s">
        <v>302</v>
      </c>
      <c r="R45" t="s">
        <v>617</v>
      </c>
      <c r="S45">
        <v>50</v>
      </c>
      <c r="T45">
        <v>294</v>
      </c>
      <c r="U45">
        <v>0.1700680272</v>
      </c>
      <c r="V45" s="175" t="str">
        <f t="shared" si="3"/>
        <v>Nov - 14</v>
      </c>
      <c r="Y45" s="175" t="str">
        <f t="shared" si="4"/>
        <v>All Trigger TypesAgingJun - 14No Action Taken (Req)</v>
      </c>
      <c r="Z45" t="s">
        <v>626</v>
      </c>
      <c r="AA45" t="s">
        <v>391</v>
      </c>
      <c r="AB45" t="s">
        <v>297</v>
      </c>
      <c r="AC45">
        <v>93</v>
      </c>
      <c r="AD45" t="s">
        <v>616</v>
      </c>
      <c r="AE45">
        <v>10</v>
      </c>
      <c r="AF45">
        <v>0.10752688169999999</v>
      </c>
      <c r="AG45" s="175" t="str">
        <f t="shared" si="5"/>
        <v>Jun - 14</v>
      </c>
      <c r="AK45" s="175" t="str">
        <f t="shared" si="6"/>
        <v>New TriggersOthersAug - 14Others</v>
      </c>
      <c r="AL45" t="s">
        <v>598</v>
      </c>
      <c r="AM45" t="s">
        <v>106</v>
      </c>
      <c r="AN45" t="s">
        <v>299</v>
      </c>
      <c r="AO45" t="s">
        <v>106</v>
      </c>
      <c r="AP45">
        <v>2</v>
      </c>
      <c r="AQ45">
        <v>386</v>
      </c>
      <c r="AR45">
        <v>5.1813472000000003E-3</v>
      </c>
      <c r="AS45" s="175" t="str">
        <f t="shared" si="7"/>
        <v>Aug - 14</v>
      </c>
      <c r="AX45" s="175" t="str">
        <f t="shared" si="8"/>
        <v>All Trigger TypesCV dropDec - 14</v>
      </c>
      <c r="AY45" t="s">
        <v>626</v>
      </c>
      <c r="AZ45" t="s">
        <v>203</v>
      </c>
      <c r="BA45" t="s">
        <v>303</v>
      </c>
      <c r="BB45">
        <v>556</v>
      </c>
      <c r="BC45">
        <v>0</v>
      </c>
      <c r="BD45">
        <v>5.3643724696000001</v>
      </c>
      <c r="BE45" s="175" t="str">
        <f t="shared" si="9"/>
        <v>Dec - 14</v>
      </c>
      <c r="BM45" s="175" t="str">
        <f t="shared" si="10"/>
        <v>All ProductsMay - 14Others</v>
      </c>
      <c r="BN45" t="s">
        <v>596</v>
      </c>
      <c r="BO45" t="s">
        <v>296</v>
      </c>
      <c r="BP45">
        <v>0</v>
      </c>
      <c r="BQ45">
        <v>0</v>
      </c>
      <c r="BR45">
        <v>70275417.799999997</v>
      </c>
      <c r="BS45" t="s">
        <v>106</v>
      </c>
      <c r="BT45" s="175">
        <f t="shared" si="11"/>
        <v>0</v>
      </c>
      <c r="BU45" s="175" t="str">
        <f t="shared" si="12"/>
        <v>May - 14</v>
      </c>
      <c r="BW45" s="175" t="str">
        <f t="shared" si="13"/>
        <v>One Year FinancingOthersM6</v>
      </c>
      <c r="BX45" t="s">
        <v>158</v>
      </c>
      <c r="BY45" t="s">
        <v>73</v>
      </c>
      <c r="BZ45" t="s">
        <v>106</v>
      </c>
      <c r="CA45">
        <v>3</v>
      </c>
      <c r="CB45">
        <v>91960.7</v>
      </c>
      <c r="CC45">
        <v>93888.68</v>
      </c>
      <c r="CD45">
        <v>1.0209652601999999</v>
      </c>
      <c r="CI45" s="175" t="str">
        <f t="shared" si="14"/>
        <v>Two Year FinancingDec - 14</v>
      </c>
      <c r="CJ45" t="s">
        <v>161</v>
      </c>
      <c r="CK45" t="s">
        <v>303</v>
      </c>
      <c r="CL45">
        <v>0</v>
      </c>
      <c r="CM45">
        <v>0</v>
      </c>
      <c r="CN45">
        <v>153243248.06999999</v>
      </c>
      <c r="CO45" s="175">
        <f t="shared" si="15"/>
        <v>0</v>
      </c>
      <c r="CP45" s="175" t="str">
        <f t="shared" si="16"/>
        <v>Dec - 14</v>
      </c>
      <c r="CU45" s="175" t="str">
        <f t="shared" si="17"/>
        <v>All ProductsMay - 14Restaurant</v>
      </c>
      <c r="CV45" t="s">
        <v>596</v>
      </c>
      <c r="CW45" t="s">
        <v>296</v>
      </c>
      <c r="CX45">
        <v>1</v>
      </c>
      <c r="CY45">
        <v>39710</v>
      </c>
      <c r="CZ45">
        <v>94466266.650000006</v>
      </c>
      <c r="DA45" t="s">
        <v>13</v>
      </c>
      <c r="DB45" s="175">
        <f t="shared" si="18"/>
        <v>4.2036169532481461E-4</v>
      </c>
      <c r="DC45" s="175" t="str">
        <f t="shared" si="19"/>
        <v>May - 14</v>
      </c>
      <c r="DH45" s="175" t="str">
        <f t="shared" si="20"/>
        <v>W/O last 12MRetailAll ProductsM14</v>
      </c>
      <c r="DI45" t="s">
        <v>596</v>
      </c>
      <c r="DJ45" t="s">
        <v>562</v>
      </c>
      <c r="DK45" t="s">
        <v>12</v>
      </c>
      <c r="DL45" t="s">
        <v>603</v>
      </c>
      <c r="DM45">
        <v>10</v>
      </c>
    </row>
    <row r="46" spans="2:117" x14ac:dyDescent="0.3">
      <c r="B46" s="175" t="str">
        <f t="shared" si="0"/>
        <v>All Trigger TypesAgingJun - 14</v>
      </c>
      <c r="C46" t="s">
        <v>626</v>
      </c>
      <c r="D46" t="s">
        <v>391</v>
      </c>
      <c r="E46" t="s">
        <v>297</v>
      </c>
      <c r="F46">
        <v>182</v>
      </c>
      <c r="G46">
        <v>55</v>
      </c>
      <c r="H46">
        <v>127</v>
      </c>
      <c r="I46" s="175" t="str">
        <f t="shared" si="1"/>
        <v>Jun - 14</v>
      </c>
      <c r="N46" s="175" t="str">
        <f t="shared" si="2"/>
        <v>All Trigger TypesAgingNov - 14Action Taken (Timely)</v>
      </c>
      <c r="O46" t="s">
        <v>626</v>
      </c>
      <c r="P46" t="s">
        <v>391</v>
      </c>
      <c r="Q46" t="s">
        <v>302</v>
      </c>
      <c r="R46" t="s">
        <v>588</v>
      </c>
      <c r="S46">
        <v>57</v>
      </c>
      <c r="T46">
        <v>294</v>
      </c>
      <c r="U46">
        <v>0.19387755100000001</v>
      </c>
      <c r="V46" s="175" t="str">
        <f t="shared" si="3"/>
        <v>Nov - 14</v>
      </c>
      <c r="Y46" s="175" t="str">
        <f t="shared" si="4"/>
        <v>All Trigger TypesAgingMar - 14Action Taken (Late)</v>
      </c>
      <c r="Z46" t="s">
        <v>626</v>
      </c>
      <c r="AA46" t="s">
        <v>391</v>
      </c>
      <c r="AB46" t="s">
        <v>525</v>
      </c>
      <c r="AC46">
        <v>35</v>
      </c>
      <c r="AD46" t="s">
        <v>589</v>
      </c>
      <c r="AE46">
        <v>5</v>
      </c>
      <c r="AF46">
        <v>0.14285714290000001</v>
      </c>
      <c r="AG46" s="175" t="str">
        <f t="shared" si="5"/>
        <v>Mar - 14</v>
      </c>
      <c r="AK46" s="175" t="str">
        <f t="shared" si="6"/>
        <v>New TriggersOthersAug - 14Payment plan</v>
      </c>
      <c r="AL46" t="s">
        <v>598</v>
      </c>
      <c r="AM46" t="s">
        <v>106</v>
      </c>
      <c r="AN46" t="s">
        <v>299</v>
      </c>
      <c r="AO46" t="s">
        <v>538</v>
      </c>
      <c r="AP46">
        <v>5</v>
      </c>
      <c r="AQ46">
        <v>386</v>
      </c>
      <c r="AR46">
        <v>1.29533679E-2</v>
      </c>
      <c r="AS46" s="175" t="str">
        <f t="shared" si="7"/>
        <v>Aug - 14</v>
      </c>
      <c r="AX46" s="175" t="str">
        <f t="shared" si="8"/>
        <v>All Trigger TypesCV dropFeb - 15</v>
      </c>
      <c r="AY46" t="s">
        <v>626</v>
      </c>
      <c r="AZ46" t="s">
        <v>203</v>
      </c>
      <c r="BA46" t="s">
        <v>519</v>
      </c>
      <c r="BB46">
        <v>603</v>
      </c>
      <c r="BC46">
        <v>0</v>
      </c>
      <c r="BD46">
        <v>8.0252707580999996</v>
      </c>
      <c r="BE46" s="175" t="str">
        <f t="shared" si="9"/>
        <v>Feb - 15</v>
      </c>
      <c r="BM46" s="175" t="str">
        <f t="shared" si="10"/>
        <v>All ProductsNov - 14AXP only</v>
      </c>
      <c r="BN46" t="s">
        <v>596</v>
      </c>
      <c r="BO46" t="s">
        <v>302</v>
      </c>
      <c r="BP46">
        <v>9</v>
      </c>
      <c r="BQ46">
        <v>482157.14</v>
      </c>
      <c r="BR46">
        <v>410200847.62</v>
      </c>
      <c r="BS46" t="s">
        <v>576</v>
      </c>
      <c r="BT46" s="175">
        <f t="shared" si="11"/>
        <v>1.1754172201191026E-3</v>
      </c>
      <c r="BU46" s="175" t="str">
        <f t="shared" si="12"/>
        <v>Nov - 14</v>
      </c>
      <c r="BW46" s="175" t="str">
        <f t="shared" si="13"/>
        <v>One Year FinancingRestaurantM0</v>
      </c>
      <c r="BX46" t="s">
        <v>158</v>
      </c>
      <c r="BY46" t="s">
        <v>567</v>
      </c>
      <c r="BZ46" t="s">
        <v>13</v>
      </c>
      <c r="CA46">
        <v>11</v>
      </c>
      <c r="CB46">
        <v>432215.73</v>
      </c>
      <c r="CC46">
        <v>0</v>
      </c>
      <c r="CD46">
        <v>0</v>
      </c>
      <c r="CI46" s="175" t="str">
        <f t="shared" si="14"/>
        <v>Two Year FinancingFeb - 15</v>
      </c>
      <c r="CJ46" t="s">
        <v>161</v>
      </c>
      <c r="CK46" t="s">
        <v>519</v>
      </c>
      <c r="CL46">
        <v>1</v>
      </c>
      <c r="CM46">
        <v>140529.1</v>
      </c>
      <c r="CN46">
        <v>185821417.75999999</v>
      </c>
      <c r="CO46" s="175">
        <f t="shared" si="15"/>
        <v>7.5625889466359657E-4</v>
      </c>
      <c r="CP46" s="175" t="str">
        <f t="shared" si="16"/>
        <v>Feb - 15</v>
      </c>
      <c r="CU46" s="175" t="str">
        <f t="shared" si="17"/>
        <v>All ProductsMay - 14Retail</v>
      </c>
      <c r="CV46" t="s">
        <v>596</v>
      </c>
      <c r="CW46" t="s">
        <v>296</v>
      </c>
      <c r="CX46">
        <v>2</v>
      </c>
      <c r="CY46">
        <v>111273.59</v>
      </c>
      <c r="CZ46">
        <v>173611784.74000001</v>
      </c>
      <c r="DA46" t="s">
        <v>12</v>
      </c>
      <c r="DB46" s="175">
        <f t="shared" si="18"/>
        <v>6.4093339151280926E-4</v>
      </c>
      <c r="DC46" s="175" t="str">
        <f t="shared" si="19"/>
        <v>May - 14</v>
      </c>
      <c r="DH46" s="175" t="str">
        <f t="shared" si="20"/>
        <v>W/O last 12MRetailAll ProductsM15</v>
      </c>
      <c r="DI46" t="s">
        <v>596</v>
      </c>
      <c r="DJ46" t="s">
        <v>563</v>
      </c>
      <c r="DK46" t="s">
        <v>12</v>
      </c>
      <c r="DL46" t="s">
        <v>603</v>
      </c>
      <c r="DM46">
        <v>1</v>
      </c>
    </row>
    <row r="47" spans="2:117" x14ac:dyDescent="0.3">
      <c r="B47" s="175" t="str">
        <f t="shared" si="0"/>
        <v>All Trigger TypesAgingMar - 14</v>
      </c>
      <c r="C47" t="s">
        <v>626</v>
      </c>
      <c r="D47" t="s">
        <v>391</v>
      </c>
      <c r="E47" t="s">
        <v>525</v>
      </c>
      <c r="F47">
        <v>182</v>
      </c>
      <c r="G47">
        <v>56</v>
      </c>
      <c r="H47">
        <v>126</v>
      </c>
      <c r="I47" s="175" t="str">
        <f t="shared" si="1"/>
        <v>Mar - 14</v>
      </c>
      <c r="N47" s="175" t="str">
        <f t="shared" si="2"/>
        <v>All Trigger TypesAgingNov - 14Action Taken (Late)</v>
      </c>
      <c r="O47" t="s">
        <v>626</v>
      </c>
      <c r="P47" t="s">
        <v>391</v>
      </c>
      <c r="Q47" t="s">
        <v>302</v>
      </c>
      <c r="R47" t="s">
        <v>589</v>
      </c>
      <c r="S47">
        <v>51</v>
      </c>
      <c r="T47">
        <v>294</v>
      </c>
      <c r="U47">
        <v>0.17346938780000001</v>
      </c>
      <c r="V47" s="175" t="str">
        <f t="shared" si="3"/>
        <v>Nov - 14</v>
      </c>
      <c r="Y47" s="175" t="str">
        <f t="shared" si="4"/>
        <v>All Trigger TypesAgingMar - 14Action Taken (Timely)</v>
      </c>
      <c r="Z47" t="s">
        <v>626</v>
      </c>
      <c r="AA47" t="s">
        <v>391</v>
      </c>
      <c r="AB47" t="s">
        <v>525</v>
      </c>
      <c r="AC47">
        <v>13</v>
      </c>
      <c r="AD47" t="s">
        <v>588</v>
      </c>
      <c r="AE47">
        <v>4</v>
      </c>
      <c r="AF47">
        <v>0.3076923077</v>
      </c>
      <c r="AG47" s="175" t="str">
        <f t="shared" si="5"/>
        <v>Mar - 14</v>
      </c>
      <c r="AK47" s="175" t="str">
        <f t="shared" si="6"/>
        <v>New TriggersAgingDec - 14Customer contact</v>
      </c>
      <c r="AL47" t="s">
        <v>598</v>
      </c>
      <c r="AM47" t="s">
        <v>391</v>
      </c>
      <c r="AN47" t="s">
        <v>303</v>
      </c>
      <c r="AO47" t="s">
        <v>571</v>
      </c>
      <c r="AP47">
        <v>112</v>
      </c>
      <c r="AQ47">
        <v>338</v>
      </c>
      <c r="AR47">
        <v>0.33136094669999999</v>
      </c>
      <c r="AS47" s="175" t="str">
        <f t="shared" si="7"/>
        <v>Dec - 14</v>
      </c>
      <c r="AX47" s="175" t="str">
        <f t="shared" si="8"/>
        <v>All Trigger TypesCV dropJan - 15</v>
      </c>
      <c r="AY47" t="s">
        <v>626</v>
      </c>
      <c r="AZ47" t="s">
        <v>203</v>
      </c>
      <c r="BA47" t="s">
        <v>520</v>
      </c>
      <c r="BB47">
        <v>379</v>
      </c>
      <c r="BC47">
        <v>0</v>
      </c>
      <c r="BD47">
        <v>6.8272251308999996</v>
      </c>
      <c r="BE47" s="175" t="str">
        <f t="shared" si="9"/>
        <v>Jan - 15</v>
      </c>
      <c r="BM47" s="175" t="str">
        <f t="shared" si="10"/>
        <v>All ProductsNov - 14Debit ACH</v>
      </c>
      <c r="BN47" t="s">
        <v>596</v>
      </c>
      <c r="BO47" t="s">
        <v>302</v>
      </c>
      <c r="BP47">
        <v>0</v>
      </c>
      <c r="BQ47">
        <v>0</v>
      </c>
      <c r="BR47">
        <v>7358835.3700000001</v>
      </c>
      <c r="BS47" t="s">
        <v>202</v>
      </c>
      <c r="BT47" s="175">
        <f t="shared" si="11"/>
        <v>0</v>
      </c>
      <c r="BU47" s="175" t="str">
        <f t="shared" si="12"/>
        <v>Nov - 14</v>
      </c>
      <c r="BW47" s="175" t="str">
        <f t="shared" si="13"/>
        <v>One Year FinancingRestaurantM1</v>
      </c>
      <c r="BX47" t="s">
        <v>158</v>
      </c>
      <c r="BY47" t="s">
        <v>68</v>
      </c>
      <c r="BZ47" t="s">
        <v>13</v>
      </c>
      <c r="CA47">
        <v>11</v>
      </c>
      <c r="CB47">
        <v>432215.73</v>
      </c>
      <c r="CC47">
        <v>0</v>
      </c>
      <c r="CD47">
        <v>0</v>
      </c>
      <c r="CI47" s="175" t="str">
        <f t="shared" si="14"/>
        <v>Two Year FinancingJan - 15</v>
      </c>
      <c r="CJ47" t="s">
        <v>161</v>
      </c>
      <c r="CK47" t="s">
        <v>520</v>
      </c>
      <c r="CL47">
        <v>1</v>
      </c>
      <c r="CM47">
        <v>40807.370000000003</v>
      </c>
      <c r="CN47">
        <v>172050483.78999999</v>
      </c>
      <c r="CO47" s="175">
        <f t="shared" si="15"/>
        <v>2.3718253562023304E-4</v>
      </c>
      <c r="CP47" s="175" t="str">
        <f t="shared" si="16"/>
        <v>Jan - 15</v>
      </c>
      <c r="CU47" s="175" t="str">
        <f t="shared" si="17"/>
        <v>All ProductsNov - 14Others</v>
      </c>
      <c r="CV47" t="s">
        <v>596</v>
      </c>
      <c r="CW47" t="s">
        <v>302</v>
      </c>
      <c r="CX47">
        <v>0</v>
      </c>
      <c r="CY47">
        <v>0</v>
      </c>
      <c r="CZ47">
        <v>97505572.370000005</v>
      </c>
      <c r="DA47" t="s">
        <v>106</v>
      </c>
      <c r="DB47" s="175">
        <f t="shared" si="18"/>
        <v>0</v>
      </c>
      <c r="DC47" s="175" t="str">
        <f t="shared" si="19"/>
        <v>Nov - 14</v>
      </c>
      <c r="DH47" s="175" t="str">
        <f t="shared" si="20"/>
        <v>W/O last 12MRetailAll ProductsM16</v>
      </c>
      <c r="DI47" t="s">
        <v>596</v>
      </c>
      <c r="DJ47" t="s">
        <v>564</v>
      </c>
      <c r="DK47" t="s">
        <v>12</v>
      </c>
      <c r="DL47" t="s">
        <v>603</v>
      </c>
      <c r="DM47">
        <v>3</v>
      </c>
    </row>
    <row r="48" spans="2:117" x14ac:dyDescent="0.3">
      <c r="B48" s="175" t="str">
        <f t="shared" si="0"/>
        <v>All Trigger TypesAgingMay - 14</v>
      </c>
      <c r="C48" t="s">
        <v>626</v>
      </c>
      <c r="D48" t="s">
        <v>391</v>
      </c>
      <c r="E48" t="s">
        <v>296</v>
      </c>
      <c r="F48">
        <v>230</v>
      </c>
      <c r="G48">
        <v>79</v>
      </c>
      <c r="H48">
        <v>151</v>
      </c>
      <c r="I48" s="175" t="str">
        <f t="shared" si="1"/>
        <v>May - 14</v>
      </c>
      <c r="N48" s="175" t="str">
        <f t="shared" si="2"/>
        <v>All Trigger TypesAgingOct - 14No Action Taken (Not Req)</v>
      </c>
      <c r="O48" t="s">
        <v>626</v>
      </c>
      <c r="P48" t="s">
        <v>391</v>
      </c>
      <c r="Q48" t="s">
        <v>301</v>
      </c>
      <c r="R48" t="s">
        <v>617</v>
      </c>
      <c r="S48">
        <v>60</v>
      </c>
      <c r="T48">
        <v>332</v>
      </c>
      <c r="U48">
        <v>0.18072289159999999</v>
      </c>
      <c r="V48" s="175" t="str">
        <f t="shared" si="3"/>
        <v>Oct - 14</v>
      </c>
      <c r="Y48" s="175" t="str">
        <f t="shared" si="4"/>
        <v>All Trigger TypesAgingMar - 14No Action Taken (Not Req)</v>
      </c>
      <c r="Z48" t="s">
        <v>626</v>
      </c>
      <c r="AA48" t="s">
        <v>391</v>
      </c>
      <c r="AB48" t="s">
        <v>525</v>
      </c>
      <c r="AC48">
        <v>54</v>
      </c>
      <c r="AD48" t="s">
        <v>617</v>
      </c>
      <c r="AE48">
        <v>1</v>
      </c>
      <c r="AF48">
        <v>1.8518518500000001E-2</v>
      </c>
      <c r="AG48" s="175" t="str">
        <f t="shared" si="5"/>
        <v>Mar - 14</v>
      </c>
      <c r="AK48" s="175" t="str">
        <f t="shared" si="6"/>
        <v>New TriggersAgingDec - 14Debit ACH</v>
      </c>
      <c r="AL48" t="s">
        <v>598</v>
      </c>
      <c r="AM48" t="s">
        <v>391</v>
      </c>
      <c r="AN48" t="s">
        <v>303</v>
      </c>
      <c r="AO48" t="s">
        <v>202</v>
      </c>
      <c r="AP48">
        <v>2</v>
      </c>
      <c r="AQ48">
        <v>338</v>
      </c>
      <c r="AR48">
        <v>5.9171598000000002E-3</v>
      </c>
      <c r="AS48" s="175" t="str">
        <f t="shared" si="7"/>
        <v>Dec - 14</v>
      </c>
      <c r="AX48" s="175" t="str">
        <f t="shared" si="8"/>
        <v>All Trigger TypesCV dropJul - 14</v>
      </c>
      <c r="AY48" t="s">
        <v>626</v>
      </c>
      <c r="AZ48" t="s">
        <v>203</v>
      </c>
      <c r="BA48" t="s">
        <v>298</v>
      </c>
      <c r="BB48">
        <v>181</v>
      </c>
      <c r="BC48">
        <v>0</v>
      </c>
      <c r="BD48">
        <v>3.8846153846</v>
      </c>
      <c r="BE48" s="175" t="str">
        <f t="shared" si="9"/>
        <v>Jul - 14</v>
      </c>
      <c r="BM48" s="175" t="str">
        <f t="shared" si="10"/>
        <v>All ProductsNov - 14Lockbox</v>
      </c>
      <c r="BN48" t="s">
        <v>596</v>
      </c>
      <c r="BO48" t="s">
        <v>302</v>
      </c>
      <c r="BP48">
        <v>3</v>
      </c>
      <c r="BQ48">
        <v>184930.4</v>
      </c>
      <c r="BR48">
        <v>112988368.15000001</v>
      </c>
      <c r="BS48" t="s">
        <v>249</v>
      </c>
      <c r="BT48" s="175">
        <f t="shared" si="11"/>
        <v>1.636720691058144E-3</v>
      </c>
      <c r="BU48" s="175" t="str">
        <f t="shared" si="12"/>
        <v>Nov - 14</v>
      </c>
      <c r="BW48" s="175" t="str">
        <f t="shared" si="13"/>
        <v>One Year FinancingRestaurantM2</v>
      </c>
      <c r="BX48" t="s">
        <v>158</v>
      </c>
      <c r="BY48" t="s">
        <v>69</v>
      </c>
      <c r="BZ48" t="s">
        <v>13</v>
      </c>
      <c r="CA48">
        <v>11</v>
      </c>
      <c r="CB48">
        <v>432215.73</v>
      </c>
      <c r="CC48">
        <v>16943.650000000001</v>
      </c>
      <c r="CD48">
        <v>3.9201835599999998E-2</v>
      </c>
      <c r="CI48" s="175" t="str">
        <f t="shared" si="14"/>
        <v>Two Year FinancingJul - 14</v>
      </c>
      <c r="CJ48" t="s">
        <v>161</v>
      </c>
      <c r="CK48" t="s">
        <v>298</v>
      </c>
      <c r="CL48">
        <v>0</v>
      </c>
      <c r="CM48">
        <v>0</v>
      </c>
      <c r="CN48">
        <v>17320279.98</v>
      </c>
      <c r="CO48" s="175">
        <f t="shared" si="15"/>
        <v>0</v>
      </c>
      <c r="CP48" s="175" t="str">
        <f t="shared" si="16"/>
        <v>Jul - 14</v>
      </c>
      <c r="CU48" s="175" t="str">
        <f t="shared" si="17"/>
        <v>All ProductsNov - 14Restaurant</v>
      </c>
      <c r="CV48" t="s">
        <v>596</v>
      </c>
      <c r="CW48" t="s">
        <v>302</v>
      </c>
      <c r="CX48">
        <v>5</v>
      </c>
      <c r="CY48">
        <v>558733.24</v>
      </c>
      <c r="CZ48">
        <v>173742099.47</v>
      </c>
      <c r="DA48" t="s">
        <v>13</v>
      </c>
      <c r="DB48" s="175">
        <f t="shared" si="18"/>
        <v>3.2158771058046084E-3</v>
      </c>
      <c r="DC48" s="175" t="str">
        <f t="shared" si="19"/>
        <v>Nov - 14</v>
      </c>
      <c r="DH48" s="175" t="str">
        <f t="shared" si="20"/>
        <v>W/O last 12MAll IndustriesOne Year FinancingM5</v>
      </c>
      <c r="DI48" t="s">
        <v>158</v>
      </c>
      <c r="DJ48" t="s">
        <v>72</v>
      </c>
      <c r="DK48" t="s">
        <v>597</v>
      </c>
      <c r="DL48" t="s">
        <v>603</v>
      </c>
      <c r="DM48">
        <v>4</v>
      </c>
    </row>
    <row r="49" spans="2:117" x14ac:dyDescent="0.3">
      <c r="B49" s="175" t="str">
        <f t="shared" si="0"/>
        <v>All Trigger TypesAgingNov - 14</v>
      </c>
      <c r="C49" t="s">
        <v>626</v>
      </c>
      <c r="D49" t="s">
        <v>391</v>
      </c>
      <c r="E49" t="s">
        <v>302</v>
      </c>
      <c r="F49">
        <v>349</v>
      </c>
      <c r="G49">
        <v>135</v>
      </c>
      <c r="H49">
        <v>214</v>
      </c>
      <c r="I49" s="175" t="str">
        <f t="shared" si="1"/>
        <v>Nov - 14</v>
      </c>
      <c r="N49" s="175" t="str">
        <f t="shared" si="2"/>
        <v>All Trigger TypesAgingOct - 14Action Taken (Late)</v>
      </c>
      <c r="O49" t="s">
        <v>626</v>
      </c>
      <c r="P49" t="s">
        <v>391</v>
      </c>
      <c r="Q49" t="s">
        <v>301</v>
      </c>
      <c r="R49" t="s">
        <v>589</v>
      </c>
      <c r="S49">
        <v>70</v>
      </c>
      <c r="T49">
        <v>332</v>
      </c>
      <c r="U49">
        <v>0.21084337349999999</v>
      </c>
      <c r="V49" s="175" t="str">
        <f t="shared" si="3"/>
        <v>Oct - 14</v>
      </c>
      <c r="Y49" s="175" t="str">
        <f t="shared" si="4"/>
        <v>All Trigger TypesAgingMar - 14No Action Taken (Req)</v>
      </c>
      <c r="Z49" t="s">
        <v>626</v>
      </c>
      <c r="AA49" t="s">
        <v>391</v>
      </c>
      <c r="AB49" t="s">
        <v>525</v>
      </c>
      <c r="AC49">
        <v>74</v>
      </c>
      <c r="AD49" t="s">
        <v>616</v>
      </c>
      <c r="AE49">
        <v>2</v>
      </c>
      <c r="AF49">
        <v>2.7027026999999999E-2</v>
      </c>
      <c r="AG49" s="175" t="str">
        <f t="shared" si="5"/>
        <v>Mar - 14</v>
      </c>
      <c r="AK49" s="175" t="str">
        <f t="shared" si="6"/>
        <v>New TriggersAgingDec - 14No action</v>
      </c>
      <c r="AL49" t="s">
        <v>598</v>
      </c>
      <c r="AM49" t="s">
        <v>391</v>
      </c>
      <c r="AN49" t="s">
        <v>303</v>
      </c>
      <c r="AO49" t="s">
        <v>623</v>
      </c>
      <c r="AP49">
        <v>207</v>
      </c>
      <c r="AQ49">
        <v>338</v>
      </c>
      <c r="AR49">
        <v>0.61242603549999997</v>
      </c>
      <c r="AS49" s="175" t="str">
        <f t="shared" si="7"/>
        <v>Dec - 14</v>
      </c>
      <c r="AX49" s="175" t="str">
        <f t="shared" si="8"/>
        <v>All Trigger TypesCV dropJun - 14</v>
      </c>
      <c r="AY49" t="s">
        <v>626</v>
      </c>
      <c r="AZ49" t="s">
        <v>203</v>
      </c>
      <c r="BA49" t="s">
        <v>297</v>
      </c>
      <c r="BB49">
        <v>356</v>
      </c>
      <c r="BC49">
        <v>3.84375</v>
      </c>
      <c r="BD49">
        <v>1.9495412844</v>
      </c>
      <c r="BE49" s="175" t="str">
        <f t="shared" si="9"/>
        <v>Jun - 14</v>
      </c>
      <c r="BM49" s="175" t="str">
        <f t="shared" si="10"/>
        <v>All ProductsNov - 14Split Funding</v>
      </c>
      <c r="BN49" t="s">
        <v>596</v>
      </c>
      <c r="BO49" t="s">
        <v>302</v>
      </c>
      <c r="BP49">
        <v>0</v>
      </c>
      <c r="BQ49">
        <v>0</v>
      </c>
      <c r="BR49">
        <v>5823442.75</v>
      </c>
      <c r="BS49" t="s">
        <v>602</v>
      </c>
      <c r="BT49" s="175">
        <f t="shared" si="11"/>
        <v>0</v>
      </c>
      <c r="BU49" s="175" t="str">
        <f t="shared" si="12"/>
        <v>Nov - 14</v>
      </c>
      <c r="BW49" s="175" t="str">
        <f t="shared" si="13"/>
        <v>One Year FinancingRestaurantM3</v>
      </c>
      <c r="BX49" t="s">
        <v>158</v>
      </c>
      <c r="BY49" t="s">
        <v>70</v>
      </c>
      <c r="BZ49" t="s">
        <v>13</v>
      </c>
      <c r="CA49">
        <v>11</v>
      </c>
      <c r="CB49">
        <v>432215.73</v>
      </c>
      <c r="CC49">
        <v>37483.39</v>
      </c>
      <c r="CD49">
        <v>8.6723798800000002E-2</v>
      </c>
      <c r="CI49" s="175" t="str">
        <f t="shared" si="14"/>
        <v>Two Year FinancingJun - 14</v>
      </c>
      <c r="CJ49" t="s">
        <v>161</v>
      </c>
      <c r="CK49" t="s">
        <v>297</v>
      </c>
      <c r="CL49">
        <v>0</v>
      </c>
      <c r="CM49">
        <v>0</v>
      </c>
      <c r="CN49">
        <v>2410284.85</v>
      </c>
      <c r="CO49" s="175">
        <f t="shared" si="15"/>
        <v>0</v>
      </c>
      <c r="CP49" s="175" t="str">
        <f t="shared" si="16"/>
        <v>Jun - 14</v>
      </c>
      <c r="CU49" s="175" t="str">
        <f t="shared" si="17"/>
        <v>All ProductsNov - 14Retail</v>
      </c>
      <c r="CV49" t="s">
        <v>596</v>
      </c>
      <c r="CW49" t="s">
        <v>302</v>
      </c>
      <c r="CX49">
        <v>7</v>
      </c>
      <c r="CY49">
        <v>108354.3</v>
      </c>
      <c r="CZ49">
        <v>265123822.05000001</v>
      </c>
      <c r="DA49" t="s">
        <v>12</v>
      </c>
      <c r="DB49" s="175">
        <f t="shared" si="18"/>
        <v>4.086931878175977E-4</v>
      </c>
      <c r="DC49" s="175" t="str">
        <f t="shared" si="19"/>
        <v>Nov - 14</v>
      </c>
      <c r="DH49" s="175" t="str">
        <f t="shared" si="20"/>
        <v>W/O last 12MAll IndustriesOne Year FinancingM6</v>
      </c>
      <c r="DI49" t="s">
        <v>158</v>
      </c>
      <c r="DJ49" t="s">
        <v>73</v>
      </c>
      <c r="DK49" t="s">
        <v>597</v>
      </c>
      <c r="DL49" t="s">
        <v>603</v>
      </c>
      <c r="DM49">
        <v>8</v>
      </c>
    </row>
    <row r="50" spans="2:117" x14ac:dyDescent="0.3">
      <c r="B50" s="175" t="str">
        <f t="shared" si="0"/>
        <v>All Trigger TypesAgingOct - 14</v>
      </c>
      <c r="C50" t="s">
        <v>626</v>
      </c>
      <c r="D50" t="s">
        <v>391</v>
      </c>
      <c r="E50" t="s">
        <v>301</v>
      </c>
      <c r="F50">
        <v>379</v>
      </c>
      <c r="G50">
        <v>159</v>
      </c>
      <c r="H50">
        <v>220</v>
      </c>
      <c r="I50" s="175" t="str">
        <f t="shared" si="1"/>
        <v>Oct - 14</v>
      </c>
      <c r="N50" s="175" t="str">
        <f t="shared" si="2"/>
        <v>All Trigger TypesAgingOct - 14No Action Taken (Req)</v>
      </c>
      <c r="O50" t="s">
        <v>626</v>
      </c>
      <c r="P50" t="s">
        <v>391</v>
      </c>
      <c r="Q50" t="s">
        <v>301</v>
      </c>
      <c r="R50" t="s">
        <v>616</v>
      </c>
      <c r="S50">
        <v>143</v>
      </c>
      <c r="T50">
        <v>332</v>
      </c>
      <c r="U50">
        <v>0.43072289159999999</v>
      </c>
      <c r="V50" s="175" t="str">
        <f t="shared" si="3"/>
        <v>Oct - 14</v>
      </c>
      <c r="Y50" s="175" t="str">
        <f t="shared" si="4"/>
        <v>All Trigger TypesAgingMay - 14Action Taken (Late)</v>
      </c>
      <c r="Z50" t="s">
        <v>626</v>
      </c>
      <c r="AA50" t="s">
        <v>391</v>
      </c>
      <c r="AB50" t="s">
        <v>296</v>
      </c>
      <c r="AC50">
        <v>36</v>
      </c>
      <c r="AD50" t="s">
        <v>589</v>
      </c>
      <c r="AE50">
        <v>1</v>
      </c>
      <c r="AF50">
        <v>2.77777778E-2</v>
      </c>
      <c r="AG50" s="175" t="str">
        <f t="shared" si="5"/>
        <v>May - 14</v>
      </c>
      <c r="AK50" s="175" t="str">
        <f t="shared" si="6"/>
        <v>New TriggersAgingDec - 14Others</v>
      </c>
      <c r="AL50" t="s">
        <v>598</v>
      </c>
      <c r="AM50" t="s">
        <v>391</v>
      </c>
      <c r="AN50" t="s">
        <v>303</v>
      </c>
      <c r="AO50" t="s">
        <v>106</v>
      </c>
      <c r="AP50">
        <v>5</v>
      </c>
      <c r="AQ50">
        <v>338</v>
      </c>
      <c r="AR50">
        <v>1.47928994E-2</v>
      </c>
      <c r="AS50" s="175" t="str">
        <f t="shared" si="7"/>
        <v>Dec - 14</v>
      </c>
      <c r="AX50" s="175" t="str">
        <f t="shared" si="8"/>
        <v>All Trigger TypesCV dropMar - 14</v>
      </c>
      <c r="AY50" t="s">
        <v>626</v>
      </c>
      <c r="AZ50" t="s">
        <v>203</v>
      </c>
      <c r="BA50" t="s">
        <v>525</v>
      </c>
      <c r="BB50">
        <v>97</v>
      </c>
      <c r="BC50">
        <v>5.8823529399999998E-2</v>
      </c>
      <c r="BD50">
        <v>20.125</v>
      </c>
      <c r="BE50" s="175" t="str">
        <f t="shared" si="9"/>
        <v>Mar - 14</v>
      </c>
      <c r="BM50" s="175" t="str">
        <f t="shared" si="10"/>
        <v>All ProductsOct - 14AXP only</v>
      </c>
      <c r="BN50" t="s">
        <v>596</v>
      </c>
      <c r="BO50" t="s">
        <v>301</v>
      </c>
      <c r="BP50">
        <v>5</v>
      </c>
      <c r="BQ50">
        <v>216348.08</v>
      </c>
      <c r="BR50">
        <v>394741267.95999998</v>
      </c>
      <c r="BS50" t="s">
        <v>576</v>
      </c>
      <c r="BT50" s="175">
        <f t="shared" si="11"/>
        <v>5.4807565755177906E-4</v>
      </c>
      <c r="BU50" s="175" t="str">
        <f t="shared" si="12"/>
        <v>Oct - 14</v>
      </c>
      <c r="BW50" s="175" t="str">
        <f t="shared" si="13"/>
        <v>One Year FinancingRestaurantM4</v>
      </c>
      <c r="BX50" t="s">
        <v>158</v>
      </c>
      <c r="BY50" t="s">
        <v>71</v>
      </c>
      <c r="BZ50" t="s">
        <v>13</v>
      </c>
      <c r="CA50">
        <v>11</v>
      </c>
      <c r="CB50">
        <v>432215.73</v>
      </c>
      <c r="CC50">
        <v>87761.32</v>
      </c>
      <c r="CD50">
        <v>0.2030498057</v>
      </c>
      <c r="CI50" s="175" t="str">
        <f t="shared" si="14"/>
        <v>Two Year FinancingNov - 14</v>
      </c>
      <c r="CJ50" t="s">
        <v>161</v>
      </c>
      <c r="CK50" t="s">
        <v>302</v>
      </c>
      <c r="CL50">
        <v>0</v>
      </c>
      <c r="CM50">
        <v>0</v>
      </c>
      <c r="CN50">
        <v>135901684.28999999</v>
      </c>
      <c r="CO50" s="175">
        <f t="shared" si="15"/>
        <v>0</v>
      </c>
      <c r="CP50" s="175" t="str">
        <f t="shared" si="16"/>
        <v>Nov - 14</v>
      </c>
      <c r="CU50" s="175" t="str">
        <f t="shared" si="17"/>
        <v>All ProductsOct - 14Others</v>
      </c>
      <c r="CV50" t="s">
        <v>596</v>
      </c>
      <c r="CW50" t="s">
        <v>301</v>
      </c>
      <c r="CX50">
        <v>0</v>
      </c>
      <c r="CY50">
        <v>-660.08</v>
      </c>
      <c r="CZ50">
        <v>85025083.840000004</v>
      </c>
      <c r="DA50" t="s">
        <v>106</v>
      </c>
      <c r="DB50" s="175">
        <f t="shared" si="18"/>
        <v>-7.7633560613963875E-6</v>
      </c>
      <c r="DC50" s="175" t="str">
        <f t="shared" si="19"/>
        <v>Oct - 14</v>
      </c>
      <c r="DH50" s="175" t="str">
        <f t="shared" si="20"/>
        <v>W/O last 12MAll IndustriesOne Year FinancingM7</v>
      </c>
      <c r="DI50" t="s">
        <v>158</v>
      </c>
      <c r="DJ50" t="s">
        <v>74</v>
      </c>
      <c r="DK50" t="s">
        <v>597</v>
      </c>
      <c r="DL50" t="s">
        <v>603</v>
      </c>
      <c r="DM50">
        <v>10</v>
      </c>
    </row>
    <row r="51" spans="2:117" x14ac:dyDescent="0.3">
      <c r="B51" s="175" t="str">
        <f t="shared" si="0"/>
        <v>All Trigger TypesAgingSep - 14</v>
      </c>
      <c r="C51" t="s">
        <v>626</v>
      </c>
      <c r="D51" t="s">
        <v>391</v>
      </c>
      <c r="E51" t="s">
        <v>300</v>
      </c>
      <c r="F51">
        <v>314</v>
      </c>
      <c r="G51">
        <v>110</v>
      </c>
      <c r="H51">
        <v>204</v>
      </c>
      <c r="I51" s="175" t="str">
        <f t="shared" si="1"/>
        <v>Sep - 14</v>
      </c>
      <c r="N51" s="175" t="str">
        <f t="shared" si="2"/>
        <v>All Trigger TypesAgingOct - 14Action Taken (Timely)</v>
      </c>
      <c r="O51" t="s">
        <v>626</v>
      </c>
      <c r="P51" t="s">
        <v>391</v>
      </c>
      <c r="Q51" t="s">
        <v>301</v>
      </c>
      <c r="R51" t="s">
        <v>588</v>
      </c>
      <c r="S51">
        <v>59</v>
      </c>
      <c r="T51">
        <v>332</v>
      </c>
      <c r="U51">
        <v>0.17771084340000001</v>
      </c>
      <c r="V51" s="175" t="str">
        <f t="shared" si="3"/>
        <v>Oct - 14</v>
      </c>
      <c r="Y51" s="175" t="str">
        <f t="shared" si="4"/>
        <v>All Trigger TypesAgingMay - 14Action Taken (Timely)</v>
      </c>
      <c r="Z51" t="s">
        <v>626</v>
      </c>
      <c r="AA51" t="s">
        <v>391</v>
      </c>
      <c r="AB51" t="s">
        <v>296</v>
      </c>
      <c r="AC51">
        <v>38</v>
      </c>
      <c r="AD51" t="s">
        <v>588</v>
      </c>
      <c r="AE51">
        <v>4</v>
      </c>
      <c r="AF51">
        <v>0.1052631579</v>
      </c>
      <c r="AG51" s="175" t="str">
        <f t="shared" si="5"/>
        <v>May - 14</v>
      </c>
      <c r="AK51" s="175" t="str">
        <f t="shared" si="6"/>
        <v>New TriggersAgingDec - 14Payment plan</v>
      </c>
      <c r="AL51" t="s">
        <v>598</v>
      </c>
      <c r="AM51" t="s">
        <v>391</v>
      </c>
      <c r="AN51" t="s">
        <v>303</v>
      </c>
      <c r="AO51" t="s">
        <v>538</v>
      </c>
      <c r="AP51">
        <v>12</v>
      </c>
      <c r="AQ51">
        <v>338</v>
      </c>
      <c r="AR51">
        <v>3.5502958600000002E-2</v>
      </c>
      <c r="AS51" s="175" t="str">
        <f t="shared" si="7"/>
        <v>Dec - 14</v>
      </c>
      <c r="AX51" s="175" t="str">
        <f t="shared" si="8"/>
        <v>All Trigger TypesCV dropMay - 14</v>
      </c>
      <c r="AY51" t="s">
        <v>626</v>
      </c>
      <c r="AZ51" t="s">
        <v>203</v>
      </c>
      <c r="BA51" t="s">
        <v>296</v>
      </c>
      <c r="BB51">
        <v>471</v>
      </c>
      <c r="BC51">
        <v>0.92117117120000003</v>
      </c>
      <c r="BD51">
        <v>3.275862069</v>
      </c>
      <c r="BE51" s="175" t="str">
        <f t="shared" si="9"/>
        <v>May - 14</v>
      </c>
      <c r="BM51" s="175" t="str">
        <f t="shared" si="10"/>
        <v>All ProductsOct - 14Debit ACH</v>
      </c>
      <c r="BN51" t="s">
        <v>596</v>
      </c>
      <c r="BO51" t="s">
        <v>301</v>
      </c>
      <c r="BP51">
        <v>0</v>
      </c>
      <c r="BQ51">
        <v>0</v>
      </c>
      <c r="BR51">
        <v>3181459.33</v>
      </c>
      <c r="BS51" t="s">
        <v>202</v>
      </c>
      <c r="BT51" s="175">
        <f t="shared" si="11"/>
        <v>0</v>
      </c>
      <c r="BU51" s="175" t="str">
        <f t="shared" si="12"/>
        <v>Oct - 14</v>
      </c>
      <c r="BW51" s="175" t="str">
        <f t="shared" si="13"/>
        <v>One Year FinancingRestaurantM5</v>
      </c>
      <c r="BX51" t="s">
        <v>158</v>
      </c>
      <c r="BY51" t="s">
        <v>72</v>
      </c>
      <c r="BZ51" t="s">
        <v>13</v>
      </c>
      <c r="CA51">
        <v>11</v>
      </c>
      <c r="CB51">
        <v>432215.73</v>
      </c>
      <c r="CC51">
        <v>149856.9</v>
      </c>
      <c r="CD51">
        <v>0.34671783</v>
      </c>
      <c r="CI51" s="175" t="str">
        <f t="shared" si="14"/>
        <v>Two Year FinancingOct - 14</v>
      </c>
      <c r="CJ51" t="s">
        <v>161</v>
      </c>
      <c r="CK51" t="s">
        <v>301</v>
      </c>
      <c r="CL51">
        <v>0</v>
      </c>
      <c r="CM51">
        <v>0</v>
      </c>
      <c r="CN51">
        <v>114645258.01000001</v>
      </c>
      <c r="CO51" s="175">
        <f t="shared" si="15"/>
        <v>0</v>
      </c>
      <c r="CP51" s="175" t="str">
        <f t="shared" si="16"/>
        <v>Oct - 14</v>
      </c>
      <c r="CU51" s="175" t="str">
        <f t="shared" si="17"/>
        <v>All ProductsOct - 14Restaurant</v>
      </c>
      <c r="CV51" t="s">
        <v>596</v>
      </c>
      <c r="CW51" t="s">
        <v>301</v>
      </c>
      <c r="CX51">
        <v>3</v>
      </c>
      <c r="CY51">
        <v>76834.73</v>
      </c>
      <c r="CZ51">
        <v>163931086.19</v>
      </c>
      <c r="DA51" t="s">
        <v>13</v>
      </c>
      <c r="DB51" s="175">
        <f t="shared" si="18"/>
        <v>4.6870140243533026E-4</v>
      </c>
      <c r="DC51" s="175" t="str">
        <f t="shared" si="19"/>
        <v>Oct - 14</v>
      </c>
      <c r="DH51" s="175" t="str">
        <f t="shared" si="20"/>
        <v>W/O last 12MAll IndustriesOne Year FinancingM8</v>
      </c>
      <c r="DI51" t="s">
        <v>158</v>
      </c>
      <c r="DJ51" t="s">
        <v>75</v>
      </c>
      <c r="DK51" t="s">
        <v>597</v>
      </c>
      <c r="DL51" t="s">
        <v>603</v>
      </c>
      <c r="DM51">
        <v>11</v>
      </c>
    </row>
    <row r="52" spans="2:117" x14ac:dyDescent="0.3">
      <c r="B52" s="175" t="str">
        <f t="shared" si="0"/>
        <v>All Trigger TypesCV dropApr - 14</v>
      </c>
      <c r="C52" t="s">
        <v>626</v>
      </c>
      <c r="D52" t="s">
        <v>203</v>
      </c>
      <c r="E52" t="s">
        <v>295</v>
      </c>
      <c r="F52">
        <v>273</v>
      </c>
      <c r="G52">
        <v>60</v>
      </c>
      <c r="H52">
        <v>213</v>
      </c>
      <c r="I52" s="175" t="str">
        <f t="shared" si="1"/>
        <v>Apr - 14</v>
      </c>
      <c r="N52" s="175" t="str">
        <f t="shared" si="2"/>
        <v>All Trigger TypesAgingSep - 14No Action Taken (Req)</v>
      </c>
      <c r="O52" t="s">
        <v>626</v>
      </c>
      <c r="P52" t="s">
        <v>391</v>
      </c>
      <c r="Q52" t="s">
        <v>300</v>
      </c>
      <c r="R52" t="s">
        <v>616</v>
      </c>
      <c r="S52">
        <v>165</v>
      </c>
      <c r="T52">
        <v>281</v>
      </c>
      <c r="U52">
        <v>0.58718861209999995</v>
      </c>
      <c r="V52" s="175" t="str">
        <f t="shared" si="3"/>
        <v>Sep - 14</v>
      </c>
      <c r="Y52" s="175" t="str">
        <f t="shared" si="4"/>
        <v>All Trigger TypesAgingMay - 14No Action Taken (Not Req)</v>
      </c>
      <c r="Z52" t="s">
        <v>626</v>
      </c>
      <c r="AA52" t="s">
        <v>391</v>
      </c>
      <c r="AB52" t="s">
        <v>296</v>
      </c>
      <c r="AC52">
        <v>37</v>
      </c>
      <c r="AD52" t="s">
        <v>617</v>
      </c>
      <c r="AE52">
        <v>1</v>
      </c>
      <c r="AF52">
        <v>2.7027026999999999E-2</v>
      </c>
      <c r="AG52" s="175" t="str">
        <f t="shared" si="5"/>
        <v>May - 14</v>
      </c>
      <c r="AK52" s="175" t="str">
        <f t="shared" si="6"/>
        <v>New TriggersCV dropDec - 14Customer contact</v>
      </c>
      <c r="AL52" t="s">
        <v>598</v>
      </c>
      <c r="AM52" t="s">
        <v>203</v>
      </c>
      <c r="AN52" t="s">
        <v>303</v>
      </c>
      <c r="AO52" t="s">
        <v>571</v>
      </c>
      <c r="AP52">
        <v>53</v>
      </c>
      <c r="AQ52">
        <v>479</v>
      </c>
      <c r="AR52">
        <v>0.11064718160000001</v>
      </c>
      <c r="AS52" s="175" t="str">
        <f t="shared" si="7"/>
        <v>Dec - 14</v>
      </c>
      <c r="AX52" s="175" t="str">
        <f t="shared" si="8"/>
        <v>All Trigger TypesCV dropNov - 14</v>
      </c>
      <c r="AY52" t="s">
        <v>626</v>
      </c>
      <c r="AZ52" t="s">
        <v>203</v>
      </c>
      <c r="BA52" t="s">
        <v>302</v>
      </c>
      <c r="BB52">
        <v>564</v>
      </c>
      <c r="BC52">
        <v>0</v>
      </c>
      <c r="BD52">
        <v>3.9622641508999998</v>
      </c>
      <c r="BE52" s="175" t="str">
        <f t="shared" si="9"/>
        <v>Nov - 14</v>
      </c>
      <c r="BM52" s="175" t="str">
        <f t="shared" si="10"/>
        <v>All ProductsOct - 14Lockbox</v>
      </c>
      <c r="BN52" t="s">
        <v>596</v>
      </c>
      <c r="BO52" t="s">
        <v>301</v>
      </c>
      <c r="BP52">
        <v>4</v>
      </c>
      <c r="BQ52">
        <v>111660.92</v>
      </c>
      <c r="BR52">
        <v>105670031.14</v>
      </c>
      <c r="BS52" t="s">
        <v>249</v>
      </c>
      <c r="BT52" s="175">
        <f t="shared" si="11"/>
        <v>1.0566943039134985E-3</v>
      </c>
      <c r="BU52" s="175" t="str">
        <f t="shared" si="12"/>
        <v>Oct - 14</v>
      </c>
      <c r="BW52" s="175" t="str">
        <f t="shared" si="13"/>
        <v>One Year FinancingRestaurantM6</v>
      </c>
      <c r="BX52" t="s">
        <v>158</v>
      </c>
      <c r="BY52" t="s">
        <v>73</v>
      </c>
      <c r="BZ52" t="s">
        <v>13</v>
      </c>
      <c r="CA52">
        <v>11</v>
      </c>
      <c r="CB52">
        <v>432215.73</v>
      </c>
      <c r="CC52">
        <v>292045.26</v>
      </c>
      <c r="CD52">
        <v>0.67569327010000002</v>
      </c>
      <c r="CI52" s="175" t="str">
        <f t="shared" si="14"/>
        <v>Two Year FinancingSep - 14</v>
      </c>
      <c r="CJ52" t="s">
        <v>161</v>
      </c>
      <c r="CK52" t="s">
        <v>300</v>
      </c>
      <c r="CL52">
        <v>0</v>
      </c>
      <c r="CM52">
        <v>0</v>
      </c>
      <c r="CN52">
        <v>79694806.079999998</v>
      </c>
      <c r="CO52" s="175">
        <f t="shared" si="15"/>
        <v>0</v>
      </c>
      <c r="CP52" s="175" t="str">
        <f t="shared" si="16"/>
        <v>Sep - 14</v>
      </c>
      <c r="CU52" s="175" t="str">
        <f t="shared" si="17"/>
        <v>All ProductsOct - 14Retail</v>
      </c>
      <c r="CV52" t="s">
        <v>596</v>
      </c>
      <c r="CW52" t="s">
        <v>301</v>
      </c>
      <c r="CX52">
        <v>6</v>
      </c>
      <c r="CY52">
        <v>251834.35</v>
      </c>
      <c r="CZ52">
        <v>257952192.78</v>
      </c>
      <c r="DA52" t="s">
        <v>12</v>
      </c>
      <c r="DB52" s="175">
        <f t="shared" si="18"/>
        <v>9.7628303634845343E-4</v>
      </c>
      <c r="DC52" s="175" t="str">
        <f t="shared" si="19"/>
        <v>Oct - 14</v>
      </c>
      <c r="DH52" s="175" t="str">
        <f t="shared" si="20"/>
        <v>W/O last 12MAll IndustriesOne Year FinancingM9</v>
      </c>
      <c r="DI52" t="s">
        <v>158</v>
      </c>
      <c r="DJ52" t="s">
        <v>76</v>
      </c>
      <c r="DK52" t="s">
        <v>597</v>
      </c>
      <c r="DL52" t="s">
        <v>603</v>
      </c>
      <c r="DM52">
        <v>8</v>
      </c>
    </row>
    <row r="53" spans="2:117" x14ac:dyDescent="0.3">
      <c r="B53" s="175" t="str">
        <f t="shared" si="0"/>
        <v>All Trigger TypesCV dropAug - 14</v>
      </c>
      <c r="C53" t="s">
        <v>626</v>
      </c>
      <c r="D53" t="s">
        <v>203</v>
      </c>
      <c r="E53" t="s">
        <v>299</v>
      </c>
      <c r="F53">
        <v>394</v>
      </c>
      <c r="G53">
        <v>51</v>
      </c>
      <c r="H53">
        <v>343</v>
      </c>
      <c r="I53" s="175" t="str">
        <f t="shared" si="1"/>
        <v>Aug - 14</v>
      </c>
      <c r="N53" s="175" t="str">
        <f t="shared" si="2"/>
        <v>All Trigger TypesAgingSep - 14Action Taken (Timely)</v>
      </c>
      <c r="O53" t="s">
        <v>626</v>
      </c>
      <c r="P53" t="s">
        <v>391</v>
      </c>
      <c r="Q53" t="s">
        <v>300</v>
      </c>
      <c r="R53" t="s">
        <v>588</v>
      </c>
      <c r="S53">
        <v>47</v>
      </c>
      <c r="T53">
        <v>281</v>
      </c>
      <c r="U53">
        <v>0.16725978650000001</v>
      </c>
      <c r="V53" s="175" t="str">
        <f t="shared" si="3"/>
        <v>Sep - 14</v>
      </c>
      <c r="Y53" s="175" t="str">
        <f t="shared" si="4"/>
        <v>All Trigger TypesAgingMay - 14No Action Taken (Req)</v>
      </c>
      <c r="Z53" t="s">
        <v>626</v>
      </c>
      <c r="AA53" t="s">
        <v>391</v>
      </c>
      <c r="AB53" t="s">
        <v>296</v>
      </c>
      <c r="AC53">
        <v>116</v>
      </c>
      <c r="AD53" t="s">
        <v>616</v>
      </c>
      <c r="AE53">
        <v>6</v>
      </c>
      <c r="AF53">
        <v>5.1724137900000001E-2</v>
      </c>
      <c r="AG53" s="175" t="str">
        <f t="shared" si="5"/>
        <v>May - 14</v>
      </c>
      <c r="AK53" s="175" t="str">
        <f t="shared" si="6"/>
        <v>New TriggersCV dropDec - 14No action</v>
      </c>
      <c r="AL53" t="s">
        <v>598</v>
      </c>
      <c r="AM53" t="s">
        <v>203</v>
      </c>
      <c r="AN53" t="s">
        <v>303</v>
      </c>
      <c r="AO53" t="s">
        <v>623</v>
      </c>
      <c r="AP53">
        <v>415</v>
      </c>
      <c r="AQ53">
        <v>479</v>
      </c>
      <c r="AR53">
        <v>0.86638830899999997</v>
      </c>
      <c r="AS53" s="175" t="str">
        <f t="shared" si="7"/>
        <v>Dec - 14</v>
      </c>
      <c r="AX53" s="175" t="str">
        <f t="shared" si="8"/>
        <v>All Trigger TypesCV dropOct - 14</v>
      </c>
      <c r="AY53" t="s">
        <v>626</v>
      </c>
      <c r="AZ53" t="s">
        <v>203</v>
      </c>
      <c r="BA53" t="s">
        <v>301</v>
      </c>
      <c r="BB53">
        <v>123</v>
      </c>
      <c r="BC53">
        <v>0</v>
      </c>
      <c r="BD53">
        <v>3.6349206348999998</v>
      </c>
      <c r="BE53" s="175" t="str">
        <f t="shared" si="9"/>
        <v>Oct - 14</v>
      </c>
      <c r="BM53" s="175" t="str">
        <f t="shared" si="10"/>
        <v>All ProductsOct - 14Split Funding</v>
      </c>
      <c r="BN53" t="s">
        <v>596</v>
      </c>
      <c r="BO53" t="s">
        <v>301</v>
      </c>
      <c r="BP53">
        <v>0</v>
      </c>
      <c r="BQ53">
        <v>0</v>
      </c>
      <c r="BR53">
        <v>3315604.38</v>
      </c>
      <c r="BS53" t="s">
        <v>602</v>
      </c>
      <c r="BT53" s="175">
        <f t="shared" si="11"/>
        <v>0</v>
      </c>
      <c r="BU53" s="175" t="str">
        <f t="shared" si="12"/>
        <v>Oct - 14</v>
      </c>
      <c r="BW53" s="175" t="str">
        <f t="shared" si="13"/>
        <v>One Year FinancingRetailM0</v>
      </c>
      <c r="BX53" t="s">
        <v>158</v>
      </c>
      <c r="BY53" t="s">
        <v>567</v>
      </c>
      <c r="BZ53" t="s">
        <v>12</v>
      </c>
      <c r="CA53">
        <v>12</v>
      </c>
      <c r="CB53">
        <v>479565.51</v>
      </c>
      <c r="CC53">
        <v>0</v>
      </c>
      <c r="CD53">
        <v>0</v>
      </c>
      <c r="CK53"/>
      <c r="CM53"/>
      <c r="CU53" s="175" t="str">
        <f t="shared" si="17"/>
        <v>All ProductsSep - 14Others</v>
      </c>
      <c r="CV53" t="s">
        <v>596</v>
      </c>
      <c r="CW53" t="s">
        <v>300</v>
      </c>
      <c r="CX53">
        <v>3</v>
      </c>
      <c r="CY53">
        <v>146761.95000000001</v>
      </c>
      <c r="CZ53">
        <v>79087370.489999995</v>
      </c>
      <c r="DA53" t="s">
        <v>106</v>
      </c>
      <c r="DB53" s="175">
        <f t="shared" si="18"/>
        <v>1.8556938875412094E-3</v>
      </c>
      <c r="DC53" s="175" t="str">
        <f t="shared" si="19"/>
        <v>Sep - 14</v>
      </c>
      <c r="DH53" s="175" t="str">
        <f t="shared" si="20"/>
        <v>W/O last 12MAll IndustriesOne Year FinancingM10</v>
      </c>
      <c r="DI53" t="s">
        <v>158</v>
      </c>
      <c r="DJ53" t="s">
        <v>77</v>
      </c>
      <c r="DK53" t="s">
        <v>597</v>
      </c>
      <c r="DL53" t="s">
        <v>603</v>
      </c>
      <c r="DM53">
        <v>7</v>
      </c>
    </row>
    <row r="54" spans="2:117" x14ac:dyDescent="0.3">
      <c r="B54" s="175" t="str">
        <f t="shared" si="0"/>
        <v>All Trigger TypesCV dropDec - 14</v>
      </c>
      <c r="C54" t="s">
        <v>626</v>
      </c>
      <c r="D54" t="s">
        <v>203</v>
      </c>
      <c r="E54" t="s">
        <v>303</v>
      </c>
      <c r="F54">
        <v>556</v>
      </c>
      <c r="G54">
        <v>72</v>
      </c>
      <c r="H54">
        <v>484</v>
      </c>
      <c r="I54" s="175" t="str">
        <f t="shared" si="1"/>
        <v>Dec - 14</v>
      </c>
      <c r="N54" s="175" t="str">
        <f t="shared" si="2"/>
        <v>All Trigger TypesAgingSep - 14Action Taken (Late)</v>
      </c>
      <c r="O54" t="s">
        <v>626</v>
      </c>
      <c r="P54" t="s">
        <v>391</v>
      </c>
      <c r="Q54" t="s">
        <v>300</v>
      </c>
      <c r="R54" t="s">
        <v>589</v>
      </c>
      <c r="S54">
        <v>41</v>
      </c>
      <c r="T54">
        <v>281</v>
      </c>
      <c r="U54">
        <v>0.14590747330000001</v>
      </c>
      <c r="V54" s="175" t="str">
        <f t="shared" si="3"/>
        <v>Sep - 14</v>
      </c>
      <c r="Y54" s="175" t="str">
        <f t="shared" si="4"/>
        <v>All Trigger TypesCV dropApr - 14Action Taken (Late)</v>
      </c>
      <c r="Z54" t="s">
        <v>626</v>
      </c>
      <c r="AA54" t="s">
        <v>203</v>
      </c>
      <c r="AB54" t="s">
        <v>295</v>
      </c>
      <c r="AC54">
        <v>27</v>
      </c>
      <c r="AD54" t="s">
        <v>589</v>
      </c>
      <c r="AE54">
        <v>0</v>
      </c>
      <c r="AF54">
        <v>0</v>
      </c>
      <c r="AG54" s="175" t="str">
        <f t="shared" si="5"/>
        <v>Apr - 14</v>
      </c>
      <c r="AK54" s="175" t="str">
        <f t="shared" si="6"/>
        <v>New TriggersCV dropDec - 14Others</v>
      </c>
      <c r="AL54" t="s">
        <v>598</v>
      </c>
      <c r="AM54" t="s">
        <v>203</v>
      </c>
      <c r="AN54" t="s">
        <v>303</v>
      </c>
      <c r="AO54" t="s">
        <v>106</v>
      </c>
      <c r="AP54">
        <v>1</v>
      </c>
      <c r="AQ54">
        <v>479</v>
      </c>
      <c r="AR54">
        <v>2.0876826999999998E-3</v>
      </c>
      <c r="AS54" s="175" t="str">
        <f t="shared" si="7"/>
        <v>Dec - 14</v>
      </c>
      <c r="AX54" s="175" t="str">
        <f t="shared" si="8"/>
        <v>All Trigger TypesCV dropSep - 14</v>
      </c>
      <c r="AY54" t="s">
        <v>626</v>
      </c>
      <c r="AZ54" t="s">
        <v>203</v>
      </c>
      <c r="BA54" t="s">
        <v>300</v>
      </c>
      <c r="BB54">
        <v>290</v>
      </c>
      <c r="BC54">
        <v>0</v>
      </c>
      <c r="BD54">
        <v>4.6490066225</v>
      </c>
      <c r="BE54" s="175" t="str">
        <f t="shared" si="9"/>
        <v>Sep - 14</v>
      </c>
      <c r="BM54" s="175" t="str">
        <f t="shared" si="10"/>
        <v>All ProductsSep - 14AXP only</v>
      </c>
      <c r="BN54" t="s">
        <v>596</v>
      </c>
      <c r="BO54" t="s">
        <v>300</v>
      </c>
      <c r="BP54">
        <v>7</v>
      </c>
      <c r="BQ54">
        <v>111858.06</v>
      </c>
      <c r="BR54">
        <v>369500737.27999997</v>
      </c>
      <c r="BS54" t="s">
        <v>576</v>
      </c>
      <c r="BT54" s="175">
        <f t="shared" si="11"/>
        <v>3.0272756916107664E-4</v>
      </c>
      <c r="BU54" s="175" t="str">
        <f t="shared" si="12"/>
        <v>Sep - 14</v>
      </c>
      <c r="BW54" s="175" t="str">
        <f t="shared" si="13"/>
        <v>One Year FinancingRetailM1</v>
      </c>
      <c r="BX54" t="s">
        <v>158</v>
      </c>
      <c r="BY54" t="s">
        <v>68</v>
      </c>
      <c r="BZ54" t="s">
        <v>12</v>
      </c>
      <c r="CA54">
        <v>12</v>
      </c>
      <c r="CB54">
        <v>479565.51</v>
      </c>
      <c r="CC54">
        <v>811.15</v>
      </c>
      <c r="CD54">
        <v>1.6914269000000001E-3</v>
      </c>
      <c r="CK54"/>
      <c r="CM54"/>
      <c r="CU54" s="175" t="str">
        <f t="shared" si="17"/>
        <v>All ProductsSep - 14Restaurant</v>
      </c>
      <c r="CV54" t="s">
        <v>596</v>
      </c>
      <c r="CW54" t="s">
        <v>300</v>
      </c>
      <c r="CX54">
        <v>4</v>
      </c>
      <c r="CY54">
        <v>110779.63</v>
      </c>
      <c r="CZ54">
        <v>143303678.02000001</v>
      </c>
      <c r="DA54" t="s">
        <v>13</v>
      </c>
      <c r="DB54" s="175">
        <f t="shared" si="18"/>
        <v>7.7304107982866411E-4</v>
      </c>
      <c r="DC54" s="175" t="str">
        <f t="shared" si="19"/>
        <v>Sep - 14</v>
      </c>
      <c r="DH54" s="175" t="str">
        <f t="shared" si="20"/>
        <v>W/O last 12MAll IndustriesOne Year FinancingM11</v>
      </c>
      <c r="DI54" t="s">
        <v>158</v>
      </c>
      <c r="DJ54" t="s">
        <v>78</v>
      </c>
      <c r="DK54" t="s">
        <v>597</v>
      </c>
      <c r="DL54" t="s">
        <v>603</v>
      </c>
      <c r="DM54">
        <v>12</v>
      </c>
    </row>
    <row r="55" spans="2:117" x14ac:dyDescent="0.3">
      <c r="B55" s="175" t="str">
        <f t="shared" si="0"/>
        <v>All Trigger TypesCV dropFeb - 15</v>
      </c>
      <c r="C55" t="s">
        <v>626</v>
      </c>
      <c r="D55" t="s">
        <v>203</v>
      </c>
      <c r="E55" t="s">
        <v>519</v>
      </c>
      <c r="F55">
        <v>603</v>
      </c>
      <c r="G55">
        <v>89</v>
      </c>
      <c r="H55">
        <v>514</v>
      </c>
      <c r="I55" s="175" t="str">
        <f t="shared" si="1"/>
        <v>Feb - 15</v>
      </c>
      <c r="N55" s="175" t="str">
        <f t="shared" si="2"/>
        <v>All Trigger TypesAgingSep - 14No Action Taken (Not Req)</v>
      </c>
      <c r="O55" t="s">
        <v>626</v>
      </c>
      <c r="P55" t="s">
        <v>391</v>
      </c>
      <c r="Q55" t="s">
        <v>300</v>
      </c>
      <c r="R55" t="s">
        <v>617</v>
      </c>
      <c r="S55">
        <v>28</v>
      </c>
      <c r="T55">
        <v>281</v>
      </c>
      <c r="U55">
        <v>9.9644128100000007E-2</v>
      </c>
      <c r="V55" s="175" t="str">
        <f t="shared" si="3"/>
        <v>Sep - 14</v>
      </c>
      <c r="Y55" s="175" t="str">
        <f t="shared" si="4"/>
        <v>All Trigger TypesCV dropApr - 14Action Taken (Timely)</v>
      </c>
      <c r="Z55" t="s">
        <v>626</v>
      </c>
      <c r="AA55" t="s">
        <v>203</v>
      </c>
      <c r="AB55" t="s">
        <v>295</v>
      </c>
      <c r="AC55">
        <v>28</v>
      </c>
      <c r="AD55" t="s">
        <v>588</v>
      </c>
      <c r="AE55">
        <v>1</v>
      </c>
      <c r="AF55">
        <v>3.5714285700000001E-2</v>
      </c>
      <c r="AG55" s="175" t="str">
        <f t="shared" si="5"/>
        <v>Apr - 14</v>
      </c>
      <c r="AK55" s="175" t="str">
        <f t="shared" si="6"/>
        <v>New TriggersCV dropDec - 14Payment plan</v>
      </c>
      <c r="AL55" t="s">
        <v>598</v>
      </c>
      <c r="AM55" t="s">
        <v>203</v>
      </c>
      <c r="AN55" t="s">
        <v>303</v>
      </c>
      <c r="AO55" t="s">
        <v>538</v>
      </c>
      <c r="AP55">
        <v>10</v>
      </c>
      <c r="AQ55">
        <v>479</v>
      </c>
      <c r="AR55">
        <v>2.08768267E-2</v>
      </c>
      <c r="AS55" s="175" t="str">
        <f t="shared" si="7"/>
        <v>Dec - 14</v>
      </c>
      <c r="AX55" s="175" t="str">
        <f t="shared" si="8"/>
        <v>New TriggersCV dropApr - 14</v>
      </c>
      <c r="AY55" t="s">
        <v>598</v>
      </c>
      <c r="AZ55" t="s">
        <v>203</v>
      </c>
      <c r="BA55" t="s">
        <v>295</v>
      </c>
      <c r="BB55">
        <v>273</v>
      </c>
      <c r="BC55">
        <v>0.97933884299999996</v>
      </c>
      <c r="BD55">
        <v>2.8</v>
      </c>
      <c r="BE55" s="175" t="str">
        <f t="shared" si="9"/>
        <v>Apr - 14</v>
      </c>
      <c r="BM55" s="175" t="str">
        <f t="shared" si="10"/>
        <v>All ProductsSep - 14Debit ACH</v>
      </c>
      <c r="BN55" t="s">
        <v>596</v>
      </c>
      <c r="BO55" t="s">
        <v>300</v>
      </c>
      <c r="BP55">
        <v>0</v>
      </c>
      <c r="BQ55">
        <v>0</v>
      </c>
      <c r="BR55">
        <v>453946.06</v>
      </c>
      <c r="BS55" t="s">
        <v>202</v>
      </c>
      <c r="BT55" s="175">
        <f t="shared" si="11"/>
        <v>0</v>
      </c>
      <c r="BU55" s="175" t="str">
        <f t="shared" si="12"/>
        <v>Sep - 14</v>
      </c>
      <c r="BW55" s="175" t="str">
        <f t="shared" si="13"/>
        <v>One Year FinancingRetailM2</v>
      </c>
      <c r="BX55" t="s">
        <v>158</v>
      </c>
      <c r="BY55" t="s">
        <v>69</v>
      </c>
      <c r="BZ55" t="s">
        <v>12</v>
      </c>
      <c r="CA55">
        <v>12</v>
      </c>
      <c r="CB55">
        <v>479565.51</v>
      </c>
      <c r="CC55">
        <v>1692.17</v>
      </c>
      <c r="CD55">
        <v>3.5285481999999999E-3</v>
      </c>
      <c r="CK55"/>
      <c r="CM55"/>
      <c r="CU55" s="175" t="str">
        <f t="shared" si="17"/>
        <v>All ProductsSep - 14Retail</v>
      </c>
      <c r="CV55" t="s">
        <v>596</v>
      </c>
      <c r="CW55" t="s">
        <v>300</v>
      </c>
      <c r="CX55">
        <v>6</v>
      </c>
      <c r="CY55">
        <v>251918.73</v>
      </c>
      <c r="CZ55">
        <v>239436078.31</v>
      </c>
      <c r="DA55" t="s">
        <v>12</v>
      </c>
      <c r="DB55" s="175">
        <f t="shared" si="18"/>
        <v>1.0521335455295864E-3</v>
      </c>
      <c r="DC55" s="175" t="str">
        <f t="shared" si="19"/>
        <v>Sep - 14</v>
      </c>
      <c r="DH55" s="175" t="str">
        <f t="shared" si="20"/>
        <v>W/O last 12MAll IndustriesOne Year FinancingM12</v>
      </c>
      <c r="DI55" t="s">
        <v>158</v>
      </c>
      <c r="DJ55" t="s">
        <v>79</v>
      </c>
      <c r="DK55" t="s">
        <v>597</v>
      </c>
      <c r="DL55" t="s">
        <v>603</v>
      </c>
      <c r="DM55">
        <v>11</v>
      </c>
    </row>
    <row r="56" spans="2:117" x14ac:dyDescent="0.3">
      <c r="B56" s="175" t="str">
        <f t="shared" si="0"/>
        <v>All Trigger TypesCV dropJan - 15</v>
      </c>
      <c r="C56" t="s">
        <v>626</v>
      </c>
      <c r="D56" t="s">
        <v>203</v>
      </c>
      <c r="E56" t="s">
        <v>520</v>
      </c>
      <c r="F56">
        <v>379</v>
      </c>
      <c r="G56">
        <v>44</v>
      </c>
      <c r="H56">
        <v>335</v>
      </c>
      <c r="I56" s="175" t="str">
        <f t="shared" si="1"/>
        <v>Jan - 15</v>
      </c>
      <c r="N56" s="175" t="str">
        <f t="shared" si="2"/>
        <v>All Trigger TypesCV dropApr - 14Action Taken (Timely)</v>
      </c>
      <c r="O56" t="s">
        <v>626</v>
      </c>
      <c r="P56" t="s">
        <v>203</v>
      </c>
      <c r="Q56" t="s">
        <v>295</v>
      </c>
      <c r="R56" t="s">
        <v>588</v>
      </c>
      <c r="S56">
        <v>28</v>
      </c>
      <c r="T56">
        <v>273</v>
      </c>
      <c r="U56">
        <v>0.1025641026</v>
      </c>
      <c r="V56" s="175" t="str">
        <f t="shared" si="3"/>
        <v>Apr - 14</v>
      </c>
      <c r="Y56" s="175" t="str">
        <f t="shared" si="4"/>
        <v>All Trigger TypesCV dropApr - 14No Action Taken (Not Req)</v>
      </c>
      <c r="Z56" t="s">
        <v>626</v>
      </c>
      <c r="AA56" t="s">
        <v>203</v>
      </c>
      <c r="AB56" t="s">
        <v>295</v>
      </c>
      <c r="AC56">
        <v>216</v>
      </c>
      <c r="AD56" t="s">
        <v>617</v>
      </c>
      <c r="AE56">
        <v>1</v>
      </c>
      <c r="AF56">
        <v>4.6296295999999999E-3</v>
      </c>
      <c r="AG56" s="175" t="str">
        <f t="shared" si="5"/>
        <v>Apr - 14</v>
      </c>
      <c r="AK56" s="175" t="str">
        <f t="shared" si="6"/>
        <v>New TriggersDebit ACH behaviorDec - 14Customer contact</v>
      </c>
      <c r="AL56" t="s">
        <v>598</v>
      </c>
      <c r="AM56" t="s">
        <v>204</v>
      </c>
      <c r="AN56" t="s">
        <v>303</v>
      </c>
      <c r="AO56" t="s">
        <v>571</v>
      </c>
      <c r="AP56">
        <v>10</v>
      </c>
      <c r="AQ56">
        <v>145</v>
      </c>
      <c r="AR56">
        <v>6.8965517200000007E-2</v>
      </c>
      <c r="AS56" s="175" t="str">
        <f t="shared" si="7"/>
        <v>Dec - 14</v>
      </c>
      <c r="AX56" s="175" t="str">
        <f t="shared" si="8"/>
        <v>New TriggersCV dropAug - 14</v>
      </c>
      <c r="AY56" t="s">
        <v>598</v>
      </c>
      <c r="AZ56" t="s">
        <v>203</v>
      </c>
      <c r="BA56" t="s">
        <v>299</v>
      </c>
      <c r="BB56">
        <v>380</v>
      </c>
      <c r="BC56">
        <v>0</v>
      </c>
      <c r="BD56">
        <v>1.5407725322000001</v>
      </c>
      <c r="BE56" s="175" t="str">
        <f t="shared" si="9"/>
        <v>Aug - 14</v>
      </c>
      <c r="BM56" s="175" t="str">
        <f t="shared" si="10"/>
        <v>All ProductsSep - 14Lockbox</v>
      </c>
      <c r="BN56" t="s">
        <v>596</v>
      </c>
      <c r="BO56" t="s">
        <v>300</v>
      </c>
      <c r="BP56">
        <v>6</v>
      </c>
      <c r="BQ56">
        <v>397602.25</v>
      </c>
      <c r="BR56">
        <v>91513969.620000005</v>
      </c>
      <c r="BS56" t="s">
        <v>249</v>
      </c>
      <c r="BT56" s="175">
        <f t="shared" si="11"/>
        <v>4.3447164586018095E-3</v>
      </c>
      <c r="BU56" s="175" t="str">
        <f t="shared" si="12"/>
        <v>Sep - 14</v>
      </c>
      <c r="BW56" s="175" t="str">
        <f t="shared" si="13"/>
        <v>One Year FinancingRetailM3</v>
      </c>
      <c r="BX56" t="s">
        <v>158</v>
      </c>
      <c r="BY56" t="s">
        <v>70</v>
      </c>
      <c r="BZ56" t="s">
        <v>12</v>
      </c>
      <c r="CA56">
        <v>12</v>
      </c>
      <c r="CB56">
        <v>479565.51</v>
      </c>
      <c r="CC56">
        <v>3096.25</v>
      </c>
      <c r="CD56">
        <v>6.4563651E-3</v>
      </c>
      <c r="CK56"/>
      <c r="CM56"/>
      <c r="CU56" s="175" t="str">
        <f t="shared" si="17"/>
        <v>One Year FinancingAll MonthsAll Industries</v>
      </c>
      <c r="CV56" t="s">
        <v>158</v>
      </c>
      <c r="CW56" t="s">
        <v>594</v>
      </c>
      <c r="CX56">
        <v>104</v>
      </c>
      <c r="CY56">
        <v>4344627.21</v>
      </c>
      <c r="CZ56">
        <v>4307923481.6000004</v>
      </c>
      <c r="DA56" t="s">
        <v>597</v>
      </c>
      <c r="DB56" s="175">
        <f t="shared" si="18"/>
        <v>1.0085200511468619E-3</v>
      </c>
      <c r="DC56" s="175" t="str">
        <f t="shared" si="19"/>
        <v>All Months</v>
      </c>
      <c r="DH56" s="175" t="str">
        <f t="shared" si="20"/>
        <v>W/O last 12MAll IndustriesOne Year FinancingM13</v>
      </c>
      <c r="DI56" t="s">
        <v>158</v>
      </c>
      <c r="DJ56" t="s">
        <v>561</v>
      </c>
      <c r="DK56" t="s">
        <v>597</v>
      </c>
      <c r="DL56" t="s">
        <v>603</v>
      </c>
      <c r="DM56">
        <v>4</v>
      </c>
    </row>
    <row r="57" spans="2:117" x14ac:dyDescent="0.3">
      <c r="B57" s="175" t="str">
        <f t="shared" si="0"/>
        <v>All Trigger TypesCV dropJul - 14</v>
      </c>
      <c r="C57" t="s">
        <v>626</v>
      </c>
      <c r="D57" t="s">
        <v>203</v>
      </c>
      <c r="E57" t="s">
        <v>298</v>
      </c>
      <c r="F57">
        <v>181</v>
      </c>
      <c r="G57">
        <v>37</v>
      </c>
      <c r="H57">
        <v>144</v>
      </c>
      <c r="I57" s="175" t="str">
        <f t="shared" si="1"/>
        <v>Jul - 14</v>
      </c>
      <c r="N57" s="175" t="str">
        <f t="shared" si="2"/>
        <v>All Trigger TypesCV dropApr - 14Action Taken (Late)</v>
      </c>
      <c r="O57" t="s">
        <v>626</v>
      </c>
      <c r="P57" t="s">
        <v>203</v>
      </c>
      <c r="Q57" t="s">
        <v>295</v>
      </c>
      <c r="R57" t="s">
        <v>589</v>
      </c>
      <c r="S57">
        <v>27</v>
      </c>
      <c r="T57">
        <v>273</v>
      </c>
      <c r="U57">
        <v>9.8901098899999998E-2</v>
      </c>
      <c r="V57" s="175" t="str">
        <f t="shared" si="3"/>
        <v>Apr - 14</v>
      </c>
      <c r="Y57" s="175" t="str">
        <f t="shared" si="4"/>
        <v>All Trigger TypesCV dropApr - 14No Action Taken (Req)</v>
      </c>
      <c r="Z57" t="s">
        <v>626</v>
      </c>
      <c r="AA57" t="s">
        <v>203</v>
      </c>
      <c r="AB57" t="s">
        <v>295</v>
      </c>
      <c r="AC57">
        <v>2</v>
      </c>
      <c r="AD57" t="s">
        <v>616</v>
      </c>
      <c r="AE57">
        <v>2</v>
      </c>
      <c r="AF57">
        <v>1</v>
      </c>
      <c r="AG57" s="175" t="str">
        <f t="shared" si="5"/>
        <v>Apr - 14</v>
      </c>
      <c r="AK57" s="175" t="str">
        <f t="shared" si="6"/>
        <v>New TriggersDebit ACH behaviorDec - 14No action</v>
      </c>
      <c r="AL57" t="s">
        <v>598</v>
      </c>
      <c r="AM57" t="s">
        <v>204</v>
      </c>
      <c r="AN57" t="s">
        <v>303</v>
      </c>
      <c r="AO57" t="s">
        <v>623</v>
      </c>
      <c r="AP57">
        <v>134</v>
      </c>
      <c r="AQ57">
        <v>145</v>
      </c>
      <c r="AR57">
        <v>0.92413793099999997</v>
      </c>
      <c r="AS57" s="175" t="str">
        <f t="shared" si="7"/>
        <v>Dec - 14</v>
      </c>
      <c r="AX57" s="175" t="str">
        <f t="shared" si="8"/>
        <v>New TriggersCV dropAll Months</v>
      </c>
      <c r="AY57" t="s">
        <v>598</v>
      </c>
      <c r="AZ57" t="s">
        <v>203</v>
      </c>
      <c r="BA57" t="s">
        <v>594</v>
      </c>
      <c r="BB57">
        <v>2403</v>
      </c>
      <c r="BC57">
        <v>0.41407599309999998</v>
      </c>
      <c r="BD57">
        <v>4.3587479935999998</v>
      </c>
      <c r="BE57" s="175" t="str">
        <f t="shared" si="9"/>
        <v>All Months</v>
      </c>
      <c r="BM57" s="175" t="str">
        <f t="shared" si="10"/>
        <v>All ProductsSep - 14Split Funding</v>
      </c>
      <c r="BN57" t="s">
        <v>596</v>
      </c>
      <c r="BO57" t="s">
        <v>300</v>
      </c>
      <c r="BP57">
        <v>0</v>
      </c>
      <c r="BQ57">
        <v>0</v>
      </c>
      <c r="BR57">
        <v>358473.86</v>
      </c>
      <c r="BS57" t="s">
        <v>602</v>
      </c>
      <c r="BT57" s="175">
        <f t="shared" si="11"/>
        <v>0</v>
      </c>
      <c r="BU57" s="175" t="str">
        <f t="shared" si="12"/>
        <v>Sep - 14</v>
      </c>
      <c r="BW57" s="175" t="str">
        <f t="shared" si="13"/>
        <v>One Year FinancingRetailM4</v>
      </c>
      <c r="BX57" t="s">
        <v>158</v>
      </c>
      <c r="BY57" t="s">
        <v>71</v>
      </c>
      <c r="BZ57" t="s">
        <v>12</v>
      </c>
      <c r="CA57">
        <v>12</v>
      </c>
      <c r="CB57">
        <v>479565.51</v>
      </c>
      <c r="CC57">
        <v>11742.64</v>
      </c>
      <c r="CD57">
        <v>2.4485997799999999E-2</v>
      </c>
      <c r="CK57"/>
      <c r="CM57"/>
      <c r="CU57" s="175" t="str">
        <f t="shared" si="17"/>
        <v>Settlement AdvanceAll MonthsAll Industries</v>
      </c>
      <c r="CV57" t="s">
        <v>164</v>
      </c>
      <c r="CW57" t="s">
        <v>594</v>
      </c>
      <c r="CX57">
        <v>20</v>
      </c>
      <c r="CY57">
        <v>449215.55</v>
      </c>
      <c r="CZ57">
        <v>158994385.84999999</v>
      </c>
      <c r="DA57" t="s">
        <v>597</v>
      </c>
      <c r="DB57" s="175">
        <f t="shared" si="18"/>
        <v>2.8253547922365212E-3</v>
      </c>
      <c r="DC57" s="175" t="str">
        <f t="shared" si="19"/>
        <v>All Months</v>
      </c>
      <c r="DH57" s="175" t="str">
        <f t="shared" si="20"/>
        <v>W/O last 12MAll IndustriesOne Year FinancingM14</v>
      </c>
      <c r="DI57" t="s">
        <v>158</v>
      </c>
      <c r="DJ57" t="s">
        <v>562</v>
      </c>
      <c r="DK57" t="s">
        <v>597</v>
      </c>
      <c r="DL57" t="s">
        <v>603</v>
      </c>
      <c r="DM57">
        <v>21</v>
      </c>
    </row>
    <row r="58" spans="2:117" x14ac:dyDescent="0.3">
      <c r="B58" s="175" t="str">
        <f t="shared" si="0"/>
        <v>All Trigger TypesCV dropJun - 14</v>
      </c>
      <c r="C58" t="s">
        <v>626</v>
      </c>
      <c r="D58" t="s">
        <v>203</v>
      </c>
      <c r="E58" t="s">
        <v>297</v>
      </c>
      <c r="F58">
        <v>356</v>
      </c>
      <c r="G58">
        <v>61</v>
      </c>
      <c r="H58">
        <v>295</v>
      </c>
      <c r="I58" s="175" t="str">
        <f t="shared" si="1"/>
        <v>Jun - 14</v>
      </c>
      <c r="N58" s="175" t="str">
        <f t="shared" si="2"/>
        <v>All Trigger TypesCV dropApr - 14No Action Taken (Not Req)</v>
      </c>
      <c r="O58" t="s">
        <v>626</v>
      </c>
      <c r="P58" t="s">
        <v>203</v>
      </c>
      <c r="Q58" t="s">
        <v>295</v>
      </c>
      <c r="R58" t="s">
        <v>617</v>
      </c>
      <c r="S58">
        <v>216</v>
      </c>
      <c r="T58">
        <v>273</v>
      </c>
      <c r="U58">
        <v>0.79120879119999998</v>
      </c>
      <c r="V58" s="175" t="str">
        <f t="shared" si="3"/>
        <v>Apr - 14</v>
      </c>
      <c r="Y58" s="175" t="str">
        <f t="shared" si="4"/>
        <v>All Trigger TypesCV dropAug - 14Action Taken (Late)</v>
      </c>
      <c r="Z58" t="s">
        <v>626</v>
      </c>
      <c r="AA58" t="s">
        <v>203</v>
      </c>
      <c r="AB58" t="s">
        <v>299</v>
      </c>
      <c r="AC58">
        <v>11</v>
      </c>
      <c r="AD58" t="s">
        <v>589</v>
      </c>
      <c r="AE58">
        <v>0</v>
      </c>
      <c r="AF58">
        <v>0</v>
      </c>
      <c r="AG58" s="175" t="str">
        <f t="shared" si="5"/>
        <v>Aug - 14</v>
      </c>
      <c r="AK58" s="175" t="str">
        <f t="shared" si="6"/>
        <v>New TriggersDebit ACH behaviorDec - 14Others</v>
      </c>
      <c r="AL58" t="s">
        <v>598</v>
      </c>
      <c r="AM58" t="s">
        <v>204</v>
      </c>
      <c r="AN58" t="s">
        <v>303</v>
      </c>
      <c r="AO58" t="s">
        <v>106</v>
      </c>
      <c r="AP58">
        <v>1</v>
      </c>
      <c r="AQ58">
        <v>145</v>
      </c>
      <c r="AR58">
        <v>6.8965516999999997E-3</v>
      </c>
      <c r="AS58" s="175" t="str">
        <f t="shared" si="7"/>
        <v>Dec - 14</v>
      </c>
      <c r="AX58" s="175" t="str">
        <f t="shared" si="8"/>
        <v>New TriggersCV dropDec - 14</v>
      </c>
      <c r="AY58" t="s">
        <v>598</v>
      </c>
      <c r="AZ58" t="s">
        <v>203</v>
      </c>
      <c r="BA58" t="s">
        <v>303</v>
      </c>
      <c r="BB58">
        <v>479</v>
      </c>
      <c r="BC58">
        <v>0</v>
      </c>
      <c r="BD58">
        <v>5.4417475727999998</v>
      </c>
      <c r="BE58" s="175" t="str">
        <f t="shared" si="9"/>
        <v>Dec - 14</v>
      </c>
      <c r="BM58" s="175" t="str">
        <f t="shared" si="10"/>
        <v>One Year FinancingAll MonthsAll Repayments</v>
      </c>
      <c r="BN58" t="s">
        <v>158</v>
      </c>
      <c r="BO58" t="s">
        <v>594</v>
      </c>
      <c r="BP58">
        <v>104</v>
      </c>
      <c r="BQ58">
        <v>4344627.21</v>
      </c>
      <c r="BR58">
        <v>4307923481.6000004</v>
      </c>
      <c r="BS58" t="s">
        <v>600</v>
      </c>
      <c r="BT58" s="175">
        <f t="shared" si="11"/>
        <v>1.0085200511468619E-3</v>
      </c>
      <c r="BU58" s="175" t="str">
        <f t="shared" si="12"/>
        <v>All Months</v>
      </c>
      <c r="BW58" s="175" t="str">
        <f t="shared" si="13"/>
        <v>One Year FinancingRetailM5</v>
      </c>
      <c r="BX58" t="s">
        <v>158</v>
      </c>
      <c r="BY58" t="s">
        <v>72</v>
      </c>
      <c r="BZ58" t="s">
        <v>12</v>
      </c>
      <c r="CA58">
        <v>12</v>
      </c>
      <c r="CB58">
        <v>479565.51</v>
      </c>
      <c r="CC58">
        <v>17414.88</v>
      </c>
      <c r="CD58">
        <v>3.6313870900000003E-2</v>
      </c>
      <c r="CK58"/>
      <c r="CM58"/>
      <c r="CU58" s="175" t="str">
        <f t="shared" si="17"/>
        <v>Two Year FinancingAll MonthsAll Industries</v>
      </c>
      <c r="CV58" t="s">
        <v>161</v>
      </c>
      <c r="CW58" t="s">
        <v>594</v>
      </c>
      <c r="CX58">
        <v>2</v>
      </c>
      <c r="CY58">
        <v>181336.47</v>
      </c>
      <c r="CZ58">
        <v>908829923.5</v>
      </c>
      <c r="DA58" t="s">
        <v>597</v>
      </c>
      <c r="DB58" s="175">
        <f t="shared" si="18"/>
        <v>1.9952739815350061E-4</v>
      </c>
      <c r="DC58" s="175" t="str">
        <f t="shared" si="19"/>
        <v>All Months</v>
      </c>
      <c r="DH58" s="175" t="str">
        <f t="shared" si="20"/>
        <v>W/O last 12MAll IndustriesOne Year FinancingM15</v>
      </c>
      <c r="DI58" t="s">
        <v>158</v>
      </c>
      <c r="DJ58" t="s">
        <v>563</v>
      </c>
      <c r="DK58" t="s">
        <v>597</v>
      </c>
      <c r="DL58" t="s">
        <v>603</v>
      </c>
      <c r="DM58">
        <v>4</v>
      </c>
    </row>
    <row r="59" spans="2:117" x14ac:dyDescent="0.3">
      <c r="B59" s="175" t="str">
        <f t="shared" si="0"/>
        <v>All Trigger TypesCV dropMar - 14</v>
      </c>
      <c r="C59" t="s">
        <v>626</v>
      </c>
      <c r="D59" t="s">
        <v>203</v>
      </c>
      <c r="E59" t="s">
        <v>525</v>
      </c>
      <c r="F59">
        <v>97</v>
      </c>
      <c r="G59">
        <v>78</v>
      </c>
      <c r="H59">
        <v>19</v>
      </c>
      <c r="I59" s="175" t="str">
        <f t="shared" si="1"/>
        <v>Mar - 14</v>
      </c>
      <c r="N59" s="175" t="str">
        <f t="shared" si="2"/>
        <v>All Trigger TypesCV dropApr - 14No Action Taken (Req)</v>
      </c>
      <c r="O59" t="s">
        <v>626</v>
      </c>
      <c r="P59" t="s">
        <v>203</v>
      </c>
      <c r="Q59" t="s">
        <v>295</v>
      </c>
      <c r="R59" t="s">
        <v>616</v>
      </c>
      <c r="S59">
        <v>2</v>
      </c>
      <c r="T59">
        <v>273</v>
      </c>
      <c r="U59">
        <v>7.3260073000000004E-3</v>
      </c>
      <c r="V59" s="175" t="str">
        <f t="shared" si="3"/>
        <v>Apr - 14</v>
      </c>
      <c r="Y59" s="175" t="str">
        <f t="shared" si="4"/>
        <v>All Trigger TypesCV dropAug - 14Action Taken (Timely)</v>
      </c>
      <c r="Z59" t="s">
        <v>626</v>
      </c>
      <c r="AA59" t="s">
        <v>203</v>
      </c>
      <c r="AB59" t="s">
        <v>299</v>
      </c>
      <c r="AC59">
        <v>38</v>
      </c>
      <c r="AD59" t="s">
        <v>588</v>
      </c>
      <c r="AE59">
        <v>1</v>
      </c>
      <c r="AF59">
        <v>2.6315789499999999E-2</v>
      </c>
      <c r="AG59" s="175" t="str">
        <f t="shared" si="5"/>
        <v>Aug - 14</v>
      </c>
      <c r="AK59" s="175" t="str">
        <f t="shared" si="6"/>
        <v>New TriggersNo amortizationDec - 14Customer contact</v>
      </c>
      <c r="AL59" t="s">
        <v>598</v>
      </c>
      <c r="AM59" t="s">
        <v>537</v>
      </c>
      <c r="AN59" t="s">
        <v>303</v>
      </c>
      <c r="AO59" t="s">
        <v>571</v>
      </c>
      <c r="AP59">
        <v>147</v>
      </c>
      <c r="AQ59">
        <v>923</v>
      </c>
      <c r="AR59">
        <v>0.1592632719</v>
      </c>
      <c r="AS59" s="175" t="str">
        <f t="shared" si="7"/>
        <v>Dec - 14</v>
      </c>
      <c r="AX59" s="175" t="str">
        <f t="shared" si="8"/>
        <v>New TriggersCV dropFeb - 15</v>
      </c>
      <c r="AY59" t="s">
        <v>598</v>
      </c>
      <c r="AZ59" t="s">
        <v>203</v>
      </c>
      <c r="BA59" t="s">
        <v>519</v>
      </c>
      <c r="BB59">
        <v>395</v>
      </c>
      <c r="BC59">
        <v>0</v>
      </c>
      <c r="BD59">
        <v>8.2717391304000003</v>
      </c>
      <c r="BE59" s="175" t="str">
        <f t="shared" si="9"/>
        <v>Feb - 15</v>
      </c>
      <c r="BM59" s="175" t="str">
        <f t="shared" si="10"/>
        <v>Settlement AdvanceAll MonthsAll Repayments</v>
      </c>
      <c r="BN59" t="s">
        <v>164</v>
      </c>
      <c r="BO59" t="s">
        <v>594</v>
      </c>
      <c r="BP59">
        <v>20</v>
      </c>
      <c r="BQ59">
        <v>449215.55</v>
      </c>
      <c r="BR59">
        <v>158994385.84999999</v>
      </c>
      <c r="BS59" t="s">
        <v>600</v>
      </c>
      <c r="BT59" s="175">
        <f t="shared" si="11"/>
        <v>2.8253547922365212E-3</v>
      </c>
      <c r="BU59" s="175" t="str">
        <f t="shared" si="12"/>
        <v>All Months</v>
      </c>
      <c r="BW59" s="175" t="str">
        <f t="shared" si="13"/>
        <v>One Year FinancingRetailM6</v>
      </c>
      <c r="BX59" t="s">
        <v>158</v>
      </c>
      <c r="BY59" t="s">
        <v>73</v>
      </c>
      <c r="BZ59" t="s">
        <v>12</v>
      </c>
      <c r="CA59">
        <v>12</v>
      </c>
      <c r="CB59">
        <v>479565.51</v>
      </c>
      <c r="CC59">
        <v>34757.089999999997</v>
      </c>
      <c r="CD59">
        <v>7.2476208700000003E-2</v>
      </c>
      <c r="CU59" s="175" t="str">
        <f t="shared" si="17"/>
        <v>One Year FinancingAll MonthsOthers</v>
      </c>
      <c r="CV59" t="s">
        <v>158</v>
      </c>
      <c r="CW59" t="s">
        <v>594</v>
      </c>
      <c r="CX59">
        <v>11</v>
      </c>
      <c r="CY59">
        <v>613525.84</v>
      </c>
      <c r="CZ59">
        <v>775518692.83000004</v>
      </c>
      <c r="DA59" t="s">
        <v>106</v>
      </c>
      <c r="DB59" s="175">
        <f t="shared" si="18"/>
        <v>7.9111676568509196E-4</v>
      </c>
      <c r="DC59" s="175" t="str">
        <f t="shared" si="19"/>
        <v>All Months</v>
      </c>
      <c r="DH59" s="175" t="str">
        <f t="shared" si="20"/>
        <v>W/O last 12MAll IndustriesOne Year FinancingM16</v>
      </c>
      <c r="DI59" t="s">
        <v>158</v>
      </c>
      <c r="DJ59" t="s">
        <v>564</v>
      </c>
      <c r="DK59" t="s">
        <v>597</v>
      </c>
      <c r="DL59" t="s">
        <v>603</v>
      </c>
      <c r="DM59">
        <v>4</v>
      </c>
    </row>
    <row r="60" spans="2:117" x14ac:dyDescent="0.3">
      <c r="B60" s="175" t="str">
        <f t="shared" si="0"/>
        <v>All Trigger TypesCV dropMay - 14</v>
      </c>
      <c r="C60" t="s">
        <v>626</v>
      </c>
      <c r="D60" t="s">
        <v>203</v>
      </c>
      <c r="E60" t="s">
        <v>296</v>
      </c>
      <c r="F60">
        <v>471</v>
      </c>
      <c r="G60">
        <v>100</v>
      </c>
      <c r="H60">
        <v>371</v>
      </c>
      <c r="I60" s="175" t="str">
        <f t="shared" si="1"/>
        <v>May - 14</v>
      </c>
      <c r="N60" s="175" t="str">
        <f t="shared" si="2"/>
        <v>All Trigger TypesCV dropAug - 14No Action Taken (Req)</v>
      </c>
      <c r="O60" t="s">
        <v>626</v>
      </c>
      <c r="P60" t="s">
        <v>203</v>
      </c>
      <c r="Q60" t="s">
        <v>299</v>
      </c>
      <c r="R60" t="s">
        <v>616</v>
      </c>
      <c r="S60">
        <v>12</v>
      </c>
      <c r="T60">
        <v>391</v>
      </c>
      <c r="U60">
        <v>3.0690537100000002E-2</v>
      </c>
      <c r="V60" s="175" t="str">
        <f t="shared" si="3"/>
        <v>Aug - 14</v>
      </c>
      <c r="Y60" s="175" t="str">
        <f t="shared" si="4"/>
        <v>All Trigger TypesCV dropAug - 14No Action Taken (Not Req)</v>
      </c>
      <c r="Z60" t="s">
        <v>626</v>
      </c>
      <c r="AA60" t="s">
        <v>203</v>
      </c>
      <c r="AB60" t="s">
        <v>299</v>
      </c>
      <c r="AC60">
        <v>330</v>
      </c>
      <c r="AD60" t="s">
        <v>617</v>
      </c>
      <c r="AE60">
        <v>5</v>
      </c>
      <c r="AF60">
        <v>1.51515152E-2</v>
      </c>
      <c r="AG60" s="175" t="str">
        <f t="shared" si="5"/>
        <v>Aug - 14</v>
      </c>
      <c r="AK60" s="175" t="str">
        <f t="shared" si="6"/>
        <v>New TriggersNo amortizationDec - 14Debit ACH</v>
      </c>
      <c r="AL60" t="s">
        <v>598</v>
      </c>
      <c r="AM60" t="s">
        <v>537</v>
      </c>
      <c r="AN60" t="s">
        <v>303</v>
      </c>
      <c r="AO60" t="s">
        <v>202</v>
      </c>
      <c r="AP60">
        <v>6</v>
      </c>
      <c r="AQ60">
        <v>923</v>
      </c>
      <c r="AR60">
        <v>6.5005417000000001E-3</v>
      </c>
      <c r="AS60" s="175" t="str">
        <f t="shared" si="7"/>
        <v>Dec - 14</v>
      </c>
      <c r="AX60" s="175" t="str">
        <f t="shared" si="8"/>
        <v>New TriggersCV dropJan - 15</v>
      </c>
      <c r="AY60" t="s">
        <v>598</v>
      </c>
      <c r="AZ60" t="s">
        <v>203</v>
      </c>
      <c r="BA60" t="s">
        <v>520</v>
      </c>
      <c r="BB60">
        <v>127</v>
      </c>
      <c r="BC60">
        <v>0</v>
      </c>
      <c r="BD60">
        <v>6.5606060605999996</v>
      </c>
      <c r="BE60" s="175" t="str">
        <f t="shared" si="9"/>
        <v>Jan - 15</v>
      </c>
      <c r="BM60" s="175" t="str">
        <f t="shared" si="10"/>
        <v>Two Year FinancingAll MonthsAll Repayments</v>
      </c>
      <c r="BN60" t="s">
        <v>161</v>
      </c>
      <c r="BO60" t="s">
        <v>594</v>
      </c>
      <c r="BP60">
        <v>2</v>
      </c>
      <c r="BQ60">
        <v>181336.47</v>
      </c>
      <c r="BR60">
        <v>908829923.5</v>
      </c>
      <c r="BS60" t="s">
        <v>600</v>
      </c>
      <c r="BT60" s="175">
        <f t="shared" si="11"/>
        <v>1.9952739815350061E-4</v>
      </c>
      <c r="BU60" s="175" t="str">
        <f t="shared" si="12"/>
        <v>All Months</v>
      </c>
      <c r="BW60" s="175" t="str">
        <f t="shared" si="13"/>
        <v>Settlement AdvanceAll IndustriesM0</v>
      </c>
      <c r="BX60" t="s">
        <v>164</v>
      </c>
      <c r="BY60" t="s">
        <v>567</v>
      </c>
      <c r="BZ60" t="s">
        <v>597</v>
      </c>
      <c r="CA60">
        <v>5</v>
      </c>
      <c r="CB60">
        <v>62951.92</v>
      </c>
      <c r="CC60">
        <v>0</v>
      </c>
      <c r="CD60">
        <v>0</v>
      </c>
      <c r="CU60" s="175" t="str">
        <f t="shared" si="17"/>
        <v>One Year FinancingAll MonthsRestaurant</v>
      </c>
      <c r="CV60" t="s">
        <v>158</v>
      </c>
      <c r="CW60" t="s">
        <v>594</v>
      </c>
      <c r="CX60">
        <v>43</v>
      </c>
      <c r="CY60">
        <v>1818549.54</v>
      </c>
      <c r="CZ60">
        <v>1304203112.8</v>
      </c>
      <c r="DA60" t="s">
        <v>13</v>
      </c>
      <c r="DB60" s="175">
        <f t="shared" si="18"/>
        <v>1.3943760156312978E-3</v>
      </c>
      <c r="DC60" s="175" t="str">
        <f t="shared" si="19"/>
        <v>All Months</v>
      </c>
      <c r="DH60" s="175" t="str">
        <f t="shared" si="20"/>
        <v>W/O last 12MAll IndustriesSettlement AdvanceM5</v>
      </c>
      <c r="DI60" t="s">
        <v>164</v>
      </c>
      <c r="DJ60" t="s">
        <v>72</v>
      </c>
      <c r="DK60" t="s">
        <v>597</v>
      </c>
      <c r="DL60" t="s">
        <v>603</v>
      </c>
      <c r="DM60">
        <v>4</v>
      </c>
    </row>
    <row r="61" spans="2:117" x14ac:dyDescent="0.3">
      <c r="B61" s="175" t="str">
        <f t="shared" si="0"/>
        <v>All Trigger TypesCV dropNov - 14</v>
      </c>
      <c r="C61" t="s">
        <v>626</v>
      </c>
      <c r="D61" t="s">
        <v>203</v>
      </c>
      <c r="E61" t="s">
        <v>302</v>
      </c>
      <c r="F61">
        <v>564</v>
      </c>
      <c r="G61">
        <v>94</v>
      </c>
      <c r="H61">
        <v>470</v>
      </c>
      <c r="I61" s="175" t="str">
        <f t="shared" si="1"/>
        <v>Nov - 14</v>
      </c>
      <c r="N61" s="175" t="str">
        <f t="shared" si="2"/>
        <v>All Trigger TypesCV dropAug - 14No Action Taken (Not Req)</v>
      </c>
      <c r="O61" t="s">
        <v>626</v>
      </c>
      <c r="P61" t="s">
        <v>203</v>
      </c>
      <c r="Q61" t="s">
        <v>299</v>
      </c>
      <c r="R61" t="s">
        <v>617</v>
      </c>
      <c r="S61">
        <v>330</v>
      </c>
      <c r="T61">
        <v>391</v>
      </c>
      <c r="U61">
        <v>0.84398976979999996</v>
      </c>
      <c r="V61" s="175" t="str">
        <f t="shared" si="3"/>
        <v>Aug - 14</v>
      </c>
      <c r="Y61" s="175" t="str">
        <f t="shared" si="4"/>
        <v>All Trigger TypesCV dropAug - 14No Action Taken (Req)</v>
      </c>
      <c r="Z61" t="s">
        <v>626</v>
      </c>
      <c r="AA61" t="s">
        <v>203</v>
      </c>
      <c r="AB61" t="s">
        <v>299</v>
      </c>
      <c r="AC61">
        <v>12</v>
      </c>
      <c r="AD61" t="s">
        <v>616</v>
      </c>
      <c r="AE61">
        <v>0</v>
      </c>
      <c r="AF61">
        <v>0</v>
      </c>
      <c r="AG61" s="175" t="str">
        <f t="shared" si="5"/>
        <v>Aug - 14</v>
      </c>
      <c r="AK61" s="175" t="str">
        <f t="shared" si="6"/>
        <v>New TriggersNo amortizationDec - 14No action</v>
      </c>
      <c r="AL61" t="s">
        <v>598</v>
      </c>
      <c r="AM61" t="s">
        <v>537</v>
      </c>
      <c r="AN61" t="s">
        <v>303</v>
      </c>
      <c r="AO61" t="s">
        <v>623</v>
      </c>
      <c r="AP61">
        <v>755</v>
      </c>
      <c r="AQ61">
        <v>923</v>
      </c>
      <c r="AR61">
        <v>0.81798483209999995</v>
      </c>
      <c r="AS61" s="175" t="str">
        <f t="shared" si="7"/>
        <v>Dec - 14</v>
      </c>
      <c r="AX61" s="175" t="str">
        <f t="shared" si="8"/>
        <v>New TriggersCV dropJul - 14</v>
      </c>
      <c r="AY61" t="s">
        <v>598</v>
      </c>
      <c r="AZ61" t="s">
        <v>203</v>
      </c>
      <c r="BA61" t="s">
        <v>298</v>
      </c>
      <c r="BB61">
        <v>93</v>
      </c>
      <c r="BC61">
        <v>0</v>
      </c>
      <c r="BD61">
        <v>3.2051282050999998</v>
      </c>
      <c r="BE61" s="175" t="str">
        <f t="shared" si="9"/>
        <v>Jul - 14</v>
      </c>
      <c r="BM61" s="175" t="str">
        <f t="shared" si="10"/>
        <v>One Year FinancingAll MonthsAXP only</v>
      </c>
      <c r="BN61" t="s">
        <v>158</v>
      </c>
      <c r="BO61" t="s">
        <v>594</v>
      </c>
      <c r="BP61">
        <v>75</v>
      </c>
      <c r="BQ61">
        <v>2963589.05</v>
      </c>
      <c r="BR61">
        <v>3263153584.9000001</v>
      </c>
      <c r="BS61" t="s">
        <v>576</v>
      </c>
      <c r="BT61" s="175">
        <f t="shared" si="11"/>
        <v>9.0819784386300022E-4</v>
      </c>
      <c r="BU61" s="175" t="str">
        <f t="shared" si="12"/>
        <v>All Months</v>
      </c>
      <c r="BW61" s="175" t="str">
        <f t="shared" si="13"/>
        <v>Settlement AdvanceAll IndustriesM1</v>
      </c>
      <c r="BX61" t="s">
        <v>164</v>
      </c>
      <c r="BY61" t="s">
        <v>68</v>
      </c>
      <c r="BZ61" t="s">
        <v>597</v>
      </c>
      <c r="CA61">
        <v>5</v>
      </c>
      <c r="CB61">
        <v>62951.92</v>
      </c>
      <c r="CC61">
        <v>0</v>
      </c>
      <c r="CD61">
        <v>0</v>
      </c>
      <c r="CU61" s="175" t="str">
        <f t="shared" si="17"/>
        <v>One Year FinancingAll MonthsRetail</v>
      </c>
      <c r="CV61" t="s">
        <v>158</v>
      </c>
      <c r="CW61" t="s">
        <v>594</v>
      </c>
      <c r="CX61">
        <v>50</v>
      </c>
      <c r="CY61">
        <v>1912551.83</v>
      </c>
      <c r="CZ61">
        <v>2228201675.9000001</v>
      </c>
      <c r="DA61" t="s">
        <v>12</v>
      </c>
      <c r="DB61" s="175">
        <f t="shared" si="18"/>
        <v>8.583387449556132E-4</v>
      </c>
      <c r="DC61" s="175" t="str">
        <f t="shared" si="19"/>
        <v>All Months</v>
      </c>
      <c r="DH61" s="175" t="str">
        <f t="shared" si="20"/>
        <v>W/O last 12MAll IndustriesSettlement AdvanceM6</v>
      </c>
      <c r="DI61" t="s">
        <v>164</v>
      </c>
      <c r="DJ61" t="s">
        <v>73</v>
      </c>
      <c r="DK61" t="s">
        <v>597</v>
      </c>
      <c r="DL61" t="s">
        <v>603</v>
      </c>
      <c r="DM61">
        <v>1</v>
      </c>
    </row>
    <row r="62" spans="2:117" x14ac:dyDescent="0.3">
      <c r="B62" s="175" t="str">
        <f t="shared" si="0"/>
        <v>All Trigger TypesCV dropOct - 14</v>
      </c>
      <c r="C62" t="s">
        <v>626</v>
      </c>
      <c r="D62" t="s">
        <v>203</v>
      </c>
      <c r="E62" t="s">
        <v>301</v>
      </c>
      <c r="F62">
        <v>123</v>
      </c>
      <c r="G62">
        <v>19</v>
      </c>
      <c r="H62">
        <v>104</v>
      </c>
      <c r="I62" s="175" t="str">
        <f t="shared" si="1"/>
        <v>Oct - 14</v>
      </c>
      <c r="N62" s="175" t="str">
        <f t="shared" si="2"/>
        <v>All Trigger TypesCV dropAug - 14Action Taken (Late)</v>
      </c>
      <c r="O62" t="s">
        <v>626</v>
      </c>
      <c r="P62" t="s">
        <v>203</v>
      </c>
      <c r="Q62" t="s">
        <v>299</v>
      </c>
      <c r="R62" t="s">
        <v>589</v>
      </c>
      <c r="S62">
        <v>11</v>
      </c>
      <c r="T62">
        <v>391</v>
      </c>
      <c r="U62">
        <v>2.81329923E-2</v>
      </c>
      <c r="V62" s="175" t="str">
        <f t="shared" si="3"/>
        <v>Aug - 14</v>
      </c>
      <c r="Y62" s="175" t="str">
        <f t="shared" si="4"/>
        <v>All Trigger TypesCV dropFeb - 14Action Taken (Late)</v>
      </c>
      <c r="Z62" t="s">
        <v>626</v>
      </c>
      <c r="AA62" t="s">
        <v>203</v>
      </c>
      <c r="AB62" t="s">
        <v>544</v>
      </c>
      <c r="AC62">
        <v>8</v>
      </c>
      <c r="AD62" t="s">
        <v>589</v>
      </c>
      <c r="AE62">
        <v>0</v>
      </c>
      <c r="AF62">
        <v>0</v>
      </c>
      <c r="AG62" s="175" t="str">
        <f t="shared" si="5"/>
        <v>Feb - 14</v>
      </c>
      <c r="AK62" s="175" t="str">
        <f t="shared" si="6"/>
        <v>New TriggersNo amortizationDec - 14Payment plan</v>
      </c>
      <c r="AL62" t="s">
        <v>598</v>
      </c>
      <c r="AM62" t="s">
        <v>537</v>
      </c>
      <c r="AN62" t="s">
        <v>303</v>
      </c>
      <c r="AO62" t="s">
        <v>538</v>
      </c>
      <c r="AP62">
        <v>15</v>
      </c>
      <c r="AQ62">
        <v>923</v>
      </c>
      <c r="AR62">
        <v>1.62513543E-2</v>
      </c>
      <c r="AS62" s="175" t="str">
        <f t="shared" si="7"/>
        <v>Dec - 14</v>
      </c>
      <c r="AX62" s="175" t="str">
        <f t="shared" si="8"/>
        <v>New TriggersCV dropJun - 14</v>
      </c>
      <c r="AY62" t="s">
        <v>598</v>
      </c>
      <c r="AZ62" t="s">
        <v>203</v>
      </c>
      <c r="BA62" t="s">
        <v>297</v>
      </c>
      <c r="BB62">
        <v>168</v>
      </c>
      <c r="BC62">
        <v>3.5568862275000002</v>
      </c>
      <c r="BD62">
        <v>1.9636363636</v>
      </c>
      <c r="BE62" s="175" t="str">
        <f t="shared" si="9"/>
        <v>Jun - 14</v>
      </c>
      <c r="BM62" s="175" t="str">
        <f t="shared" si="10"/>
        <v>One Year FinancingAll MonthsDebit ACH</v>
      </c>
      <c r="BN62" t="s">
        <v>158</v>
      </c>
      <c r="BO62" t="s">
        <v>594</v>
      </c>
      <c r="BP62">
        <v>0</v>
      </c>
      <c r="BQ62">
        <v>0</v>
      </c>
      <c r="BR62">
        <v>61743372.829999998</v>
      </c>
      <c r="BS62" t="s">
        <v>202</v>
      </c>
      <c r="BT62" s="175">
        <f t="shared" si="11"/>
        <v>0</v>
      </c>
      <c r="BU62" s="175" t="str">
        <f t="shared" si="12"/>
        <v>All Months</v>
      </c>
      <c r="BW62" s="175" t="str">
        <f t="shared" si="13"/>
        <v>Settlement AdvanceAll IndustriesM2</v>
      </c>
      <c r="BX62" t="s">
        <v>164</v>
      </c>
      <c r="BY62" t="s">
        <v>69</v>
      </c>
      <c r="BZ62" t="s">
        <v>597</v>
      </c>
      <c r="CA62">
        <v>5</v>
      </c>
      <c r="CB62">
        <v>62951.92</v>
      </c>
      <c r="CC62">
        <v>216.08</v>
      </c>
      <c r="CD62">
        <v>3.4324607999999999E-3</v>
      </c>
      <c r="CU62" s="175" t="str">
        <f t="shared" si="17"/>
        <v>Settlement AdvanceAll MonthsOthers</v>
      </c>
      <c r="CV62" t="s">
        <v>164</v>
      </c>
      <c r="CW62" t="s">
        <v>594</v>
      </c>
      <c r="CX62">
        <v>3</v>
      </c>
      <c r="CY62">
        <v>45912.38</v>
      </c>
      <c r="CZ62">
        <v>29651122.510000002</v>
      </c>
      <c r="DA62" t="s">
        <v>106</v>
      </c>
      <c r="DB62" s="175">
        <f t="shared" si="18"/>
        <v>1.5484196250754351E-3</v>
      </c>
      <c r="DC62" s="175" t="str">
        <f t="shared" si="19"/>
        <v>All Months</v>
      </c>
      <c r="DH62" s="175" t="str">
        <f t="shared" si="20"/>
        <v>W/O last 12MAll IndustriesSettlement AdvanceM7</v>
      </c>
      <c r="DI62" t="s">
        <v>164</v>
      </c>
      <c r="DJ62" t="s">
        <v>74</v>
      </c>
      <c r="DK62" t="s">
        <v>597</v>
      </c>
      <c r="DL62" t="s">
        <v>603</v>
      </c>
      <c r="DM62">
        <v>3</v>
      </c>
    </row>
    <row r="63" spans="2:117" x14ac:dyDescent="0.3">
      <c r="B63" s="175" t="str">
        <f t="shared" si="0"/>
        <v>All Trigger TypesCV dropSep - 14</v>
      </c>
      <c r="C63" t="s">
        <v>626</v>
      </c>
      <c r="D63" t="s">
        <v>203</v>
      </c>
      <c r="E63" t="s">
        <v>300</v>
      </c>
      <c r="F63">
        <v>290</v>
      </c>
      <c r="G63">
        <v>37</v>
      </c>
      <c r="H63">
        <v>253</v>
      </c>
      <c r="I63" s="175" t="str">
        <f t="shared" si="1"/>
        <v>Sep - 14</v>
      </c>
      <c r="N63" s="175" t="str">
        <f t="shared" si="2"/>
        <v>All Trigger TypesCV dropAug - 14Action Taken (Timely)</v>
      </c>
      <c r="O63" t="s">
        <v>626</v>
      </c>
      <c r="P63" t="s">
        <v>203</v>
      </c>
      <c r="Q63" t="s">
        <v>299</v>
      </c>
      <c r="R63" t="s">
        <v>588</v>
      </c>
      <c r="S63">
        <v>38</v>
      </c>
      <c r="T63">
        <v>391</v>
      </c>
      <c r="U63">
        <v>9.7186700799999998E-2</v>
      </c>
      <c r="V63" s="175" t="str">
        <f t="shared" si="3"/>
        <v>Aug - 14</v>
      </c>
      <c r="Y63" s="175" t="str">
        <f t="shared" si="4"/>
        <v>All Trigger TypesCV dropFeb - 14No Action Taken (Not Req)</v>
      </c>
      <c r="Z63" t="s">
        <v>626</v>
      </c>
      <c r="AA63" t="s">
        <v>203</v>
      </c>
      <c r="AB63" t="s">
        <v>544</v>
      </c>
      <c r="AC63">
        <v>26</v>
      </c>
      <c r="AD63" t="s">
        <v>617</v>
      </c>
      <c r="AE63">
        <v>0</v>
      </c>
      <c r="AF63">
        <v>0</v>
      </c>
      <c r="AG63" s="175" t="str">
        <f t="shared" si="5"/>
        <v>Feb - 14</v>
      </c>
      <c r="AK63" s="175" t="str">
        <f t="shared" si="6"/>
        <v>New TriggersOthersDec - 14Customer contact</v>
      </c>
      <c r="AL63" t="s">
        <v>598</v>
      </c>
      <c r="AM63" t="s">
        <v>106</v>
      </c>
      <c r="AN63" t="s">
        <v>303</v>
      </c>
      <c r="AO63" t="s">
        <v>571</v>
      </c>
      <c r="AP63">
        <v>72</v>
      </c>
      <c r="AQ63">
        <v>369</v>
      </c>
      <c r="AR63">
        <v>0.1951219512</v>
      </c>
      <c r="AS63" s="175" t="str">
        <f t="shared" si="7"/>
        <v>Dec - 14</v>
      </c>
      <c r="AX63" s="175" t="str">
        <f t="shared" si="8"/>
        <v>New TriggersCV dropMar - 14</v>
      </c>
      <c r="AY63" t="s">
        <v>598</v>
      </c>
      <c r="AZ63" t="s">
        <v>203</v>
      </c>
      <c r="BA63" t="s">
        <v>525</v>
      </c>
      <c r="BB63">
        <v>14</v>
      </c>
      <c r="BC63">
        <v>0</v>
      </c>
      <c r="BD63">
        <v>31</v>
      </c>
      <c r="BE63" s="175" t="str">
        <f t="shared" si="9"/>
        <v>Mar - 14</v>
      </c>
      <c r="BM63" s="175" t="str">
        <f t="shared" si="10"/>
        <v>One Year FinancingAll MonthsLockbox</v>
      </c>
      <c r="BN63" t="s">
        <v>158</v>
      </c>
      <c r="BO63" t="s">
        <v>594</v>
      </c>
      <c r="BP63">
        <v>29</v>
      </c>
      <c r="BQ63">
        <v>1381038.16</v>
      </c>
      <c r="BR63">
        <v>667887330.01999998</v>
      </c>
      <c r="BS63" t="s">
        <v>249</v>
      </c>
      <c r="BT63" s="175">
        <f t="shared" si="11"/>
        <v>2.067771161280518E-3</v>
      </c>
      <c r="BU63" s="175" t="str">
        <f t="shared" si="12"/>
        <v>All Months</v>
      </c>
      <c r="BW63" s="175" t="str">
        <f t="shared" si="13"/>
        <v>Settlement AdvanceAll IndustriesM3</v>
      </c>
      <c r="BX63" t="s">
        <v>164</v>
      </c>
      <c r="BY63" t="s">
        <v>70</v>
      </c>
      <c r="BZ63" t="s">
        <v>597</v>
      </c>
      <c r="CA63">
        <v>5</v>
      </c>
      <c r="CB63">
        <v>62951.92</v>
      </c>
      <c r="CC63">
        <v>216.08</v>
      </c>
      <c r="CD63">
        <v>3.4324607999999999E-3</v>
      </c>
      <c r="CU63" s="175" t="str">
        <f t="shared" si="17"/>
        <v>Settlement AdvanceAll MonthsRestaurant</v>
      </c>
      <c r="CV63" t="s">
        <v>164</v>
      </c>
      <c r="CW63" t="s">
        <v>594</v>
      </c>
      <c r="CX63">
        <v>8</v>
      </c>
      <c r="CY63">
        <v>317603.7</v>
      </c>
      <c r="CZ63">
        <v>40115966.969999999</v>
      </c>
      <c r="DA63" t="s">
        <v>13</v>
      </c>
      <c r="DB63" s="175">
        <f t="shared" si="18"/>
        <v>7.9171393335106238E-3</v>
      </c>
      <c r="DC63" s="175" t="str">
        <f t="shared" si="19"/>
        <v>All Months</v>
      </c>
      <c r="DH63" s="175" t="str">
        <f t="shared" si="20"/>
        <v>W/O last 12MAll IndustriesSettlement AdvanceM8</v>
      </c>
      <c r="DI63" t="s">
        <v>164</v>
      </c>
      <c r="DJ63" t="s">
        <v>75</v>
      </c>
      <c r="DK63" t="s">
        <v>597</v>
      </c>
      <c r="DL63" t="s">
        <v>603</v>
      </c>
      <c r="DM63">
        <v>4</v>
      </c>
    </row>
    <row r="64" spans="2:117" x14ac:dyDescent="0.3">
      <c r="B64" s="175" t="str">
        <f t="shared" si="0"/>
        <v>All Trigger TypesDebit ACH behaviorApr - 14</v>
      </c>
      <c r="C64" t="s">
        <v>626</v>
      </c>
      <c r="D64" t="s">
        <v>204</v>
      </c>
      <c r="E64" t="s">
        <v>295</v>
      </c>
      <c r="F64">
        <v>23</v>
      </c>
      <c r="G64">
        <v>6</v>
      </c>
      <c r="H64">
        <v>17</v>
      </c>
      <c r="I64" s="175" t="str">
        <f t="shared" si="1"/>
        <v>Apr - 14</v>
      </c>
      <c r="N64" s="175" t="str">
        <f t="shared" si="2"/>
        <v>All Trigger TypesCV dropAll MonthsNo Action Taken (Not Req)</v>
      </c>
      <c r="O64" t="s">
        <v>626</v>
      </c>
      <c r="P64" t="s">
        <v>203</v>
      </c>
      <c r="Q64" t="s">
        <v>594</v>
      </c>
      <c r="R64" t="s">
        <v>617</v>
      </c>
      <c r="S64">
        <v>2087</v>
      </c>
      <c r="T64">
        <v>4262</v>
      </c>
      <c r="U64">
        <v>0.48967620839999998</v>
      </c>
      <c r="V64" s="175" t="str">
        <f t="shared" si="3"/>
        <v>All Months</v>
      </c>
      <c r="Y64" s="175" t="str">
        <f t="shared" si="4"/>
        <v>All Trigger TypesCV dropFeb - 14No Action Taken (Req)</v>
      </c>
      <c r="Z64" t="s">
        <v>626</v>
      </c>
      <c r="AA64" t="s">
        <v>203</v>
      </c>
      <c r="AB64" t="s">
        <v>544</v>
      </c>
      <c r="AC64">
        <v>38</v>
      </c>
      <c r="AD64" t="s">
        <v>616</v>
      </c>
      <c r="AE64">
        <v>0</v>
      </c>
      <c r="AF64">
        <v>0</v>
      </c>
      <c r="AG64" s="175" t="str">
        <f t="shared" si="5"/>
        <v>Feb - 14</v>
      </c>
      <c r="AK64" s="175" t="str">
        <f t="shared" si="6"/>
        <v>New TriggersOthersDec - 14Debit ACH</v>
      </c>
      <c r="AL64" t="s">
        <v>598</v>
      </c>
      <c r="AM64" t="s">
        <v>106</v>
      </c>
      <c r="AN64" t="s">
        <v>303</v>
      </c>
      <c r="AO64" t="s">
        <v>202</v>
      </c>
      <c r="AP64">
        <v>2</v>
      </c>
      <c r="AQ64">
        <v>369</v>
      </c>
      <c r="AR64">
        <v>5.4200541999999997E-3</v>
      </c>
      <c r="AS64" s="175" t="str">
        <f t="shared" si="7"/>
        <v>Dec - 14</v>
      </c>
      <c r="AX64" s="175" t="str">
        <f t="shared" si="8"/>
        <v>New TriggersCV dropMay - 14</v>
      </c>
      <c r="AY64" t="s">
        <v>598</v>
      </c>
      <c r="AZ64" t="s">
        <v>203</v>
      </c>
      <c r="BA64" t="s">
        <v>296</v>
      </c>
      <c r="BB64">
        <v>215</v>
      </c>
      <c r="BC64">
        <v>0.64</v>
      </c>
      <c r="BD64">
        <v>3.1564625849999999</v>
      </c>
      <c r="BE64" s="175" t="str">
        <f t="shared" si="9"/>
        <v>May - 14</v>
      </c>
      <c r="BM64" s="175" t="str">
        <f t="shared" si="10"/>
        <v>One Year FinancingAll MonthsOthers</v>
      </c>
      <c r="BN64" t="s">
        <v>158</v>
      </c>
      <c r="BO64" t="s">
        <v>594</v>
      </c>
      <c r="BP64">
        <v>0</v>
      </c>
      <c r="BQ64">
        <v>0</v>
      </c>
      <c r="BR64">
        <v>272819968.63999999</v>
      </c>
      <c r="BS64" t="s">
        <v>106</v>
      </c>
      <c r="BT64" s="175">
        <f t="shared" si="11"/>
        <v>0</v>
      </c>
      <c r="BU64" s="175" t="str">
        <f t="shared" si="12"/>
        <v>All Months</v>
      </c>
      <c r="BW64" s="175" t="str">
        <f t="shared" si="13"/>
        <v>Settlement AdvanceAll IndustriesM4</v>
      </c>
      <c r="BX64" t="s">
        <v>164</v>
      </c>
      <c r="BY64" t="s">
        <v>71</v>
      </c>
      <c r="BZ64" t="s">
        <v>597</v>
      </c>
      <c r="CA64">
        <v>5</v>
      </c>
      <c r="CB64">
        <v>62951.92</v>
      </c>
      <c r="CC64">
        <v>432.16</v>
      </c>
      <c r="CD64">
        <v>6.8649217000000002E-3</v>
      </c>
      <c r="CU64" s="175" t="str">
        <f t="shared" si="17"/>
        <v>Settlement AdvanceAll MonthsRetail</v>
      </c>
      <c r="CV64" t="s">
        <v>164</v>
      </c>
      <c r="CW64" t="s">
        <v>594</v>
      </c>
      <c r="CX64">
        <v>9</v>
      </c>
      <c r="CY64">
        <v>85699.47</v>
      </c>
      <c r="CZ64">
        <v>89227296.370000005</v>
      </c>
      <c r="DA64" t="s">
        <v>12</v>
      </c>
      <c r="DB64" s="175">
        <f t="shared" si="18"/>
        <v>9.6046247601887301E-4</v>
      </c>
      <c r="DC64" s="175" t="str">
        <f t="shared" si="19"/>
        <v>All Months</v>
      </c>
      <c r="DH64" s="175" t="str">
        <f t="shared" si="20"/>
        <v>W/O last 12MAll IndustriesSettlement AdvanceM9</v>
      </c>
      <c r="DI64" t="s">
        <v>164</v>
      </c>
      <c r="DJ64" t="s">
        <v>76</v>
      </c>
      <c r="DK64" t="s">
        <v>597</v>
      </c>
      <c r="DL64" t="s">
        <v>603</v>
      </c>
      <c r="DM64">
        <v>1</v>
      </c>
    </row>
    <row r="65" spans="2:117" x14ac:dyDescent="0.3">
      <c r="B65" s="175" t="str">
        <f t="shared" si="0"/>
        <v>All Trigger TypesDebit ACH behaviorAug - 14</v>
      </c>
      <c r="C65" t="s">
        <v>626</v>
      </c>
      <c r="D65" t="s">
        <v>204</v>
      </c>
      <c r="E65" t="s">
        <v>299</v>
      </c>
      <c r="F65">
        <v>137</v>
      </c>
      <c r="G65">
        <v>20</v>
      </c>
      <c r="H65">
        <v>117</v>
      </c>
      <c r="I65" s="175" t="str">
        <f t="shared" si="1"/>
        <v>Aug - 14</v>
      </c>
      <c r="N65" s="175" t="str">
        <f t="shared" si="2"/>
        <v>All Trigger TypesCV dropAll MonthsNo Action Taken (Req)</v>
      </c>
      <c r="O65" t="s">
        <v>626</v>
      </c>
      <c r="P65" t="s">
        <v>203</v>
      </c>
      <c r="Q65" t="s">
        <v>594</v>
      </c>
      <c r="R65" t="s">
        <v>616</v>
      </c>
      <c r="S65">
        <v>1527</v>
      </c>
      <c r="T65">
        <v>4262</v>
      </c>
      <c r="U65">
        <v>0.35828249649999999</v>
      </c>
      <c r="V65" s="175" t="str">
        <f t="shared" si="3"/>
        <v>All Months</v>
      </c>
      <c r="Y65" s="175" t="str">
        <f t="shared" si="4"/>
        <v>All Trigger TypesCV dropJan - 14Action Taken (Late)</v>
      </c>
      <c r="Z65" t="s">
        <v>626</v>
      </c>
      <c r="AA65" t="s">
        <v>203</v>
      </c>
      <c r="AB65" t="s">
        <v>294</v>
      </c>
      <c r="AC65">
        <v>12</v>
      </c>
      <c r="AD65" t="s">
        <v>589</v>
      </c>
      <c r="AE65">
        <v>0</v>
      </c>
      <c r="AF65">
        <v>0</v>
      </c>
      <c r="AG65" s="175" t="str">
        <f t="shared" si="5"/>
        <v>Jan - 14</v>
      </c>
      <c r="AK65" s="175" t="str">
        <f t="shared" si="6"/>
        <v>New TriggersOthersDec - 14No action</v>
      </c>
      <c r="AL65" t="s">
        <v>598</v>
      </c>
      <c r="AM65" t="s">
        <v>106</v>
      </c>
      <c r="AN65" t="s">
        <v>303</v>
      </c>
      <c r="AO65" t="s">
        <v>623</v>
      </c>
      <c r="AP65">
        <v>286</v>
      </c>
      <c r="AQ65">
        <v>369</v>
      </c>
      <c r="AR65">
        <v>0.7750677507</v>
      </c>
      <c r="AS65" s="175" t="str">
        <f t="shared" si="7"/>
        <v>Dec - 14</v>
      </c>
      <c r="AX65" s="175" t="str">
        <f t="shared" si="8"/>
        <v>New TriggersCV dropNov - 14</v>
      </c>
      <c r="AY65" t="s">
        <v>598</v>
      </c>
      <c r="AZ65" t="s">
        <v>203</v>
      </c>
      <c r="BA65" t="s">
        <v>302</v>
      </c>
      <c r="BB65">
        <v>183</v>
      </c>
      <c r="BC65">
        <v>0</v>
      </c>
      <c r="BD65">
        <v>3.9375</v>
      </c>
      <c r="BE65" s="175" t="str">
        <f t="shared" si="9"/>
        <v>Nov - 14</v>
      </c>
      <c r="BM65" s="175" t="str">
        <f t="shared" si="10"/>
        <v>One Year FinancingAll MonthsSplit Funding</v>
      </c>
      <c r="BN65" t="s">
        <v>158</v>
      </c>
      <c r="BO65" t="s">
        <v>594</v>
      </c>
      <c r="BP65">
        <v>0</v>
      </c>
      <c r="BQ65">
        <v>0</v>
      </c>
      <c r="BR65">
        <v>42319225.200000003</v>
      </c>
      <c r="BS65" t="s">
        <v>602</v>
      </c>
      <c r="BT65" s="175">
        <f t="shared" si="11"/>
        <v>0</v>
      </c>
      <c r="BU65" s="175" t="str">
        <f t="shared" si="12"/>
        <v>All Months</v>
      </c>
      <c r="BW65" s="175" t="str">
        <f t="shared" si="13"/>
        <v>Settlement AdvanceAll IndustriesM5</v>
      </c>
      <c r="BX65" t="s">
        <v>164</v>
      </c>
      <c r="BY65" t="s">
        <v>72</v>
      </c>
      <c r="BZ65" t="s">
        <v>597</v>
      </c>
      <c r="CA65">
        <v>5</v>
      </c>
      <c r="CB65">
        <v>62951.92</v>
      </c>
      <c r="CC65">
        <v>864.32</v>
      </c>
      <c r="CD65">
        <v>1.3729843300000001E-2</v>
      </c>
      <c r="CU65" s="175" t="str">
        <f t="shared" si="17"/>
        <v>Two Year FinancingAll MonthsOthers</v>
      </c>
      <c r="CV65" t="s">
        <v>161</v>
      </c>
      <c r="CW65" t="s">
        <v>594</v>
      </c>
      <c r="CX65">
        <v>0</v>
      </c>
      <c r="CY65">
        <v>0</v>
      </c>
      <c r="CZ65">
        <v>161816301.83000001</v>
      </c>
      <c r="DA65" t="s">
        <v>106</v>
      </c>
      <c r="DB65" s="175">
        <f t="shared" si="18"/>
        <v>0</v>
      </c>
      <c r="DC65" s="175" t="str">
        <f t="shared" si="19"/>
        <v>All Months</v>
      </c>
      <c r="DH65" s="175" t="str">
        <f t="shared" si="20"/>
        <v>W/O last 12MAll IndustriesSettlement AdvanceM10</v>
      </c>
      <c r="DI65" t="s">
        <v>164</v>
      </c>
      <c r="DJ65" t="s">
        <v>77</v>
      </c>
      <c r="DK65" t="s">
        <v>597</v>
      </c>
      <c r="DL65" t="s">
        <v>603</v>
      </c>
      <c r="DM65">
        <v>1</v>
      </c>
    </row>
    <row r="66" spans="2:117" x14ac:dyDescent="0.3">
      <c r="B66" s="175" t="str">
        <f t="shared" si="0"/>
        <v>All Trigger TypesDebit ACH behaviorDec - 14</v>
      </c>
      <c r="C66" t="s">
        <v>626</v>
      </c>
      <c r="D66" t="s">
        <v>204</v>
      </c>
      <c r="E66" t="s">
        <v>303</v>
      </c>
      <c r="F66">
        <v>158</v>
      </c>
      <c r="G66">
        <v>12</v>
      </c>
      <c r="H66">
        <v>146</v>
      </c>
      <c r="I66" s="175" t="str">
        <f t="shared" si="1"/>
        <v>Dec - 14</v>
      </c>
      <c r="N66" s="175" t="str">
        <f t="shared" si="2"/>
        <v>All Trigger TypesCV dropAll MonthsAction Taken (Timely)</v>
      </c>
      <c r="O66" t="s">
        <v>626</v>
      </c>
      <c r="P66" t="s">
        <v>203</v>
      </c>
      <c r="Q66" t="s">
        <v>594</v>
      </c>
      <c r="R66" t="s">
        <v>588</v>
      </c>
      <c r="S66">
        <v>421</v>
      </c>
      <c r="T66">
        <v>4262</v>
      </c>
      <c r="U66">
        <v>9.8779915499999996E-2</v>
      </c>
      <c r="V66" s="175" t="str">
        <f t="shared" si="3"/>
        <v>All Months</v>
      </c>
      <c r="Y66" s="175" t="str">
        <f t="shared" si="4"/>
        <v>All Trigger TypesCV dropJan - 14No Action Taken (Not Req)</v>
      </c>
      <c r="Z66" t="s">
        <v>626</v>
      </c>
      <c r="AA66" t="s">
        <v>203</v>
      </c>
      <c r="AB66" t="s">
        <v>294</v>
      </c>
      <c r="AC66">
        <v>7</v>
      </c>
      <c r="AD66" t="s">
        <v>617</v>
      </c>
      <c r="AE66">
        <v>0</v>
      </c>
      <c r="AF66">
        <v>0</v>
      </c>
      <c r="AG66" s="175" t="str">
        <f t="shared" si="5"/>
        <v>Jan - 14</v>
      </c>
      <c r="AK66" s="175" t="str">
        <f t="shared" si="6"/>
        <v>New TriggersOthersDec - 14Others</v>
      </c>
      <c r="AL66" t="s">
        <v>598</v>
      </c>
      <c r="AM66" t="s">
        <v>106</v>
      </c>
      <c r="AN66" t="s">
        <v>303</v>
      </c>
      <c r="AO66" t="s">
        <v>106</v>
      </c>
      <c r="AP66">
        <v>2</v>
      </c>
      <c r="AQ66">
        <v>369</v>
      </c>
      <c r="AR66">
        <v>5.4200541999999997E-3</v>
      </c>
      <c r="AS66" s="175" t="str">
        <f t="shared" si="7"/>
        <v>Dec - 14</v>
      </c>
      <c r="AX66" s="175" t="str">
        <f t="shared" si="8"/>
        <v>New TriggersCV dropOct - 14</v>
      </c>
      <c r="AY66" t="s">
        <v>598</v>
      </c>
      <c r="AZ66" t="s">
        <v>203</v>
      </c>
      <c r="BA66" t="s">
        <v>301</v>
      </c>
      <c r="BB66">
        <v>15</v>
      </c>
      <c r="BC66">
        <v>0</v>
      </c>
      <c r="BD66">
        <v>4</v>
      </c>
      <c r="BE66" s="175" t="str">
        <f t="shared" si="9"/>
        <v>Oct - 14</v>
      </c>
      <c r="BM66" s="175" t="str">
        <f t="shared" si="10"/>
        <v>Settlement AdvanceAll MonthsAXP only</v>
      </c>
      <c r="BN66" t="s">
        <v>164</v>
      </c>
      <c r="BO66" t="s">
        <v>594</v>
      </c>
      <c r="BP66">
        <v>13</v>
      </c>
      <c r="BQ66">
        <v>150645.35999999999</v>
      </c>
      <c r="BR66">
        <v>141302701.38999999</v>
      </c>
      <c r="BS66" t="s">
        <v>576</v>
      </c>
      <c r="BT66" s="175">
        <f t="shared" si="11"/>
        <v>1.0661180467046697E-3</v>
      </c>
      <c r="BU66" s="175" t="str">
        <f t="shared" si="12"/>
        <v>All Months</v>
      </c>
      <c r="BW66" s="175" t="str">
        <f t="shared" si="13"/>
        <v>Settlement AdvanceAll IndustriesM6</v>
      </c>
      <c r="BX66" t="s">
        <v>164</v>
      </c>
      <c r="BY66" t="s">
        <v>73</v>
      </c>
      <c r="BZ66" t="s">
        <v>597</v>
      </c>
      <c r="CA66">
        <v>5</v>
      </c>
      <c r="CB66">
        <v>62951.92</v>
      </c>
      <c r="CC66">
        <v>1728.64</v>
      </c>
      <c r="CD66">
        <v>2.7459686699999999E-2</v>
      </c>
      <c r="CU66" s="175" t="str">
        <f t="shared" si="17"/>
        <v>Two Year FinancingAll MonthsRestaurant</v>
      </c>
      <c r="CV66" t="s">
        <v>161</v>
      </c>
      <c r="CW66" t="s">
        <v>594</v>
      </c>
      <c r="CX66">
        <v>1</v>
      </c>
      <c r="CY66">
        <v>40807.370000000003</v>
      </c>
      <c r="CZ66">
        <v>354104701.47000003</v>
      </c>
      <c r="DA66" t="s">
        <v>13</v>
      </c>
      <c r="DB66" s="175">
        <f t="shared" si="18"/>
        <v>1.152409720362248E-4</v>
      </c>
      <c r="DC66" s="175" t="str">
        <f t="shared" si="19"/>
        <v>All Months</v>
      </c>
      <c r="DH66" s="175" t="str">
        <f t="shared" si="20"/>
        <v>W/O last 12MAll IndustriesSettlement AdvanceM11</v>
      </c>
      <c r="DI66" t="s">
        <v>164</v>
      </c>
      <c r="DJ66" t="s">
        <v>78</v>
      </c>
      <c r="DK66" t="s">
        <v>597</v>
      </c>
      <c r="DL66" t="s">
        <v>603</v>
      </c>
      <c r="DM66">
        <v>2</v>
      </c>
    </row>
    <row r="67" spans="2:117" x14ac:dyDescent="0.3">
      <c r="B67" s="175" t="str">
        <f t="shared" si="0"/>
        <v>All Trigger TypesDebit ACH behaviorFeb - 15</v>
      </c>
      <c r="C67" t="s">
        <v>626</v>
      </c>
      <c r="D67" t="s">
        <v>204</v>
      </c>
      <c r="E67" t="s">
        <v>519</v>
      </c>
      <c r="F67">
        <v>177</v>
      </c>
      <c r="G67">
        <v>26</v>
      </c>
      <c r="H67">
        <v>151</v>
      </c>
      <c r="I67" s="175" t="str">
        <f t="shared" si="1"/>
        <v>Feb - 15</v>
      </c>
      <c r="N67" s="175" t="str">
        <f t="shared" si="2"/>
        <v>All Trigger TypesCV dropAll MonthsAction Taken (Late)</v>
      </c>
      <c r="O67" t="s">
        <v>626</v>
      </c>
      <c r="P67" t="s">
        <v>203</v>
      </c>
      <c r="Q67" t="s">
        <v>594</v>
      </c>
      <c r="R67" t="s">
        <v>589</v>
      </c>
      <c r="S67">
        <v>227</v>
      </c>
      <c r="T67">
        <v>4262</v>
      </c>
      <c r="U67">
        <v>5.3261379599999999E-2</v>
      </c>
      <c r="V67" s="175" t="str">
        <f t="shared" si="3"/>
        <v>All Months</v>
      </c>
      <c r="Y67" s="175" t="str">
        <f t="shared" si="4"/>
        <v>All Trigger TypesCV dropJan - 14No Action Taken (Req)</v>
      </c>
      <c r="Z67" t="s">
        <v>626</v>
      </c>
      <c r="AA67" t="s">
        <v>203</v>
      </c>
      <c r="AB67" t="s">
        <v>294</v>
      </c>
      <c r="AC67">
        <v>73</v>
      </c>
      <c r="AD67" t="s">
        <v>616</v>
      </c>
      <c r="AE67">
        <v>0</v>
      </c>
      <c r="AF67">
        <v>0</v>
      </c>
      <c r="AG67" s="175" t="str">
        <f t="shared" si="5"/>
        <v>Jan - 14</v>
      </c>
      <c r="AK67" s="175" t="str">
        <f t="shared" si="6"/>
        <v>New TriggersOthersDec - 14Payment plan</v>
      </c>
      <c r="AL67" t="s">
        <v>598</v>
      </c>
      <c r="AM67" t="s">
        <v>106</v>
      </c>
      <c r="AN67" t="s">
        <v>303</v>
      </c>
      <c r="AO67" t="s">
        <v>538</v>
      </c>
      <c r="AP67">
        <v>7</v>
      </c>
      <c r="AQ67">
        <v>369</v>
      </c>
      <c r="AR67">
        <v>1.8970189700000001E-2</v>
      </c>
      <c r="AS67" s="175" t="str">
        <f t="shared" si="7"/>
        <v>Dec - 14</v>
      </c>
      <c r="AX67" s="175" t="str">
        <f t="shared" si="8"/>
        <v>New TriggersCV dropSep - 14</v>
      </c>
      <c r="AY67" t="s">
        <v>598</v>
      </c>
      <c r="AZ67" t="s">
        <v>203</v>
      </c>
      <c r="BA67" t="s">
        <v>300</v>
      </c>
      <c r="BB67">
        <v>61</v>
      </c>
      <c r="BC67">
        <v>0</v>
      </c>
      <c r="BD67">
        <v>4.34375</v>
      </c>
      <c r="BE67" s="175" t="str">
        <f t="shared" si="9"/>
        <v>Sep - 14</v>
      </c>
      <c r="BM67" s="175" t="str">
        <f t="shared" si="10"/>
        <v>Settlement AdvanceAll MonthsLockbox</v>
      </c>
      <c r="BN67" t="s">
        <v>164</v>
      </c>
      <c r="BO67" t="s">
        <v>594</v>
      </c>
      <c r="BP67">
        <v>6</v>
      </c>
      <c r="BQ67">
        <v>292451.08</v>
      </c>
      <c r="BR67">
        <v>14293117.689999999</v>
      </c>
      <c r="BS67" t="s">
        <v>249</v>
      </c>
      <c r="BT67" s="175">
        <f t="shared" si="11"/>
        <v>2.0460971940685115E-2</v>
      </c>
      <c r="BU67" s="175" t="str">
        <f t="shared" si="12"/>
        <v>All Months</v>
      </c>
      <c r="BW67" s="175" t="str">
        <f t="shared" si="13"/>
        <v>Settlement AdvanceOthersM0</v>
      </c>
      <c r="BX67" t="s">
        <v>164</v>
      </c>
      <c r="BY67" t="s">
        <v>567</v>
      </c>
      <c r="BZ67" t="s">
        <v>106</v>
      </c>
      <c r="CA67">
        <v>2</v>
      </c>
      <c r="CB67">
        <v>10709.95</v>
      </c>
      <c r="CC67">
        <v>0</v>
      </c>
      <c r="CD67">
        <v>0</v>
      </c>
      <c r="CU67" s="175" t="str">
        <f t="shared" si="17"/>
        <v>Two Year FinancingAll MonthsRetail</v>
      </c>
      <c r="CV67" t="s">
        <v>161</v>
      </c>
      <c r="CW67" t="s">
        <v>594</v>
      </c>
      <c r="CX67">
        <v>1</v>
      </c>
      <c r="CY67">
        <v>140529.1</v>
      </c>
      <c r="CZ67">
        <v>392908920.19999999</v>
      </c>
      <c r="DA67" t="s">
        <v>12</v>
      </c>
      <c r="DB67" s="175">
        <f t="shared" si="18"/>
        <v>3.576632974595419E-4</v>
      </c>
      <c r="DC67" s="175" t="str">
        <f t="shared" si="19"/>
        <v>All Months</v>
      </c>
      <c r="DH67" s="175" t="str">
        <f t="shared" si="20"/>
        <v>W/O last 12MAll IndustriesSettlement AdvanceM14</v>
      </c>
      <c r="DI67" t="s">
        <v>164</v>
      </c>
      <c r="DJ67" t="s">
        <v>562</v>
      </c>
      <c r="DK67" t="s">
        <v>597</v>
      </c>
      <c r="DL67" t="s">
        <v>603</v>
      </c>
      <c r="DM67">
        <v>3</v>
      </c>
    </row>
    <row r="68" spans="2:117" x14ac:dyDescent="0.3">
      <c r="B68" s="175" t="str">
        <f t="shared" si="0"/>
        <v>All Trigger TypesDebit ACH behaviorJan - 15</v>
      </c>
      <c r="C68" t="s">
        <v>626</v>
      </c>
      <c r="D68" t="s">
        <v>204</v>
      </c>
      <c r="E68" t="s">
        <v>520</v>
      </c>
      <c r="F68">
        <v>99</v>
      </c>
      <c r="G68">
        <v>16</v>
      </c>
      <c r="H68">
        <v>83</v>
      </c>
      <c r="I68" s="175" t="str">
        <f t="shared" si="1"/>
        <v>Jan - 15</v>
      </c>
      <c r="N68" s="175" t="str">
        <f t="shared" si="2"/>
        <v>All Trigger TypesCV dropDec - 14Action Taken (Late)</v>
      </c>
      <c r="O68" t="s">
        <v>626</v>
      </c>
      <c r="P68" t="s">
        <v>203</v>
      </c>
      <c r="Q68" t="s">
        <v>303</v>
      </c>
      <c r="R68" t="s">
        <v>589</v>
      </c>
      <c r="S68">
        <v>17</v>
      </c>
      <c r="T68">
        <v>556</v>
      </c>
      <c r="U68">
        <v>3.05755396E-2</v>
      </c>
      <c r="V68" s="175" t="str">
        <f t="shared" si="3"/>
        <v>Dec - 14</v>
      </c>
      <c r="Y68" s="175" t="str">
        <f t="shared" si="4"/>
        <v>All Trigger TypesCV dropJul - 14Action Taken (Late)</v>
      </c>
      <c r="Z68" t="s">
        <v>626</v>
      </c>
      <c r="AA68" t="s">
        <v>203</v>
      </c>
      <c r="AB68" t="s">
        <v>298</v>
      </c>
      <c r="AC68">
        <v>8</v>
      </c>
      <c r="AD68" t="s">
        <v>589</v>
      </c>
      <c r="AE68">
        <v>1</v>
      </c>
      <c r="AF68">
        <v>0.125</v>
      </c>
      <c r="AG68" s="175" t="str">
        <f t="shared" si="5"/>
        <v>Jul - 14</v>
      </c>
      <c r="AK68" s="175" t="str">
        <f t="shared" si="6"/>
        <v>New TriggersAgingFeb - 15Customer contact</v>
      </c>
      <c r="AL68" t="s">
        <v>598</v>
      </c>
      <c r="AM68" t="s">
        <v>391</v>
      </c>
      <c r="AN68" t="s">
        <v>519</v>
      </c>
      <c r="AO68" t="s">
        <v>571</v>
      </c>
      <c r="AP68">
        <v>91</v>
      </c>
      <c r="AQ68">
        <v>298</v>
      </c>
      <c r="AR68">
        <v>0.3053691275</v>
      </c>
      <c r="AS68" s="175" t="str">
        <f t="shared" si="7"/>
        <v>Feb - 15</v>
      </c>
      <c r="AX68" s="175" t="str">
        <f t="shared" si="8"/>
        <v>RetriggersCV dropAug - 14</v>
      </c>
      <c r="AY68" t="s">
        <v>599</v>
      </c>
      <c r="AZ68" t="s">
        <v>203</v>
      </c>
      <c r="BA68" t="s">
        <v>299</v>
      </c>
      <c r="BB68">
        <v>14</v>
      </c>
      <c r="BC68">
        <v>0</v>
      </c>
      <c r="BD68">
        <v>2.5454545455000002</v>
      </c>
      <c r="BE68" s="175" t="str">
        <f t="shared" si="9"/>
        <v>Aug - 14</v>
      </c>
      <c r="BM68" s="175" t="str">
        <f t="shared" si="10"/>
        <v>Settlement AdvanceAll MonthsOthers</v>
      </c>
      <c r="BN68" t="s">
        <v>164</v>
      </c>
      <c r="BO68" t="s">
        <v>594</v>
      </c>
      <c r="BP68">
        <v>1</v>
      </c>
      <c r="BQ68">
        <v>6119.11</v>
      </c>
      <c r="BR68">
        <v>3066532.1</v>
      </c>
      <c r="BS68" t="s">
        <v>106</v>
      </c>
      <c r="BT68" s="175">
        <f t="shared" si="11"/>
        <v>1.995449517714163E-3</v>
      </c>
      <c r="BU68" s="175" t="str">
        <f t="shared" si="12"/>
        <v>All Months</v>
      </c>
      <c r="BW68" s="175" t="str">
        <f t="shared" si="13"/>
        <v>Settlement AdvanceOthersM1</v>
      </c>
      <c r="BX68" t="s">
        <v>164</v>
      </c>
      <c r="BY68" t="s">
        <v>68</v>
      </c>
      <c r="BZ68" t="s">
        <v>106</v>
      </c>
      <c r="CA68">
        <v>2</v>
      </c>
      <c r="CB68">
        <v>10709.95</v>
      </c>
      <c r="CC68">
        <v>0</v>
      </c>
      <c r="CD68">
        <v>0</v>
      </c>
      <c r="CU68" s="175" t="str">
        <f t="shared" si="17"/>
        <v>One Year FinancingApr - 14All Industries</v>
      </c>
      <c r="CV68" t="s">
        <v>158</v>
      </c>
      <c r="CW68" t="s">
        <v>295</v>
      </c>
      <c r="CX68">
        <v>1</v>
      </c>
      <c r="CY68">
        <v>27860.43</v>
      </c>
      <c r="CZ68">
        <v>302016866.07999998</v>
      </c>
      <c r="DA68" t="s">
        <v>597</v>
      </c>
      <c r="DB68" s="175">
        <f t="shared" si="18"/>
        <v>9.2247927612824673E-5</v>
      </c>
      <c r="DC68" s="175" t="str">
        <f t="shared" si="19"/>
        <v>Apr - 14</v>
      </c>
      <c r="DH68" s="175" t="str">
        <f t="shared" si="20"/>
        <v>W/O last 12MAll IndustriesSettlement AdvanceM15</v>
      </c>
      <c r="DI68" t="s">
        <v>164</v>
      </c>
      <c r="DJ68" t="s">
        <v>563</v>
      </c>
      <c r="DK68" t="s">
        <v>597</v>
      </c>
      <c r="DL68" t="s">
        <v>603</v>
      </c>
      <c r="DM68">
        <v>1</v>
      </c>
    </row>
    <row r="69" spans="2:117" x14ac:dyDescent="0.3">
      <c r="B69" s="175" t="str">
        <f t="shared" ref="B69:B132" si="21">CONCATENATE(C69,D69,E69)</f>
        <v>All Trigger TypesDebit ACH behaviorJul - 14</v>
      </c>
      <c r="C69" t="s">
        <v>626</v>
      </c>
      <c r="D69" t="s">
        <v>204</v>
      </c>
      <c r="E69" t="s">
        <v>298</v>
      </c>
      <c r="F69">
        <v>109</v>
      </c>
      <c r="G69">
        <v>7</v>
      </c>
      <c r="H69">
        <v>102</v>
      </c>
      <c r="I69" s="175" t="str">
        <f t="shared" ref="I69:I132" si="22">CONCATENATE(TEXT(E69,"mmm")," - ", TEXT(E69,"dd"))</f>
        <v>Jul - 14</v>
      </c>
      <c r="N69" s="175" t="str">
        <f t="shared" ref="N69:N132" si="23">CONCATENATE(O69,P69,Q69,R69)</f>
        <v>All Trigger TypesCV dropDec - 14No Action Taken (Not Req)</v>
      </c>
      <c r="O69" t="s">
        <v>626</v>
      </c>
      <c r="P69" t="s">
        <v>203</v>
      </c>
      <c r="Q69" t="s">
        <v>303</v>
      </c>
      <c r="R69" t="s">
        <v>617</v>
      </c>
      <c r="S69">
        <v>423</v>
      </c>
      <c r="T69">
        <v>556</v>
      </c>
      <c r="U69">
        <v>0.76079136690000004</v>
      </c>
      <c r="V69" s="175" t="str">
        <f t="shared" ref="V69:V132" si="24">IF(Q69="All Months","All Months",CONCATENATE(TEXT(Q69,"mmm")," - ", TEXT(Q69,"dd")))</f>
        <v>Dec - 14</v>
      </c>
      <c r="Y69" s="175" t="str">
        <f t="shared" ref="Y69:Y132" si="25">CONCATENATE(Z69,AA69,AB69,AD69)</f>
        <v>All Trigger TypesCV dropJul - 14Action Taken (Timely)</v>
      </c>
      <c r="Z69" t="s">
        <v>626</v>
      </c>
      <c r="AA69" t="s">
        <v>203</v>
      </c>
      <c r="AB69" t="s">
        <v>298</v>
      </c>
      <c r="AC69">
        <v>28</v>
      </c>
      <c r="AD69" t="s">
        <v>588</v>
      </c>
      <c r="AE69">
        <v>2</v>
      </c>
      <c r="AF69">
        <v>7.1428571400000002E-2</v>
      </c>
      <c r="AG69" s="175" t="str">
        <f t="shared" ref="AG69:AG132" si="26">IF(AB69="All Months","All Months",CONCATENATE(TEXT(AB69,"mmm")," - ", TEXT(AB69,"dd")))</f>
        <v>Jul - 14</v>
      </c>
      <c r="AK69" s="175" t="str">
        <f t="shared" ref="AK69:AK132" si="27">CONCATENATE(AL69,AM69,AN69,AO69)</f>
        <v>New TriggersAgingFeb - 15Debit ACH</v>
      </c>
      <c r="AL69" t="s">
        <v>598</v>
      </c>
      <c r="AM69" t="s">
        <v>391</v>
      </c>
      <c r="AN69" t="s">
        <v>519</v>
      </c>
      <c r="AO69" t="s">
        <v>202</v>
      </c>
      <c r="AP69">
        <v>1</v>
      </c>
      <c r="AQ69">
        <v>298</v>
      </c>
      <c r="AR69">
        <v>3.3557047E-3</v>
      </c>
      <c r="AS69" s="175" t="str">
        <f t="shared" ref="AS69:AS132" si="28">IF(AN69="All Months","All Months",CONCATENATE(TEXT(AN69,"mmm")," - ", TEXT(AN69,"dd")))</f>
        <v>Feb - 15</v>
      </c>
      <c r="AX69" s="175" t="str">
        <f t="shared" ref="AX69:AX132" si="29">CONCATENATE(AY69,AZ69,BA69)</f>
        <v>RetriggersCV dropAll Months</v>
      </c>
      <c r="AY69" t="s">
        <v>599</v>
      </c>
      <c r="AZ69" t="s">
        <v>203</v>
      </c>
      <c r="BA69" t="s">
        <v>594</v>
      </c>
      <c r="BB69">
        <v>1884</v>
      </c>
      <c r="BC69">
        <v>0.59485714290000002</v>
      </c>
      <c r="BD69">
        <v>4.5879292404000003</v>
      </c>
      <c r="BE69" s="175" t="str">
        <f t="shared" ref="BE69:BE132" si="30">IF(BA69="All Months","All Months",CONCATENATE(TEXT(BA69,"mmm")," - ", TEXT(BA69,"dd")))</f>
        <v>All Months</v>
      </c>
      <c r="BM69" s="175" t="str">
        <f t="shared" ref="BM69:BM132" si="31">CONCATENATE(BN69,BO69,BS69)</f>
        <v>Settlement AdvanceAll MonthsSplit Funding</v>
      </c>
      <c r="BN69" t="s">
        <v>164</v>
      </c>
      <c r="BO69" t="s">
        <v>594</v>
      </c>
      <c r="BP69">
        <v>0</v>
      </c>
      <c r="BQ69">
        <v>0</v>
      </c>
      <c r="BR69">
        <v>332034.67</v>
      </c>
      <c r="BS69" t="s">
        <v>602</v>
      </c>
      <c r="BT69" s="175">
        <f t="shared" ref="BT69:BT132" si="32">BQ69/BR69</f>
        <v>0</v>
      </c>
      <c r="BU69" s="175" t="str">
        <f t="shared" ref="BU69:BU132" si="33">IF(BO69="All Months","All Months",CONCATENATE(TEXT(BO69,"mmm")," - ", TEXT(BO69,"dd")))</f>
        <v>All Months</v>
      </c>
      <c r="BW69" s="175" t="str">
        <f t="shared" ref="BW69:BW87" si="34">CONCATENATE(BX69,BZ69,BY69)</f>
        <v>Settlement AdvanceOthersM2</v>
      </c>
      <c r="BX69" t="s">
        <v>164</v>
      </c>
      <c r="BY69" t="s">
        <v>69</v>
      </c>
      <c r="BZ69" t="s">
        <v>106</v>
      </c>
      <c r="CA69">
        <v>2</v>
      </c>
      <c r="CB69">
        <v>10709.95</v>
      </c>
      <c r="CC69">
        <v>0</v>
      </c>
      <c r="CD69">
        <v>0</v>
      </c>
      <c r="CU69" s="175" t="str">
        <f t="shared" ref="CU69:CU132" si="35">CONCATENATE(CV69,CW69,DA69)</f>
        <v>One Year FinancingAug - 14All Industries</v>
      </c>
      <c r="CV69" t="s">
        <v>158</v>
      </c>
      <c r="CW69" t="s">
        <v>299</v>
      </c>
      <c r="CX69">
        <v>11</v>
      </c>
      <c r="CY69">
        <v>285596.98</v>
      </c>
      <c r="CZ69">
        <v>363941759.52999997</v>
      </c>
      <c r="DA69" t="s">
        <v>597</v>
      </c>
      <c r="DB69" s="175">
        <f t="shared" ref="DB69:DB132" si="36">CY69/CZ69</f>
        <v>7.8473264614872546E-4</v>
      </c>
      <c r="DC69" s="175" t="str">
        <f t="shared" ref="DC69:DC132" si="37">IF(CW69="All Months","All Months",CONCATENATE(TEXT(CW69,"mmm")," - ", TEXT(CW69,"dd")))</f>
        <v>Aug - 14</v>
      </c>
      <c r="DH69" s="175" t="str">
        <f t="shared" ref="DH69:DH132" si="38">CONCATENATE(DL69,DK69,DI69,DJ69)</f>
        <v>W/O last 12MAll IndustriesTwo Year FinancingM6</v>
      </c>
      <c r="DI69" t="s">
        <v>161</v>
      </c>
      <c r="DJ69" t="s">
        <v>73</v>
      </c>
      <c r="DK69" t="s">
        <v>597</v>
      </c>
      <c r="DL69" t="s">
        <v>603</v>
      </c>
      <c r="DM69">
        <v>1</v>
      </c>
    </row>
    <row r="70" spans="2:117" x14ac:dyDescent="0.3">
      <c r="B70" s="175" t="str">
        <f t="shared" si="21"/>
        <v>All Trigger TypesDebit ACH behaviorJun - 14</v>
      </c>
      <c r="C70" t="s">
        <v>626</v>
      </c>
      <c r="D70" t="s">
        <v>204</v>
      </c>
      <c r="E70" t="s">
        <v>297</v>
      </c>
      <c r="F70">
        <v>110</v>
      </c>
      <c r="G70">
        <v>11</v>
      </c>
      <c r="H70">
        <v>99</v>
      </c>
      <c r="I70" s="175" t="str">
        <f t="shared" si="22"/>
        <v>Jun - 14</v>
      </c>
      <c r="N70" s="175" t="str">
        <f t="shared" si="23"/>
        <v>All Trigger TypesCV dropDec - 14Action Taken (Timely)</v>
      </c>
      <c r="O70" t="s">
        <v>626</v>
      </c>
      <c r="P70" t="s">
        <v>203</v>
      </c>
      <c r="Q70" t="s">
        <v>303</v>
      </c>
      <c r="R70" t="s">
        <v>588</v>
      </c>
      <c r="S70">
        <v>51</v>
      </c>
      <c r="T70">
        <v>556</v>
      </c>
      <c r="U70">
        <v>9.1726618699999998E-2</v>
      </c>
      <c r="V70" s="175" t="str">
        <f t="shared" si="24"/>
        <v>Dec - 14</v>
      </c>
      <c r="Y70" s="175" t="str">
        <f t="shared" si="25"/>
        <v>All Trigger TypesCV dropJul - 14No Action Taken (Not Req)</v>
      </c>
      <c r="Z70" t="s">
        <v>626</v>
      </c>
      <c r="AA70" t="s">
        <v>203</v>
      </c>
      <c r="AB70" t="s">
        <v>298</v>
      </c>
      <c r="AC70">
        <v>71</v>
      </c>
      <c r="AD70" t="s">
        <v>617</v>
      </c>
      <c r="AE70">
        <v>2</v>
      </c>
      <c r="AF70">
        <v>2.8169014100000001E-2</v>
      </c>
      <c r="AG70" s="175" t="str">
        <f t="shared" si="26"/>
        <v>Jul - 14</v>
      </c>
      <c r="AK70" s="175" t="str">
        <f t="shared" si="27"/>
        <v>New TriggersAgingFeb - 15No action</v>
      </c>
      <c r="AL70" t="s">
        <v>598</v>
      </c>
      <c r="AM70" t="s">
        <v>391</v>
      </c>
      <c r="AN70" t="s">
        <v>519</v>
      </c>
      <c r="AO70" t="s">
        <v>623</v>
      </c>
      <c r="AP70">
        <v>201</v>
      </c>
      <c r="AQ70">
        <v>298</v>
      </c>
      <c r="AR70">
        <v>0.6744966443</v>
      </c>
      <c r="AS70" s="175" t="str">
        <f t="shared" si="28"/>
        <v>Feb - 15</v>
      </c>
      <c r="AX70" s="175" t="str">
        <f t="shared" si="29"/>
        <v>RetriggersCV dropDec - 14</v>
      </c>
      <c r="AY70" t="s">
        <v>599</v>
      </c>
      <c r="AZ70" t="s">
        <v>203</v>
      </c>
      <c r="BA70" t="s">
        <v>303</v>
      </c>
      <c r="BB70">
        <v>77</v>
      </c>
      <c r="BC70">
        <v>0</v>
      </c>
      <c r="BD70">
        <v>4.9756097560999999</v>
      </c>
      <c r="BE70" s="175" t="str">
        <f t="shared" si="30"/>
        <v>Dec - 14</v>
      </c>
      <c r="BM70" s="175" t="str">
        <f t="shared" si="31"/>
        <v>Two Year FinancingAll MonthsAXP only</v>
      </c>
      <c r="BN70" t="s">
        <v>161</v>
      </c>
      <c r="BO70" t="s">
        <v>594</v>
      </c>
      <c r="BP70">
        <v>2</v>
      </c>
      <c r="BQ70">
        <v>181336.47</v>
      </c>
      <c r="BR70">
        <v>741757516.38</v>
      </c>
      <c r="BS70" t="s">
        <v>576</v>
      </c>
      <c r="BT70" s="175">
        <f t="shared" si="32"/>
        <v>2.4446866529236749E-4</v>
      </c>
      <c r="BU70" s="175" t="str">
        <f t="shared" si="33"/>
        <v>All Months</v>
      </c>
      <c r="BW70" s="175" t="str">
        <f t="shared" si="34"/>
        <v>Settlement AdvanceOthersM3</v>
      </c>
      <c r="BX70" t="s">
        <v>164</v>
      </c>
      <c r="BY70" t="s">
        <v>70</v>
      </c>
      <c r="BZ70" t="s">
        <v>106</v>
      </c>
      <c r="CA70">
        <v>2</v>
      </c>
      <c r="CB70">
        <v>10709.95</v>
      </c>
      <c r="CC70">
        <v>0</v>
      </c>
      <c r="CD70">
        <v>0</v>
      </c>
      <c r="CU70" s="175" t="str">
        <f t="shared" si="35"/>
        <v>One Year FinancingDec - 14All Industries</v>
      </c>
      <c r="CV70" t="s">
        <v>158</v>
      </c>
      <c r="CW70" t="s">
        <v>303</v>
      </c>
      <c r="CX70">
        <v>17</v>
      </c>
      <c r="CY70">
        <v>1244317.6100000001</v>
      </c>
      <c r="CZ70">
        <v>384412853.93000001</v>
      </c>
      <c r="DA70" t="s">
        <v>597</v>
      </c>
      <c r="DB70" s="175">
        <f t="shared" si="36"/>
        <v>3.2369302880454285E-3</v>
      </c>
      <c r="DC70" s="175" t="str">
        <f t="shared" si="37"/>
        <v>Dec - 14</v>
      </c>
      <c r="DH70" s="175" t="str">
        <f t="shared" si="38"/>
        <v>W/O last 12MAll IndustriesTwo Year FinancingM14</v>
      </c>
      <c r="DI70" t="s">
        <v>161</v>
      </c>
      <c r="DJ70" t="s">
        <v>562</v>
      </c>
      <c r="DK70" t="s">
        <v>597</v>
      </c>
      <c r="DL70" t="s">
        <v>603</v>
      </c>
      <c r="DM70">
        <v>1</v>
      </c>
    </row>
    <row r="71" spans="2:117" x14ac:dyDescent="0.3">
      <c r="B71" s="175" t="str">
        <f t="shared" si="21"/>
        <v>All Trigger TypesDebit ACH behaviorMar - 14</v>
      </c>
      <c r="C71" t="s">
        <v>626</v>
      </c>
      <c r="D71" t="s">
        <v>204</v>
      </c>
      <c r="E71" t="s">
        <v>525</v>
      </c>
      <c r="F71">
        <v>44</v>
      </c>
      <c r="G71">
        <v>20</v>
      </c>
      <c r="H71">
        <v>24</v>
      </c>
      <c r="I71" s="175" t="str">
        <f t="shared" si="22"/>
        <v>Mar - 14</v>
      </c>
      <c r="N71" s="175" t="str">
        <f t="shared" si="23"/>
        <v>All Trigger TypesCV dropDec - 14No Action Taken (Req)</v>
      </c>
      <c r="O71" t="s">
        <v>626</v>
      </c>
      <c r="P71" t="s">
        <v>203</v>
      </c>
      <c r="Q71" t="s">
        <v>303</v>
      </c>
      <c r="R71" t="s">
        <v>616</v>
      </c>
      <c r="S71">
        <v>65</v>
      </c>
      <c r="T71">
        <v>556</v>
      </c>
      <c r="U71">
        <v>0.11690647479999999</v>
      </c>
      <c r="V71" s="175" t="str">
        <f t="shared" si="24"/>
        <v>Dec - 14</v>
      </c>
      <c r="Y71" s="175" t="str">
        <f t="shared" si="25"/>
        <v>All Trigger TypesCV dropJul - 14No Action Taken (Req)</v>
      </c>
      <c r="Z71" t="s">
        <v>626</v>
      </c>
      <c r="AA71" t="s">
        <v>203</v>
      </c>
      <c r="AB71" t="s">
        <v>298</v>
      </c>
      <c r="AC71">
        <v>74</v>
      </c>
      <c r="AD71" t="s">
        <v>616</v>
      </c>
      <c r="AE71">
        <v>0</v>
      </c>
      <c r="AF71">
        <v>0</v>
      </c>
      <c r="AG71" s="175" t="str">
        <f t="shared" si="26"/>
        <v>Jul - 14</v>
      </c>
      <c r="AK71" s="175" t="str">
        <f t="shared" si="27"/>
        <v>New TriggersAgingFeb - 15Payment plan</v>
      </c>
      <c r="AL71" t="s">
        <v>598</v>
      </c>
      <c r="AM71" t="s">
        <v>391</v>
      </c>
      <c r="AN71" t="s">
        <v>519</v>
      </c>
      <c r="AO71" t="s">
        <v>538</v>
      </c>
      <c r="AP71">
        <v>5</v>
      </c>
      <c r="AQ71">
        <v>298</v>
      </c>
      <c r="AR71">
        <v>1.67785235E-2</v>
      </c>
      <c r="AS71" s="175" t="str">
        <f t="shared" si="28"/>
        <v>Feb - 15</v>
      </c>
      <c r="AX71" s="175" t="str">
        <f t="shared" si="29"/>
        <v>RetriggersCV dropFeb - 15</v>
      </c>
      <c r="AY71" t="s">
        <v>599</v>
      </c>
      <c r="AZ71" t="s">
        <v>203</v>
      </c>
      <c r="BA71" t="s">
        <v>519</v>
      </c>
      <c r="BB71">
        <v>208</v>
      </c>
      <c r="BC71">
        <v>0</v>
      </c>
      <c r="BD71">
        <v>7.5376344085999998</v>
      </c>
      <c r="BE71" s="175" t="str">
        <f t="shared" si="30"/>
        <v>Feb - 15</v>
      </c>
      <c r="BM71" s="175" t="str">
        <f t="shared" si="31"/>
        <v>Two Year FinancingAll MonthsLockbox</v>
      </c>
      <c r="BN71" t="s">
        <v>161</v>
      </c>
      <c r="BO71" t="s">
        <v>594</v>
      </c>
      <c r="BP71">
        <v>0</v>
      </c>
      <c r="BQ71">
        <v>0</v>
      </c>
      <c r="BR71">
        <v>161160749.78999999</v>
      </c>
      <c r="BS71" t="s">
        <v>249</v>
      </c>
      <c r="BT71" s="175">
        <f t="shared" si="32"/>
        <v>0</v>
      </c>
      <c r="BU71" s="175" t="str">
        <f t="shared" si="33"/>
        <v>All Months</v>
      </c>
      <c r="BW71" s="175" t="str">
        <f t="shared" si="34"/>
        <v>Settlement AdvanceOthersM4</v>
      </c>
      <c r="BX71" t="s">
        <v>164</v>
      </c>
      <c r="BY71" t="s">
        <v>71</v>
      </c>
      <c r="BZ71" t="s">
        <v>106</v>
      </c>
      <c r="CA71">
        <v>2</v>
      </c>
      <c r="CB71">
        <v>10709.95</v>
      </c>
      <c r="CC71">
        <v>0</v>
      </c>
      <c r="CD71">
        <v>0</v>
      </c>
      <c r="CU71" s="175" t="str">
        <f t="shared" si="35"/>
        <v>One Year FinancingFeb - 15All Industries</v>
      </c>
      <c r="CV71" t="s">
        <v>158</v>
      </c>
      <c r="CW71" t="s">
        <v>519</v>
      </c>
      <c r="CX71">
        <v>25</v>
      </c>
      <c r="CY71">
        <v>730283.91</v>
      </c>
      <c r="CZ71">
        <v>418523596.80000001</v>
      </c>
      <c r="DA71" t="s">
        <v>597</v>
      </c>
      <c r="DB71" s="175">
        <f t="shared" si="36"/>
        <v>1.7449049840527414E-3</v>
      </c>
      <c r="DC71" s="175" t="str">
        <f t="shared" si="37"/>
        <v>Feb - 15</v>
      </c>
      <c r="DH71" s="175" t="str">
        <f t="shared" si="38"/>
        <v>W/O last 12MOthersOne Year FinancingM5</v>
      </c>
      <c r="DI71" t="s">
        <v>158</v>
      </c>
      <c r="DJ71" t="s">
        <v>72</v>
      </c>
      <c r="DK71" t="s">
        <v>106</v>
      </c>
      <c r="DL71" t="s">
        <v>603</v>
      </c>
      <c r="DM71">
        <v>1</v>
      </c>
    </row>
    <row r="72" spans="2:117" x14ac:dyDescent="0.3">
      <c r="B72" s="175" t="str">
        <f t="shared" si="21"/>
        <v>All Trigger TypesDebit ACH behaviorMay - 14</v>
      </c>
      <c r="C72" t="s">
        <v>626</v>
      </c>
      <c r="D72" t="s">
        <v>204</v>
      </c>
      <c r="E72" t="s">
        <v>296</v>
      </c>
      <c r="F72">
        <v>124</v>
      </c>
      <c r="G72">
        <v>16</v>
      </c>
      <c r="H72">
        <v>108</v>
      </c>
      <c r="I72" s="175" t="str">
        <f t="shared" si="22"/>
        <v>May - 14</v>
      </c>
      <c r="N72" s="175" t="str">
        <f t="shared" si="23"/>
        <v>All Trigger TypesCV dropFeb - 15Action Taken (Timely)</v>
      </c>
      <c r="O72" t="s">
        <v>626</v>
      </c>
      <c r="P72" t="s">
        <v>203</v>
      </c>
      <c r="Q72" t="s">
        <v>519</v>
      </c>
      <c r="R72" t="s">
        <v>588</v>
      </c>
      <c r="S72">
        <v>46</v>
      </c>
      <c r="T72">
        <v>603</v>
      </c>
      <c r="U72">
        <v>7.6285240500000004E-2</v>
      </c>
      <c r="V72" s="175" t="str">
        <f t="shared" si="24"/>
        <v>Feb - 15</v>
      </c>
      <c r="Y72" s="175" t="str">
        <f t="shared" si="25"/>
        <v>All Trigger TypesCV dropJun - 14Action Taken (Late)</v>
      </c>
      <c r="Z72" t="s">
        <v>626</v>
      </c>
      <c r="AA72" t="s">
        <v>203</v>
      </c>
      <c r="AB72" t="s">
        <v>297</v>
      </c>
      <c r="AC72">
        <v>28</v>
      </c>
      <c r="AD72" t="s">
        <v>589</v>
      </c>
      <c r="AE72">
        <v>1</v>
      </c>
      <c r="AF72">
        <v>3.5714285700000001E-2</v>
      </c>
      <c r="AG72" s="175" t="str">
        <f t="shared" si="26"/>
        <v>Jun - 14</v>
      </c>
      <c r="AK72" s="175" t="str">
        <f t="shared" si="27"/>
        <v>New TriggersCV dropFeb - 15Customer contact</v>
      </c>
      <c r="AL72" t="s">
        <v>598</v>
      </c>
      <c r="AM72" t="s">
        <v>203</v>
      </c>
      <c r="AN72" t="s">
        <v>519</v>
      </c>
      <c r="AO72" t="s">
        <v>571</v>
      </c>
      <c r="AP72">
        <v>42</v>
      </c>
      <c r="AQ72">
        <v>396</v>
      </c>
      <c r="AR72">
        <v>0.1060606061</v>
      </c>
      <c r="AS72" s="175" t="str">
        <f t="shared" si="28"/>
        <v>Feb - 15</v>
      </c>
      <c r="AX72" s="175" t="str">
        <f t="shared" si="29"/>
        <v>RetriggersCV dropJan - 15</v>
      </c>
      <c r="AY72" t="s">
        <v>599</v>
      </c>
      <c r="AZ72" t="s">
        <v>203</v>
      </c>
      <c r="BA72" t="s">
        <v>520</v>
      </c>
      <c r="BB72">
        <v>252</v>
      </c>
      <c r="BC72">
        <v>0</v>
      </c>
      <c r="BD72">
        <v>6.968</v>
      </c>
      <c r="BE72" s="175" t="str">
        <f t="shared" si="30"/>
        <v>Jan - 15</v>
      </c>
      <c r="BM72" s="175" t="str">
        <f t="shared" si="31"/>
        <v>Two Year FinancingAll MonthsSplit Funding</v>
      </c>
      <c r="BN72" t="s">
        <v>161</v>
      </c>
      <c r="BO72" t="s">
        <v>594</v>
      </c>
      <c r="BP72">
        <v>0</v>
      </c>
      <c r="BQ72">
        <v>0</v>
      </c>
      <c r="BR72">
        <v>5911657.3300000001</v>
      </c>
      <c r="BS72" t="s">
        <v>602</v>
      </c>
      <c r="BT72" s="175">
        <f t="shared" si="32"/>
        <v>0</v>
      </c>
      <c r="BU72" s="175" t="str">
        <f t="shared" si="33"/>
        <v>All Months</v>
      </c>
      <c r="BW72" s="175" t="str">
        <f t="shared" si="34"/>
        <v>Settlement AdvanceOthersM5</v>
      </c>
      <c r="BX72" t="s">
        <v>164</v>
      </c>
      <c r="BY72" t="s">
        <v>72</v>
      </c>
      <c r="BZ72" t="s">
        <v>106</v>
      </c>
      <c r="CA72">
        <v>2</v>
      </c>
      <c r="CB72">
        <v>10709.95</v>
      </c>
      <c r="CC72">
        <v>0</v>
      </c>
      <c r="CD72">
        <v>0</v>
      </c>
      <c r="CU72" s="175" t="str">
        <f t="shared" si="35"/>
        <v>One Year FinancingJan - 15All Industries</v>
      </c>
      <c r="CV72" t="s">
        <v>158</v>
      </c>
      <c r="CW72" t="s">
        <v>520</v>
      </c>
      <c r="CX72">
        <v>14</v>
      </c>
      <c r="CY72">
        <v>354030.66</v>
      </c>
      <c r="CZ72">
        <v>403158357.64999998</v>
      </c>
      <c r="DA72" t="s">
        <v>597</v>
      </c>
      <c r="DB72" s="175">
        <f t="shared" si="36"/>
        <v>8.7814292642632015E-4</v>
      </c>
      <c r="DC72" s="175" t="str">
        <f t="shared" si="37"/>
        <v>Jan - 15</v>
      </c>
      <c r="DH72" s="175" t="str">
        <f t="shared" si="38"/>
        <v>W/O last 12MOthersOne Year FinancingM7</v>
      </c>
      <c r="DI72" t="s">
        <v>158</v>
      </c>
      <c r="DJ72" t="s">
        <v>74</v>
      </c>
      <c r="DK72" t="s">
        <v>106</v>
      </c>
      <c r="DL72" t="s">
        <v>603</v>
      </c>
      <c r="DM72">
        <v>2</v>
      </c>
    </row>
    <row r="73" spans="2:117" x14ac:dyDescent="0.3">
      <c r="B73" s="175" t="str">
        <f t="shared" si="21"/>
        <v>All Trigger TypesDebit ACH behaviorNov - 14</v>
      </c>
      <c r="C73" t="s">
        <v>626</v>
      </c>
      <c r="D73" t="s">
        <v>204</v>
      </c>
      <c r="E73" t="s">
        <v>302</v>
      </c>
      <c r="F73">
        <v>141</v>
      </c>
      <c r="G73">
        <v>17</v>
      </c>
      <c r="H73">
        <v>124</v>
      </c>
      <c r="I73" s="175" t="str">
        <f t="shared" si="22"/>
        <v>Nov - 14</v>
      </c>
      <c r="N73" s="175" t="str">
        <f t="shared" si="23"/>
        <v>All Trigger TypesCV dropFeb - 15No Action Taken (Req)</v>
      </c>
      <c r="O73" t="s">
        <v>626</v>
      </c>
      <c r="P73" t="s">
        <v>203</v>
      </c>
      <c r="Q73" t="s">
        <v>519</v>
      </c>
      <c r="R73" t="s">
        <v>616</v>
      </c>
      <c r="S73">
        <v>177</v>
      </c>
      <c r="T73">
        <v>603</v>
      </c>
      <c r="U73">
        <v>0.29353233829999997</v>
      </c>
      <c r="V73" s="175" t="str">
        <f t="shared" si="24"/>
        <v>Feb - 15</v>
      </c>
      <c r="Y73" s="175" t="str">
        <f t="shared" si="25"/>
        <v>All Trigger TypesCV dropJun - 14Action Taken (Timely)</v>
      </c>
      <c r="Z73" t="s">
        <v>626</v>
      </c>
      <c r="AA73" t="s">
        <v>203</v>
      </c>
      <c r="AB73" t="s">
        <v>297</v>
      </c>
      <c r="AC73">
        <v>26</v>
      </c>
      <c r="AD73" t="s">
        <v>588</v>
      </c>
      <c r="AE73">
        <v>1</v>
      </c>
      <c r="AF73">
        <v>3.8461538500000003E-2</v>
      </c>
      <c r="AG73" s="175" t="str">
        <f t="shared" si="26"/>
        <v>Jun - 14</v>
      </c>
      <c r="AK73" s="175" t="str">
        <f t="shared" si="27"/>
        <v>New TriggersCV dropFeb - 15No action</v>
      </c>
      <c r="AL73" t="s">
        <v>598</v>
      </c>
      <c r="AM73" t="s">
        <v>203</v>
      </c>
      <c r="AN73" t="s">
        <v>519</v>
      </c>
      <c r="AO73" t="s">
        <v>623</v>
      </c>
      <c r="AP73">
        <v>335</v>
      </c>
      <c r="AQ73">
        <v>396</v>
      </c>
      <c r="AR73">
        <v>0.84595959600000004</v>
      </c>
      <c r="AS73" s="175" t="str">
        <f t="shared" si="28"/>
        <v>Feb - 15</v>
      </c>
      <c r="AX73" s="175" t="str">
        <f t="shared" si="29"/>
        <v>RetriggersCV dropJul - 14</v>
      </c>
      <c r="AY73" t="s">
        <v>599</v>
      </c>
      <c r="AZ73" t="s">
        <v>203</v>
      </c>
      <c r="BA73" t="s">
        <v>298</v>
      </c>
      <c r="BB73">
        <v>88</v>
      </c>
      <c r="BC73">
        <v>0</v>
      </c>
      <c r="BD73">
        <v>4.5641025640999997</v>
      </c>
      <c r="BE73" s="175" t="str">
        <f t="shared" si="30"/>
        <v>Jul - 14</v>
      </c>
      <c r="BM73" s="175" t="str">
        <f t="shared" si="31"/>
        <v>One Year FinancingApr - 14All Repayments</v>
      </c>
      <c r="BN73" t="s">
        <v>158</v>
      </c>
      <c r="BO73" t="s">
        <v>295</v>
      </c>
      <c r="BP73">
        <v>1</v>
      </c>
      <c r="BQ73">
        <v>27860.43</v>
      </c>
      <c r="BR73">
        <v>302016866.07999998</v>
      </c>
      <c r="BS73" t="s">
        <v>600</v>
      </c>
      <c r="BT73" s="175">
        <f t="shared" si="32"/>
        <v>9.2247927612824673E-5</v>
      </c>
      <c r="BU73" s="175" t="str">
        <f t="shared" si="33"/>
        <v>Apr - 14</v>
      </c>
      <c r="BW73" s="175" t="str">
        <f t="shared" si="34"/>
        <v>Settlement AdvanceOthersM6</v>
      </c>
      <c r="BX73" t="s">
        <v>164</v>
      </c>
      <c r="BY73" t="s">
        <v>73</v>
      </c>
      <c r="BZ73" t="s">
        <v>106</v>
      </c>
      <c r="CA73">
        <v>2</v>
      </c>
      <c r="CB73">
        <v>10709.95</v>
      </c>
      <c r="CC73">
        <v>0</v>
      </c>
      <c r="CD73">
        <v>0</v>
      </c>
      <c r="CU73" s="175" t="str">
        <f t="shared" si="35"/>
        <v>One Year FinancingJul - 14All Industries</v>
      </c>
      <c r="CV73" t="s">
        <v>158</v>
      </c>
      <c r="CW73" t="s">
        <v>298</v>
      </c>
      <c r="CX73">
        <v>0</v>
      </c>
      <c r="CY73">
        <v>0</v>
      </c>
      <c r="CZ73">
        <v>358456191.63999999</v>
      </c>
      <c r="DA73" t="s">
        <v>597</v>
      </c>
      <c r="DB73" s="175">
        <f t="shared" si="36"/>
        <v>0</v>
      </c>
      <c r="DC73" s="175" t="str">
        <f t="shared" si="37"/>
        <v>Jul - 14</v>
      </c>
      <c r="DH73" s="175" t="str">
        <f t="shared" si="38"/>
        <v>W/O last 12MOthersOne Year FinancingM8</v>
      </c>
      <c r="DI73" t="s">
        <v>158</v>
      </c>
      <c r="DJ73" t="s">
        <v>75</v>
      </c>
      <c r="DK73" t="s">
        <v>106</v>
      </c>
      <c r="DL73" t="s">
        <v>603</v>
      </c>
      <c r="DM73">
        <v>1</v>
      </c>
    </row>
    <row r="74" spans="2:117" x14ac:dyDescent="0.3">
      <c r="B74" s="175" t="str">
        <f t="shared" si="21"/>
        <v>All Trigger TypesDebit ACH behaviorOct - 14</v>
      </c>
      <c r="C74" t="s">
        <v>626</v>
      </c>
      <c r="D74" t="s">
        <v>204</v>
      </c>
      <c r="E74" t="s">
        <v>301</v>
      </c>
      <c r="F74">
        <v>48</v>
      </c>
      <c r="G74">
        <v>11</v>
      </c>
      <c r="H74">
        <v>37</v>
      </c>
      <c r="I74" s="175" t="str">
        <f t="shared" si="22"/>
        <v>Oct - 14</v>
      </c>
      <c r="N74" s="175" t="str">
        <f t="shared" si="23"/>
        <v>All Trigger TypesCV dropFeb - 15No Action Taken (Not Req)</v>
      </c>
      <c r="O74" t="s">
        <v>626</v>
      </c>
      <c r="P74" t="s">
        <v>203</v>
      </c>
      <c r="Q74" t="s">
        <v>519</v>
      </c>
      <c r="R74" t="s">
        <v>617</v>
      </c>
      <c r="S74">
        <v>355</v>
      </c>
      <c r="T74">
        <v>603</v>
      </c>
      <c r="U74">
        <v>0.58872305140000003</v>
      </c>
      <c r="V74" s="175" t="str">
        <f t="shared" si="24"/>
        <v>Feb - 15</v>
      </c>
      <c r="Y74" s="175" t="str">
        <f t="shared" si="25"/>
        <v>All Trigger TypesCV dropJun - 14No Action Taken (Not Req)</v>
      </c>
      <c r="Z74" t="s">
        <v>626</v>
      </c>
      <c r="AA74" t="s">
        <v>203</v>
      </c>
      <c r="AB74" t="s">
        <v>297</v>
      </c>
      <c r="AC74">
        <v>146</v>
      </c>
      <c r="AD74" t="s">
        <v>617</v>
      </c>
      <c r="AE74">
        <v>2</v>
      </c>
      <c r="AF74">
        <v>1.3698630099999999E-2</v>
      </c>
      <c r="AG74" s="175" t="str">
        <f t="shared" si="26"/>
        <v>Jun - 14</v>
      </c>
      <c r="AK74" s="175" t="str">
        <f t="shared" si="27"/>
        <v>New TriggersCV dropFeb - 15Payment plan</v>
      </c>
      <c r="AL74" t="s">
        <v>598</v>
      </c>
      <c r="AM74" t="s">
        <v>203</v>
      </c>
      <c r="AN74" t="s">
        <v>519</v>
      </c>
      <c r="AO74" t="s">
        <v>538</v>
      </c>
      <c r="AP74">
        <v>19</v>
      </c>
      <c r="AQ74">
        <v>396</v>
      </c>
      <c r="AR74">
        <v>4.7979797999999997E-2</v>
      </c>
      <c r="AS74" s="175" t="str">
        <f t="shared" si="28"/>
        <v>Feb - 15</v>
      </c>
      <c r="AX74" s="175" t="str">
        <f t="shared" si="29"/>
        <v>RetriggersCV dropJun - 14</v>
      </c>
      <c r="AY74" t="s">
        <v>599</v>
      </c>
      <c r="AZ74" t="s">
        <v>203</v>
      </c>
      <c r="BA74" t="s">
        <v>297</v>
      </c>
      <c r="BB74">
        <v>188</v>
      </c>
      <c r="BC74">
        <v>4.1027027027000003</v>
      </c>
      <c r="BD74">
        <v>1.9351851851999999</v>
      </c>
      <c r="BE74" s="175" t="str">
        <f t="shared" si="30"/>
        <v>Jun - 14</v>
      </c>
      <c r="BM74" s="175" t="str">
        <f t="shared" si="31"/>
        <v>One Year FinancingAug - 14All Repayments</v>
      </c>
      <c r="BN74" t="s">
        <v>158</v>
      </c>
      <c r="BO74" t="s">
        <v>299</v>
      </c>
      <c r="BP74">
        <v>11</v>
      </c>
      <c r="BQ74">
        <v>285596.98</v>
      </c>
      <c r="BR74">
        <v>363941759.52999997</v>
      </c>
      <c r="BS74" t="s">
        <v>600</v>
      </c>
      <c r="BT74" s="175">
        <f t="shared" si="32"/>
        <v>7.8473264614872546E-4</v>
      </c>
      <c r="BU74" s="175" t="str">
        <f t="shared" si="33"/>
        <v>Aug - 14</v>
      </c>
      <c r="BW74" s="175" t="str">
        <f t="shared" si="34"/>
        <v>Settlement AdvanceRestaurantM0</v>
      </c>
      <c r="BX74" t="s">
        <v>164</v>
      </c>
      <c r="BY74" t="s">
        <v>567</v>
      </c>
      <c r="BZ74" t="s">
        <v>13</v>
      </c>
      <c r="CA74">
        <v>1</v>
      </c>
      <c r="CB74">
        <v>42406.78</v>
      </c>
      <c r="CC74">
        <v>0</v>
      </c>
      <c r="CD74">
        <v>0</v>
      </c>
      <c r="CU74" s="175" t="str">
        <f t="shared" si="35"/>
        <v>One Year FinancingJun - 14All Industries</v>
      </c>
      <c r="CV74" t="s">
        <v>158</v>
      </c>
      <c r="CW74" t="s">
        <v>297</v>
      </c>
      <c r="CX74">
        <v>4</v>
      </c>
      <c r="CY74">
        <v>181967.98</v>
      </c>
      <c r="CZ74">
        <v>343557226.70999998</v>
      </c>
      <c r="DA74" t="s">
        <v>597</v>
      </c>
      <c r="DB74" s="175">
        <f t="shared" si="36"/>
        <v>5.2965842617422505E-4</v>
      </c>
      <c r="DC74" s="175" t="str">
        <f t="shared" si="37"/>
        <v>Jun - 14</v>
      </c>
      <c r="DH74" s="175" t="str">
        <f t="shared" si="38"/>
        <v>W/O last 12MOthersOne Year FinancingM9</v>
      </c>
      <c r="DI74" t="s">
        <v>158</v>
      </c>
      <c r="DJ74" t="s">
        <v>76</v>
      </c>
      <c r="DK74" t="s">
        <v>106</v>
      </c>
      <c r="DL74" t="s">
        <v>603</v>
      </c>
      <c r="DM74">
        <v>1</v>
      </c>
    </row>
    <row r="75" spans="2:117" x14ac:dyDescent="0.3">
      <c r="B75" s="175" t="str">
        <f t="shared" si="21"/>
        <v>All Trigger TypesDebit ACH behaviorSep - 14</v>
      </c>
      <c r="C75" t="s">
        <v>626</v>
      </c>
      <c r="D75" t="s">
        <v>204</v>
      </c>
      <c r="E75" t="s">
        <v>300</v>
      </c>
      <c r="F75">
        <v>91</v>
      </c>
      <c r="G75">
        <v>15</v>
      </c>
      <c r="H75">
        <v>76</v>
      </c>
      <c r="I75" s="175" t="str">
        <f t="shared" si="22"/>
        <v>Sep - 14</v>
      </c>
      <c r="N75" s="175" t="str">
        <f t="shared" si="23"/>
        <v>All Trigger TypesCV dropFeb - 15Action Taken (Late)</v>
      </c>
      <c r="O75" t="s">
        <v>626</v>
      </c>
      <c r="P75" t="s">
        <v>203</v>
      </c>
      <c r="Q75" t="s">
        <v>519</v>
      </c>
      <c r="R75" t="s">
        <v>589</v>
      </c>
      <c r="S75">
        <v>25</v>
      </c>
      <c r="T75">
        <v>603</v>
      </c>
      <c r="U75">
        <v>4.14593698E-2</v>
      </c>
      <c r="V75" s="175" t="str">
        <f t="shared" si="24"/>
        <v>Feb - 15</v>
      </c>
      <c r="Y75" s="175" t="str">
        <f t="shared" si="25"/>
        <v>All Trigger TypesCV dropJun - 14No Action Taken (Req)</v>
      </c>
      <c r="Z75" t="s">
        <v>626</v>
      </c>
      <c r="AA75" t="s">
        <v>203</v>
      </c>
      <c r="AB75" t="s">
        <v>297</v>
      </c>
      <c r="AC75">
        <v>156</v>
      </c>
      <c r="AD75" t="s">
        <v>616</v>
      </c>
      <c r="AE75">
        <v>3</v>
      </c>
      <c r="AF75">
        <v>1.9230769200000001E-2</v>
      </c>
      <c r="AG75" s="175" t="str">
        <f t="shared" si="26"/>
        <v>Jun - 14</v>
      </c>
      <c r="AK75" s="175" t="str">
        <f t="shared" si="27"/>
        <v>New TriggersDebit ACH behaviorFeb - 15Customer contact</v>
      </c>
      <c r="AL75" t="s">
        <v>598</v>
      </c>
      <c r="AM75" t="s">
        <v>204</v>
      </c>
      <c r="AN75" t="s">
        <v>519</v>
      </c>
      <c r="AO75" t="s">
        <v>571</v>
      </c>
      <c r="AP75">
        <v>12</v>
      </c>
      <c r="AQ75">
        <v>146</v>
      </c>
      <c r="AR75">
        <v>8.2191780800000003E-2</v>
      </c>
      <c r="AS75" s="175" t="str">
        <f t="shared" si="28"/>
        <v>Feb - 15</v>
      </c>
      <c r="AX75" s="175" t="str">
        <f t="shared" si="29"/>
        <v>RetriggersCV dropMar - 14</v>
      </c>
      <c r="AY75" t="s">
        <v>599</v>
      </c>
      <c r="AZ75" t="s">
        <v>203</v>
      </c>
      <c r="BA75" t="s">
        <v>525</v>
      </c>
      <c r="BB75">
        <v>83</v>
      </c>
      <c r="BC75">
        <v>7.6923076899999998E-2</v>
      </c>
      <c r="BD75">
        <v>10.923076923</v>
      </c>
      <c r="BE75" s="175" t="str">
        <f t="shared" si="30"/>
        <v>Mar - 14</v>
      </c>
      <c r="BM75" s="175" t="str">
        <f t="shared" si="31"/>
        <v>One Year FinancingDec - 14All Repayments</v>
      </c>
      <c r="BN75" t="s">
        <v>158</v>
      </c>
      <c r="BO75" t="s">
        <v>303</v>
      </c>
      <c r="BP75">
        <v>17</v>
      </c>
      <c r="BQ75">
        <v>1244317.6100000001</v>
      </c>
      <c r="BR75">
        <v>384412853.93000001</v>
      </c>
      <c r="BS75" t="s">
        <v>600</v>
      </c>
      <c r="BT75" s="175">
        <f t="shared" si="32"/>
        <v>3.2369302880454285E-3</v>
      </c>
      <c r="BU75" s="175" t="str">
        <f t="shared" si="33"/>
        <v>Dec - 14</v>
      </c>
      <c r="BW75" s="175" t="str">
        <f t="shared" si="34"/>
        <v>Settlement AdvanceRestaurantM1</v>
      </c>
      <c r="BX75" t="s">
        <v>164</v>
      </c>
      <c r="BY75" t="s">
        <v>68</v>
      </c>
      <c r="BZ75" t="s">
        <v>13</v>
      </c>
      <c r="CA75">
        <v>1</v>
      </c>
      <c r="CB75">
        <v>42406.78</v>
      </c>
      <c r="CC75">
        <v>0</v>
      </c>
      <c r="CD75">
        <v>0</v>
      </c>
      <c r="CU75" s="175" t="str">
        <f t="shared" si="35"/>
        <v>One Year FinancingMar - 14All Industries</v>
      </c>
      <c r="CV75" t="s">
        <v>158</v>
      </c>
      <c r="CW75" t="s">
        <v>525</v>
      </c>
      <c r="CX75">
        <v>3</v>
      </c>
      <c r="CY75">
        <v>83460.06</v>
      </c>
      <c r="CZ75">
        <v>288354016.20999998</v>
      </c>
      <c r="DA75" t="s">
        <v>597</v>
      </c>
      <c r="DB75" s="175">
        <f t="shared" si="36"/>
        <v>2.8943609351089609E-4</v>
      </c>
      <c r="DC75" s="175" t="str">
        <f t="shared" si="37"/>
        <v>Mar - 14</v>
      </c>
      <c r="DH75" s="175" t="str">
        <f t="shared" si="38"/>
        <v>W/O last 12MOthersOne Year FinancingM11</v>
      </c>
      <c r="DI75" t="s">
        <v>158</v>
      </c>
      <c r="DJ75" t="s">
        <v>78</v>
      </c>
      <c r="DK75" t="s">
        <v>106</v>
      </c>
      <c r="DL75" t="s">
        <v>603</v>
      </c>
      <c r="DM75">
        <v>2</v>
      </c>
    </row>
    <row r="76" spans="2:117" x14ac:dyDescent="0.3">
      <c r="B76" s="175" t="str">
        <f t="shared" si="21"/>
        <v>All Trigger TypesNo amortizationApr - 14</v>
      </c>
      <c r="C76" t="s">
        <v>626</v>
      </c>
      <c r="D76" t="s">
        <v>537</v>
      </c>
      <c r="E76" t="s">
        <v>295</v>
      </c>
      <c r="F76">
        <v>548</v>
      </c>
      <c r="G76">
        <v>102</v>
      </c>
      <c r="H76">
        <v>446</v>
      </c>
      <c r="I76" s="175" t="str">
        <f t="shared" si="22"/>
        <v>Apr - 14</v>
      </c>
      <c r="N76" s="175" t="str">
        <f t="shared" si="23"/>
        <v>All Trigger TypesCV dropJan - 15No Action Taken (Req)</v>
      </c>
      <c r="O76" t="s">
        <v>626</v>
      </c>
      <c r="P76" t="s">
        <v>203</v>
      </c>
      <c r="Q76" t="s">
        <v>520</v>
      </c>
      <c r="R76" t="s">
        <v>616</v>
      </c>
      <c r="S76">
        <v>223</v>
      </c>
      <c r="T76">
        <v>379</v>
      </c>
      <c r="U76">
        <v>0.58839050130000004</v>
      </c>
      <c r="V76" s="175" t="str">
        <f t="shared" si="24"/>
        <v>Jan - 15</v>
      </c>
      <c r="Y76" s="175" t="str">
        <f t="shared" si="25"/>
        <v>All Trigger TypesCV dropMar - 14Action Taken (Late)</v>
      </c>
      <c r="Z76" t="s">
        <v>626</v>
      </c>
      <c r="AA76" t="s">
        <v>203</v>
      </c>
      <c r="AB76" t="s">
        <v>525</v>
      </c>
      <c r="AC76">
        <v>39</v>
      </c>
      <c r="AD76" t="s">
        <v>589</v>
      </c>
      <c r="AE76">
        <v>1</v>
      </c>
      <c r="AF76">
        <v>2.5641025599999999E-2</v>
      </c>
      <c r="AG76" s="175" t="str">
        <f t="shared" si="26"/>
        <v>Mar - 14</v>
      </c>
      <c r="AK76" s="175" t="str">
        <f t="shared" si="27"/>
        <v>New TriggersDebit ACH behaviorFeb - 15Debit ACH</v>
      </c>
      <c r="AL76" t="s">
        <v>598</v>
      </c>
      <c r="AM76" t="s">
        <v>204</v>
      </c>
      <c r="AN76" t="s">
        <v>519</v>
      </c>
      <c r="AO76" t="s">
        <v>202</v>
      </c>
      <c r="AP76">
        <v>1</v>
      </c>
      <c r="AQ76">
        <v>146</v>
      </c>
      <c r="AR76">
        <v>6.8493151000000004E-3</v>
      </c>
      <c r="AS76" s="175" t="str">
        <f t="shared" si="28"/>
        <v>Feb - 15</v>
      </c>
      <c r="AX76" s="175" t="str">
        <f t="shared" si="29"/>
        <v>RetriggersCV dropMay - 14</v>
      </c>
      <c r="AY76" t="s">
        <v>599</v>
      </c>
      <c r="AZ76" t="s">
        <v>203</v>
      </c>
      <c r="BA76" t="s">
        <v>296</v>
      </c>
      <c r="BB76">
        <v>256</v>
      </c>
      <c r="BC76">
        <v>1.1516393442999999</v>
      </c>
      <c r="BD76">
        <v>3.3779069766999998</v>
      </c>
      <c r="BE76" s="175" t="str">
        <f t="shared" si="30"/>
        <v>May - 14</v>
      </c>
      <c r="BM76" s="175" t="str">
        <f t="shared" si="31"/>
        <v>One Year FinancingFeb - 15All Repayments</v>
      </c>
      <c r="BN76" t="s">
        <v>158</v>
      </c>
      <c r="BO76" t="s">
        <v>519</v>
      </c>
      <c r="BP76">
        <v>25</v>
      </c>
      <c r="BQ76">
        <v>730283.91</v>
      </c>
      <c r="BR76">
        <v>418523596.80000001</v>
      </c>
      <c r="BS76" t="s">
        <v>600</v>
      </c>
      <c r="BT76" s="175">
        <f t="shared" si="32"/>
        <v>1.7449049840527414E-3</v>
      </c>
      <c r="BU76" s="175" t="str">
        <f t="shared" si="33"/>
        <v>Feb - 15</v>
      </c>
      <c r="BW76" s="175" t="str">
        <f t="shared" si="34"/>
        <v>Settlement AdvanceRestaurantM2</v>
      </c>
      <c r="BX76" t="s">
        <v>164</v>
      </c>
      <c r="BY76" t="s">
        <v>69</v>
      </c>
      <c r="BZ76" t="s">
        <v>13</v>
      </c>
      <c r="CA76">
        <v>1</v>
      </c>
      <c r="CB76">
        <v>42406.78</v>
      </c>
      <c r="CC76">
        <v>0</v>
      </c>
      <c r="CD76">
        <v>0</v>
      </c>
      <c r="CU76" s="175" t="str">
        <f t="shared" si="35"/>
        <v>One Year FinancingMay - 14All Industries</v>
      </c>
      <c r="CV76" t="s">
        <v>158</v>
      </c>
      <c r="CW76" t="s">
        <v>296</v>
      </c>
      <c r="CX76">
        <v>4</v>
      </c>
      <c r="CY76">
        <v>212527.45</v>
      </c>
      <c r="CZ76">
        <v>315136956.35000002</v>
      </c>
      <c r="DA76" t="s">
        <v>597</v>
      </c>
      <c r="DB76" s="175">
        <f t="shared" si="36"/>
        <v>6.7439710169682867E-4</v>
      </c>
      <c r="DC76" s="175" t="str">
        <f t="shared" si="37"/>
        <v>May - 14</v>
      </c>
      <c r="DH76" s="175" t="str">
        <f t="shared" si="38"/>
        <v>W/O last 12MOthersOne Year FinancingM13</v>
      </c>
      <c r="DI76" t="s">
        <v>158</v>
      </c>
      <c r="DJ76" t="s">
        <v>561</v>
      </c>
      <c r="DK76" t="s">
        <v>106</v>
      </c>
      <c r="DL76" t="s">
        <v>603</v>
      </c>
      <c r="DM76">
        <v>1</v>
      </c>
    </row>
    <row r="77" spans="2:117" x14ac:dyDescent="0.3">
      <c r="B77" s="175" t="str">
        <f t="shared" si="21"/>
        <v>All Trigger TypesNo amortizationAug - 14</v>
      </c>
      <c r="C77" t="s">
        <v>626</v>
      </c>
      <c r="D77" t="s">
        <v>537</v>
      </c>
      <c r="E77" t="s">
        <v>299</v>
      </c>
      <c r="F77">
        <v>975</v>
      </c>
      <c r="G77">
        <v>195</v>
      </c>
      <c r="H77">
        <v>780</v>
      </c>
      <c r="I77" s="175" t="str">
        <f t="shared" si="22"/>
        <v>Aug - 14</v>
      </c>
      <c r="N77" s="175" t="str">
        <f t="shared" si="23"/>
        <v>All Trigger TypesCV dropJan - 15Action Taken (Timely)</v>
      </c>
      <c r="O77" t="s">
        <v>626</v>
      </c>
      <c r="P77" t="s">
        <v>203</v>
      </c>
      <c r="Q77" t="s">
        <v>520</v>
      </c>
      <c r="R77" t="s">
        <v>588</v>
      </c>
      <c r="S77">
        <v>31</v>
      </c>
      <c r="T77">
        <v>379</v>
      </c>
      <c r="U77">
        <v>8.1794195299999997E-2</v>
      </c>
      <c r="V77" s="175" t="str">
        <f t="shared" si="24"/>
        <v>Jan - 15</v>
      </c>
      <c r="Y77" s="175" t="str">
        <f t="shared" si="25"/>
        <v>All Trigger TypesCV dropMar - 14Action Taken (Timely)</v>
      </c>
      <c r="Z77" t="s">
        <v>626</v>
      </c>
      <c r="AA77" t="s">
        <v>203</v>
      </c>
      <c r="AB77" t="s">
        <v>525</v>
      </c>
      <c r="AC77">
        <v>1</v>
      </c>
      <c r="AD77" t="s">
        <v>588</v>
      </c>
      <c r="AE77">
        <v>0</v>
      </c>
      <c r="AF77">
        <v>0</v>
      </c>
      <c r="AG77" s="175" t="str">
        <f t="shared" si="26"/>
        <v>Mar - 14</v>
      </c>
      <c r="AK77" s="175" t="str">
        <f t="shared" si="27"/>
        <v>New TriggersDebit ACH behaviorFeb - 15No action</v>
      </c>
      <c r="AL77" t="s">
        <v>598</v>
      </c>
      <c r="AM77" t="s">
        <v>204</v>
      </c>
      <c r="AN77" t="s">
        <v>519</v>
      </c>
      <c r="AO77" t="s">
        <v>623</v>
      </c>
      <c r="AP77">
        <v>128</v>
      </c>
      <c r="AQ77">
        <v>146</v>
      </c>
      <c r="AR77">
        <v>0.87671232880000005</v>
      </c>
      <c r="AS77" s="175" t="str">
        <f t="shared" si="28"/>
        <v>Feb - 15</v>
      </c>
      <c r="AX77" s="175" t="str">
        <f t="shared" si="29"/>
        <v>RetriggersCV dropNov - 14</v>
      </c>
      <c r="AY77" t="s">
        <v>599</v>
      </c>
      <c r="AZ77" t="s">
        <v>203</v>
      </c>
      <c r="BA77" t="s">
        <v>302</v>
      </c>
      <c r="BB77">
        <v>381</v>
      </c>
      <c r="BC77">
        <v>0</v>
      </c>
      <c r="BD77">
        <v>3.9729729730000001</v>
      </c>
      <c r="BE77" s="175" t="str">
        <f t="shared" si="30"/>
        <v>Nov - 14</v>
      </c>
      <c r="BM77" s="175" t="str">
        <f t="shared" si="31"/>
        <v>One Year FinancingJan - 15All Repayments</v>
      </c>
      <c r="BN77" t="s">
        <v>158</v>
      </c>
      <c r="BO77" t="s">
        <v>520</v>
      </c>
      <c r="BP77">
        <v>14</v>
      </c>
      <c r="BQ77">
        <v>354030.66</v>
      </c>
      <c r="BR77">
        <v>403158357.64999998</v>
      </c>
      <c r="BS77" t="s">
        <v>600</v>
      </c>
      <c r="BT77" s="175">
        <f t="shared" si="32"/>
        <v>8.7814292642632015E-4</v>
      </c>
      <c r="BU77" s="175" t="str">
        <f t="shared" si="33"/>
        <v>Jan - 15</v>
      </c>
      <c r="BW77" s="175" t="str">
        <f t="shared" si="34"/>
        <v>Settlement AdvanceRestaurantM3</v>
      </c>
      <c r="BX77" t="s">
        <v>164</v>
      </c>
      <c r="BY77" t="s">
        <v>70</v>
      </c>
      <c r="BZ77" t="s">
        <v>13</v>
      </c>
      <c r="CA77">
        <v>1</v>
      </c>
      <c r="CB77">
        <v>42406.78</v>
      </c>
      <c r="CC77">
        <v>0</v>
      </c>
      <c r="CD77">
        <v>0</v>
      </c>
      <c r="CU77" s="175" t="str">
        <f t="shared" si="35"/>
        <v>One Year FinancingNov - 14All Industries</v>
      </c>
      <c r="CV77" t="s">
        <v>158</v>
      </c>
      <c r="CW77" t="s">
        <v>302</v>
      </c>
      <c r="CX77">
        <v>10</v>
      </c>
      <c r="CY77">
        <v>486981.54</v>
      </c>
      <c r="CZ77">
        <v>386408477.38999999</v>
      </c>
      <c r="DA77" t="s">
        <v>597</v>
      </c>
      <c r="DB77" s="175">
        <f t="shared" si="36"/>
        <v>1.2602765428163527E-3</v>
      </c>
      <c r="DC77" s="175" t="str">
        <f t="shared" si="37"/>
        <v>Nov - 14</v>
      </c>
      <c r="DH77" s="175" t="str">
        <f t="shared" si="38"/>
        <v>W/O last 12MOthersOne Year FinancingM14</v>
      </c>
      <c r="DI77" t="s">
        <v>158</v>
      </c>
      <c r="DJ77" t="s">
        <v>562</v>
      </c>
      <c r="DK77" t="s">
        <v>106</v>
      </c>
      <c r="DL77" t="s">
        <v>603</v>
      </c>
      <c r="DM77">
        <v>2</v>
      </c>
    </row>
    <row r="78" spans="2:117" x14ac:dyDescent="0.3">
      <c r="B78" s="175" t="str">
        <f t="shared" si="21"/>
        <v>All Trigger TypesNo amortizationDec - 14</v>
      </c>
      <c r="C78" t="s">
        <v>626</v>
      </c>
      <c r="D78" t="s">
        <v>537</v>
      </c>
      <c r="E78" t="s">
        <v>303</v>
      </c>
      <c r="F78">
        <v>1340</v>
      </c>
      <c r="G78">
        <v>284</v>
      </c>
      <c r="H78">
        <v>1056</v>
      </c>
      <c r="I78" s="175" t="str">
        <f t="shared" si="22"/>
        <v>Dec - 14</v>
      </c>
      <c r="N78" s="175" t="str">
        <f t="shared" si="23"/>
        <v>All Trigger TypesCV dropJan - 15Action Taken (Late)</v>
      </c>
      <c r="O78" t="s">
        <v>626</v>
      </c>
      <c r="P78" t="s">
        <v>203</v>
      </c>
      <c r="Q78" t="s">
        <v>520</v>
      </c>
      <c r="R78" t="s">
        <v>589</v>
      </c>
      <c r="S78">
        <v>8</v>
      </c>
      <c r="T78">
        <v>379</v>
      </c>
      <c r="U78">
        <v>2.11081794E-2</v>
      </c>
      <c r="V78" s="175" t="str">
        <f t="shared" si="24"/>
        <v>Jan - 15</v>
      </c>
      <c r="Y78" s="175" t="str">
        <f t="shared" si="25"/>
        <v>All Trigger TypesCV dropMar - 14No Action Taken (Not Req)</v>
      </c>
      <c r="Z78" t="s">
        <v>626</v>
      </c>
      <c r="AA78" t="s">
        <v>203</v>
      </c>
      <c r="AB78" t="s">
        <v>525</v>
      </c>
      <c r="AC78">
        <v>45</v>
      </c>
      <c r="AD78" t="s">
        <v>617</v>
      </c>
      <c r="AE78">
        <v>1</v>
      </c>
      <c r="AF78">
        <v>2.2222222199999999E-2</v>
      </c>
      <c r="AG78" s="175" t="str">
        <f t="shared" si="26"/>
        <v>Mar - 14</v>
      </c>
      <c r="AK78" s="175" t="str">
        <f t="shared" si="27"/>
        <v>New TriggersDebit ACH behaviorFeb - 15Payment plan</v>
      </c>
      <c r="AL78" t="s">
        <v>598</v>
      </c>
      <c r="AM78" t="s">
        <v>204</v>
      </c>
      <c r="AN78" t="s">
        <v>519</v>
      </c>
      <c r="AO78" t="s">
        <v>538</v>
      </c>
      <c r="AP78">
        <v>5</v>
      </c>
      <c r="AQ78">
        <v>146</v>
      </c>
      <c r="AR78">
        <v>3.4246575299999998E-2</v>
      </c>
      <c r="AS78" s="175" t="str">
        <f t="shared" si="28"/>
        <v>Feb - 15</v>
      </c>
      <c r="AX78" s="175" t="str">
        <f t="shared" si="29"/>
        <v>RetriggersCV dropOct - 14</v>
      </c>
      <c r="AY78" t="s">
        <v>599</v>
      </c>
      <c r="AZ78" t="s">
        <v>203</v>
      </c>
      <c r="BA78" t="s">
        <v>301</v>
      </c>
      <c r="BB78">
        <v>108</v>
      </c>
      <c r="BC78">
        <v>0</v>
      </c>
      <c r="BD78">
        <v>3.5818181818000001</v>
      </c>
      <c r="BE78" s="175" t="str">
        <f t="shared" si="30"/>
        <v>Oct - 14</v>
      </c>
      <c r="BM78" s="175" t="str">
        <f t="shared" si="31"/>
        <v>One Year FinancingJul - 14All Repayments</v>
      </c>
      <c r="BN78" t="s">
        <v>158</v>
      </c>
      <c r="BO78" t="s">
        <v>298</v>
      </c>
      <c r="BP78">
        <v>0</v>
      </c>
      <c r="BQ78">
        <v>0</v>
      </c>
      <c r="BR78">
        <v>358456191.63999999</v>
      </c>
      <c r="BS78" t="s">
        <v>600</v>
      </c>
      <c r="BT78" s="175">
        <f t="shared" si="32"/>
        <v>0</v>
      </c>
      <c r="BU78" s="175" t="str">
        <f t="shared" si="33"/>
        <v>Jul - 14</v>
      </c>
      <c r="BW78" s="175" t="str">
        <f t="shared" si="34"/>
        <v>Settlement AdvanceRestaurantM4</v>
      </c>
      <c r="BX78" t="s">
        <v>164</v>
      </c>
      <c r="BY78" t="s">
        <v>71</v>
      </c>
      <c r="BZ78" t="s">
        <v>13</v>
      </c>
      <c r="CA78">
        <v>1</v>
      </c>
      <c r="CB78">
        <v>42406.78</v>
      </c>
      <c r="CC78">
        <v>0</v>
      </c>
      <c r="CD78">
        <v>0</v>
      </c>
      <c r="CU78" s="175" t="str">
        <f t="shared" si="35"/>
        <v>One Year FinancingOct - 14All Industries</v>
      </c>
      <c r="CV78" t="s">
        <v>158</v>
      </c>
      <c r="CW78" t="s">
        <v>301</v>
      </c>
      <c r="CX78">
        <v>8</v>
      </c>
      <c r="CY78">
        <v>309779.05</v>
      </c>
      <c r="CZ78">
        <v>377440417.13999999</v>
      </c>
      <c r="DA78" t="s">
        <v>597</v>
      </c>
      <c r="DB78" s="175">
        <f t="shared" si="36"/>
        <v>8.2073629620088334E-4</v>
      </c>
      <c r="DC78" s="175" t="str">
        <f t="shared" si="37"/>
        <v>Oct - 14</v>
      </c>
      <c r="DH78" s="175" t="str">
        <f t="shared" si="38"/>
        <v>W/O last 12MOthersOne Year FinancingM16</v>
      </c>
      <c r="DI78" t="s">
        <v>158</v>
      </c>
      <c r="DJ78" t="s">
        <v>564</v>
      </c>
      <c r="DK78" t="s">
        <v>106</v>
      </c>
      <c r="DL78" t="s">
        <v>603</v>
      </c>
      <c r="DM78">
        <v>1</v>
      </c>
    </row>
    <row r="79" spans="2:117" x14ac:dyDescent="0.3">
      <c r="B79" s="175" t="str">
        <f t="shared" si="21"/>
        <v>All Trigger TypesNo amortizationFeb - 15</v>
      </c>
      <c r="C79" t="s">
        <v>626</v>
      </c>
      <c r="D79" t="s">
        <v>537</v>
      </c>
      <c r="E79" t="s">
        <v>519</v>
      </c>
      <c r="F79">
        <v>1650</v>
      </c>
      <c r="G79">
        <v>307</v>
      </c>
      <c r="H79">
        <v>1343</v>
      </c>
      <c r="I79" s="175" t="str">
        <f t="shared" si="22"/>
        <v>Feb - 15</v>
      </c>
      <c r="N79" s="175" t="str">
        <f t="shared" si="23"/>
        <v>All Trigger TypesCV dropJan - 15No Action Taken (Not Req)</v>
      </c>
      <c r="O79" t="s">
        <v>626</v>
      </c>
      <c r="P79" t="s">
        <v>203</v>
      </c>
      <c r="Q79" t="s">
        <v>520</v>
      </c>
      <c r="R79" t="s">
        <v>617</v>
      </c>
      <c r="S79">
        <v>117</v>
      </c>
      <c r="T79">
        <v>379</v>
      </c>
      <c r="U79">
        <v>0.308707124</v>
      </c>
      <c r="V79" s="175" t="str">
        <f t="shared" si="24"/>
        <v>Jan - 15</v>
      </c>
      <c r="Y79" s="175" t="str">
        <f t="shared" si="25"/>
        <v>All Trigger TypesCV dropMar - 14No Action Taken (Req)</v>
      </c>
      <c r="Z79" t="s">
        <v>626</v>
      </c>
      <c r="AA79" t="s">
        <v>203</v>
      </c>
      <c r="AB79" t="s">
        <v>525</v>
      </c>
      <c r="AC79">
        <v>11</v>
      </c>
      <c r="AD79" t="s">
        <v>616</v>
      </c>
      <c r="AE79">
        <v>0</v>
      </c>
      <c r="AF79">
        <v>0</v>
      </c>
      <c r="AG79" s="175" t="str">
        <f t="shared" si="26"/>
        <v>Mar - 14</v>
      </c>
      <c r="AK79" s="175" t="str">
        <f t="shared" si="27"/>
        <v>New TriggersNo amortizationFeb - 15Customer contact</v>
      </c>
      <c r="AL79" t="s">
        <v>598</v>
      </c>
      <c r="AM79" t="s">
        <v>537</v>
      </c>
      <c r="AN79" t="s">
        <v>519</v>
      </c>
      <c r="AO79" t="s">
        <v>571</v>
      </c>
      <c r="AP79">
        <v>101</v>
      </c>
      <c r="AQ79">
        <v>820</v>
      </c>
      <c r="AR79">
        <v>0.12317073169999999</v>
      </c>
      <c r="AS79" s="175" t="str">
        <f t="shared" si="28"/>
        <v>Feb - 15</v>
      </c>
      <c r="AX79" s="175" t="str">
        <f t="shared" si="29"/>
        <v>RetriggersCV dropSep - 14</v>
      </c>
      <c r="AY79" t="s">
        <v>599</v>
      </c>
      <c r="AZ79" t="s">
        <v>203</v>
      </c>
      <c r="BA79" t="s">
        <v>300</v>
      </c>
      <c r="BB79">
        <v>229</v>
      </c>
      <c r="BC79">
        <v>0</v>
      </c>
      <c r="BD79">
        <v>4.731092437</v>
      </c>
      <c r="BE79" s="175" t="str">
        <f t="shared" si="30"/>
        <v>Sep - 14</v>
      </c>
      <c r="BM79" s="175" t="str">
        <f t="shared" si="31"/>
        <v>One Year FinancingJun - 14All Repayments</v>
      </c>
      <c r="BN79" t="s">
        <v>158</v>
      </c>
      <c r="BO79" t="s">
        <v>297</v>
      </c>
      <c r="BP79">
        <v>4</v>
      </c>
      <c r="BQ79">
        <v>181967.98</v>
      </c>
      <c r="BR79">
        <v>343557226.70999998</v>
      </c>
      <c r="BS79" t="s">
        <v>600</v>
      </c>
      <c r="BT79" s="175">
        <f t="shared" si="32"/>
        <v>5.2965842617422505E-4</v>
      </c>
      <c r="BU79" s="175" t="str">
        <f t="shared" si="33"/>
        <v>Jun - 14</v>
      </c>
      <c r="BW79" s="175" t="str">
        <f t="shared" si="34"/>
        <v>Settlement AdvanceRestaurantM5</v>
      </c>
      <c r="BX79" t="s">
        <v>164</v>
      </c>
      <c r="BY79" t="s">
        <v>72</v>
      </c>
      <c r="BZ79" t="s">
        <v>13</v>
      </c>
      <c r="CA79">
        <v>1</v>
      </c>
      <c r="CB79">
        <v>42406.78</v>
      </c>
      <c r="CC79">
        <v>0</v>
      </c>
      <c r="CD79">
        <v>0</v>
      </c>
      <c r="CU79" s="175" t="str">
        <f t="shared" si="35"/>
        <v>One Year FinancingSep - 14All Industries</v>
      </c>
      <c r="CV79" t="s">
        <v>158</v>
      </c>
      <c r="CW79" t="s">
        <v>300</v>
      </c>
      <c r="CX79">
        <v>7</v>
      </c>
      <c r="CY79">
        <v>427821.54</v>
      </c>
      <c r="CZ79">
        <v>366516762.12</v>
      </c>
      <c r="DA79" t="s">
        <v>597</v>
      </c>
      <c r="DB79" s="175">
        <f t="shared" si="36"/>
        <v>1.1672632310877186E-3</v>
      </c>
      <c r="DC79" s="175" t="str">
        <f t="shared" si="37"/>
        <v>Sep - 14</v>
      </c>
      <c r="DH79" s="175" t="str">
        <f t="shared" si="38"/>
        <v>W/O last 12MRestaurantOne Year FinancingM5</v>
      </c>
      <c r="DI79" t="s">
        <v>158</v>
      </c>
      <c r="DJ79" t="s">
        <v>72</v>
      </c>
      <c r="DK79" t="s">
        <v>13</v>
      </c>
      <c r="DL79" t="s">
        <v>603</v>
      </c>
      <c r="DM79">
        <v>1</v>
      </c>
    </row>
    <row r="80" spans="2:117" x14ac:dyDescent="0.3">
      <c r="B80" s="175" t="str">
        <f t="shared" si="21"/>
        <v>All Trigger TypesNo amortizationJan - 15</v>
      </c>
      <c r="C80" t="s">
        <v>626</v>
      </c>
      <c r="D80" t="s">
        <v>537</v>
      </c>
      <c r="E80" t="s">
        <v>520</v>
      </c>
      <c r="F80">
        <v>1431</v>
      </c>
      <c r="G80">
        <v>297</v>
      </c>
      <c r="H80">
        <v>1134</v>
      </c>
      <c r="I80" s="175" t="str">
        <f t="shared" si="22"/>
        <v>Jan - 15</v>
      </c>
      <c r="N80" s="175" t="str">
        <f t="shared" si="23"/>
        <v>All Trigger TypesCV dropJul - 14Action Taken (Timely)</v>
      </c>
      <c r="O80" t="s">
        <v>626</v>
      </c>
      <c r="P80" t="s">
        <v>203</v>
      </c>
      <c r="Q80" t="s">
        <v>298</v>
      </c>
      <c r="R80" t="s">
        <v>588</v>
      </c>
      <c r="S80">
        <v>28</v>
      </c>
      <c r="T80">
        <v>181</v>
      </c>
      <c r="U80">
        <v>0.15469613260000001</v>
      </c>
      <c r="V80" s="175" t="str">
        <f t="shared" si="24"/>
        <v>Jul - 14</v>
      </c>
      <c r="Y80" s="175" t="str">
        <f t="shared" si="25"/>
        <v>All Trigger TypesCV dropMay - 14Action Taken (Late)</v>
      </c>
      <c r="Z80" t="s">
        <v>626</v>
      </c>
      <c r="AA80" t="s">
        <v>203</v>
      </c>
      <c r="AB80" t="s">
        <v>296</v>
      </c>
      <c r="AC80">
        <v>40</v>
      </c>
      <c r="AD80" t="s">
        <v>589</v>
      </c>
      <c r="AE80">
        <v>2</v>
      </c>
      <c r="AF80">
        <v>0.05</v>
      </c>
      <c r="AG80" s="175" t="str">
        <f t="shared" si="26"/>
        <v>May - 14</v>
      </c>
      <c r="AK80" s="175" t="str">
        <f t="shared" si="27"/>
        <v>New TriggersNo amortizationFeb - 15Debit ACH</v>
      </c>
      <c r="AL80" t="s">
        <v>598</v>
      </c>
      <c r="AM80" t="s">
        <v>537</v>
      </c>
      <c r="AN80" t="s">
        <v>519</v>
      </c>
      <c r="AO80" t="s">
        <v>202</v>
      </c>
      <c r="AP80">
        <v>2</v>
      </c>
      <c r="AQ80">
        <v>820</v>
      </c>
      <c r="AR80">
        <v>2.4390243999999998E-3</v>
      </c>
      <c r="AS80" s="175" t="str">
        <f t="shared" si="28"/>
        <v>Feb - 15</v>
      </c>
      <c r="AX80" s="175" t="str">
        <f t="shared" si="29"/>
        <v>All Trigger TypesDebit ACH behaviorApr - 14</v>
      </c>
      <c r="AY80" t="s">
        <v>626</v>
      </c>
      <c r="AZ80" t="s">
        <v>204</v>
      </c>
      <c r="BA80" t="s">
        <v>295</v>
      </c>
      <c r="BB80">
        <v>23</v>
      </c>
      <c r="BC80">
        <v>1.0476190476</v>
      </c>
      <c r="BD80">
        <v>3.2307692308</v>
      </c>
      <c r="BE80" s="175" t="str">
        <f t="shared" si="30"/>
        <v>Apr - 14</v>
      </c>
      <c r="BM80" s="175" t="str">
        <f t="shared" si="31"/>
        <v>One Year FinancingMar - 14All Repayments</v>
      </c>
      <c r="BN80" t="s">
        <v>158</v>
      </c>
      <c r="BO80" t="s">
        <v>525</v>
      </c>
      <c r="BP80">
        <v>3</v>
      </c>
      <c r="BQ80">
        <v>83460.06</v>
      </c>
      <c r="BR80">
        <v>288354016.20999998</v>
      </c>
      <c r="BS80" t="s">
        <v>600</v>
      </c>
      <c r="BT80" s="175">
        <f t="shared" si="32"/>
        <v>2.8943609351089609E-4</v>
      </c>
      <c r="BU80" s="175" t="str">
        <f t="shared" si="33"/>
        <v>Mar - 14</v>
      </c>
      <c r="BW80" s="175" t="str">
        <f t="shared" si="34"/>
        <v>Settlement AdvanceRestaurantM6</v>
      </c>
      <c r="BX80" t="s">
        <v>164</v>
      </c>
      <c r="BY80" t="s">
        <v>73</v>
      </c>
      <c r="BZ80" t="s">
        <v>13</v>
      </c>
      <c r="CA80">
        <v>1</v>
      </c>
      <c r="CB80">
        <v>42406.78</v>
      </c>
      <c r="CC80">
        <v>0</v>
      </c>
      <c r="CD80">
        <v>0</v>
      </c>
      <c r="CU80" s="175" t="str">
        <f t="shared" si="35"/>
        <v>Settlement AdvanceApr - 14All Industries</v>
      </c>
      <c r="CV80" t="s">
        <v>164</v>
      </c>
      <c r="CW80" t="s">
        <v>295</v>
      </c>
      <c r="CX80">
        <v>0</v>
      </c>
      <c r="CY80">
        <v>0</v>
      </c>
      <c r="CZ80">
        <v>13540924.77</v>
      </c>
      <c r="DA80" t="s">
        <v>597</v>
      </c>
      <c r="DB80" s="175">
        <f t="shared" si="36"/>
        <v>0</v>
      </c>
      <c r="DC80" s="175" t="str">
        <f t="shared" si="37"/>
        <v>Apr - 14</v>
      </c>
      <c r="DH80" s="175" t="str">
        <f t="shared" si="38"/>
        <v>W/O last 12MRestaurantOne Year FinancingM6</v>
      </c>
      <c r="DI80" t="s">
        <v>158</v>
      </c>
      <c r="DJ80" t="s">
        <v>73</v>
      </c>
      <c r="DK80" t="s">
        <v>13</v>
      </c>
      <c r="DL80" t="s">
        <v>603</v>
      </c>
      <c r="DM80">
        <v>3</v>
      </c>
    </row>
    <row r="81" spans="2:117" x14ac:dyDescent="0.3">
      <c r="B81" s="175" t="str">
        <f t="shared" si="21"/>
        <v>All Trigger TypesNo amortizationJul - 14</v>
      </c>
      <c r="C81" t="s">
        <v>626</v>
      </c>
      <c r="D81" t="s">
        <v>537</v>
      </c>
      <c r="E81" t="s">
        <v>298</v>
      </c>
      <c r="F81">
        <v>965</v>
      </c>
      <c r="G81">
        <v>206</v>
      </c>
      <c r="H81">
        <v>759</v>
      </c>
      <c r="I81" s="175" t="str">
        <f t="shared" si="22"/>
        <v>Jul - 14</v>
      </c>
      <c r="N81" s="175" t="str">
        <f t="shared" si="23"/>
        <v>All Trigger TypesCV dropJul - 14No Action Taken (Req)</v>
      </c>
      <c r="O81" t="s">
        <v>626</v>
      </c>
      <c r="P81" t="s">
        <v>203</v>
      </c>
      <c r="Q81" t="s">
        <v>298</v>
      </c>
      <c r="R81" t="s">
        <v>616</v>
      </c>
      <c r="S81">
        <v>74</v>
      </c>
      <c r="T81">
        <v>181</v>
      </c>
      <c r="U81">
        <v>0.40883977900000001</v>
      </c>
      <c r="V81" s="175" t="str">
        <f t="shared" si="24"/>
        <v>Jul - 14</v>
      </c>
      <c r="Y81" s="175" t="str">
        <f t="shared" si="25"/>
        <v>All Trigger TypesCV dropMay - 14Action Taken (Timely)</v>
      </c>
      <c r="Z81" t="s">
        <v>626</v>
      </c>
      <c r="AA81" t="s">
        <v>203</v>
      </c>
      <c r="AB81" t="s">
        <v>296</v>
      </c>
      <c r="AC81">
        <v>56</v>
      </c>
      <c r="AD81" t="s">
        <v>588</v>
      </c>
      <c r="AE81">
        <v>1</v>
      </c>
      <c r="AF81">
        <v>1.7857142900000001E-2</v>
      </c>
      <c r="AG81" s="175" t="str">
        <f t="shared" si="26"/>
        <v>May - 14</v>
      </c>
      <c r="AK81" s="175" t="str">
        <f t="shared" si="27"/>
        <v>New TriggersNo amortizationFeb - 15No action</v>
      </c>
      <c r="AL81" t="s">
        <v>598</v>
      </c>
      <c r="AM81" t="s">
        <v>537</v>
      </c>
      <c r="AN81" t="s">
        <v>519</v>
      </c>
      <c r="AO81" t="s">
        <v>623</v>
      </c>
      <c r="AP81">
        <v>699</v>
      </c>
      <c r="AQ81">
        <v>820</v>
      </c>
      <c r="AR81">
        <v>0.85243902439999997</v>
      </c>
      <c r="AS81" s="175" t="str">
        <f t="shared" si="28"/>
        <v>Feb - 15</v>
      </c>
      <c r="AX81" s="175" t="str">
        <f t="shared" si="29"/>
        <v>All Trigger TypesDebit ACH behaviorAug - 14</v>
      </c>
      <c r="AY81" t="s">
        <v>626</v>
      </c>
      <c r="AZ81" t="s">
        <v>204</v>
      </c>
      <c r="BA81" t="s">
        <v>299</v>
      </c>
      <c r="BB81">
        <v>137</v>
      </c>
      <c r="BC81">
        <v>0</v>
      </c>
      <c r="BD81">
        <v>3.4382022472</v>
      </c>
      <c r="BE81" s="175" t="str">
        <f t="shared" si="30"/>
        <v>Aug - 14</v>
      </c>
      <c r="BM81" s="175" t="str">
        <f t="shared" si="31"/>
        <v>One Year FinancingMay - 14All Repayments</v>
      </c>
      <c r="BN81" t="s">
        <v>158</v>
      </c>
      <c r="BO81" t="s">
        <v>296</v>
      </c>
      <c r="BP81">
        <v>4</v>
      </c>
      <c r="BQ81">
        <v>212527.45</v>
      </c>
      <c r="BR81">
        <v>315136956.35000002</v>
      </c>
      <c r="BS81" t="s">
        <v>600</v>
      </c>
      <c r="BT81" s="175">
        <f t="shared" si="32"/>
        <v>6.7439710169682867E-4</v>
      </c>
      <c r="BU81" s="175" t="str">
        <f t="shared" si="33"/>
        <v>May - 14</v>
      </c>
      <c r="BW81" s="175" t="str">
        <f t="shared" si="34"/>
        <v>Settlement AdvanceRetailM0</v>
      </c>
      <c r="BX81" t="s">
        <v>164</v>
      </c>
      <c r="BY81" t="s">
        <v>567</v>
      </c>
      <c r="BZ81" t="s">
        <v>12</v>
      </c>
      <c r="CA81">
        <v>2</v>
      </c>
      <c r="CB81">
        <v>9835.19</v>
      </c>
      <c r="CC81">
        <v>0</v>
      </c>
      <c r="CD81">
        <v>0</v>
      </c>
      <c r="CU81" s="175" t="str">
        <f t="shared" si="35"/>
        <v>Settlement AdvanceAug - 14All Industries</v>
      </c>
      <c r="CV81" t="s">
        <v>164</v>
      </c>
      <c r="CW81" t="s">
        <v>299</v>
      </c>
      <c r="CX81">
        <v>1</v>
      </c>
      <c r="CY81">
        <v>3716.08</v>
      </c>
      <c r="CZ81">
        <v>13162114.23</v>
      </c>
      <c r="DA81" t="s">
        <v>597</v>
      </c>
      <c r="DB81" s="175">
        <f t="shared" si="36"/>
        <v>2.8233154150341999E-4</v>
      </c>
      <c r="DC81" s="175" t="str">
        <f t="shared" si="37"/>
        <v>Aug - 14</v>
      </c>
      <c r="DH81" s="175" t="str">
        <f t="shared" si="38"/>
        <v>W/O last 12MRestaurantOne Year FinancingM7</v>
      </c>
      <c r="DI81" t="s">
        <v>158</v>
      </c>
      <c r="DJ81" t="s">
        <v>74</v>
      </c>
      <c r="DK81" t="s">
        <v>13</v>
      </c>
      <c r="DL81" t="s">
        <v>603</v>
      </c>
      <c r="DM81">
        <v>4</v>
      </c>
    </row>
    <row r="82" spans="2:117" x14ac:dyDescent="0.3">
      <c r="B82" s="175" t="str">
        <f t="shared" si="21"/>
        <v>All Trigger TypesNo amortizationJun - 14</v>
      </c>
      <c r="C82" t="s">
        <v>626</v>
      </c>
      <c r="D82" t="s">
        <v>537</v>
      </c>
      <c r="E82" t="s">
        <v>297</v>
      </c>
      <c r="F82">
        <v>679</v>
      </c>
      <c r="G82">
        <v>160</v>
      </c>
      <c r="H82">
        <v>519</v>
      </c>
      <c r="I82" s="175" t="str">
        <f t="shared" si="22"/>
        <v>Jun - 14</v>
      </c>
      <c r="N82" s="175" t="str">
        <f t="shared" si="23"/>
        <v>All Trigger TypesCV dropJul - 14No Action Taken (Not Req)</v>
      </c>
      <c r="O82" t="s">
        <v>626</v>
      </c>
      <c r="P82" t="s">
        <v>203</v>
      </c>
      <c r="Q82" t="s">
        <v>298</v>
      </c>
      <c r="R82" t="s">
        <v>617</v>
      </c>
      <c r="S82">
        <v>71</v>
      </c>
      <c r="T82">
        <v>181</v>
      </c>
      <c r="U82">
        <v>0.39226519339999999</v>
      </c>
      <c r="V82" s="175" t="str">
        <f t="shared" si="24"/>
        <v>Jul - 14</v>
      </c>
      <c r="Y82" s="175" t="str">
        <f t="shared" si="25"/>
        <v>All Trigger TypesCV dropMay - 14No Action Taken (Not Req)</v>
      </c>
      <c r="Z82" t="s">
        <v>626</v>
      </c>
      <c r="AA82" t="s">
        <v>203</v>
      </c>
      <c r="AB82" t="s">
        <v>296</v>
      </c>
      <c r="AC82">
        <v>164</v>
      </c>
      <c r="AD82" t="s">
        <v>617</v>
      </c>
      <c r="AE82">
        <v>1</v>
      </c>
      <c r="AF82">
        <v>6.0975609999999996E-3</v>
      </c>
      <c r="AG82" s="175" t="str">
        <f t="shared" si="26"/>
        <v>May - 14</v>
      </c>
      <c r="AK82" s="175" t="str">
        <f t="shared" si="27"/>
        <v>New TriggersNo amortizationFeb - 15Others</v>
      </c>
      <c r="AL82" t="s">
        <v>598</v>
      </c>
      <c r="AM82" t="s">
        <v>537</v>
      </c>
      <c r="AN82" t="s">
        <v>519</v>
      </c>
      <c r="AO82" t="s">
        <v>106</v>
      </c>
      <c r="AP82">
        <v>1</v>
      </c>
      <c r="AQ82">
        <v>820</v>
      </c>
      <c r="AR82">
        <v>1.2195121999999999E-3</v>
      </c>
      <c r="AS82" s="175" t="str">
        <f t="shared" si="28"/>
        <v>Feb - 15</v>
      </c>
      <c r="AX82" s="175" t="str">
        <f t="shared" si="29"/>
        <v>All Trigger TypesDebit ACH behaviorAll Months</v>
      </c>
      <c r="AY82" t="s">
        <v>626</v>
      </c>
      <c r="AZ82" t="s">
        <v>204</v>
      </c>
      <c r="BA82" t="s">
        <v>594</v>
      </c>
      <c r="BB82">
        <v>1261</v>
      </c>
      <c r="BC82">
        <v>0.43664383559999997</v>
      </c>
      <c r="BD82">
        <v>6.1834482759</v>
      </c>
      <c r="BE82" s="175" t="str">
        <f t="shared" si="30"/>
        <v>All Months</v>
      </c>
      <c r="BM82" s="175" t="str">
        <f t="shared" si="31"/>
        <v>One Year FinancingNov - 14All Repayments</v>
      </c>
      <c r="BN82" t="s">
        <v>158</v>
      </c>
      <c r="BO82" t="s">
        <v>302</v>
      </c>
      <c r="BP82">
        <v>10</v>
      </c>
      <c r="BQ82">
        <v>486981.54</v>
      </c>
      <c r="BR82">
        <v>386408477.38999999</v>
      </c>
      <c r="BS82" t="s">
        <v>600</v>
      </c>
      <c r="BT82" s="175">
        <f t="shared" si="32"/>
        <v>1.2602765428163527E-3</v>
      </c>
      <c r="BU82" s="175" t="str">
        <f t="shared" si="33"/>
        <v>Nov - 14</v>
      </c>
      <c r="BW82" s="175" t="str">
        <f t="shared" si="34"/>
        <v>Settlement AdvanceRetailM1</v>
      </c>
      <c r="BX82" t="s">
        <v>164</v>
      </c>
      <c r="BY82" t="s">
        <v>68</v>
      </c>
      <c r="BZ82" t="s">
        <v>12</v>
      </c>
      <c r="CA82">
        <v>2</v>
      </c>
      <c r="CB82">
        <v>9835.19</v>
      </c>
      <c r="CC82">
        <v>0</v>
      </c>
      <c r="CD82">
        <v>0</v>
      </c>
      <c r="CU82" s="175" t="str">
        <f t="shared" si="35"/>
        <v>Settlement AdvanceDec - 14All Industries</v>
      </c>
      <c r="CV82" t="s">
        <v>164</v>
      </c>
      <c r="CW82" t="s">
        <v>303</v>
      </c>
      <c r="CX82">
        <v>1</v>
      </c>
      <c r="CY82">
        <v>-779.9</v>
      </c>
      <c r="CZ82">
        <v>14625654.84</v>
      </c>
      <c r="DA82" t="s">
        <v>597</v>
      </c>
      <c r="DB82" s="175">
        <f t="shared" si="36"/>
        <v>-5.3324108119045421E-5</v>
      </c>
      <c r="DC82" s="175" t="str">
        <f t="shared" si="37"/>
        <v>Dec - 14</v>
      </c>
      <c r="DH82" s="175" t="str">
        <f t="shared" si="38"/>
        <v>W/O last 12MRestaurantOne Year FinancingM8</v>
      </c>
      <c r="DI82" t="s">
        <v>158</v>
      </c>
      <c r="DJ82" t="s">
        <v>75</v>
      </c>
      <c r="DK82" t="s">
        <v>13</v>
      </c>
      <c r="DL82" t="s">
        <v>603</v>
      </c>
      <c r="DM82">
        <v>6</v>
      </c>
    </row>
    <row r="83" spans="2:117" x14ac:dyDescent="0.3">
      <c r="B83" s="175" t="str">
        <f t="shared" si="21"/>
        <v>All Trigger TypesNo amortizationMar - 14</v>
      </c>
      <c r="C83" t="s">
        <v>626</v>
      </c>
      <c r="D83" t="s">
        <v>537</v>
      </c>
      <c r="E83" t="s">
        <v>525</v>
      </c>
      <c r="F83">
        <v>332</v>
      </c>
      <c r="G83">
        <v>56</v>
      </c>
      <c r="H83">
        <v>276</v>
      </c>
      <c r="I83" s="175" t="str">
        <f t="shared" si="22"/>
        <v>Mar - 14</v>
      </c>
      <c r="N83" s="175" t="str">
        <f t="shared" si="23"/>
        <v>All Trigger TypesCV dropJul - 14Action Taken (Late)</v>
      </c>
      <c r="O83" t="s">
        <v>626</v>
      </c>
      <c r="P83" t="s">
        <v>203</v>
      </c>
      <c r="Q83" t="s">
        <v>298</v>
      </c>
      <c r="R83" t="s">
        <v>589</v>
      </c>
      <c r="S83">
        <v>8</v>
      </c>
      <c r="T83">
        <v>181</v>
      </c>
      <c r="U83">
        <v>4.4198895000000002E-2</v>
      </c>
      <c r="V83" s="175" t="str">
        <f t="shared" si="24"/>
        <v>Jul - 14</v>
      </c>
      <c r="Y83" s="175" t="str">
        <f t="shared" si="25"/>
        <v>All Trigger TypesCV dropMay - 14No Action Taken (Req)</v>
      </c>
      <c r="Z83" t="s">
        <v>626</v>
      </c>
      <c r="AA83" t="s">
        <v>203</v>
      </c>
      <c r="AB83" t="s">
        <v>296</v>
      </c>
      <c r="AC83">
        <v>210</v>
      </c>
      <c r="AD83" t="s">
        <v>616</v>
      </c>
      <c r="AE83">
        <v>7</v>
      </c>
      <c r="AF83">
        <v>3.3333333299999997E-2</v>
      </c>
      <c r="AG83" s="175" t="str">
        <f t="shared" si="26"/>
        <v>May - 14</v>
      </c>
      <c r="AK83" s="175" t="str">
        <f t="shared" si="27"/>
        <v>New TriggersNo amortizationFeb - 15Payment plan</v>
      </c>
      <c r="AL83" t="s">
        <v>598</v>
      </c>
      <c r="AM83" t="s">
        <v>537</v>
      </c>
      <c r="AN83" t="s">
        <v>519</v>
      </c>
      <c r="AO83" t="s">
        <v>538</v>
      </c>
      <c r="AP83">
        <v>17</v>
      </c>
      <c r="AQ83">
        <v>820</v>
      </c>
      <c r="AR83">
        <v>2.0731707299999999E-2</v>
      </c>
      <c r="AS83" s="175" t="str">
        <f t="shared" si="28"/>
        <v>Feb - 15</v>
      </c>
      <c r="AX83" s="175" t="str">
        <f t="shared" si="29"/>
        <v>All Trigger TypesDebit ACH behaviorDec - 14</v>
      </c>
      <c r="AY83" t="s">
        <v>626</v>
      </c>
      <c r="AZ83" t="s">
        <v>204</v>
      </c>
      <c r="BA83" t="s">
        <v>303</v>
      </c>
      <c r="BB83">
        <v>158</v>
      </c>
      <c r="BC83">
        <v>0</v>
      </c>
      <c r="BD83">
        <v>8.1728395062000008</v>
      </c>
      <c r="BE83" s="175" t="str">
        <f t="shared" si="30"/>
        <v>Dec - 14</v>
      </c>
      <c r="BM83" s="175" t="str">
        <f t="shared" si="31"/>
        <v>One Year FinancingOct - 14All Repayments</v>
      </c>
      <c r="BN83" t="s">
        <v>158</v>
      </c>
      <c r="BO83" t="s">
        <v>301</v>
      </c>
      <c r="BP83">
        <v>8</v>
      </c>
      <c r="BQ83">
        <v>309779.05</v>
      </c>
      <c r="BR83">
        <v>377440417.13999999</v>
      </c>
      <c r="BS83" t="s">
        <v>600</v>
      </c>
      <c r="BT83" s="175">
        <f t="shared" si="32"/>
        <v>8.2073629620088334E-4</v>
      </c>
      <c r="BU83" s="175" t="str">
        <f t="shared" si="33"/>
        <v>Oct - 14</v>
      </c>
      <c r="BW83" s="175" t="str">
        <f t="shared" si="34"/>
        <v>Settlement AdvanceRetailM2</v>
      </c>
      <c r="BX83" t="s">
        <v>164</v>
      </c>
      <c r="BY83" t="s">
        <v>69</v>
      </c>
      <c r="BZ83" t="s">
        <v>12</v>
      </c>
      <c r="CA83">
        <v>2</v>
      </c>
      <c r="CB83">
        <v>9835.19</v>
      </c>
      <c r="CC83">
        <v>216.08</v>
      </c>
      <c r="CD83">
        <v>2.1970089000000002E-2</v>
      </c>
      <c r="CU83" s="175" t="str">
        <f t="shared" si="35"/>
        <v>Settlement AdvanceFeb - 15All Industries</v>
      </c>
      <c r="CV83" t="s">
        <v>164</v>
      </c>
      <c r="CW83" t="s">
        <v>519</v>
      </c>
      <c r="CX83">
        <v>4</v>
      </c>
      <c r="CY83">
        <v>110159.1</v>
      </c>
      <c r="CZ83">
        <v>10998823.27</v>
      </c>
      <c r="DA83" t="s">
        <v>597</v>
      </c>
      <c r="DB83" s="175">
        <f t="shared" si="36"/>
        <v>1.0015535052778425E-2</v>
      </c>
      <c r="DC83" s="175" t="str">
        <f t="shared" si="37"/>
        <v>Feb - 15</v>
      </c>
      <c r="DH83" s="175" t="str">
        <f t="shared" si="38"/>
        <v>W/O last 12MRestaurantOne Year FinancingM9</v>
      </c>
      <c r="DI83" t="s">
        <v>158</v>
      </c>
      <c r="DJ83" t="s">
        <v>76</v>
      </c>
      <c r="DK83" t="s">
        <v>13</v>
      </c>
      <c r="DL83" t="s">
        <v>603</v>
      </c>
      <c r="DM83">
        <v>5</v>
      </c>
    </row>
    <row r="84" spans="2:117" x14ac:dyDescent="0.3">
      <c r="B84" s="175" t="str">
        <f t="shared" si="21"/>
        <v>All Trigger TypesNo amortizationMay - 14</v>
      </c>
      <c r="C84" t="s">
        <v>626</v>
      </c>
      <c r="D84" t="s">
        <v>537</v>
      </c>
      <c r="E84" t="s">
        <v>296</v>
      </c>
      <c r="F84">
        <v>536</v>
      </c>
      <c r="G84">
        <v>108</v>
      </c>
      <c r="H84">
        <v>428</v>
      </c>
      <c r="I84" s="175" t="str">
        <f t="shared" si="22"/>
        <v>May - 14</v>
      </c>
      <c r="N84" s="175" t="str">
        <f t="shared" si="23"/>
        <v>All Trigger TypesCV dropJun - 14Action Taken (Late)</v>
      </c>
      <c r="O84" t="s">
        <v>626</v>
      </c>
      <c r="P84" t="s">
        <v>203</v>
      </c>
      <c r="Q84" t="s">
        <v>297</v>
      </c>
      <c r="R84" t="s">
        <v>589</v>
      </c>
      <c r="S84">
        <v>28</v>
      </c>
      <c r="T84">
        <v>356</v>
      </c>
      <c r="U84">
        <v>7.8651685400000004E-2</v>
      </c>
      <c r="V84" s="175" t="str">
        <f t="shared" si="24"/>
        <v>Jun - 14</v>
      </c>
      <c r="Y84" s="175" t="str">
        <f t="shared" si="25"/>
        <v>All Trigger TypesDebit ACH behaviorApr - 14Action Taken (Late)</v>
      </c>
      <c r="Z84" t="s">
        <v>626</v>
      </c>
      <c r="AA84" t="s">
        <v>204</v>
      </c>
      <c r="AB84" t="s">
        <v>295</v>
      </c>
      <c r="AC84">
        <v>3</v>
      </c>
      <c r="AD84" t="s">
        <v>589</v>
      </c>
      <c r="AE84">
        <v>0</v>
      </c>
      <c r="AF84">
        <v>0</v>
      </c>
      <c r="AG84" s="175" t="str">
        <f t="shared" si="26"/>
        <v>Apr - 14</v>
      </c>
      <c r="AK84" s="175" t="str">
        <f t="shared" si="27"/>
        <v>New TriggersOthersFeb - 15Customer contact</v>
      </c>
      <c r="AL84" t="s">
        <v>598</v>
      </c>
      <c r="AM84" t="s">
        <v>106</v>
      </c>
      <c r="AN84" t="s">
        <v>519</v>
      </c>
      <c r="AO84" t="s">
        <v>571</v>
      </c>
      <c r="AP84">
        <v>121</v>
      </c>
      <c r="AQ84">
        <v>379</v>
      </c>
      <c r="AR84">
        <v>0.31926121369999999</v>
      </c>
      <c r="AS84" s="175" t="str">
        <f t="shared" si="28"/>
        <v>Feb - 15</v>
      </c>
      <c r="AX84" s="175" t="str">
        <f t="shared" si="29"/>
        <v>All Trigger TypesDebit ACH behaviorFeb - 15</v>
      </c>
      <c r="AY84" t="s">
        <v>626</v>
      </c>
      <c r="AZ84" t="s">
        <v>204</v>
      </c>
      <c r="BA84" t="s">
        <v>519</v>
      </c>
      <c r="BB84">
        <v>177</v>
      </c>
      <c r="BC84">
        <v>0</v>
      </c>
      <c r="BD84">
        <v>13.244444444000001</v>
      </c>
      <c r="BE84" s="175" t="str">
        <f t="shared" si="30"/>
        <v>Feb - 15</v>
      </c>
      <c r="BM84" s="175" t="str">
        <f t="shared" si="31"/>
        <v>One Year FinancingSep - 14All Repayments</v>
      </c>
      <c r="BN84" t="s">
        <v>158</v>
      </c>
      <c r="BO84" t="s">
        <v>300</v>
      </c>
      <c r="BP84">
        <v>7</v>
      </c>
      <c r="BQ84">
        <v>427821.54</v>
      </c>
      <c r="BR84">
        <v>366516762.12</v>
      </c>
      <c r="BS84" t="s">
        <v>600</v>
      </c>
      <c r="BT84" s="175">
        <f t="shared" si="32"/>
        <v>1.1672632310877186E-3</v>
      </c>
      <c r="BU84" s="175" t="str">
        <f t="shared" si="33"/>
        <v>Sep - 14</v>
      </c>
      <c r="BW84" s="175" t="str">
        <f t="shared" si="34"/>
        <v>Settlement AdvanceRetailM3</v>
      </c>
      <c r="BX84" t="s">
        <v>164</v>
      </c>
      <c r="BY84" t="s">
        <v>70</v>
      </c>
      <c r="BZ84" t="s">
        <v>12</v>
      </c>
      <c r="CA84">
        <v>2</v>
      </c>
      <c r="CB84">
        <v>9835.19</v>
      </c>
      <c r="CC84">
        <v>216.08</v>
      </c>
      <c r="CD84">
        <v>2.1970089000000002E-2</v>
      </c>
      <c r="CU84" s="175" t="str">
        <f t="shared" si="35"/>
        <v>Settlement AdvanceJan - 15All Industries</v>
      </c>
      <c r="CV84" t="s">
        <v>164</v>
      </c>
      <c r="CW84" t="s">
        <v>520</v>
      </c>
      <c r="CX84">
        <v>3</v>
      </c>
      <c r="CY84">
        <v>40391.129999999997</v>
      </c>
      <c r="CZ84">
        <v>13232731.439999999</v>
      </c>
      <c r="DA84" t="s">
        <v>597</v>
      </c>
      <c r="DB84" s="175">
        <f t="shared" si="36"/>
        <v>3.0523652794694667E-3</v>
      </c>
      <c r="DC84" s="175" t="str">
        <f t="shared" si="37"/>
        <v>Jan - 15</v>
      </c>
      <c r="DH84" s="175" t="str">
        <f t="shared" si="38"/>
        <v>W/O last 12MRestaurantOne Year FinancingM10</v>
      </c>
      <c r="DI84" t="s">
        <v>158</v>
      </c>
      <c r="DJ84" t="s">
        <v>77</v>
      </c>
      <c r="DK84" t="s">
        <v>13</v>
      </c>
      <c r="DL84" t="s">
        <v>603</v>
      </c>
      <c r="DM84">
        <v>3</v>
      </c>
    </row>
    <row r="85" spans="2:117" x14ac:dyDescent="0.3">
      <c r="B85" s="175" t="str">
        <f t="shared" si="21"/>
        <v>All Trigger TypesNo amortizationNov - 14</v>
      </c>
      <c r="C85" t="s">
        <v>626</v>
      </c>
      <c r="D85" t="s">
        <v>537</v>
      </c>
      <c r="E85" t="s">
        <v>302</v>
      </c>
      <c r="F85">
        <v>1179</v>
      </c>
      <c r="G85">
        <v>235</v>
      </c>
      <c r="H85">
        <v>944</v>
      </c>
      <c r="I85" s="175" t="str">
        <f t="shared" si="22"/>
        <v>Nov - 14</v>
      </c>
      <c r="N85" s="175" t="str">
        <f t="shared" si="23"/>
        <v>All Trigger TypesCV dropJun - 14No Action Taken (Not Req)</v>
      </c>
      <c r="O85" t="s">
        <v>626</v>
      </c>
      <c r="P85" t="s">
        <v>203</v>
      </c>
      <c r="Q85" t="s">
        <v>297</v>
      </c>
      <c r="R85" t="s">
        <v>617</v>
      </c>
      <c r="S85">
        <v>146</v>
      </c>
      <c r="T85">
        <v>356</v>
      </c>
      <c r="U85">
        <v>0.41011235959999998</v>
      </c>
      <c r="V85" s="175" t="str">
        <f t="shared" si="24"/>
        <v>Jun - 14</v>
      </c>
      <c r="Y85" s="175" t="str">
        <f t="shared" si="25"/>
        <v>All Trigger TypesDebit ACH behaviorApr - 14Action Taken (Timely)</v>
      </c>
      <c r="Z85" t="s">
        <v>626</v>
      </c>
      <c r="AA85" t="s">
        <v>204</v>
      </c>
      <c r="AB85" t="s">
        <v>295</v>
      </c>
      <c r="AC85">
        <v>2</v>
      </c>
      <c r="AD85" t="s">
        <v>588</v>
      </c>
      <c r="AE85">
        <v>0</v>
      </c>
      <c r="AF85">
        <v>0</v>
      </c>
      <c r="AG85" s="175" t="str">
        <f t="shared" si="26"/>
        <v>Apr - 14</v>
      </c>
      <c r="AK85" s="175" t="str">
        <f t="shared" si="27"/>
        <v>New TriggersOthersFeb - 15Debit ACH</v>
      </c>
      <c r="AL85" t="s">
        <v>598</v>
      </c>
      <c r="AM85" t="s">
        <v>106</v>
      </c>
      <c r="AN85" t="s">
        <v>519</v>
      </c>
      <c r="AO85" t="s">
        <v>202</v>
      </c>
      <c r="AP85">
        <v>2</v>
      </c>
      <c r="AQ85">
        <v>379</v>
      </c>
      <c r="AR85">
        <v>5.2770448999999997E-3</v>
      </c>
      <c r="AS85" s="175" t="str">
        <f t="shared" si="28"/>
        <v>Feb - 15</v>
      </c>
      <c r="AX85" s="175" t="str">
        <f t="shared" si="29"/>
        <v>All Trigger TypesDebit ACH behaviorJan - 15</v>
      </c>
      <c r="AY85" t="s">
        <v>626</v>
      </c>
      <c r="AZ85" t="s">
        <v>204</v>
      </c>
      <c r="BA85" t="s">
        <v>520</v>
      </c>
      <c r="BB85">
        <v>99</v>
      </c>
      <c r="BC85">
        <v>0</v>
      </c>
      <c r="BD85">
        <v>8.6226415093999993</v>
      </c>
      <c r="BE85" s="175" t="str">
        <f t="shared" si="30"/>
        <v>Jan - 15</v>
      </c>
      <c r="BM85" s="175" t="str">
        <f t="shared" si="31"/>
        <v>Settlement AdvanceApr - 14All Repayments</v>
      </c>
      <c r="BN85" t="s">
        <v>164</v>
      </c>
      <c r="BO85" t="s">
        <v>295</v>
      </c>
      <c r="BP85">
        <v>0</v>
      </c>
      <c r="BQ85">
        <v>0</v>
      </c>
      <c r="BR85">
        <v>13540924.77</v>
      </c>
      <c r="BS85" t="s">
        <v>600</v>
      </c>
      <c r="BT85" s="175">
        <f t="shared" si="32"/>
        <v>0</v>
      </c>
      <c r="BU85" s="175" t="str">
        <f t="shared" si="33"/>
        <v>Apr - 14</v>
      </c>
      <c r="BW85" s="175" t="str">
        <f t="shared" si="34"/>
        <v>Settlement AdvanceRetailM4</v>
      </c>
      <c r="BX85" t="s">
        <v>164</v>
      </c>
      <c r="BY85" t="s">
        <v>71</v>
      </c>
      <c r="BZ85" t="s">
        <v>12</v>
      </c>
      <c r="CA85">
        <v>2</v>
      </c>
      <c r="CB85">
        <v>9835.19</v>
      </c>
      <c r="CC85">
        <v>432.16</v>
      </c>
      <c r="CD85">
        <v>4.3940178099999998E-2</v>
      </c>
      <c r="CU85" s="175" t="str">
        <f t="shared" si="35"/>
        <v>Settlement AdvanceJul - 14All Industries</v>
      </c>
      <c r="CV85" t="s">
        <v>164</v>
      </c>
      <c r="CW85" t="s">
        <v>298</v>
      </c>
      <c r="CX85">
        <v>0</v>
      </c>
      <c r="CY85">
        <v>0</v>
      </c>
      <c r="CZ85">
        <v>13762413.390000001</v>
      </c>
      <c r="DA85" t="s">
        <v>597</v>
      </c>
      <c r="DB85" s="175">
        <f t="shared" si="36"/>
        <v>0</v>
      </c>
      <c r="DC85" s="175" t="str">
        <f t="shared" si="37"/>
        <v>Jul - 14</v>
      </c>
      <c r="DH85" s="175" t="str">
        <f t="shared" si="38"/>
        <v>W/O last 12MRestaurantOne Year FinancingM11</v>
      </c>
      <c r="DI85" t="s">
        <v>158</v>
      </c>
      <c r="DJ85" t="s">
        <v>78</v>
      </c>
      <c r="DK85" t="s">
        <v>13</v>
      </c>
      <c r="DL85" t="s">
        <v>603</v>
      </c>
      <c r="DM85">
        <v>4</v>
      </c>
    </row>
    <row r="86" spans="2:117" x14ac:dyDescent="0.3">
      <c r="B86" s="175" t="str">
        <f t="shared" si="21"/>
        <v>All Trigger TypesNo amortizationOct - 14</v>
      </c>
      <c r="C86" t="s">
        <v>626</v>
      </c>
      <c r="D86" t="s">
        <v>537</v>
      </c>
      <c r="E86" t="s">
        <v>301</v>
      </c>
      <c r="F86">
        <v>981</v>
      </c>
      <c r="G86">
        <v>258</v>
      </c>
      <c r="H86">
        <v>723</v>
      </c>
      <c r="I86" s="175" t="str">
        <f t="shared" si="22"/>
        <v>Oct - 14</v>
      </c>
      <c r="N86" s="175" t="str">
        <f t="shared" si="23"/>
        <v>All Trigger TypesCV dropJun - 14Action Taken (Timely)</v>
      </c>
      <c r="O86" t="s">
        <v>626</v>
      </c>
      <c r="P86" t="s">
        <v>203</v>
      </c>
      <c r="Q86" t="s">
        <v>297</v>
      </c>
      <c r="R86" t="s">
        <v>588</v>
      </c>
      <c r="S86">
        <v>26</v>
      </c>
      <c r="T86">
        <v>356</v>
      </c>
      <c r="U86">
        <v>7.3033707899999994E-2</v>
      </c>
      <c r="V86" s="175" t="str">
        <f t="shared" si="24"/>
        <v>Jun - 14</v>
      </c>
      <c r="Y86" s="175" t="str">
        <f t="shared" si="25"/>
        <v>All Trigger TypesDebit ACH behaviorApr - 14No Action Taken (Not Req)</v>
      </c>
      <c r="Z86" t="s">
        <v>626</v>
      </c>
      <c r="AA86" t="s">
        <v>204</v>
      </c>
      <c r="AB86" t="s">
        <v>295</v>
      </c>
      <c r="AC86">
        <v>18</v>
      </c>
      <c r="AD86" t="s">
        <v>617</v>
      </c>
      <c r="AE86">
        <v>0</v>
      </c>
      <c r="AF86">
        <v>0</v>
      </c>
      <c r="AG86" s="175" t="str">
        <f t="shared" si="26"/>
        <v>Apr - 14</v>
      </c>
      <c r="AK86" s="175" t="str">
        <f t="shared" si="27"/>
        <v>New TriggersOthersFeb - 15No action</v>
      </c>
      <c r="AL86" t="s">
        <v>598</v>
      </c>
      <c r="AM86" t="s">
        <v>106</v>
      </c>
      <c r="AN86" t="s">
        <v>519</v>
      </c>
      <c r="AO86" t="s">
        <v>623</v>
      </c>
      <c r="AP86">
        <v>242</v>
      </c>
      <c r="AQ86">
        <v>379</v>
      </c>
      <c r="AR86">
        <v>0.63852242739999998</v>
      </c>
      <c r="AS86" s="175" t="str">
        <f t="shared" si="28"/>
        <v>Feb - 15</v>
      </c>
      <c r="AX86" s="175" t="str">
        <f t="shared" si="29"/>
        <v>All Trigger TypesDebit ACH behaviorJul - 14</v>
      </c>
      <c r="AY86" t="s">
        <v>626</v>
      </c>
      <c r="AZ86" t="s">
        <v>204</v>
      </c>
      <c r="BA86" t="s">
        <v>298</v>
      </c>
      <c r="BB86">
        <v>109</v>
      </c>
      <c r="BC86">
        <v>0</v>
      </c>
      <c r="BD86">
        <v>2.4666666667000001</v>
      </c>
      <c r="BE86" s="175" t="str">
        <f t="shared" si="30"/>
        <v>Jul - 14</v>
      </c>
      <c r="BM86" s="175" t="str">
        <f t="shared" si="31"/>
        <v>Settlement AdvanceAug - 14All Repayments</v>
      </c>
      <c r="BN86" t="s">
        <v>164</v>
      </c>
      <c r="BO86" t="s">
        <v>299</v>
      </c>
      <c r="BP86">
        <v>1</v>
      </c>
      <c r="BQ86">
        <v>3716.08</v>
      </c>
      <c r="BR86">
        <v>13162114.23</v>
      </c>
      <c r="BS86" t="s">
        <v>600</v>
      </c>
      <c r="BT86" s="175">
        <f t="shared" si="32"/>
        <v>2.8233154150341999E-4</v>
      </c>
      <c r="BU86" s="175" t="str">
        <f t="shared" si="33"/>
        <v>Aug - 14</v>
      </c>
      <c r="BW86" s="175" t="str">
        <f t="shared" si="34"/>
        <v>Settlement AdvanceRetailM5</v>
      </c>
      <c r="BX86" t="s">
        <v>164</v>
      </c>
      <c r="BY86" t="s">
        <v>72</v>
      </c>
      <c r="BZ86" t="s">
        <v>12</v>
      </c>
      <c r="CA86">
        <v>2</v>
      </c>
      <c r="CB86">
        <v>9835.19</v>
      </c>
      <c r="CC86">
        <v>864.32</v>
      </c>
      <c r="CD86">
        <v>8.7880356100000001E-2</v>
      </c>
      <c r="CU86" s="175" t="str">
        <f t="shared" si="35"/>
        <v>Settlement AdvanceJun - 14All Industries</v>
      </c>
      <c r="CV86" t="s">
        <v>164</v>
      </c>
      <c r="CW86" t="s">
        <v>297</v>
      </c>
      <c r="CX86">
        <v>1</v>
      </c>
      <c r="CY86">
        <v>6119.11</v>
      </c>
      <c r="CZ86">
        <v>13807157.02</v>
      </c>
      <c r="DA86" t="s">
        <v>597</v>
      </c>
      <c r="DB86" s="175">
        <f t="shared" si="36"/>
        <v>4.431839220149609E-4</v>
      </c>
      <c r="DC86" s="175" t="str">
        <f t="shared" si="37"/>
        <v>Jun - 14</v>
      </c>
      <c r="DH86" s="175" t="str">
        <f t="shared" si="38"/>
        <v>W/O last 12MRestaurantOne Year FinancingM12</v>
      </c>
      <c r="DI86" t="s">
        <v>158</v>
      </c>
      <c r="DJ86" t="s">
        <v>79</v>
      </c>
      <c r="DK86" t="s">
        <v>13</v>
      </c>
      <c r="DL86" t="s">
        <v>603</v>
      </c>
      <c r="DM86">
        <v>3</v>
      </c>
    </row>
    <row r="87" spans="2:117" x14ac:dyDescent="0.3">
      <c r="B87" s="175" t="str">
        <f t="shared" si="21"/>
        <v>All Trigger TypesNo amortizationSep - 14</v>
      </c>
      <c r="C87" t="s">
        <v>626</v>
      </c>
      <c r="D87" t="s">
        <v>537</v>
      </c>
      <c r="E87" t="s">
        <v>300</v>
      </c>
      <c r="F87">
        <v>902</v>
      </c>
      <c r="G87">
        <v>177</v>
      </c>
      <c r="H87">
        <v>725</v>
      </c>
      <c r="I87" s="175" t="str">
        <f t="shared" si="22"/>
        <v>Sep - 14</v>
      </c>
      <c r="N87" s="175" t="str">
        <f t="shared" si="23"/>
        <v>All Trigger TypesCV dropJun - 14No Action Taken (Req)</v>
      </c>
      <c r="O87" t="s">
        <v>626</v>
      </c>
      <c r="P87" t="s">
        <v>203</v>
      </c>
      <c r="Q87" t="s">
        <v>297</v>
      </c>
      <c r="R87" t="s">
        <v>616</v>
      </c>
      <c r="S87">
        <v>156</v>
      </c>
      <c r="T87">
        <v>356</v>
      </c>
      <c r="U87">
        <v>0.43820224720000001</v>
      </c>
      <c r="V87" s="175" t="str">
        <f t="shared" si="24"/>
        <v>Jun - 14</v>
      </c>
      <c r="Y87" s="175" t="str">
        <f t="shared" si="25"/>
        <v>All Trigger TypesDebit ACH behaviorAug - 14Action Taken (Late)</v>
      </c>
      <c r="Z87" t="s">
        <v>626</v>
      </c>
      <c r="AA87" t="s">
        <v>204</v>
      </c>
      <c r="AB87" t="s">
        <v>299</v>
      </c>
      <c r="AC87">
        <v>6</v>
      </c>
      <c r="AD87" t="s">
        <v>589</v>
      </c>
      <c r="AE87">
        <v>0</v>
      </c>
      <c r="AF87">
        <v>0</v>
      </c>
      <c r="AG87" s="175" t="str">
        <f t="shared" si="26"/>
        <v>Aug - 14</v>
      </c>
      <c r="AK87" s="175" t="str">
        <f t="shared" si="27"/>
        <v>New TriggersOthersFeb - 15Others</v>
      </c>
      <c r="AL87" t="s">
        <v>598</v>
      </c>
      <c r="AM87" t="s">
        <v>106</v>
      </c>
      <c r="AN87" t="s">
        <v>519</v>
      </c>
      <c r="AO87" t="s">
        <v>106</v>
      </c>
      <c r="AP87">
        <v>3</v>
      </c>
      <c r="AQ87">
        <v>379</v>
      </c>
      <c r="AR87">
        <v>7.9155673000000006E-3</v>
      </c>
      <c r="AS87" s="175" t="str">
        <f t="shared" si="28"/>
        <v>Feb - 15</v>
      </c>
      <c r="AX87" s="175" t="str">
        <f t="shared" si="29"/>
        <v>All Trigger TypesDebit ACH behaviorJun - 14</v>
      </c>
      <c r="AY87" t="s">
        <v>626</v>
      </c>
      <c r="AZ87" t="s">
        <v>204</v>
      </c>
      <c r="BA87" t="s">
        <v>297</v>
      </c>
      <c r="BB87">
        <v>110</v>
      </c>
      <c r="BC87">
        <v>2.6320754716999999</v>
      </c>
      <c r="BD87">
        <v>2.1842105262999998</v>
      </c>
      <c r="BE87" s="175" t="str">
        <f t="shared" si="30"/>
        <v>Jun - 14</v>
      </c>
      <c r="BM87" s="175" t="str">
        <f t="shared" si="31"/>
        <v>Settlement AdvanceDec - 14All Repayments</v>
      </c>
      <c r="BN87" t="s">
        <v>164</v>
      </c>
      <c r="BO87" t="s">
        <v>303</v>
      </c>
      <c r="BP87">
        <v>1</v>
      </c>
      <c r="BQ87">
        <v>-779.9</v>
      </c>
      <c r="BR87">
        <v>14625654.84</v>
      </c>
      <c r="BS87" t="s">
        <v>600</v>
      </c>
      <c r="BT87" s="175">
        <f t="shared" si="32"/>
        <v>-5.3324108119045421E-5</v>
      </c>
      <c r="BU87" s="175" t="str">
        <f t="shared" si="33"/>
        <v>Dec - 14</v>
      </c>
      <c r="BW87" s="175" t="str">
        <f t="shared" si="34"/>
        <v>Settlement AdvanceRetailM6</v>
      </c>
      <c r="BX87" t="s">
        <v>164</v>
      </c>
      <c r="BY87" t="s">
        <v>73</v>
      </c>
      <c r="BZ87" t="s">
        <v>12</v>
      </c>
      <c r="CA87">
        <v>2</v>
      </c>
      <c r="CB87">
        <v>9835.19</v>
      </c>
      <c r="CC87">
        <v>1728.64</v>
      </c>
      <c r="CD87">
        <v>0.17576071230000001</v>
      </c>
      <c r="CU87" s="175" t="str">
        <f t="shared" si="35"/>
        <v>Settlement AdvanceMar - 14All Industries</v>
      </c>
      <c r="CV87" t="s">
        <v>164</v>
      </c>
      <c r="CW87" t="s">
        <v>525</v>
      </c>
      <c r="CX87">
        <v>0</v>
      </c>
      <c r="CY87">
        <v>0</v>
      </c>
      <c r="CZ87">
        <v>10677471.77</v>
      </c>
      <c r="DA87" t="s">
        <v>597</v>
      </c>
      <c r="DB87" s="175">
        <f t="shared" si="36"/>
        <v>0</v>
      </c>
      <c r="DC87" s="175" t="str">
        <f t="shared" si="37"/>
        <v>Mar - 14</v>
      </c>
      <c r="DH87" s="175" t="str">
        <f t="shared" si="38"/>
        <v>W/O last 12MRestaurantOne Year FinancingM13</v>
      </c>
      <c r="DI87" t="s">
        <v>158</v>
      </c>
      <c r="DJ87" t="s">
        <v>561</v>
      </c>
      <c r="DK87" t="s">
        <v>13</v>
      </c>
      <c r="DL87" t="s">
        <v>603</v>
      </c>
      <c r="DM87">
        <v>1</v>
      </c>
    </row>
    <row r="88" spans="2:117" x14ac:dyDescent="0.3">
      <c r="B88" s="175" t="str">
        <f t="shared" si="21"/>
        <v>All Trigger TypesOthersApr - 14</v>
      </c>
      <c r="C88" t="s">
        <v>626</v>
      </c>
      <c r="D88" t="s">
        <v>106</v>
      </c>
      <c r="E88" t="s">
        <v>295</v>
      </c>
      <c r="F88">
        <v>284</v>
      </c>
      <c r="G88">
        <v>64</v>
      </c>
      <c r="H88">
        <v>220</v>
      </c>
      <c r="I88" s="175" t="str">
        <f t="shared" si="22"/>
        <v>Apr - 14</v>
      </c>
      <c r="N88" s="175" t="str">
        <f t="shared" si="23"/>
        <v>All Trigger TypesCV dropMar - 14No Action Taken (Req)</v>
      </c>
      <c r="O88" t="s">
        <v>626</v>
      </c>
      <c r="P88" t="s">
        <v>203</v>
      </c>
      <c r="Q88" t="s">
        <v>525</v>
      </c>
      <c r="R88" t="s">
        <v>616</v>
      </c>
      <c r="S88">
        <v>11</v>
      </c>
      <c r="T88">
        <v>96</v>
      </c>
      <c r="U88">
        <v>0.11458333330000001</v>
      </c>
      <c r="V88" s="175" t="str">
        <f t="shared" si="24"/>
        <v>Mar - 14</v>
      </c>
      <c r="Y88" s="175" t="str">
        <f t="shared" si="25"/>
        <v>All Trigger TypesDebit ACH behaviorAug - 14Action Taken (Timely)</v>
      </c>
      <c r="Z88" t="s">
        <v>626</v>
      </c>
      <c r="AA88" t="s">
        <v>204</v>
      </c>
      <c r="AB88" t="s">
        <v>299</v>
      </c>
      <c r="AC88">
        <v>14</v>
      </c>
      <c r="AD88" t="s">
        <v>588</v>
      </c>
      <c r="AE88">
        <v>2</v>
      </c>
      <c r="AF88">
        <v>0.14285714290000001</v>
      </c>
      <c r="AG88" s="175" t="str">
        <f t="shared" si="26"/>
        <v>Aug - 14</v>
      </c>
      <c r="AK88" s="175" t="str">
        <f t="shared" si="27"/>
        <v>New TriggersOthersFeb - 15Payment plan</v>
      </c>
      <c r="AL88" t="s">
        <v>598</v>
      </c>
      <c r="AM88" t="s">
        <v>106</v>
      </c>
      <c r="AN88" t="s">
        <v>519</v>
      </c>
      <c r="AO88" t="s">
        <v>538</v>
      </c>
      <c r="AP88">
        <v>11</v>
      </c>
      <c r="AQ88">
        <v>379</v>
      </c>
      <c r="AR88">
        <v>2.9023746699999999E-2</v>
      </c>
      <c r="AS88" s="175" t="str">
        <f t="shared" si="28"/>
        <v>Feb - 15</v>
      </c>
      <c r="AX88" s="175" t="str">
        <f t="shared" si="29"/>
        <v>All Trigger TypesDebit ACH behaviorMar - 14</v>
      </c>
      <c r="AY88" t="s">
        <v>626</v>
      </c>
      <c r="AZ88" t="s">
        <v>204</v>
      </c>
      <c r="BA88" t="s">
        <v>525</v>
      </c>
      <c r="BB88">
        <v>44</v>
      </c>
      <c r="BC88">
        <v>1.6129032258</v>
      </c>
      <c r="BD88">
        <v>16.483870968000002</v>
      </c>
      <c r="BE88" s="175" t="str">
        <f t="shared" si="30"/>
        <v>Mar - 14</v>
      </c>
      <c r="BM88" s="175" t="str">
        <f t="shared" si="31"/>
        <v>Settlement AdvanceFeb - 15All Repayments</v>
      </c>
      <c r="BN88" t="s">
        <v>164</v>
      </c>
      <c r="BO88" t="s">
        <v>519</v>
      </c>
      <c r="BP88">
        <v>4</v>
      </c>
      <c r="BQ88">
        <v>110159.1</v>
      </c>
      <c r="BR88">
        <v>10998823.27</v>
      </c>
      <c r="BS88" t="s">
        <v>600</v>
      </c>
      <c r="BT88" s="175">
        <f t="shared" si="32"/>
        <v>1.0015535052778425E-2</v>
      </c>
      <c r="BU88" s="175" t="str">
        <f t="shared" si="33"/>
        <v>Feb - 15</v>
      </c>
      <c r="CU88" s="175" t="str">
        <f t="shared" si="35"/>
        <v>Settlement AdvanceMay - 14All Industries</v>
      </c>
      <c r="CV88" t="s">
        <v>164</v>
      </c>
      <c r="CW88" t="s">
        <v>296</v>
      </c>
      <c r="CX88">
        <v>1</v>
      </c>
      <c r="CY88">
        <v>9635.31</v>
      </c>
      <c r="CZ88">
        <v>10687516.630000001</v>
      </c>
      <c r="DA88" t="s">
        <v>597</v>
      </c>
      <c r="DB88" s="175">
        <f t="shared" si="36"/>
        <v>9.0154807085432334E-4</v>
      </c>
      <c r="DC88" s="175" t="str">
        <f t="shared" si="37"/>
        <v>May - 14</v>
      </c>
      <c r="DH88" s="175" t="str">
        <f t="shared" si="38"/>
        <v>W/O last 12MRestaurantOne Year FinancingM14</v>
      </c>
      <c r="DI88" t="s">
        <v>158</v>
      </c>
      <c r="DJ88" t="s">
        <v>562</v>
      </c>
      <c r="DK88" t="s">
        <v>13</v>
      </c>
      <c r="DL88" t="s">
        <v>603</v>
      </c>
      <c r="DM88">
        <v>10</v>
      </c>
    </row>
    <row r="89" spans="2:117" x14ac:dyDescent="0.3">
      <c r="B89" s="175" t="str">
        <f t="shared" si="21"/>
        <v>All Trigger TypesOthersAug - 14</v>
      </c>
      <c r="C89" t="s">
        <v>626</v>
      </c>
      <c r="D89" t="s">
        <v>106</v>
      </c>
      <c r="E89" t="s">
        <v>299</v>
      </c>
      <c r="F89">
        <v>542</v>
      </c>
      <c r="G89">
        <v>84</v>
      </c>
      <c r="H89">
        <v>458</v>
      </c>
      <c r="I89" s="175" t="str">
        <f t="shared" si="22"/>
        <v>Aug - 14</v>
      </c>
      <c r="N89" s="175" t="str">
        <f t="shared" si="23"/>
        <v>All Trigger TypesCV dropMar - 14Action Taken (Timely)</v>
      </c>
      <c r="O89" t="s">
        <v>626</v>
      </c>
      <c r="P89" t="s">
        <v>203</v>
      </c>
      <c r="Q89" t="s">
        <v>525</v>
      </c>
      <c r="R89" t="s">
        <v>588</v>
      </c>
      <c r="S89">
        <v>1</v>
      </c>
      <c r="T89">
        <v>96</v>
      </c>
      <c r="U89">
        <v>1.04166667E-2</v>
      </c>
      <c r="V89" s="175" t="str">
        <f t="shared" si="24"/>
        <v>Mar - 14</v>
      </c>
      <c r="Y89" s="175" t="str">
        <f t="shared" si="25"/>
        <v>All Trigger TypesDebit ACH behaviorAug - 14No Action Taken (Not Req)</v>
      </c>
      <c r="Z89" t="s">
        <v>626</v>
      </c>
      <c r="AA89" t="s">
        <v>204</v>
      </c>
      <c r="AB89" t="s">
        <v>299</v>
      </c>
      <c r="AC89">
        <v>115</v>
      </c>
      <c r="AD89" t="s">
        <v>617</v>
      </c>
      <c r="AE89">
        <v>4</v>
      </c>
      <c r="AF89">
        <v>3.4782608700000002E-2</v>
      </c>
      <c r="AG89" s="175" t="str">
        <f t="shared" si="26"/>
        <v>Aug - 14</v>
      </c>
      <c r="AK89" s="175" t="str">
        <f t="shared" si="27"/>
        <v>New TriggersAgingJan - 15Customer contact</v>
      </c>
      <c r="AL89" t="s">
        <v>598</v>
      </c>
      <c r="AM89" t="s">
        <v>391</v>
      </c>
      <c r="AN89" t="s">
        <v>520</v>
      </c>
      <c r="AO89" t="s">
        <v>571</v>
      </c>
      <c r="AP89">
        <v>39</v>
      </c>
      <c r="AQ89">
        <v>151</v>
      </c>
      <c r="AR89">
        <v>0.25827814570000002</v>
      </c>
      <c r="AS89" s="175" t="str">
        <f t="shared" si="28"/>
        <v>Jan - 15</v>
      </c>
      <c r="AX89" s="175" t="str">
        <f t="shared" si="29"/>
        <v>All Trigger TypesDebit ACH behaviorMay - 14</v>
      </c>
      <c r="AY89" t="s">
        <v>626</v>
      </c>
      <c r="AZ89" t="s">
        <v>204</v>
      </c>
      <c r="BA89" t="s">
        <v>296</v>
      </c>
      <c r="BB89">
        <v>124</v>
      </c>
      <c r="BC89">
        <v>1.3589743590000001</v>
      </c>
      <c r="BD89">
        <v>3.0945945946000002</v>
      </c>
      <c r="BE89" s="175" t="str">
        <f t="shared" si="30"/>
        <v>May - 14</v>
      </c>
      <c r="BM89" s="175" t="str">
        <f t="shared" si="31"/>
        <v>Settlement AdvanceJan - 15All Repayments</v>
      </c>
      <c r="BN89" t="s">
        <v>164</v>
      </c>
      <c r="BO89" t="s">
        <v>520</v>
      </c>
      <c r="BP89">
        <v>3</v>
      </c>
      <c r="BQ89">
        <v>40391.129999999997</v>
      </c>
      <c r="BR89">
        <v>13232731.439999999</v>
      </c>
      <c r="BS89" t="s">
        <v>600</v>
      </c>
      <c r="BT89" s="175">
        <f t="shared" si="32"/>
        <v>3.0523652794694667E-3</v>
      </c>
      <c r="BU89" s="175" t="str">
        <f t="shared" si="33"/>
        <v>Jan - 15</v>
      </c>
      <c r="CU89" s="175" t="str">
        <f t="shared" si="35"/>
        <v>Settlement AdvanceNov - 14All Industries</v>
      </c>
      <c r="CV89" t="s">
        <v>164</v>
      </c>
      <c r="CW89" t="s">
        <v>302</v>
      </c>
      <c r="CX89">
        <v>2</v>
      </c>
      <c r="CY89">
        <v>180106</v>
      </c>
      <c r="CZ89">
        <v>14061332.210000001</v>
      </c>
      <c r="DA89" t="s">
        <v>597</v>
      </c>
      <c r="DB89" s="175">
        <f t="shared" si="36"/>
        <v>1.280860144047475E-2</v>
      </c>
      <c r="DC89" s="175" t="str">
        <f t="shared" si="37"/>
        <v>Nov - 14</v>
      </c>
      <c r="DH89" s="175" t="str">
        <f t="shared" si="38"/>
        <v>W/O last 12MRestaurantOne Year FinancingM15</v>
      </c>
      <c r="DI89" t="s">
        <v>158</v>
      </c>
      <c r="DJ89" t="s">
        <v>563</v>
      </c>
      <c r="DK89" t="s">
        <v>13</v>
      </c>
      <c r="DL89" t="s">
        <v>603</v>
      </c>
      <c r="DM89">
        <v>3</v>
      </c>
    </row>
    <row r="90" spans="2:117" x14ac:dyDescent="0.3">
      <c r="B90" s="175" t="str">
        <f t="shared" si="21"/>
        <v>All Trigger TypesOthersDec - 14</v>
      </c>
      <c r="C90" t="s">
        <v>626</v>
      </c>
      <c r="D90" t="s">
        <v>106</v>
      </c>
      <c r="E90" t="s">
        <v>303</v>
      </c>
      <c r="F90">
        <v>595</v>
      </c>
      <c r="G90">
        <v>90</v>
      </c>
      <c r="H90">
        <v>505</v>
      </c>
      <c r="I90" s="175" t="str">
        <f t="shared" si="22"/>
        <v>Dec - 14</v>
      </c>
      <c r="N90" s="175" t="str">
        <f t="shared" si="23"/>
        <v>All Trigger TypesCV dropMar - 14Action Taken (Late)</v>
      </c>
      <c r="O90" t="s">
        <v>626</v>
      </c>
      <c r="P90" t="s">
        <v>203</v>
      </c>
      <c r="Q90" t="s">
        <v>525</v>
      </c>
      <c r="R90" t="s">
        <v>589</v>
      </c>
      <c r="S90">
        <v>39</v>
      </c>
      <c r="T90">
        <v>96</v>
      </c>
      <c r="U90">
        <v>0.40625</v>
      </c>
      <c r="V90" s="175" t="str">
        <f t="shared" si="24"/>
        <v>Mar - 14</v>
      </c>
      <c r="Y90" s="175" t="str">
        <f t="shared" si="25"/>
        <v>All Trigger TypesDebit ACH behaviorAug - 14No Action Taken (Req)</v>
      </c>
      <c r="Z90" t="s">
        <v>626</v>
      </c>
      <c r="AA90" t="s">
        <v>204</v>
      </c>
      <c r="AB90" t="s">
        <v>299</v>
      </c>
      <c r="AC90">
        <v>2</v>
      </c>
      <c r="AD90" t="s">
        <v>616</v>
      </c>
      <c r="AE90">
        <v>1</v>
      </c>
      <c r="AF90">
        <v>0.5</v>
      </c>
      <c r="AG90" s="175" t="str">
        <f t="shared" si="26"/>
        <v>Aug - 14</v>
      </c>
      <c r="AK90" s="175" t="str">
        <f t="shared" si="27"/>
        <v>New TriggersAgingJan - 15No action</v>
      </c>
      <c r="AL90" t="s">
        <v>598</v>
      </c>
      <c r="AM90" t="s">
        <v>391</v>
      </c>
      <c r="AN90" t="s">
        <v>520</v>
      </c>
      <c r="AO90" t="s">
        <v>623</v>
      </c>
      <c r="AP90">
        <v>106</v>
      </c>
      <c r="AQ90">
        <v>151</v>
      </c>
      <c r="AR90">
        <v>0.70198675499999996</v>
      </c>
      <c r="AS90" s="175" t="str">
        <f t="shared" si="28"/>
        <v>Jan - 15</v>
      </c>
      <c r="AX90" s="175" t="str">
        <f t="shared" si="29"/>
        <v>All Trigger TypesDebit ACH behaviorNov - 14</v>
      </c>
      <c r="AY90" t="s">
        <v>626</v>
      </c>
      <c r="AZ90" t="s">
        <v>204</v>
      </c>
      <c r="BA90" t="s">
        <v>302</v>
      </c>
      <c r="BB90">
        <v>141</v>
      </c>
      <c r="BC90">
        <v>0</v>
      </c>
      <c r="BD90">
        <v>4.5</v>
      </c>
      <c r="BE90" s="175" t="str">
        <f t="shared" si="30"/>
        <v>Nov - 14</v>
      </c>
      <c r="BM90" s="175" t="str">
        <f t="shared" si="31"/>
        <v>Settlement AdvanceJul - 14All Repayments</v>
      </c>
      <c r="BN90" t="s">
        <v>164</v>
      </c>
      <c r="BO90" t="s">
        <v>298</v>
      </c>
      <c r="BP90">
        <v>0</v>
      </c>
      <c r="BQ90">
        <v>0</v>
      </c>
      <c r="BR90">
        <v>13762413.390000001</v>
      </c>
      <c r="BS90" t="s">
        <v>600</v>
      </c>
      <c r="BT90" s="175">
        <f t="shared" si="32"/>
        <v>0</v>
      </c>
      <c r="BU90" s="175" t="str">
        <f t="shared" si="33"/>
        <v>Jul - 14</v>
      </c>
      <c r="CU90" s="175" t="str">
        <f t="shared" si="35"/>
        <v>Settlement AdvanceOct - 14All Industries</v>
      </c>
      <c r="CV90" t="s">
        <v>164</v>
      </c>
      <c r="CW90" t="s">
        <v>301</v>
      </c>
      <c r="CX90">
        <v>1</v>
      </c>
      <c r="CY90">
        <v>18229.95</v>
      </c>
      <c r="CZ90">
        <v>14822687.66</v>
      </c>
      <c r="DA90" t="s">
        <v>597</v>
      </c>
      <c r="DB90" s="175">
        <f t="shared" si="36"/>
        <v>1.2298680521478384E-3</v>
      </c>
      <c r="DC90" s="175" t="str">
        <f t="shared" si="37"/>
        <v>Oct - 14</v>
      </c>
      <c r="DH90" s="175" t="str">
        <f t="shared" si="38"/>
        <v>W/O last 12MRetailOne Year FinancingM5</v>
      </c>
      <c r="DI90" t="s">
        <v>158</v>
      </c>
      <c r="DJ90" t="s">
        <v>72</v>
      </c>
      <c r="DK90" t="s">
        <v>12</v>
      </c>
      <c r="DL90" t="s">
        <v>603</v>
      </c>
      <c r="DM90">
        <v>2</v>
      </c>
    </row>
    <row r="91" spans="2:117" x14ac:dyDescent="0.3">
      <c r="B91" s="175" t="str">
        <f t="shared" si="21"/>
        <v>All Trigger TypesOthersFeb - 15</v>
      </c>
      <c r="C91" t="s">
        <v>626</v>
      </c>
      <c r="D91" t="s">
        <v>106</v>
      </c>
      <c r="E91" t="s">
        <v>519</v>
      </c>
      <c r="F91">
        <v>568</v>
      </c>
      <c r="G91">
        <v>165</v>
      </c>
      <c r="H91">
        <v>403</v>
      </c>
      <c r="I91" s="175" t="str">
        <f t="shared" si="22"/>
        <v>Feb - 15</v>
      </c>
      <c r="N91" s="175" t="str">
        <f t="shared" si="23"/>
        <v>All Trigger TypesCV dropMar - 14No Action Taken (Not Req)</v>
      </c>
      <c r="O91" t="s">
        <v>626</v>
      </c>
      <c r="P91" t="s">
        <v>203</v>
      </c>
      <c r="Q91" t="s">
        <v>525</v>
      </c>
      <c r="R91" t="s">
        <v>617</v>
      </c>
      <c r="S91">
        <v>45</v>
      </c>
      <c r="T91">
        <v>96</v>
      </c>
      <c r="U91">
        <v>0.46875</v>
      </c>
      <c r="V91" s="175" t="str">
        <f t="shared" si="24"/>
        <v>Mar - 14</v>
      </c>
      <c r="Y91" s="175" t="str">
        <f t="shared" si="25"/>
        <v>All Trigger TypesDebit ACH behaviorFeb - 14Action Taken (Late)</v>
      </c>
      <c r="Z91" t="s">
        <v>626</v>
      </c>
      <c r="AA91" t="s">
        <v>204</v>
      </c>
      <c r="AB91" t="s">
        <v>544</v>
      </c>
      <c r="AC91">
        <v>8</v>
      </c>
      <c r="AD91" t="s">
        <v>589</v>
      </c>
      <c r="AE91">
        <v>1</v>
      </c>
      <c r="AF91">
        <v>0.125</v>
      </c>
      <c r="AG91" s="175" t="str">
        <f t="shared" si="26"/>
        <v>Feb - 14</v>
      </c>
      <c r="AK91" s="175" t="str">
        <f t="shared" si="27"/>
        <v>New TriggersAgingJan - 15Others</v>
      </c>
      <c r="AL91" t="s">
        <v>598</v>
      </c>
      <c r="AM91" t="s">
        <v>391</v>
      </c>
      <c r="AN91" t="s">
        <v>520</v>
      </c>
      <c r="AO91" t="s">
        <v>106</v>
      </c>
      <c r="AP91">
        <v>3</v>
      </c>
      <c r="AQ91">
        <v>151</v>
      </c>
      <c r="AR91">
        <v>1.9867549700000001E-2</v>
      </c>
      <c r="AS91" s="175" t="str">
        <f t="shared" si="28"/>
        <v>Jan - 15</v>
      </c>
      <c r="AX91" s="175" t="str">
        <f t="shared" si="29"/>
        <v>All Trigger TypesDebit ACH behaviorOct - 14</v>
      </c>
      <c r="AY91" t="s">
        <v>626</v>
      </c>
      <c r="AZ91" t="s">
        <v>204</v>
      </c>
      <c r="BA91" t="s">
        <v>301</v>
      </c>
      <c r="BB91">
        <v>48</v>
      </c>
      <c r="BC91">
        <v>0</v>
      </c>
      <c r="BD91">
        <v>6.4166666667000003</v>
      </c>
      <c r="BE91" s="175" t="str">
        <f t="shared" si="30"/>
        <v>Oct - 14</v>
      </c>
      <c r="BM91" s="175" t="str">
        <f t="shared" si="31"/>
        <v>Settlement AdvanceJun - 14All Repayments</v>
      </c>
      <c r="BN91" t="s">
        <v>164</v>
      </c>
      <c r="BO91" t="s">
        <v>297</v>
      </c>
      <c r="BP91">
        <v>1</v>
      </c>
      <c r="BQ91">
        <v>6119.11</v>
      </c>
      <c r="BR91">
        <v>13807157.02</v>
      </c>
      <c r="BS91" t="s">
        <v>600</v>
      </c>
      <c r="BT91" s="175">
        <f t="shared" si="32"/>
        <v>4.431839220149609E-4</v>
      </c>
      <c r="BU91" s="175" t="str">
        <f t="shared" si="33"/>
        <v>Jun - 14</v>
      </c>
      <c r="CU91" s="175" t="str">
        <f t="shared" si="35"/>
        <v>Settlement AdvanceSep - 14All Industries</v>
      </c>
      <c r="CV91" t="s">
        <v>164</v>
      </c>
      <c r="CW91" t="s">
        <v>300</v>
      </c>
      <c r="CX91">
        <v>6</v>
      </c>
      <c r="CY91">
        <v>81638.77</v>
      </c>
      <c r="CZ91">
        <v>15615558.619999999</v>
      </c>
      <c r="DA91" t="s">
        <v>597</v>
      </c>
      <c r="DB91" s="175">
        <f t="shared" si="36"/>
        <v>5.2280403145769762E-3</v>
      </c>
      <c r="DC91" s="175" t="str">
        <f t="shared" si="37"/>
        <v>Sep - 14</v>
      </c>
      <c r="DH91" s="175" t="str">
        <f t="shared" si="38"/>
        <v>W/O last 12MRetailOne Year FinancingM6</v>
      </c>
      <c r="DI91" t="s">
        <v>158</v>
      </c>
      <c r="DJ91" t="s">
        <v>73</v>
      </c>
      <c r="DK91" t="s">
        <v>12</v>
      </c>
      <c r="DL91" t="s">
        <v>603</v>
      </c>
      <c r="DM91">
        <v>5</v>
      </c>
    </row>
    <row r="92" spans="2:117" x14ac:dyDescent="0.3">
      <c r="B92" s="175" t="str">
        <f t="shared" si="21"/>
        <v>All Trigger TypesOthersJan - 15</v>
      </c>
      <c r="C92" t="s">
        <v>626</v>
      </c>
      <c r="D92" t="s">
        <v>106</v>
      </c>
      <c r="E92" t="s">
        <v>520</v>
      </c>
      <c r="F92">
        <v>740</v>
      </c>
      <c r="G92">
        <v>120</v>
      </c>
      <c r="H92">
        <v>620</v>
      </c>
      <c r="I92" s="175" t="str">
        <f t="shared" si="22"/>
        <v>Jan - 15</v>
      </c>
      <c r="N92" s="175" t="str">
        <f t="shared" si="23"/>
        <v>All Trigger TypesCV dropMay - 14No Action Taken (Req)</v>
      </c>
      <c r="O92" t="s">
        <v>626</v>
      </c>
      <c r="P92" t="s">
        <v>203</v>
      </c>
      <c r="Q92" t="s">
        <v>296</v>
      </c>
      <c r="R92" t="s">
        <v>616</v>
      </c>
      <c r="S92">
        <v>210</v>
      </c>
      <c r="T92">
        <v>470</v>
      </c>
      <c r="U92">
        <v>0.44680851059999999</v>
      </c>
      <c r="V92" s="175" t="str">
        <f t="shared" si="24"/>
        <v>May - 14</v>
      </c>
      <c r="Y92" s="175" t="str">
        <f t="shared" si="25"/>
        <v>All Trigger TypesDebit ACH behaviorFeb - 14No Action Taken (Not Req)</v>
      </c>
      <c r="Z92" t="s">
        <v>626</v>
      </c>
      <c r="AA92" t="s">
        <v>204</v>
      </c>
      <c r="AB92" t="s">
        <v>544</v>
      </c>
      <c r="AC92">
        <v>28</v>
      </c>
      <c r="AD92" t="s">
        <v>617</v>
      </c>
      <c r="AE92">
        <v>0</v>
      </c>
      <c r="AF92">
        <v>0</v>
      </c>
      <c r="AG92" s="175" t="str">
        <f t="shared" si="26"/>
        <v>Feb - 14</v>
      </c>
      <c r="AK92" s="175" t="str">
        <f t="shared" si="27"/>
        <v>New TriggersAgingJan - 15Payment plan</v>
      </c>
      <c r="AL92" t="s">
        <v>598</v>
      </c>
      <c r="AM92" t="s">
        <v>391</v>
      </c>
      <c r="AN92" t="s">
        <v>520</v>
      </c>
      <c r="AO92" t="s">
        <v>538</v>
      </c>
      <c r="AP92">
        <v>3</v>
      </c>
      <c r="AQ92">
        <v>151</v>
      </c>
      <c r="AR92">
        <v>1.9867549700000001E-2</v>
      </c>
      <c r="AS92" s="175" t="str">
        <f t="shared" si="28"/>
        <v>Jan - 15</v>
      </c>
      <c r="AX92" s="175" t="str">
        <f t="shared" si="29"/>
        <v>All Trigger TypesDebit ACH behaviorSep - 14</v>
      </c>
      <c r="AY92" t="s">
        <v>626</v>
      </c>
      <c r="AZ92" t="s">
        <v>204</v>
      </c>
      <c r="BA92" t="s">
        <v>300</v>
      </c>
      <c r="BB92">
        <v>91</v>
      </c>
      <c r="BC92">
        <v>0</v>
      </c>
      <c r="BD92">
        <v>5.4255319148999996</v>
      </c>
      <c r="BE92" s="175" t="str">
        <f t="shared" si="30"/>
        <v>Sep - 14</v>
      </c>
      <c r="BM92" s="175" t="str">
        <f t="shared" si="31"/>
        <v>Settlement AdvanceMar - 14All Repayments</v>
      </c>
      <c r="BN92" t="s">
        <v>164</v>
      </c>
      <c r="BO92" t="s">
        <v>525</v>
      </c>
      <c r="BP92">
        <v>0</v>
      </c>
      <c r="BQ92">
        <v>0</v>
      </c>
      <c r="BR92">
        <v>10677471.77</v>
      </c>
      <c r="BS92" t="s">
        <v>600</v>
      </c>
      <c r="BT92" s="175">
        <f t="shared" si="32"/>
        <v>0</v>
      </c>
      <c r="BU92" s="175" t="str">
        <f t="shared" si="33"/>
        <v>Mar - 14</v>
      </c>
      <c r="CU92" s="175" t="str">
        <f t="shared" si="35"/>
        <v>Two Year FinancingAug - 14All Industries</v>
      </c>
      <c r="CV92" t="s">
        <v>161</v>
      </c>
      <c r="CW92" t="s">
        <v>299</v>
      </c>
      <c r="CX92">
        <v>0</v>
      </c>
      <c r="CY92">
        <v>0</v>
      </c>
      <c r="CZ92">
        <v>47742460.670000002</v>
      </c>
      <c r="DA92" t="s">
        <v>597</v>
      </c>
      <c r="DB92" s="175">
        <f t="shared" si="36"/>
        <v>0</v>
      </c>
      <c r="DC92" s="175" t="str">
        <f t="shared" si="37"/>
        <v>Aug - 14</v>
      </c>
      <c r="DH92" s="175" t="str">
        <f t="shared" si="38"/>
        <v>W/O last 12MRetailOne Year FinancingM7</v>
      </c>
      <c r="DI92" t="s">
        <v>158</v>
      </c>
      <c r="DJ92" t="s">
        <v>74</v>
      </c>
      <c r="DK92" t="s">
        <v>12</v>
      </c>
      <c r="DL92" t="s">
        <v>603</v>
      </c>
      <c r="DM92">
        <v>4</v>
      </c>
    </row>
    <row r="93" spans="2:117" x14ac:dyDescent="0.3">
      <c r="B93" s="175" t="str">
        <f t="shared" si="21"/>
        <v>All Trigger TypesOthersJul - 14</v>
      </c>
      <c r="C93" t="s">
        <v>626</v>
      </c>
      <c r="D93" t="s">
        <v>106</v>
      </c>
      <c r="E93" t="s">
        <v>298</v>
      </c>
      <c r="F93">
        <v>441</v>
      </c>
      <c r="G93">
        <v>84</v>
      </c>
      <c r="H93">
        <v>357</v>
      </c>
      <c r="I93" s="175" t="str">
        <f t="shared" si="22"/>
        <v>Jul - 14</v>
      </c>
      <c r="N93" s="175" t="str">
        <f t="shared" si="23"/>
        <v>All Trigger TypesCV dropMay - 14Action Taken (Timely)</v>
      </c>
      <c r="O93" t="s">
        <v>626</v>
      </c>
      <c r="P93" t="s">
        <v>203</v>
      </c>
      <c r="Q93" t="s">
        <v>296</v>
      </c>
      <c r="R93" t="s">
        <v>588</v>
      </c>
      <c r="S93">
        <v>56</v>
      </c>
      <c r="T93">
        <v>470</v>
      </c>
      <c r="U93">
        <v>0.1191489362</v>
      </c>
      <c r="V93" s="175" t="str">
        <f t="shared" si="24"/>
        <v>May - 14</v>
      </c>
      <c r="Y93" s="175" t="str">
        <f t="shared" si="25"/>
        <v>All Trigger TypesDebit ACH behaviorFeb - 14No Action Taken (Req)</v>
      </c>
      <c r="Z93" t="s">
        <v>626</v>
      </c>
      <c r="AA93" t="s">
        <v>204</v>
      </c>
      <c r="AB93" t="s">
        <v>544</v>
      </c>
      <c r="AC93">
        <v>11</v>
      </c>
      <c r="AD93" t="s">
        <v>616</v>
      </c>
      <c r="AE93">
        <v>0</v>
      </c>
      <c r="AF93">
        <v>0</v>
      </c>
      <c r="AG93" s="175" t="str">
        <f t="shared" si="26"/>
        <v>Feb - 14</v>
      </c>
      <c r="AK93" s="175" t="str">
        <f t="shared" si="27"/>
        <v>New TriggersCV dropJan - 15Customer contact</v>
      </c>
      <c r="AL93" t="s">
        <v>598</v>
      </c>
      <c r="AM93" t="s">
        <v>203</v>
      </c>
      <c r="AN93" t="s">
        <v>520</v>
      </c>
      <c r="AO93" t="s">
        <v>571</v>
      </c>
      <c r="AP93">
        <v>13</v>
      </c>
      <c r="AQ93">
        <v>127</v>
      </c>
      <c r="AR93">
        <v>0.1023622047</v>
      </c>
      <c r="AS93" s="175" t="str">
        <f t="shared" si="28"/>
        <v>Jan - 15</v>
      </c>
      <c r="AX93" s="175" t="str">
        <f t="shared" si="29"/>
        <v>New TriggersDebit ACH behaviorApr - 14</v>
      </c>
      <c r="AY93" t="s">
        <v>598</v>
      </c>
      <c r="AZ93" t="s">
        <v>204</v>
      </c>
      <c r="BA93" t="s">
        <v>295</v>
      </c>
      <c r="BB93">
        <v>23</v>
      </c>
      <c r="BC93">
        <v>1.0476190476</v>
      </c>
      <c r="BD93">
        <v>3.2307692308</v>
      </c>
      <c r="BE93" s="175" t="str">
        <f t="shared" si="30"/>
        <v>Apr - 14</v>
      </c>
      <c r="BM93" s="175" t="str">
        <f t="shared" si="31"/>
        <v>Settlement AdvanceMay - 14All Repayments</v>
      </c>
      <c r="BN93" t="s">
        <v>164</v>
      </c>
      <c r="BO93" t="s">
        <v>296</v>
      </c>
      <c r="BP93">
        <v>1</v>
      </c>
      <c r="BQ93">
        <v>9635.31</v>
      </c>
      <c r="BR93">
        <v>10687516.630000001</v>
      </c>
      <c r="BS93" t="s">
        <v>600</v>
      </c>
      <c r="BT93" s="175">
        <f t="shared" si="32"/>
        <v>9.0154807085432334E-4</v>
      </c>
      <c r="BU93" s="175" t="str">
        <f t="shared" si="33"/>
        <v>May - 14</v>
      </c>
      <c r="CU93" s="175" t="str">
        <f t="shared" si="35"/>
        <v>Two Year FinancingDec - 14All Industries</v>
      </c>
      <c r="CV93" t="s">
        <v>161</v>
      </c>
      <c r="CW93" t="s">
        <v>303</v>
      </c>
      <c r="CX93">
        <v>0</v>
      </c>
      <c r="CY93">
        <v>0</v>
      </c>
      <c r="CZ93">
        <v>153243248.06999999</v>
      </c>
      <c r="DA93" t="s">
        <v>597</v>
      </c>
      <c r="DB93" s="175">
        <f t="shared" si="36"/>
        <v>0</v>
      </c>
      <c r="DC93" s="175" t="str">
        <f t="shared" si="37"/>
        <v>Dec - 14</v>
      </c>
      <c r="DH93" s="175" t="str">
        <f t="shared" si="38"/>
        <v>W/O last 12MRetailOne Year FinancingM8</v>
      </c>
      <c r="DI93" t="s">
        <v>158</v>
      </c>
      <c r="DJ93" t="s">
        <v>75</v>
      </c>
      <c r="DK93" t="s">
        <v>12</v>
      </c>
      <c r="DL93" t="s">
        <v>603</v>
      </c>
      <c r="DM93">
        <v>4</v>
      </c>
    </row>
    <row r="94" spans="2:117" x14ac:dyDescent="0.3">
      <c r="B94" s="175" t="str">
        <f t="shared" si="21"/>
        <v>All Trigger TypesOthersJun - 14</v>
      </c>
      <c r="C94" t="s">
        <v>626</v>
      </c>
      <c r="D94" t="s">
        <v>106</v>
      </c>
      <c r="E94" t="s">
        <v>297</v>
      </c>
      <c r="F94">
        <v>393</v>
      </c>
      <c r="G94">
        <v>66</v>
      </c>
      <c r="H94">
        <v>327</v>
      </c>
      <c r="I94" s="175" t="str">
        <f t="shared" si="22"/>
        <v>Jun - 14</v>
      </c>
      <c r="N94" s="175" t="str">
        <f t="shared" si="23"/>
        <v>All Trigger TypesCV dropMay - 14Action Taken (Late)</v>
      </c>
      <c r="O94" t="s">
        <v>626</v>
      </c>
      <c r="P94" t="s">
        <v>203</v>
      </c>
      <c r="Q94" t="s">
        <v>296</v>
      </c>
      <c r="R94" t="s">
        <v>589</v>
      </c>
      <c r="S94">
        <v>40</v>
      </c>
      <c r="T94">
        <v>470</v>
      </c>
      <c r="U94">
        <v>8.5106382999999994E-2</v>
      </c>
      <c r="V94" s="175" t="str">
        <f t="shared" si="24"/>
        <v>May - 14</v>
      </c>
      <c r="Y94" s="175" t="str">
        <f t="shared" si="25"/>
        <v>All Trigger TypesDebit ACH behaviorJan - 14Action Taken (Late)</v>
      </c>
      <c r="Z94" t="s">
        <v>626</v>
      </c>
      <c r="AA94" t="s">
        <v>204</v>
      </c>
      <c r="AB94" t="s">
        <v>294</v>
      </c>
      <c r="AC94">
        <v>9</v>
      </c>
      <c r="AD94" t="s">
        <v>589</v>
      </c>
      <c r="AE94">
        <v>0</v>
      </c>
      <c r="AF94">
        <v>0</v>
      </c>
      <c r="AG94" s="175" t="str">
        <f t="shared" si="26"/>
        <v>Jan - 14</v>
      </c>
      <c r="AK94" s="175" t="str">
        <f t="shared" si="27"/>
        <v>New TriggersCV dropJan - 15No action</v>
      </c>
      <c r="AL94" t="s">
        <v>598</v>
      </c>
      <c r="AM94" t="s">
        <v>203</v>
      </c>
      <c r="AN94" t="s">
        <v>520</v>
      </c>
      <c r="AO94" t="s">
        <v>623</v>
      </c>
      <c r="AP94">
        <v>111</v>
      </c>
      <c r="AQ94">
        <v>127</v>
      </c>
      <c r="AR94">
        <v>0.87401574800000004</v>
      </c>
      <c r="AS94" s="175" t="str">
        <f t="shared" si="28"/>
        <v>Jan - 15</v>
      </c>
      <c r="AX94" s="175" t="str">
        <f t="shared" si="29"/>
        <v>New TriggersDebit ACH behaviorAug - 14</v>
      </c>
      <c r="AY94" t="s">
        <v>598</v>
      </c>
      <c r="AZ94" t="s">
        <v>204</v>
      </c>
      <c r="BA94" t="s">
        <v>299</v>
      </c>
      <c r="BB94">
        <v>136</v>
      </c>
      <c r="BC94">
        <v>0</v>
      </c>
      <c r="BD94">
        <v>1.75</v>
      </c>
      <c r="BE94" s="175" t="str">
        <f t="shared" si="30"/>
        <v>Aug - 14</v>
      </c>
      <c r="BM94" s="175" t="str">
        <f t="shared" si="31"/>
        <v>Settlement AdvanceNov - 14All Repayments</v>
      </c>
      <c r="BN94" t="s">
        <v>164</v>
      </c>
      <c r="BO94" t="s">
        <v>302</v>
      </c>
      <c r="BP94">
        <v>2</v>
      </c>
      <c r="BQ94">
        <v>180106</v>
      </c>
      <c r="BR94">
        <v>14061332.210000001</v>
      </c>
      <c r="BS94" t="s">
        <v>600</v>
      </c>
      <c r="BT94" s="175">
        <f t="shared" si="32"/>
        <v>1.280860144047475E-2</v>
      </c>
      <c r="BU94" s="175" t="str">
        <f t="shared" si="33"/>
        <v>Nov - 14</v>
      </c>
      <c r="CU94" s="175" t="str">
        <f t="shared" si="35"/>
        <v>Two Year FinancingFeb - 15All Industries</v>
      </c>
      <c r="CV94" t="s">
        <v>161</v>
      </c>
      <c r="CW94" t="s">
        <v>519</v>
      </c>
      <c r="CX94">
        <v>1</v>
      </c>
      <c r="CY94">
        <v>140529.1</v>
      </c>
      <c r="CZ94">
        <v>185821417.75999999</v>
      </c>
      <c r="DA94" t="s">
        <v>597</v>
      </c>
      <c r="DB94" s="175">
        <f t="shared" si="36"/>
        <v>7.5625889466359657E-4</v>
      </c>
      <c r="DC94" s="175" t="str">
        <f t="shared" si="37"/>
        <v>Feb - 15</v>
      </c>
      <c r="DH94" s="175" t="str">
        <f t="shared" si="38"/>
        <v>W/O last 12MRetailOne Year FinancingM9</v>
      </c>
      <c r="DI94" t="s">
        <v>158</v>
      </c>
      <c r="DJ94" t="s">
        <v>76</v>
      </c>
      <c r="DK94" t="s">
        <v>12</v>
      </c>
      <c r="DL94" t="s">
        <v>603</v>
      </c>
      <c r="DM94">
        <v>2</v>
      </c>
    </row>
    <row r="95" spans="2:117" x14ac:dyDescent="0.3">
      <c r="B95" s="175" t="str">
        <f t="shared" si="21"/>
        <v>All Trigger TypesOthersMar - 14</v>
      </c>
      <c r="C95" t="s">
        <v>626</v>
      </c>
      <c r="D95" t="s">
        <v>106</v>
      </c>
      <c r="E95" t="s">
        <v>525</v>
      </c>
      <c r="F95">
        <v>97</v>
      </c>
      <c r="G95">
        <v>31</v>
      </c>
      <c r="H95">
        <v>66</v>
      </c>
      <c r="I95" s="175" t="str">
        <f t="shared" si="22"/>
        <v>Mar - 14</v>
      </c>
      <c r="N95" s="175" t="str">
        <f t="shared" si="23"/>
        <v>All Trigger TypesCV dropMay - 14No Action Taken (Not Req)</v>
      </c>
      <c r="O95" t="s">
        <v>626</v>
      </c>
      <c r="P95" t="s">
        <v>203</v>
      </c>
      <c r="Q95" t="s">
        <v>296</v>
      </c>
      <c r="R95" t="s">
        <v>617</v>
      </c>
      <c r="S95">
        <v>164</v>
      </c>
      <c r="T95">
        <v>470</v>
      </c>
      <c r="U95">
        <v>0.34893617020000001</v>
      </c>
      <c r="V95" s="175" t="str">
        <f t="shared" si="24"/>
        <v>May - 14</v>
      </c>
      <c r="Y95" s="175" t="str">
        <f t="shared" si="25"/>
        <v>All Trigger TypesDebit ACH behaviorJan - 14No Action Taken (Not Req)</v>
      </c>
      <c r="Z95" t="s">
        <v>626</v>
      </c>
      <c r="AA95" t="s">
        <v>204</v>
      </c>
      <c r="AB95" t="s">
        <v>294</v>
      </c>
      <c r="AC95">
        <v>28</v>
      </c>
      <c r="AD95" t="s">
        <v>617</v>
      </c>
      <c r="AE95">
        <v>0</v>
      </c>
      <c r="AF95">
        <v>0</v>
      </c>
      <c r="AG95" s="175" t="str">
        <f t="shared" si="26"/>
        <v>Jan - 14</v>
      </c>
      <c r="AK95" s="175" t="str">
        <f t="shared" si="27"/>
        <v>New TriggersCV dropJan - 15Payment plan</v>
      </c>
      <c r="AL95" t="s">
        <v>598</v>
      </c>
      <c r="AM95" t="s">
        <v>203</v>
      </c>
      <c r="AN95" t="s">
        <v>520</v>
      </c>
      <c r="AO95" t="s">
        <v>538</v>
      </c>
      <c r="AP95">
        <v>3</v>
      </c>
      <c r="AQ95">
        <v>127</v>
      </c>
      <c r="AR95">
        <v>2.3622047199999999E-2</v>
      </c>
      <c r="AS95" s="175" t="str">
        <f t="shared" si="28"/>
        <v>Jan - 15</v>
      </c>
      <c r="AX95" s="175" t="str">
        <f t="shared" si="29"/>
        <v>New TriggersDebit ACH behaviorAll Months</v>
      </c>
      <c r="AY95" t="s">
        <v>598</v>
      </c>
      <c r="AZ95" t="s">
        <v>204</v>
      </c>
      <c r="BA95" t="s">
        <v>594</v>
      </c>
      <c r="BB95">
        <v>859</v>
      </c>
      <c r="BC95">
        <v>0.31605562580000002</v>
      </c>
      <c r="BD95">
        <v>6.1555555556000003</v>
      </c>
      <c r="BE95" s="175" t="str">
        <f t="shared" si="30"/>
        <v>All Months</v>
      </c>
      <c r="BM95" s="175" t="str">
        <f t="shared" si="31"/>
        <v>Settlement AdvanceOct - 14All Repayments</v>
      </c>
      <c r="BN95" t="s">
        <v>164</v>
      </c>
      <c r="BO95" t="s">
        <v>301</v>
      </c>
      <c r="BP95">
        <v>1</v>
      </c>
      <c r="BQ95">
        <v>18229.95</v>
      </c>
      <c r="BR95">
        <v>14822687.66</v>
      </c>
      <c r="BS95" t="s">
        <v>600</v>
      </c>
      <c r="BT95" s="175">
        <f t="shared" si="32"/>
        <v>1.2298680521478384E-3</v>
      </c>
      <c r="BU95" s="175" t="str">
        <f t="shared" si="33"/>
        <v>Oct - 14</v>
      </c>
      <c r="CU95" s="175" t="str">
        <f t="shared" si="35"/>
        <v>Two Year FinancingJan - 15All Industries</v>
      </c>
      <c r="CV95" t="s">
        <v>161</v>
      </c>
      <c r="CW95" t="s">
        <v>520</v>
      </c>
      <c r="CX95">
        <v>1</v>
      </c>
      <c r="CY95">
        <v>40807.370000000003</v>
      </c>
      <c r="CZ95">
        <v>172050483.78999999</v>
      </c>
      <c r="DA95" t="s">
        <v>597</v>
      </c>
      <c r="DB95" s="175">
        <f t="shared" si="36"/>
        <v>2.3718253562023304E-4</v>
      </c>
      <c r="DC95" s="175" t="str">
        <f t="shared" si="37"/>
        <v>Jan - 15</v>
      </c>
      <c r="DH95" s="175" t="str">
        <f t="shared" si="38"/>
        <v>W/O last 12MRetailOne Year FinancingM10</v>
      </c>
      <c r="DI95" t="s">
        <v>158</v>
      </c>
      <c r="DJ95" t="s">
        <v>77</v>
      </c>
      <c r="DK95" t="s">
        <v>12</v>
      </c>
      <c r="DL95" t="s">
        <v>603</v>
      </c>
      <c r="DM95">
        <v>4</v>
      </c>
    </row>
    <row r="96" spans="2:117" x14ac:dyDescent="0.3">
      <c r="B96" s="175" t="str">
        <f t="shared" si="21"/>
        <v>All Trigger TypesOthersMay - 14</v>
      </c>
      <c r="C96" t="s">
        <v>626</v>
      </c>
      <c r="D96" t="s">
        <v>106</v>
      </c>
      <c r="E96" t="s">
        <v>296</v>
      </c>
      <c r="F96">
        <v>401</v>
      </c>
      <c r="G96">
        <v>69</v>
      </c>
      <c r="H96">
        <v>332</v>
      </c>
      <c r="I96" s="175" t="str">
        <f t="shared" si="22"/>
        <v>May - 14</v>
      </c>
      <c r="N96" s="175" t="str">
        <f t="shared" si="23"/>
        <v>All Trigger TypesCV dropNov - 14No Action Taken (Not Req)</v>
      </c>
      <c r="O96" t="s">
        <v>626</v>
      </c>
      <c r="P96" t="s">
        <v>203</v>
      </c>
      <c r="Q96" t="s">
        <v>302</v>
      </c>
      <c r="R96" t="s">
        <v>617</v>
      </c>
      <c r="S96">
        <v>152</v>
      </c>
      <c r="T96">
        <v>552</v>
      </c>
      <c r="U96">
        <v>0.27536231880000001</v>
      </c>
      <c r="V96" s="175" t="str">
        <f t="shared" si="24"/>
        <v>Nov - 14</v>
      </c>
      <c r="Y96" s="175" t="str">
        <f t="shared" si="25"/>
        <v>All Trigger TypesDebit ACH behaviorJan - 14No Action Taken (Req)</v>
      </c>
      <c r="Z96" t="s">
        <v>626</v>
      </c>
      <c r="AA96" t="s">
        <v>204</v>
      </c>
      <c r="AB96" t="s">
        <v>294</v>
      </c>
      <c r="AC96">
        <v>20</v>
      </c>
      <c r="AD96" t="s">
        <v>616</v>
      </c>
      <c r="AE96">
        <v>0</v>
      </c>
      <c r="AF96">
        <v>0</v>
      </c>
      <c r="AG96" s="175" t="str">
        <f t="shared" si="26"/>
        <v>Jan - 14</v>
      </c>
      <c r="AK96" s="175" t="str">
        <f t="shared" si="27"/>
        <v>New TriggersDebit ACH behaviorJan - 15Customer contact</v>
      </c>
      <c r="AL96" t="s">
        <v>598</v>
      </c>
      <c r="AM96" t="s">
        <v>204</v>
      </c>
      <c r="AN96" t="s">
        <v>520</v>
      </c>
      <c r="AO96" t="s">
        <v>571</v>
      </c>
      <c r="AP96">
        <v>6</v>
      </c>
      <c r="AQ96">
        <v>43</v>
      </c>
      <c r="AR96">
        <v>0.1395348837</v>
      </c>
      <c r="AS96" s="175" t="str">
        <f t="shared" si="28"/>
        <v>Jan - 15</v>
      </c>
      <c r="AX96" s="175" t="str">
        <f t="shared" si="29"/>
        <v>New TriggersDebit ACH behaviorDec - 14</v>
      </c>
      <c r="AY96" t="s">
        <v>598</v>
      </c>
      <c r="AZ96" t="s">
        <v>204</v>
      </c>
      <c r="BA96" t="s">
        <v>303</v>
      </c>
      <c r="BB96">
        <v>145</v>
      </c>
      <c r="BC96">
        <v>0</v>
      </c>
      <c r="BD96">
        <v>8.4794520547999994</v>
      </c>
      <c r="BE96" s="175" t="str">
        <f t="shared" si="30"/>
        <v>Dec - 14</v>
      </c>
      <c r="BM96" s="175" t="str">
        <f t="shared" si="31"/>
        <v>Settlement AdvanceSep - 14All Repayments</v>
      </c>
      <c r="BN96" t="s">
        <v>164</v>
      </c>
      <c r="BO96" t="s">
        <v>300</v>
      </c>
      <c r="BP96">
        <v>6</v>
      </c>
      <c r="BQ96">
        <v>81638.77</v>
      </c>
      <c r="BR96">
        <v>15615558.619999999</v>
      </c>
      <c r="BS96" t="s">
        <v>600</v>
      </c>
      <c r="BT96" s="175">
        <f t="shared" si="32"/>
        <v>5.2280403145769762E-3</v>
      </c>
      <c r="BU96" s="175" t="str">
        <f t="shared" si="33"/>
        <v>Sep - 14</v>
      </c>
      <c r="CU96" s="175" t="str">
        <f t="shared" si="35"/>
        <v>Two Year FinancingJul - 14All Industries</v>
      </c>
      <c r="CV96" t="s">
        <v>161</v>
      </c>
      <c r="CW96" t="s">
        <v>298</v>
      </c>
      <c r="CX96">
        <v>0</v>
      </c>
      <c r="CY96">
        <v>0</v>
      </c>
      <c r="CZ96">
        <v>17320279.98</v>
      </c>
      <c r="DA96" t="s">
        <v>597</v>
      </c>
      <c r="DB96" s="175">
        <f t="shared" si="36"/>
        <v>0</v>
      </c>
      <c r="DC96" s="175" t="str">
        <f t="shared" si="37"/>
        <v>Jul - 14</v>
      </c>
      <c r="DH96" s="175" t="str">
        <f t="shared" si="38"/>
        <v>W/O last 12MRetailOne Year FinancingM11</v>
      </c>
      <c r="DI96" t="s">
        <v>158</v>
      </c>
      <c r="DJ96" t="s">
        <v>78</v>
      </c>
      <c r="DK96" t="s">
        <v>12</v>
      </c>
      <c r="DL96" t="s">
        <v>603</v>
      </c>
      <c r="DM96">
        <v>6</v>
      </c>
    </row>
    <row r="97" spans="2:117" x14ac:dyDescent="0.3">
      <c r="B97" s="175" t="str">
        <f t="shared" si="21"/>
        <v>All Trigger TypesOthersNov - 14</v>
      </c>
      <c r="C97" t="s">
        <v>626</v>
      </c>
      <c r="D97" t="s">
        <v>106</v>
      </c>
      <c r="E97" t="s">
        <v>302</v>
      </c>
      <c r="F97">
        <v>536</v>
      </c>
      <c r="G97">
        <v>74</v>
      </c>
      <c r="H97">
        <v>462</v>
      </c>
      <c r="I97" s="175" t="str">
        <f t="shared" si="22"/>
        <v>Nov - 14</v>
      </c>
      <c r="N97" s="175" t="str">
        <f t="shared" si="23"/>
        <v>All Trigger TypesCV dropNov - 14Action Taken (Late)</v>
      </c>
      <c r="O97" t="s">
        <v>626</v>
      </c>
      <c r="P97" t="s">
        <v>203</v>
      </c>
      <c r="Q97" t="s">
        <v>302</v>
      </c>
      <c r="R97" t="s">
        <v>589</v>
      </c>
      <c r="S97">
        <v>15</v>
      </c>
      <c r="T97">
        <v>552</v>
      </c>
      <c r="U97">
        <v>2.7173913000000001E-2</v>
      </c>
      <c r="V97" s="175" t="str">
        <f t="shared" si="24"/>
        <v>Nov - 14</v>
      </c>
      <c r="Y97" s="175" t="str">
        <f t="shared" si="25"/>
        <v>All Trigger TypesDebit ACH behaviorJul - 14Action Taken (Late)</v>
      </c>
      <c r="Z97" t="s">
        <v>626</v>
      </c>
      <c r="AA97" t="s">
        <v>204</v>
      </c>
      <c r="AB97" t="s">
        <v>298</v>
      </c>
      <c r="AC97">
        <v>1</v>
      </c>
      <c r="AD97" t="s">
        <v>589</v>
      </c>
      <c r="AE97">
        <v>0</v>
      </c>
      <c r="AF97">
        <v>0</v>
      </c>
      <c r="AG97" s="175" t="str">
        <f t="shared" si="26"/>
        <v>Jul - 14</v>
      </c>
      <c r="AK97" s="175" t="str">
        <f t="shared" si="27"/>
        <v>New TriggersDebit ACH behaviorJan - 15Debit ACH</v>
      </c>
      <c r="AL97" t="s">
        <v>598</v>
      </c>
      <c r="AM97" t="s">
        <v>204</v>
      </c>
      <c r="AN97" t="s">
        <v>520</v>
      </c>
      <c r="AO97" t="s">
        <v>202</v>
      </c>
      <c r="AP97">
        <v>1</v>
      </c>
      <c r="AQ97">
        <v>43</v>
      </c>
      <c r="AR97">
        <v>2.3255814E-2</v>
      </c>
      <c r="AS97" s="175" t="str">
        <f t="shared" si="28"/>
        <v>Jan - 15</v>
      </c>
      <c r="AX97" s="175" t="str">
        <f t="shared" si="29"/>
        <v>New TriggersDebit ACH behaviorFeb - 15</v>
      </c>
      <c r="AY97" t="s">
        <v>598</v>
      </c>
      <c r="AZ97" t="s">
        <v>204</v>
      </c>
      <c r="BA97" t="s">
        <v>519</v>
      </c>
      <c r="BB97">
        <v>145</v>
      </c>
      <c r="BC97">
        <v>0</v>
      </c>
      <c r="BD97">
        <v>14.780821917999999</v>
      </c>
      <c r="BE97" s="175" t="str">
        <f t="shared" si="30"/>
        <v>Feb - 15</v>
      </c>
      <c r="BM97" s="175" t="str">
        <f t="shared" si="31"/>
        <v>Two Year FinancingAug - 14All Repayments</v>
      </c>
      <c r="BN97" t="s">
        <v>161</v>
      </c>
      <c r="BO97" t="s">
        <v>299</v>
      </c>
      <c r="BP97">
        <v>0</v>
      </c>
      <c r="BQ97">
        <v>0</v>
      </c>
      <c r="BR97">
        <v>47742460.670000002</v>
      </c>
      <c r="BS97" t="s">
        <v>600</v>
      </c>
      <c r="BT97" s="175">
        <f t="shared" si="32"/>
        <v>0</v>
      </c>
      <c r="BU97" s="175" t="str">
        <f t="shared" si="33"/>
        <v>Aug - 14</v>
      </c>
      <c r="CU97" s="175" t="str">
        <f t="shared" si="35"/>
        <v>Two Year FinancingJun - 14All Industries</v>
      </c>
      <c r="CV97" t="s">
        <v>161</v>
      </c>
      <c r="CW97" t="s">
        <v>297</v>
      </c>
      <c r="CX97">
        <v>0</v>
      </c>
      <c r="CY97">
        <v>0</v>
      </c>
      <c r="CZ97">
        <v>2410284.85</v>
      </c>
      <c r="DA97" t="s">
        <v>597</v>
      </c>
      <c r="DB97" s="175">
        <f t="shared" si="36"/>
        <v>0</v>
      </c>
      <c r="DC97" s="175" t="str">
        <f t="shared" si="37"/>
        <v>Jun - 14</v>
      </c>
      <c r="DH97" s="175" t="str">
        <f t="shared" si="38"/>
        <v>W/O last 12MRetailOne Year FinancingM12</v>
      </c>
      <c r="DI97" t="s">
        <v>158</v>
      </c>
      <c r="DJ97" t="s">
        <v>79</v>
      </c>
      <c r="DK97" t="s">
        <v>12</v>
      </c>
      <c r="DL97" t="s">
        <v>603</v>
      </c>
      <c r="DM97">
        <v>8</v>
      </c>
    </row>
    <row r="98" spans="2:117" x14ac:dyDescent="0.3">
      <c r="B98" s="175" t="str">
        <f t="shared" si="21"/>
        <v>All Trigger TypesOthersOct - 14</v>
      </c>
      <c r="C98" t="s">
        <v>626</v>
      </c>
      <c r="D98" t="s">
        <v>106</v>
      </c>
      <c r="E98" t="s">
        <v>301</v>
      </c>
      <c r="F98">
        <v>604</v>
      </c>
      <c r="G98">
        <v>103</v>
      </c>
      <c r="H98">
        <v>501</v>
      </c>
      <c r="I98" s="175" t="str">
        <f t="shared" si="22"/>
        <v>Oct - 14</v>
      </c>
      <c r="N98" s="175" t="str">
        <f t="shared" si="23"/>
        <v>All Trigger TypesCV dropNov - 14Action Taken (Timely)</v>
      </c>
      <c r="O98" t="s">
        <v>626</v>
      </c>
      <c r="P98" t="s">
        <v>203</v>
      </c>
      <c r="Q98" t="s">
        <v>302</v>
      </c>
      <c r="R98" t="s">
        <v>588</v>
      </c>
      <c r="S98">
        <v>73</v>
      </c>
      <c r="T98">
        <v>552</v>
      </c>
      <c r="U98">
        <v>0.13224637680000001</v>
      </c>
      <c r="V98" s="175" t="str">
        <f t="shared" si="24"/>
        <v>Nov - 14</v>
      </c>
      <c r="Y98" s="175" t="str">
        <f t="shared" si="25"/>
        <v>All Trigger TypesDebit ACH behaviorJul - 14Action Taken (Timely)</v>
      </c>
      <c r="Z98" t="s">
        <v>626</v>
      </c>
      <c r="AA98" t="s">
        <v>204</v>
      </c>
      <c r="AB98" t="s">
        <v>298</v>
      </c>
      <c r="AC98">
        <v>6</v>
      </c>
      <c r="AD98" t="s">
        <v>588</v>
      </c>
      <c r="AE98">
        <v>2</v>
      </c>
      <c r="AF98">
        <v>0.33333333329999998</v>
      </c>
      <c r="AG98" s="175" t="str">
        <f t="shared" si="26"/>
        <v>Jul - 14</v>
      </c>
      <c r="AK98" s="175" t="str">
        <f t="shared" si="27"/>
        <v>New TriggersDebit ACH behaviorJan - 15No action</v>
      </c>
      <c r="AL98" t="s">
        <v>598</v>
      </c>
      <c r="AM98" t="s">
        <v>204</v>
      </c>
      <c r="AN98" t="s">
        <v>520</v>
      </c>
      <c r="AO98" t="s">
        <v>623</v>
      </c>
      <c r="AP98">
        <v>34</v>
      </c>
      <c r="AQ98">
        <v>43</v>
      </c>
      <c r="AR98">
        <v>0.79069767440000005</v>
      </c>
      <c r="AS98" s="175" t="str">
        <f t="shared" si="28"/>
        <v>Jan - 15</v>
      </c>
      <c r="AX98" s="175" t="str">
        <f t="shared" si="29"/>
        <v>New TriggersDebit ACH behaviorJan - 15</v>
      </c>
      <c r="AY98" t="s">
        <v>598</v>
      </c>
      <c r="AZ98" t="s">
        <v>204</v>
      </c>
      <c r="BA98" t="s">
        <v>520</v>
      </c>
      <c r="BB98">
        <v>43</v>
      </c>
      <c r="BC98">
        <v>0</v>
      </c>
      <c r="BD98">
        <v>11.608695652</v>
      </c>
      <c r="BE98" s="175" t="str">
        <f t="shared" si="30"/>
        <v>Jan - 15</v>
      </c>
      <c r="BM98" s="175" t="str">
        <f t="shared" si="31"/>
        <v>Two Year FinancingDec - 14All Repayments</v>
      </c>
      <c r="BN98" t="s">
        <v>161</v>
      </c>
      <c r="BO98" t="s">
        <v>303</v>
      </c>
      <c r="BP98">
        <v>0</v>
      </c>
      <c r="BQ98">
        <v>0</v>
      </c>
      <c r="BR98">
        <v>153243248.06999999</v>
      </c>
      <c r="BS98" t="s">
        <v>600</v>
      </c>
      <c r="BT98" s="175">
        <f t="shared" si="32"/>
        <v>0</v>
      </c>
      <c r="BU98" s="175" t="str">
        <f t="shared" si="33"/>
        <v>Dec - 14</v>
      </c>
      <c r="CU98" s="175" t="str">
        <f t="shared" si="35"/>
        <v>Two Year FinancingNov - 14All Industries</v>
      </c>
      <c r="CV98" t="s">
        <v>161</v>
      </c>
      <c r="CW98" t="s">
        <v>302</v>
      </c>
      <c r="CX98">
        <v>0</v>
      </c>
      <c r="CY98">
        <v>0</v>
      </c>
      <c r="CZ98">
        <v>135901684.28999999</v>
      </c>
      <c r="DA98" t="s">
        <v>597</v>
      </c>
      <c r="DB98" s="175">
        <f t="shared" si="36"/>
        <v>0</v>
      </c>
      <c r="DC98" s="175" t="str">
        <f t="shared" si="37"/>
        <v>Nov - 14</v>
      </c>
      <c r="DH98" s="175" t="str">
        <f t="shared" si="38"/>
        <v>W/O last 12MRetailOne Year FinancingM13</v>
      </c>
      <c r="DI98" t="s">
        <v>158</v>
      </c>
      <c r="DJ98" t="s">
        <v>561</v>
      </c>
      <c r="DK98" t="s">
        <v>12</v>
      </c>
      <c r="DL98" t="s">
        <v>603</v>
      </c>
      <c r="DM98">
        <v>2</v>
      </c>
    </row>
    <row r="99" spans="2:117" x14ac:dyDescent="0.3">
      <c r="B99" s="175" t="str">
        <f t="shared" si="21"/>
        <v>All Trigger TypesOthersSep - 14</v>
      </c>
      <c r="C99" t="s">
        <v>626</v>
      </c>
      <c r="D99" t="s">
        <v>106</v>
      </c>
      <c r="E99" t="s">
        <v>300</v>
      </c>
      <c r="F99">
        <v>561</v>
      </c>
      <c r="G99">
        <v>68</v>
      </c>
      <c r="H99">
        <v>493</v>
      </c>
      <c r="I99" s="175" t="str">
        <f t="shared" si="22"/>
        <v>Sep - 14</v>
      </c>
      <c r="N99" s="175" t="str">
        <f t="shared" si="23"/>
        <v>All Trigger TypesCV dropNov - 14No Action Taken (Req)</v>
      </c>
      <c r="O99" t="s">
        <v>626</v>
      </c>
      <c r="P99" t="s">
        <v>203</v>
      </c>
      <c r="Q99" t="s">
        <v>302</v>
      </c>
      <c r="R99" t="s">
        <v>616</v>
      </c>
      <c r="S99">
        <v>312</v>
      </c>
      <c r="T99">
        <v>552</v>
      </c>
      <c r="U99">
        <v>0.56521739130000004</v>
      </c>
      <c r="V99" s="175" t="str">
        <f t="shared" si="24"/>
        <v>Nov - 14</v>
      </c>
      <c r="Y99" s="175" t="str">
        <f t="shared" si="25"/>
        <v>All Trigger TypesDebit ACH behaviorJul - 14No Action Taken (Not Req)</v>
      </c>
      <c r="Z99" t="s">
        <v>626</v>
      </c>
      <c r="AA99" t="s">
        <v>204</v>
      </c>
      <c r="AB99" t="s">
        <v>298</v>
      </c>
      <c r="AC99">
        <v>67</v>
      </c>
      <c r="AD99" t="s">
        <v>617</v>
      </c>
      <c r="AE99">
        <v>1</v>
      </c>
      <c r="AF99">
        <v>1.49253731E-2</v>
      </c>
      <c r="AG99" s="175" t="str">
        <f t="shared" si="26"/>
        <v>Jul - 14</v>
      </c>
      <c r="AK99" s="175" t="str">
        <f t="shared" si="27"/>
        <v>New TriggersDebit ACH behaviorJan - 15Others</v>
      </c>
      <c r="AL99" t="s">
        <v>598</v>
      </c>
      <c r="AM99" t="s">
        <v>204</v>
      </c>
      <c r="AN99" t="s">
        <v>520</v>
      </c>
      <c r="AO99" t="s">
        <v>106</v>
      </c>
      <c r="AP99">
        <v>1</v>
      </c>
      <c r="AQ99">
        <v>43</v>
      </c>
      <c r="AR99">
        <v>2.3255814E-2</v>
      </c>
      <c r="AS99" s="175" t="str">
        <f t="shared" si="28"/>
        <v>Jan - 15</v>
      </c>
      <c r="AX99" s="175" t="str">
        <f t="shared" si="29"/>
        <v>New TriggersDebit ACH behaviorJul - 14</v>
      </c>
      <c r="AY99" t="s">
        <v>598</v>
      </c>
      <c r="AZ99" t="s">
        <v>204</v>
      </c>
      <c r="BA99" t="s">
        <v>298</v>
      </c>
      <c r="BB99">
        <v>70</v>
      </c>
      <c r="BC99">
        <v>0</v>
      </c>
      <c r="BD99">
        <v>2.6346153846</v>
      </c>
      <c r="BE99" s="175" t="str">
        <f t="shared" si="30"/>
        <v>Jul - 14</v>
      </c>
      <c r="BM99" s="175" t="str">
        <f t="shared" si="31"/>
        <v>Two Year FinancingFeb - 15All Repayments</v>
      </c>
      <c r="BN99" t="s">
        <v>161</v>
      </c>
      <c r="BO99" t="s">
        <v>519</v>
      </c>
      <c r="BP99">
        <v>1</v>
      </c>
      <c r="BQ99">
        <v>140529.1</v>
      </c>
      <c r="BR99">
        <v>185821417.75999999</v>
      </c>
      <c r="BS99" t="s">
        <v>600</v>
      </c>
      <c r="BT99" s="175">
        <f t="shared" si="32"/>
        <v>7.5625889466359657E-4</v>
      </c>
      <c r="BU99" s="175" t="str">
        <f t="shared" si="33"/>
        <v>Feb - 15</v>
      </c>
      <c r="CU99" s="175" t="str">
        <f t="shared" si="35"/>
        <v>Two Year FinancingOct - 14All Industries</v>
      </c>
      <c r="CV99" t="s">
        <v>161</v>
      </c>
      <c r="CW99" t="s">
        <v>301</v>
      </c>
      <c r="CX99">
        <v>0</v>
      </c>
      <c r="CY99">
        <v>0</v>
      </c>
      <c r="CZ99">
        <v>114645258.01000001</v>
      </c>
      <c r="DA99" t="s">
        <v>597</v>
      </c>
      <c r="DB99" s="175">
        <f t="shared" si="36"/>
        <v>0</v>
      </c>
      <c r="DC99" s="175" t="str">
        <f t="shared" si="37"/>
        <v>Oct - 14</v>
      </c>
      <c r="DH99" s="175" t="str">
        <f t="shared" si="38"/>
        <v>W/O last 12MRetailOne Year FinancingM14</v>
      </c>
      <c r="DI99" t="s">
        <v>158</v>
      </c>
      <c r="DJ99" t="s">
        <v>562</v>
      </c>
      <c r="DK99" t="s">
        <v>12</v>
      </c>
      <c r="DL99" t="s">
        <v>603</v>
      </c>
      <c r="DM99">
        <v>9</v>
      </c>
    </row>
    <row r="100" spans="2:117" x14ac:dyDescent="0.3">
      <c r="B100" s="175" t="str">
        <f t="shared" si="21"/>
        <v>New TriggersAgingApr - 14</v>
      </c>
      <c r="C100" t="s">
        <v>598</v>
      </c>
      <c r="D100" t="s">
        <v>391</v>
      </c>
      <c r="E100" t="s">
        <v>295</v>
      </c>
      <c r="F100">
        <v>234</v>
      </c>
      <c r="G100">
        <v>114</v>
      </c>
      <c r="H100">
        <v>120</v>
      </c>
      <c r="I100" s="175" t="str">
        <f t="shared" si="22"/>
        <v>Apr - 14</v>
      </c>
      <c r="N100" s="175" t="str">
        <f t="shared" si="23"/>
        <v>All Trigger TypesCV dropOct - 14No Action Taken (Req)</v>
      </c>
      <c r="O100" t="s">
        <v>626</v>
      </c>
      <c r="P100" t="s">
        <v>203</v>
      </c>
      <c r="Q100" t="s">
        <v>301</v>
      </c>
      <c r="R100" t="s">
        <v>616</v>
      </c>
      <c r="S100">
        <v>89</v>
      </c>
      <c r="T100">
        <v>121</v>
      </c>
      <c r="U100">
        <v>0.73553719009999996</v>
      </c>
      <c r="V100" s="175" t="str">
        <f t="shared" si="24"/>
        <v>Oct - 14</v>
      </c>
      <c r="Y100" s="175" t="str">
        <f t="shared" si="25"/>
        <v>All Trigger TypesDebit ACH behaviorJul - 14No Action Taken (Req)</v>
      </c>
      <c r="Z100" t="s">
        <v>626</v>
      </c>
      <c r="AA100" t="s">
        <v>204</v>
      </c>
      <c r="AB100" t="s">
        <v>298</v>
      </c>
      <c r="AC100">
        <v>35</v>
      </c>
      <c r="AD100" t="s">
        <v>616</v>
      </c>
      <c r="AE100">
        <v>2</v>
      </c>
      <c r="AF100">
        <v>5.71428571E-2</v>
      </c>
      <c r="AG100" s="175" t="str">
        <f t="shared" si="26"/>
        <v>Jul - 14</v>
      </c>
      <c r="AK100" s="175" t="str">
        <f t="shared" si="27"/>
        <v>New TriggersDebit ACH behaviorJan - 15Payment plan</v>
      </c>
      <c r="AL100" t="s">
        <v>598</v>
      </c>
      <c r="AM100" t="s">
        <v>204</v>
      </c>
      <c r="AN100" t="s">
        <v>520</v>
      </c>
      <c r="AO100" t="s">
        <v>538</v>
      </c>
      <c r="AP100">
        <v>1</v>
      </c>
      <c r="AQ100">
        <v>43</v>
      </c>
      <c r="AR100">
        <v>2.3255814E-2</v>
      </c>
      <c r="AS100" s="175" t="str">
        <f t="shared" si="28"/>
        <v>Jan - 15</v>
      </c>
      <c r="AX100" s="175" t="str">
        <f t="shared" si="29"/>
        <v>New TriggersDebit ACH behaviorJun - 14</v>
      </c>
      <c r="AY100" t="s">
        <v>598</v>
      </c>
      <c r="AZ100" t="s">
        <v>204</v>
      </c>
      <c r="BA100" t="s">
        <v>297</v>
      </c>
      <c r="BB100">
        <v>67</v>
      </c>
      <c r="BC100">
        <v>2.3174603175000001</v>
      </c>
      <c r="BD100">
        <v>2.2708333333000001</v>
      </c>
      <c r="BE100" s="175" t="str">
        <f t="shared" si="30"/>
        <v>Jun - 14</v>
      </c>
      <c r="BM100" s="175" t="str">
        <f t="shared" si="31"/>
        <v>Two Year FinancingJan - 15All Repayments</v>
      </c>
      <c r="BN100" t="s">
        <v>161</v>
      </c>
      <c r="BO100" t="s">
        <v>520</v>
      </c>
      <c r="BP100">
        <v>1</v>
      </c>
      <c r="BQ100">
        <v>40807.370000000003</v>
      </c>
      <c r="BR100">
        <v>172050483.78999999</v>
      </c>
      <c r="BS100" t="s">
        <v>600</v>
      </c>
      <c r="BT100" s="175">
        <f t="shared" si="32"/>
        <v>2.3718253562023304E-4</v>
      </c>
      <c r="BU100" s="175" t="str">
        <f t="shared" si="33"/>
        <v>Jan - 15</v>
      </c>
      <c r="CU100" s="175" t="str">
        <f t="shared" si="35"/>
        <v>Two Year FinancingSep - 14All Industries</v>
      </c>
      <c r="CV100" t="s">
        <v>161</v>
      </c>
      <c r="CW100" t="s">
        <v>300</v>
      </c>
      <c r="CX100">
        <v>0</v>
      </c>
      <c r="CY100">
        <v>0</v>
      </c>
      <c r="CZ100">
        <v>79694806.079999998</v>
      </c>
      <c r="DA100" t="s">
        <v>597</v>
      </c>
      <c r="DB100" s="175">
        <f t="shared" si="36"/>
        <v>0</v>
      </c>
      <c r="DC100" s="175" t="str">
        <f t="shared" si="37"/>
        <v>Sep - 14</v>
      </c>
      <c r="DH100" s="175" t="str">
        <f t="shared" si="38"/>
        <v>W/O last 12MRetailOne Year FinancingM15</v>
      </c>
      <c r="DI100" t="s">
        <v>158</v>
      </c>
      <c r="DJ100" t="s">
        <v>563</v>
      </c>
      <c r="DK100" t="s">
        <v>12</v>
      </c>
      <c r="DL100" t="s">
        <v>603</v>
      </c>
      <c r="DM100">
        <v>1</v>
      </c>
    </row>
    <row r="101" spans="2:117" x14ac:dyDescent="0.3">
      <c r="B101" s="175" t="str">
        <f t="shared" si="21"/>
        <v>New TriggersAgingAug - 14</v>
      </c>
      <c r="C101" t="s">
        <v>598</v>
      </c>
      <c r="D101" t="s">
        <v>391</v>
      </c>
      <c r="E101" t="s">
        <v>299</v>
      </c>
      <c r="F101">
        <v>251</v>
      </c>
      <c r="G101">
        <v>72</v>
      </c>
      <c r="H101">
        <v>179</v>
      </c>
      <c r="I101" s="175" t="str">
        <f t="shared" si="22"/>
        <v>Aug - 14</v>
      </c>
      <c r="N101" s="175" t="str">
        <f t="shared" si="23"/>
        <v>All Trigger TypesCV dropOct - 14No Action Taken (Not Req)</v>
      </c>
      <c r="O101" t="s">
        <v>626</v>
      </c>
      <c r="P101" t="s">
        <v>203</v>
      </c>
      <c r="Q101" t="s">
        <v>301</v>
      </c>
      <c r="R101" t="s">
        <v>617</v>
      </c>
      <c r="S101">
        <v>15</v>
      </c>
      <c r="T101">
        <v>121</v>
      </c>
      <c r="U101">
        <v>0.1239669421</v>
      </c>
      <c r="V101" s="175" t="str">
        <f t="shared" si="24"/>
        <v>Oct - 14</v>
      </c>
      <c r="Y101" s="175" t="str">
        <f t="shared" si="25"/>
        <v>All Trigger TypesDebit ACH behaviorJun - 14Action Taken (Late)</v>
      </c>
      <c r="Z101" t="s">
        <v>626</v>
      </c>
      <c r="AA101" t="s">
        <v>204</v>
      </c>
      <c r="AB101" t="s">
        <v>297</v>
      </c>
      <c r="AC101">
        <v>4</v>
      </c>
      <c r="AD101" t="s">
        <v>589</v>
      </c>
      <c r="AE101">
        <v>0</v>
      </c>
      <c r="AF101">
        <v>0</v>
      </c>
      <c r="AG101" s="175" t="str">
        <f t="shared" si="26"/>
        <v>Jun - 14</v>
      </c>
      <c r="AK101" s="175" t="str">
        <f t="shared" si="27"/>
        <v>New TriggersNo amortizationJan - 15Customer contact</v>
      </c>
      <c r="AL101" t="s">
        <v>598</v>
      </c>
      <c r="AM101" t="s">
        <v>537</v>
      </c>
      <c r="AN101" t="s">
        <v>520</v>
      </c>
      <c r="AO101" t="s">
        <v>571</v>
      </c>
      <c r="AP101">
        <v>74</v>
      </c>
      <c r="AQ101">
        <v>407</v>
      </c>
      <c r="AR101">
        <v>0.18181818180000001</v>
      </c>
      <c r="AS101" s="175" t="str">
        <f t="shared" si="28"/>
        <v>Jan - 15</v>
      </c>
      <c r="AX101" s="175" t="str">
        <f t="shared" si="29"/>
        <v>New TriggersDebit ACH behaviorMar - 14</v>
      </c>
      <c r="AY101" t="s">
        <v>598</v>
      </c>
      <c r="AZ101" t="s">
        <v>204</v>
      </c>
      <c r="BA101" t="s">
        <v>525</v>
      </c>
      <c r="BB101">
        <v>23</v>
      </c>
      <c r="BC101">
        <v>1.0666666667</v>
      </c>
      <c r="BD101">
        <v>16.058823529000001</v>
      </c>
      <c r="BE101" s="175" t="str">
        <f t="shared" si="30"/>
        <v>Mar - 14</v>
      </c>
      <c r="BM101" s="175" t="str">
        <f t="shared" si="31"/>
        <v>Two Year FinancingJul - 14All Repayments</v>
      </c>
      <c r="BN101" t="s">
        <v>161</v>
      </c>
      <c r="BO101" t="s">
        <v>298</v>
      </c>
      <c r="BP101">
        <v>0</v>
      </c>
      <c r="BQ101">
        <v>0</v>
      </c>
      <c r="BR101">
        <v>17320279.98</v>
      </c>
      <c r="BS101" t="s">
        <v>600</v>
      </c>
      <c r="BT101" s="175">
        <f t="shared" si="32"/>
        <v>0</v>
      </c>
      <c r="BU101" s="175" t="str">
        <f t="shared" si="33"/>
        <v>Jul - 14</v>
      </c>
      <c r="CU101" s="175" t="str">
        <f t="shared" si="35"/>
        <v>One Year FinancingApr - 14Others</v>
      </c>
      <c r="CV101" t="s">
        <v>158</v>
      </c>
      <c r="CW101" t="s">
        <v>295</v>
      </c>
      <c r="CX101">
        <v>0</v>
      </c>
      <c r="CY101">
        <v>0</v>
      </c>
      <c r="CZ101">
        <v>54407342.280000001</v>
      </c>
      <c r="DA101" t="s">
        <v>106</v>
      </c>
      <c r="DB101" s="175">
        <f t="shared" si="36"/>
        <v>0</v>
      </c>
      <c r="DC101" s="175" t="str">
        <f t="shared" si="37"/>
        <v>Apr - 14</v>
      </c>
      <c r="DH101" s="175" t="str">
        <f t="shared" si="38"/>
        <v>W/O last 12MRetailOne Year FinancingM16</v>
      </c>
      <c r="DI101" t="s">
        <v>158</v>
      </c>
      <c r="DJ101" t="s">
        <v>564</v>
      </c>
      <c r="DK101" t="s">
        <v>12</v>
      </c>
      <c r="DL101" t="s">
        <v>603</v>
      </c>
      <c r="DM101">
        <v>3</v>
      </c>
    </row>
    <row r="102" spans="2:117" x14ac:dyDescent="0.3">
      <c r="B102" s="175" t="str">
        <f t="shared" si="21"/>
        <v>RetriggersAgingAug - 14</v>
      </c>
      <c r="C102" t="s">
        <v>599</v>
      </c>
      <c r="D102" t="s">
        <v>391</v>
      </c>
      <c r="E102" t="s">
        <v>299</v>
      </c>
      <c r="F102">
        <v>21</v>
      </c>
      <c r="G102">
        <v>13</v>
      </c>
      <c r="H102">
        <v>8</v>
      </c>
      <c r="I102" s="175" t="str">
        <f t="shared" si="22"/>
        <v>Aug - 14</v>
      </c>
      <c r="N102" s="175" t="str">
        <f t="shared" si="23"/>
        <v>All Trigger TypesCV dropOct - 14Action Taken (Timely)</v>
      </c>
      <c r="O102" t="s">
        <v>626</v>
      </c>
      <c r="P102" t="s">
        <v>203</v>
      </c>
      <c r="Q102" t="s">
        <v>301</v>
      </c>
      <c r="R102" t="s">
        <v>588</v>
      </c>
      <c r="S102">
        <v>17</v>
      </c>
      <c r="T102">
        <v>121</v>
      </c>
      <c r="U102">
        <v>0.14049586780000001</v>
      </c>
      <c r="V102" s="175" t="str">
        <f t="shared" si="24"/>
        <v>Oct - 14</v>
      </c>
      <c r="Y102" s="175" t="str">
        <f t="shared" si="25"/>
        <v>All Trigger TypesDebit ACH behaviorJun - 14Action Taken (Timely)</v>
      </c>
      <c r="Z102" t="s">
        <v>626</v>
      </c>
      <c r="AA102" t="s">
        <v>204</v>
      </c>
      <c r="AB102" t="s">
        <v>297</v>
      </c>
      <c r="AC102">
        <v>6</v>
      </c>
      <c r="AD102" t="s">
        <v>588</v>
      </c>
      <c r="AE102">
        <v>1</v>
      </c>
      <c r="AF102">
        <v>0.16666666669999999</v>
      </c>
      <c r="AG102" s="175" t="str">
        <f t="shared" si="26"/>
        <v>Jun - 14</v>
      </c>
      <c r="AK102" s="175" t="str">
        <f t="shared" si="27"/>
        <v>New TriggersNo amortizationJan - 15Debit ACH</v>
      </c>
      <c r="AL102" t="s">
        <v>598</v>
      </c>
      <c r="AM102" t="s">
        <v>537</v>
      </c>
      <c r="AN102" t="s">
        <v>520</v>
      </c>
      <c r="AO102" t="s">
        <v>202</v>
      </c>
      <c r="AP102">
        <v>1</v>
      </c>
      <c r="AQ102">
        <v>407</v>
      </c>
      <c r="AR102">
        <v>2.4570025E-3</v>
      </c>
      <c r="AS102" s="175" t="str">
        <f t="shared" si="28"/>
        <v>Jan - 15</v>
      </c>
      <c r="AX102" s="175" t="str">
        <f t="shared" si="29"/>
        <v>New TriggersDebit ACH behaviorMay - 14</v>
      </c>
      <c r="AY102" t="s">
        <v>598</v>
      </c>
      <c r="AZ102" t="s">
        <v>204</v>
      </c>
      <c r="BA102" t="s">
        <v>296</v>
      </c>
      <c r="BB102">
        <v>68</v>
      </c>
      <c r="BC102">
        <v>1.0476190476</v>
      </c>
      <c r="BD102">
        <v>2.7435897435999999</v>
      </c>
      <c r="BE102" s="175" t="str">
        <f t="shared" si="30"/>
        <v>May - 14</v>
      </c>
      <c r="BM102" s="175" t="str">
        <f t="shared" si="31"/>
        <v>Two Year FinancingJun - 14All Repayments</v>
      </c>
      <c r="BN102" t="s">
        <v>161</v>
      </c>
      <c r="BO102" t="s">
        <v>297</v>
      </c>
      <c r="BP102">
        <v>0</v>
      </c>
      <c r="BQ102">
        <v>0</v>
      </c>
      <c r="BR102">
        <v>2410284.85</v>
      </c>
      <c r="BS102" t="s">
        <v>600</v>
      </c>
      <c r="BT102" s="175">
        <f t="shared" si="32"/>
        <v>0</v>
      </c>
      <c r="BU102" s="175" t="str">
        <f t="shared" si="33"/>
        <v>Jun - 14</v>
      </c>
      <c r="CU102" s="175" t="str">
        <f t="shared" si="35"/>
        <v>One Year FinancingApr - 14Restaurant</v>
      </c>
      <c r="CV102" t="s">
        <v>158</v>
      </c>
      <c r="CW102" t="s">
        <v>295</v>
      </c>
      <c r="CX102">
        <v>1</v>
      </c>
      <c r="CY102">
        <v>27860.43</v>
      </c>
      <c r="CZ102">
        <v>90065170.329999998</v>
      </c>
      <c r="DA102" t="s">
        <v>13</v>
      </c>
      <c r="DB102" s="175">
        <f t="shared" si="36"/>
        <v>3.0933633831945254E-4</v>
      </c>
      <c r="DC102" s="175" t="str">
        <f t="shared" si="37"/>
        <v>Apr - 14</v>
      </c>
      <c r="DH102" s="175" t="str">
        <f t="shared" si="38"/>
        <v>W/O last 12MOthersSettlement AdvanceM5</v>
      </c>
      <c r="DI102" t="s">
        <v>164</v>
      </c>
      <c r="DJ102" t="s">
        <v>72</v>
      </c>
      <c r="DK102" t="s">
        <v>106</v>
      </c>
      <c r="DL102" t="s">
        <v>603</v>
      </c>
      <c r="DM102">
        <v>2</v>
      </c>
    </row>
    <row r="103" spans="2:117" x14ac:dyDescent="0.3">
      <c r="B103" s="175" t="str">
        <f t="shared" si="21"/>
        <v>New TriggersAgingDec - 14</v>
      </c>
      <c r="C103" t="s">
        <v>598</v>
      </c>
      <c r="D103" t="s">
        <v>391</v>
      </c>
      <c r="E103" t="s">
        <v>303</v>
      </c>
      <c r="F103">
        <v>338</v>
      </c>
      <c r="G103">
        <v>131</v>
      </c>
      <c r="H103">
        <v>207</v>
      </c>
      <c r="I103" s="175" t="str">
        <f t="shared" si="22"/>
        <v>Dec - 14</v>
      </c>
      <c r="N103" s="175" t="str">
        <f t="shared" si="23"/>
        <v>All Trigger TypesCV dropSep - 14No Action Taken (Not Req)</v>
      </c>
      <c r="O103" t="s">
        <v>626</v>
      </c>
      <c r="P103" t="s">
        <v>203</v>
      </c>
      <c r="Q103" t="s">
        <v>300</v>
      </c>
      <c r="R103" t="s">
        <v>617</v>
      </c>
      <c r="S103">
        <v>53</v>
      </c>
      <c r="T103">
        <v>284</v>
      </c>
      <c r="U103">
        <v>0.18661971829999999</v>
      </c>
      <c r="V103" s="175" t="str">
        <f t="shared" si="24"/>
        <v>Sep - 14</v>
      </c>
      <c r="Y103" s="175" t="str">
        <f t="shared" si="25"/>
        <v>All Trigger TypesDebit ACH behaviorJun - 14No Action Taken (Not Req)</v>
      </c>
      <c r="Z103" t="s">
        <v>626</v>
      </c>
      <c r="AA103" t="s">
        <v>204</v>
      </c>
      <c r="AB103" t="s">
        <v>297</v>
      </c>
      <c r="AC103">
        <v>58</v>
      </c>
      <c r="AD103" t="s">
        <v>617</v>
      </c>
      <c r="AE103">
        <v>0</v>
      </c>
      <c r="AF103">
        <v>0</v>
      </c>
      <c r="AG103" s="175" t="str">
        <f t="shared" si="26"/>
        <v>Jun - 14</v>
      </c>
      <c r="AK103" s="175" t="str">
        <f t="shared" si="27"/>
        <v>New TriggersNo amortizationJan - 15No action</v>
      </c>
      <c r="AL103" t="s">
        <v>598</v>
      </c>
      <c r="AM103" t="s">
        <v>537</v>
      </c>
      <c r="AN103" t="s">
        <v>520</v>
      </c>
      <c r="AO103" t="s">
        <v>623</v>
      </c>
      <c r="AP103">
        <v>326</v>
      </c>
      <c r="AQ103">
        <v>407</v>
      </c>
      <c r="AR103">
        <v>0.80098280099999997</v>
      </c>
      <c r="AS103" s="175" t="str">
        <f t="shared" si="28"/>
        <v>Jan - 15</v>
      </c>
      <c r="AX103" s="175" t="str">
        <f t="shared" si="29"/>
        <v>New TriggersDebit ACH behaviorNov - 14</v>
      </c>
      <c r="AY103" t="s">
        <v>598</v>
      </c>
      <c r="AZ103" t="s">
        <v>204</v>
      </c>
      <c r="BA103" t="s">
        <v>302</v>
      </c>
      <c r="BB103">
        <v>88</v>
      </c>
      <c r="BC103">
        <v>0</v>
      </c>
      <c r="BD103">
        <v>2.8723404255</v>
      </c>
      <c r="BE103" s="175" t="str">
        <f t="shared" si="30"/>
        <v>Nov - 14</v>
      </c>
      <c r="BM103" s="175" t="str">
        <f t="shared" si="31"/>
        <v>Two Year FinancingNov - 14All Repayments</v>
      </c>
      <c r="BN103" t="s">
        <v>161</v>
      </c>
      <c r="BO103" t="s">
        <v>302</v>
      </c>
      <c r="BP103">
        <v>0</v>
      </c>
      <c r="BQ103">
        <v>0</v>
      </c>
      <c r="BR103">
        <v>135901684.28999999</v>
      </c>
      <c r="BS103" t="s">
        <v>600</v>
      </c>
      <c r="BT103" s="175">
        <f t="shared" si="32"/>
        <v>0</v>
      </c>
      <c r="BU103" s="175" t="str">
        <f t="shared" si="33"/>
        <v>Nov - 14</v>
      </c>
      <c r="CU103" s="175" t="str">
        <f t="shared" si="35"/>
        <v>One Year FinancingApr - 14Retail</v>
      </c>
      <c r="CV103" t="s">
        <v>158</v>
      </c>
      <c r="CW103" t="s">
        <v>295</v>
      </c>
      <c r="CX103">
        <v>0</v>
      </c>
      <c r="CY103">
        <v>0</v>
      </c>
      <c r="CZ103">
        <v>157544353.47</v>
      </c>
      <c r="DA103" t="s">
        <v>12</v>
      </c>
      <c r="DB103" s="175">
        <f t="shared" si="36"/>
        <v>0</v>
      </c>
      <c r="DC103" s="175" t="str">
        <f t="shared" si="37"/>
        <v>Apr - 14</v>
      </c>
      <c r="DH103" s="175" t="str">
        <f t="shared" si="38"/>
        <v>W/O last 12MOthersSettlement AdvanceM6</v>
      </c>
      <c r="DI103" t="s">
        <v>164</v>
      </c>
      <c r="DJ103" t="s">
        <v>73</v>
      </c>
      <c r="DK103" t="s">
        <v>106</v>
      </c>
      <c r="DL103" t="s">
        <v>603</v>
      </c>
      <c r="DM103">
        <v>1</v>
      </c>
    </row>
    <row r="104" spans="2:117" x14ac:dyDescent="0.3">
      <c r="B104" s="175" t="str">
        <f t="shared" si="21"/>
        <v>RetriggersAgingDec - 14</v>
      </c>
      <c r="C104" t="s">
        <v>599</v>
      </c>
      <c r="D104" t="s">
        <v>391</v>
      </c>
      <c r="E104" t="s">
        <v>303</v>
      </c>
      <c r="F104">
        <v>60</v>
      </c>
      <c r="G104">
        <v>31</v>
      </c>
      <c r="H104">
        <v>29</v>
      </c>
      <c r="I104" s="175" t="str">
        <f t="shared" si="22"/>
        <v>Dec - 14</v>
      </c>
      <c r="N104" s="175" t="str">
        <f t="shared" si="23"/>
        <v>All Trigger TypesCV dropSep - 14Action Taken (Timely)</v>
      </c>
      <c r="O104" t="s">
        <v>626</v>
      </c>
      <c r="P104" t="s">
        <v>203</v>
      </c>
      <c r="Q104" t="s">
        <v>300</v>
      </c>
      <c r="R104" t="s">
        <v>588</v>
      </c>
      <c r="S104">
        <v>26</v>
      </c>
      <c r="T104">
        <v>284</v>
      </c>
      <c r="U104">
        <v>9.15492958E-2</v>
      </c>
      <c r="V104" s="175" t="str">
        <f t="shared" si="24"/>
        <v>Sep - 14</v>
      </c>
      <c r="Y104" s="175" t="str">
        <f t="shared" si="25"/>
        <v>All Trigger TypesDebit ACH behaviorJun - 14No Action Taken (Req)</v>
      </c>
      <c r="Z104" t="s">
        <v>626</v>
      </c>
      <c r="AA104" t="s">
        <v>204</v>
      </c>
      <c r="AB104" t="s">
        <v>297</v>
      </c>
      <c r="AC104">
        <v>42</v>
      </c>
      <c r="AD104" t="s">
        <v>616</v>
      </c>
      <c r="AE104">
        <v>2</v>
      </c>
      <c r="AF104">
        <v>4.7619047599999999E-2</v>
      </c>
      <c r="AG104" s="175" t="str">
        <f t="shared" si="26"/>
        <v>Jun - 14</v>
      </c>
      <c r="AK104" s="175" t="str">
        <f t="shared" si="27"/>
        <v>New TriggersNo amortizationJan - 15Others</v>
      </c>
      <c r="AL104" t="s">
        <v>598</v>
      </c>
      <c r="AM104" t="s">
        <v>537</v>
      </c>
      <c r="AN104" t="s">
        <v>520</v>
      </c>
      <c r="AO104" t="s">
        <v>106</v>
      </c>
      <c r="AP104">
        <v>4</v>
      </c>
      <c r="AQ104">
        <v>407</v>
      </c>
      <c r="AR104">
        <v>9.8280098000000007E-3</v>
      </c>
      <c r="AS104" s="175" t="str">
        <f t="shared" si="28"/>
        <v>Jan - 15</v>
      </c>
      <c r="AX104" s="175" t="str">
        <f t="shared" si="29"/>
        <v>New TriggersDebit ACH behaviorOct - 14</v>
      </c>
      <c r="AY104" t="s">
        <v>598</v>
      </c>
      <c r="AZ104" t="s">
        <v>204</v>
      </c>
      <c r="BA104" t="s">
        <v>301</v>
      </c>
      <c r="BB104">
        <v>17</v>
      </c>
      <c r="BC104">
        <v>0</v>
      </c>
      <c r="BD104">
        <v>3.2</v>
      </c>
      <c r="BE104" s="175" t="str">
        <f t="shared" si="30"/>
        <v>Oct - 14</v>
      </c>
      <c r="BM104" s="175" t="str">
        <f t="shared" si="31"/>
        <v>Two Year FinancingOct - 14All Repayments</v>
      </c>
      <c r="BN104" t="s">
        <v>161</v>
      </c>
      <c r="BO104" t="s">
        <v>301</v>
      </c>
      <c r="BP104">
        <v>0</v>
      </c>
      <c r="BQ104">
        <v>0</v>
      </c>
      <c r="BR104">
        <v>114645258.01000001</v>
      </c>
      <c r="BS104" t="s">
        <v>600</v>
      </c>
      <c r="BT104" s="175">
        <f t="shared" si="32"/>
        <v>0</v>
      </c>
      <c r="BU104" s="175" t="str">
        <f t="shared" si="33"/>
        <v>Oct - 14</v>
      </c>
      <c r="CU104" s="175" t="str">
        <f t="shared" si="35"/>
        <v>One Year FinancingAug - 14Others</v>
      </c>
      <c r="CV104" t="s">
        <v>158</v>
      </c>
      <c r="CW104" t="s">
        <v>299</v>
      </c>
      <c r="CX104">
        <v>2</v>
      </c>
      <c r="CY104">
        <v>9102.56</v>
      </c>
      <c r="CZ104">
        <v>65716952.299999997</v>
      </c>
      <c r="DA104" t="s">
        <v>106</v>
      </c>
      <c r="DB104" s="175">
        <f t="shared" si="36"/>
        <v>1.3851159680148466E-4</v>
      </c>
      <c r="DC104" s="175" t="str">
        <f t="shared" si="37"/>
        <v>Aug - 14</v>
      </c>
      <c r="DH104" s="175" t="str">
        <f t="shared" si="38"/>
        <v>W/O last 12MRestaurantSettlement AdvanceM8</v>
      </c>
      <c r="DI104" t="s">
        <v>164</v>
      </c>
      <c r="DJ104" t="s">
        <v>75</v>
      </c>
      <c r="DK104" t="s">
        <v>13</v>
      </c>
      <c r="DL104" t="s">
        <v>603</v>
      </c>
      <c r="DM104">
        <v>3</v>
      </c>
    </row>
    <row r="105" spans="2:117" x14ac:dyDescent="0.3">
      <c r="B105" s="175" t="str">
        <f t="shared" si="21"/>
        <v>New TriggersAgingFeb - 15</v>
      </c>
      <c r="C105" t="s">
        <v>598</v>
      </c>
      <c r="D105" t="s">
        <v>391</v>
      </c>
      <c r="E105" t="s">
        <v>519</v>
      </c>
      <c r="F105">
        <v>298</v>
      </c>
      <c r="G105">
        <v>97</v>
      </c>
      <c r="H105">
        <v>201</v>
      </c>
      <c r="I105" s="175" t="str">
        <f t="shared" si="22"/>
        <v>Feb - 15</v>
      </c>
      <c r="N105" s="175" t="str">
        <f t="shared" si="23"/>
        <v>All Trigger TypesCV dropSep - 14No Action Taken (Req)</v>
      </c>
      <c r="O105" t="s">
        <v>626</v>
      </c>
      <c r="P105" t="s">
        <v>203</v>
      </c>
      <c r="Q105" t="s">
        <v>300</v>
      </c>
      <c r="R105" t="s">
        <v>616</v>
      </c>
      <c r="S105">
        <v>196</v>
      </c>
      <c r="T105">
        <v>284</v>
      </c>
      <c r="U105">
        <v>0.69014084509999996</v>
      </c>
      <c r="V105" s="175" t="str">
        <f t="shared" si="24"/>
        <v>Sep - 14</v>
      </c>
      <c r="Y105" s="175" t="str">
        <f t="shared" si="25"/>
        <v>All Trigger TypesDebit ACH behaviorMar - 14Action Taken (Late)</v>
      </c>
      <c r="Z105" t="s">
        <v>626</v>
      </c>
      <c r="AA105" t="s">
        <v>204</v>
      </c>
      <c r="AB105" t="s">
        <v>525</v>
      </c>
      <c r="AC105">
        <v>14</v>
      </c>
      <c r="AD105" t="s">
        <v>589</v>
      </c>
      <c r="AE105">
        <v>0</v>
      </c>
      <c r="AF105">
        <v>0</v>
      </c>
      <c r="AG105" s="175" t="str">
        <f t="shared" si="26"/>
        <v>Mar - 14</v>
      </c>
      <c r="AK105" s="175" t="str">
        <f t="shared" si="27"/>
        <v>New TriggersNo amortizationJan - 15Payment plan</v>
      </c>
      <c r="AL105" t="s">
        <v>598</v>
      </c>
      <c r="AM105" t="s">
        <v>537</v>
      </c>
      <c r="AN105" t="s">
        <v>520</v>
      </c>
      <c r="AO105" t="s">
        <v>538</v>
      </c>
      <c r="AP105">
        <v>2</v>
      </c>
      <c r="AQ105">
        <v>407</v>
      </c>
      <c r="AR105">
        <v>4.9140049000000003E-3</v>
      </c>
      <c r="AS105" s="175" t="str">
        <f t="shared" si="28"/>
        <v>Jan - 15</v>
      </c>
      <c r="AX105" s="175" t="str">
        <f t="shared" si="29"/>
        <v>New TriggersDebit ACH behaviorSep - 14</v>
      </c>
      <c r="AY105" t="s">
        <v>598</v>
      </c>
      <c r="AZ105" t="s">
        <v>204</v>
      </c>
      <c r="BA105" t="s">
        <v>300</v>
      </c>
      <c r="BB105">
        <v>34</v>
      </c>
      <c r="BC105">
        <v>0</v>
      </c>
      <c r="BD105">
        <v>6.4117647058999996</v>
      </c>
      <c r="BE105" s="175" t="str">
        <f t="shared" si="30"/>
        <v>Sep - 14</v>
      </c>
      <c r="BM105" s="175" t="str">
        <f t="shared" si="31"/>
        <v>Two Year FinancingSep - 14All Repayments</v>
      </c>
      <c r="BN105" t="s">
        <v>161</v>
      </c>
      <c r="BO105" t="s">
        <v>300</v>
      </c>
      <c r="BP105">
        <v>0</v>
      </c>
      <c r="BQ105">
        <v>0</v>
      </c>
      <c r="BR105">
        <v>79694806.079999998</v>
      </c>
      <c r="BS105" t="s">
        <v>600</v>
      </c>
      <c r="BT105" s="175">
        <f t="shared" si="32"/>
        <v>0</v>
      </c>
      <c r="BU105" s="175" t="str">
        <f t="shared" si="33"/>
        <v>Sep - 14</v>
      </c>
      <c r="CU105" s="175" t="str">
        <f t="shared" si="35"/>
        <v>One Year FinancingAug - 14Restaurant</v>
      </c>
      <c r="CV105" t="s">
        <v>158</v>
      </c>
      <c r="CW105" t="s">
        <v>299</v>
      </c>
      <c r="CX105">
        <v>4</v>
      </c>
      <c r="CY105">
        <v>138211.01</v>
      </c>
      <c r="CZ105">
        <v>109450076.48999999</v>
      </c>
      <c r="DA105" t="s">
        <v>13</v>
      </c>
      <c r="DB105" s="175">
        <f t="shared" si="36"/>
        <v>1.2627767328479463E-3</v>
      </c>
      <c r="DC105" s="175" t="str">
        <f t="shared" si="37"/>
        <v>Aug - 14</v>
      </c>
      <c r="DH105" s="175" t="str">
        <f t="shared" si="38"/>
        <v>W/O last 12MRestaurantSettlement AdvanceM9</v>
      </c>
      <c r="DI105" t="s">
        <v>164</v>
      </c>
      <c r="DJ105" t="s">
        <v>76</v>
      </c>
      <c r="DK105" t="s">
        <v>13</v>
      </c>
      <c r="DL105" t="s">
        <v>603</v>
      </c>
      <c r="DM105">
        <v>1</v>
      </c>
    </row>
    <row r="106" spans="2:117" x14ac:dyDescent="0.3">
      <c r="B106" s="175" t="str">
        <f t="shared" si="21"/>
        <v>RetriggersAgingFeb - 15</v>
      </c>
      <c r="C106" t="s">
        <v>599</v>
      </c>
      <c r="D106" t="s">
        <v>391</v>
      </c>
      <c r="E106" t="s">
        <v>519</v>
      </c>
      <c r="F106">
        <v>140</v>
      </c>
      <c r="G106">
        <v>67</v>
      </c>
      <c r="H106">
        <v>73</v>
      </c>
      <c r="I106" s="175" t="str">
        <f t="shared" si="22"/>
        <v>Feb - 15</v>
      </c>
      <c r="N106" s="175" t="str">
        <f t="shared" si="23"/>
        <v>All Trigger TypesCV dropSep - 14Action Taken (Late)</v>
      </c>
      <c r="O106" t="s">
        <v>626</v>
      </c>
      <c r="P106" t="s">
        <v>203</v>
      </c>
      <c r="Q106" t="s">
        <v>300</v>
      </c>
      <c r="R106" t="s">
        <v>589</v>
      </c>
      <c r="S106">
        <v>9</v>
      </c>
      <c r="T106">
        <v>284</v>
      </c>
      <c r="U106">
        <v>3.1690140800000002E-2</v>
      </c>
      <c r="V106" s="175" t="str">
        <f t="shared" si="24"/>
        <v>Sep - 14</v>
      </c>
      <c r="Y106" s="175" t="str">
        <f t="shared" si="25"/>
        <v>All Trigger TypesDebit ACH behaviorMar - 14Action Taken (Timely)</v>
      </c>
      <c r="Z106" t="s">
        <v>626</v>
      </c>
      <c r="AA106" t="s">
        <v>204</v>
      </c>
      <c r="AB106" t="s">
        <v>525</v>
      </c>
      <c r="AC106">
        <v>4</v>
      </c>
      <c r="AD106" t="s">
        <v>588</v>
      </c>
      <c r="AE106">
        <v>0</v>
      </c>
      <c r="AF106">
        <v>0</v>
      </c>
      <c r="AG106" s="175" t="str">
        <f t="shared" si="26"/>
        <v>Mar - 14</v>
      </c>
      <c r="AK106" s="175" t="str">
        <f t="shared" si="27"/>
        <v>New TriggersOthersJan - 15Customer contact</v>
      </c>
      <c r="AL106" t="s">
        <v>598</v>
      </c>
      <c r="AM106" t="s">
        <v>106</v>
      </c>
      <c r="AN106" t="s">
        <v>520</v>
      </c>
      <c r="AO106" t="s">
        <v>571</v>
      </c>
      <c r="AP106">
        <v>77</v>
      </c>
      <c r="AQ106">
        <v>248</v>
      </c>
      <c r="AR106">
        <v>0.31048387100000002</v>
      </c>
      <c r="AS106" s="175" t="str">
        <f t="shared" si="28"/>
        <v>Jan - 15</v>
      </c>
      <c r="AX106" s="175" t="str">
        <f t="shared" si="29"/>
        <v>RetriggersDebit ACH behaviorAug - 14</v>
      </c>
      <c r="AY106" t="s">
        <v>599</v>
      </c>
      <c r="AZ106" t="s">
        <v>204</v>
      </c>
      <c r="BA106" t="s">
        <v>299</v>
      </c>
      <c r="BB106">
        <v>1</v>
      </c>
      <c r="BC106">
        <v>0</v>
      </c>
      <c r="BD106">
        <v>152</v>
      </c>
      <c r="BE106" s="175" t="str">
        <f t="shared" si="30"/>
        <v>Aug - 14</v>
      </c>
      <c r="BF106" s="30"/>
      <c r="BM106" s="175" t="str">
        <f t="shared" si="31"/>
        <v>One Year FinancingApr - 14AXP only</v>
      </c>
      <c r="BN106" t="s">
        <v>158</v>
      </c>
      <c r="BO106" t="s">
        <v>295</v>
      </c>
      <c r="BP106">
        <v>1</v>
      </c>
      <c r="BQ106">
        <v>27860.43</v>
      </c>
      <c r="BR106">
        <v>235588304.59999999</v>
      </c>
      <c r="BS106" t="s">
        <v>576</v>
      </c>
      <c r="BT106" s="175">
        <f t="shared" si="32"/>
        <v>1.1825896895562616E-4</v>
      </c>
      <c r="BU106" s="175" t="str">
        <f t="shared" si="33"/>
        <v>Apr - 14</v>
      </c>
      <c r="CU106" s="175" t="str">
        <f t="shared" si="35"/>
        <v>One Year FinancingAug - 14Retail</v>
      </c>
      <c r="CV106" t="s">
        <v>158</v>
      </c>
      <c r="CW106" t="s">
        <v>299</v>
      </c>
      <c r="CX106">
        <v>5</v>
      </c>
      <c r="CY106">
        <v>138283.41</v>
      </c>
      <c r="CZ106">
        <v>188774730.74000001</v>
      </c>
      <c r="DA106" t="s">
        <v>12</v>
      </c>
      <c r="DB106" s="175">
        <f t="shared" si="36"/>
        <v>7.3253135871483856E-4</v>
      </c>
      <c r="DC106" s="175" t="str">
        <f t="shared" si="37"/>
        <v>Aug - 14</v>
      </c>
      <c r="DH106" s="175" t="str">
        <f t="shared" si="38"/>
        <v>W/O last 12MRestaurantSettlement AdvanceM10</v>
      </c>
      <c r="DI106" t="s">
        <v>164</v>
      </c>
      <c r="DJ106" t="s">
        <v>77</v>
      </c>
      <c r="DK106" t="s">
        <v>13</v>
      </c>
      <c r="DL106" t="s">
        <v>603</v>
      </c>
      <c r="DM106">
        <v>1</v>
      </c>
    </row>
    <row r="107" spans="2:117" x14ac:dyDescent="0.3">
      <c r="B107" s="175" t="str">
        <f t="shared" si="21"/>
        <v>New TriggersAgingJan - 15</v>
      </c>
      <c r="C107" t="s">
        <v>598</v>
      </c>
      <c r="D107" t="s">
        <v>391</v>
      </c>
      <c r="E107" t="s">
        <v>520</v>
      </c>
      <c r="F107">
        <v>151</v>
      </c>
      <c r="G107">
        <v>45</v>
      </c>
      <c r="H107">
        <v>106</v>
      </c>
      <c r="I107" s="175" t="str">
        <f t="shared" si="22"/>
        <v>Jan - 15</v>
      </c>
      <c r="N107" s="175" t="str">
        <f t="shared" si="23"/>
        <v>All Trigger TypesDebit ACH behaviorApr - 14Action Taken (Timely)</v>
      </c>
      <c r="O107" t="s">
        <v>626</v>
      </c>
      <c r="P107" t="s">
        <v>204</v>
      </c>
      <c r="Q107" t="s">
        <v>295</v>
      </c>
      <c r="R107" t="s">
        <v>588</v>
      </c>
      <c r="S107">
        <v>2</v>
      </c>
      <c r="T107">
        <v>23</v>
      </c>
      <c r="U107">
        <v>8.6956521699999997E-2</v>
      </c>
      <c r="V107" s="175" t="str">
        <f t="shared" si="24"/>
        <v>Apr - 14</v>
      </c>
      <c r="Y107" s="175" t="str">
        <f t="shared" si="25"/>
        <v>All Trigger TypesDebit ACH behaviorMar - 14No Action Taken (Not Req)</v>
      </c>
      <c r="Z107" t="s">
        <v>626</v>
      </c>
      <c r="AA107" t="s">
        <v>204</v>
      </c>
      <c r="AB107" t="s">
        <v>525</v>
      </c>
      <c r="AC107">
        <v>12</v>
      </c>
      <c r="AD107" t="s">
        <v>617</v>
      </c>
      <c r="AE107">
        <v>1</v>
      </c>
      <c r="AF107">
        <v>8.3333333300000006E-2</v>
      </c>
      <c r="AG107" s="175" t="str">
        <f t="shared" si="26"/>
        <v>Mar - 14</v>
      </c>
      <c r="AK107" s="175" t="str">
        <f t="shared" si="27"/>
        <v>New TriggersOthersJan - 15Debit ACH</v>
      </c>
      <c r="AL107" t="s">
        <v>598</v>
      </c>
      <c r="AM107" t="s">
        <v>106</v>
      </c>
      <c r="AN107" t="s">
        <v>520</v>
      </c>
      <c r="AO107" t="s">
        <v>202</v>
      </c>
      <c r="AP107">
        <v>3</v>
      </c>
      <c r="AQ107">
        <v>248</v>
      </c>
      <c r="AR107">
        <v>1.20967742E-2</v>
      </c>
      <c r="AS107" s="175" t="str">
        <f t="shared" si="28"/>
        <v>Jan - 15</v>
      </c>
      <c r="AX107" s="175" t="str">
        <f t="shared" si="29"/>
        <v>RetriggersDebit ACH behaviorAll Months</v>
      </c>
      <c r="AY107" t="s">
        <v>599</v>
      </c>
      <c r="AZ107" t="s">
        <v>204</v>
      </c>
      <c r="BA107" t="s">
        <v>594</v>
      </c>
      <c r="BB107">
        <v>402</v>
      </c>
      <c r="BC107">
        <v>0.68965517239999996</v>
      </c>
      <c r="BD107">
        <v>6.2434782608999999</v>
      </c>
      <c r="BE107" s="175" t="str">
        <f t="shared" si="30"/>
        <v>All Months</v>
      </c>
      <c r="BF107" s="30"/>
      <c r="BM107" s="175" t="str">
        <f t="shared" si="31"/>
        <v>One Year FinancingApr - 14Others</v>
      </c>
      <c r="BN107" t="s">
        <v>158</v>
      </c>
      <c r="BO107" t="s">
        <v>295</v>
      </c>
      <c r="BP107">
        <v>0</v>
      </c>
      <c r="BQ107">
        <v>0</v>
      </c>
      <c r="BR107">
        <v>66428561.479999997</v>
      </c>
      <c r="BS107" t="s">
        <v>106</v>
      </c>
      <c r="BT107" s="175">
        <f t="shared" si="32"/>
        <v>0</v>
      </c>
      <c r="BU107" s="175" t="str">
        <f t="shared" si="33"/>
        <v>Apr - 14</v>
      </c>
      <c r="CU107" s="175" t="str">
        <f t="shared" si="35"/>
        <v>One Year FinancingDec - 14Others</v>
      </c>
      <c r="CV107" t="s">
        <v>158</v>
      </c>
      <c r="CW107" t="s">
        <v>303</v>
      </c>
      <c r="CX107">
        <v>2</v>
      </c>
      <c r="CY107">
        <v>342217.6</v>
      </c>
      <c r="CZ107">
        <v>71703862.469999999</v>
      </c>
      <c r="DA107" t="s">
        <v>106</v>
      </c>
      <c r="DB107" s="175">
        <f t="shared" si="36"/>
        <v>4.7726522423137182E-3</v>
      </c>
      <c r="DC107" s="175" t="str">
        <f t="shared" si="37"/>
        <v>Dec - 14</v>
      </c>
      <c r="DH107" s="175" t="str">
        <f t="shared" si="38"/>
        <v>W/O last 12MRestaurantSettlement AdvanceM14</v>
      </c>
      <c r="DI107" t="s">
        <v>164</v>
      </c>
      <c r="DJ107" t="s">
        <v>562</v>
      </c>
      <c r="DK107" t="s">
        <v>13</v>
      </c>
      <c r="DL107" t="s">
        <v>603</v>
      </c>
      <c r="DM107">
        <v>2</v>
      </c>
    </row>
    <row r="108" spans="2:117" x14ac:dyDescent="0.3">
      <c r="B108" s="175" t="str">
        <f t="shared" si="21"/>
        <v>RetriggersAgingJan - 15</v>
      </c>
      <c r="C108" t="s">
        <v>599</v>
      </c>
      <c r="D108" t="s">
        <v>391</v>
      </c>
      <c r="E108" t="s">
        <v>520</v>
      </c>
      <c r="F108">
        <v>310</v>
      </c>
      <c r="G108">
        <v>131</v>
      </c>
      <c r="H108">
        <v>179</v>
      </c>
      <c r="I108" s="175" t="str">
        <f t="shared" si="22"/>
        <v>Jan - 15</v>
      </c>
      <c r="N108" s="175" t="str">
        <f t="shared" si="23"/>
        <v>All Trigger TypesDebit ACH behaviorApr - 14Action Taken (Late)</v>
      </c>
      <c r="O108" t="s">
        <v>626</v>
      </c>
      <c r="P108" t="s">
        <v>204</v>
      </c>
      <c r="Q108" t="s">
        <v>295</v>
      </c>
      <c r="R108" t="s">
        <v>589</v>
      </c>
      <c r="S108">
        <v>3</v>
      </c>
      <c r="T108">
        <v>23</v>
      </c>
      <c r="U108">
        <v>0.13043478259999999</v>
      </c>
      <c r="V108" s="175" t="str">
        <f t="shared" si="24"/>
        <v>Apr - 14</v>
      </c>
      <c r="Y108" s="175" t="str">
        <f t="shared" si="25"/>
        <v>All Trigger TypesDebit ACH behaviorMar - 14No Action Taken (Req)</v>
      </c>
      <c r="Z108" t="s">
        <v>626</v>
      </c>
      <c r="AA108" t="s">
        <v>204</v>
      </c>
      <c r="AB108" t="s">
        <v>525</v>
      </c>
      <c r="AC108">
        <v>14</v>
      </c>
      <c r="AD108" t="s">
        <v>616</v>
      </c>
      <c r="AE108">
        <v>0</v>
      </c>
      <c r="AF108">
        <v>0</v>
      </c>
      <c r="AG108" s="175" t="str">
        <f t="shared" si="26"/>
        <v>Mar - 14</v>
      </c>
      <c r="AK108" s="175" t="str">
        <f t="shared" si="27"/>
        <v>New TriggersOthersJan - 15No action</v>
      </c>
      <c r="AL108" t="s">
        <v>598</v>
      </c>
      <c r="AM108" t="s">
        <v>106</v>
      </c>
      <c r="AN108" t="s">
        <v>520</v>
      </c>
      <c r="AO108" t="s">
        <v>623</v>
      </c>
      <c r="AP108">
        <v>162</v>
      </c>
      <c r="AQ108">
        <v>248</v>
      </c>
      <c r="AR108">
        <v>0.65322580649999995</v>
      </c>
      <c r="AS108" s="175" t="str">
        <f t="shared" si="28"/>
        <v>Jan - 15</v>
      </c>
      <c r="AX108" s="175" t="str">
        <f t="shared" si="29"/>
        <v>RetriggersDebit ACH behaviorDec - 14</v>
      </c>
      <c r="AY108" t="s">
        <v>599</v>
      </c>
      <c r="AZ108" t="s">
        <v>204</v>
      </c>
      <c r="BA108" t="s">
        <v>303</v>
      </c>
      <c r="BB108">
        <v>13</v>
      </c>
      <c r="BC108">
        <v>0</v>
      </c>
      <c r="BD108">
        <v>5.375</v>
      </c>
      <c r="BE108" s="175" t="str">
        <f t="shared" si="30"/>
        <v>Dec - 14</v>
      </c>
      <c r="BF108" s="30"/>
      <c r="BM108" s="175" t="str">
        <f t="shared" si="31"/>
        <v>One Year FinancingAug - 14AXP only</v>
      </c>
      <c r="BN108" t="s">
        <v>158</v>
      </c>
      <c r="BO108" t="s">
        <v>299</v>
      </c>
      <c r="BP108">
        <v>10</v>
      </c>
      <c r="BQ108">
        <v>246639.14</v>
      </c>
      <c r="BR108">
        <v>289008097.94999999</v>
      </c>
      <c r="BS108" t="s">
        <v>576</v>
      </c>
      <c r="BT108" s="175">
        <f t="shared" si="32"/>
        <v>8.5339871702373531E-4</v>
      </c>
      <c r="BU108" s="175" t="str">
        <f t="shared" si="33"/>
        <v>Aug - 14</v>
      </c>
      <c r="CU108" s="175" t="str">
        <f t="shared" si="35"/>
        <v>One Year FinancingDec - 14Restaurant</v>
      </c>
      <c r="CV108" t="s">
        <v>158</v>
      </c>
      <c r="CW108" t="s">
        <v>303</v>
      </c>
      <c r="CX108">
        <v>7</v>
      </c>
      <c r="CY108">
        <v>385743.84</v>
      </c>
      <c r="CZ108">
        <v>120665967.38</v>
      </c>
      <c r="DA108" t="s">
        <v>13</v>
      </c>
      <c r="DB108" s="175">
        <f t="shared" si="36"/>
        <v>3.1967906807162916E-3</v>
      </c>
      <c r="DC108" s="175" t="str">
        <f t="shared" si="37"/>
        <v>Dec - 14</v>
      </c>
      <c r="DH108" s="175" t="str">
        <f t="shared" si="38"/>
        <v>W/O last 12MRestaurantSettlement AdvanceM15</v>
      </c>
      <c r="DI108" t="s">
        <v>164</v>
      </c>
      <c r="DJ108" t="s">
        <v>563</v>
      </c>
      <c r="DK108" t="s">
        <v>13</v>
      </c>
      <c r="DL108" t="s">
        <v>603</v>
      </c>
      <c r="DM108">
        <v>1</v>
      </c>
    </row>
    <row r="109" spans="2:117" x14ac:dyDescent="0.3">
      <c r="B109" s="175" t="str">
        <f t="shared" si="21"/>
        <v>New TriggersAgingJul - 14</v>
      </c>
      <c r="C109" t="s">
        <v>598</v>
      </c>
      <c r="D109" t="s">
        <v>391</v>
      </c>
      <c r="E109" t="s">
        <v>298</v>
      </c>
      <c r="F109">
        <v>99</v>
      </c>
      <c r="G109">
        <v>45</v>
      </c>
      <c r="H109">
        <v>54</v>
      </c>
      <c r="I109" s="175" t="str">
        <f t="shared" si="22"/>
        <v>Jul - 14</v>
      </c>
      <c r="N109" s="175" t="str">
        <f t="shared" si="23"/>
        <v>All Trigger TypesDebit ACH behaviorApr - 14No Action Taken (Not Req)</v>
      </c>
      <c r="O109" t="s">
        <v>626</v>
      </c>
      <c r="P109" t="s">
        <v>204</v>
      </c>
      <c r="Q109" t="s">
        <v>295</v>
      </c>
      <c r="R109" t="s">
        <v>617</v>
      </c>
      <c r="S109">
        <v>18</v>
      </c>
      <c r="T109">
        <v>23</v>
      </c>
      <c r="U109">
        <v>0.78260869570000002</v>
      </c>
      <c r="V109" s="175" t="str">
        <f t="shared" si="24"/>
        <v>Apr - 14</v>
      </c>
      <c r="Y109" s="175" t="str">
        <f t="shared" si="25"/>
        <v>All Trigger TypesDebit ACH behaviorMay - 14Action Taken (Late)</v>
      </c>
      <c r="Z109" t="s">
        <v>626</v>
      </c>
      <c r="AA109" t="s">
        <v>204</v>
      </c>
      <c r="AB109" t="s">
        <v>296</v>
      </c>
      <c r="AC109">
        <v>6</v>
      </c>
      <c r="AD109" t="s">
        <v>589</v>
      </c>
      <c r="AE109">
        <v>3</v>
      </c>
      <c r="AF109">
        <v>0.5</v>
      </c>
      <c r="AG109" s="175" t="str">
        <f t="shared" si="26"/>
        <v>May - 14</v>
      </c>
      <c r="AK109" s="175" t="str">
        <f t="shared" si="27"/>
        <v>New TriggersOthersJan - 15Others</v>
      </c>
      <c r="AL109" t="s">
        <v>598</v>
      </c>
      <c r="AM109" t="s">
        <v>106</v>
      </c>
      <c r="AN109" t="s">
        <v>520</v>
      </c>
      <c r="AO109" t="s">
        <v>106</v>
      </c>
      <c r="AP109">
        <v>5</v>
      </c>
      <c r="AQ109">
        <v>248</v>
      </c>
      <c r="AR109">
        <v>2.0161290299999999E-2</v>
      </c>
      <c r="AS109" s="175" t="str">
        <f t="shared" si="28"/>
        <v>Jan - 15</v>
      </c>
      <c r="AX109" s="175" t="str">
        <f t="shared" si="29"/>
        <v>RetriggersDebit ACH behaviorFeb - 15</v>
      </c>
      <c r="AY109" t="s">
        <v>599</v>
      </c>
      <c r="AZ109" t="s">
        <v>204</v>
      </c>
      <c r="BA109" t="s">
        <v>519</v>
      </c>
      <c r="BB109">
        <v>32</v>
      </c>
      <c r="BC109">
        <v>0</v>
      </c>
      <c r="BD109">
        <v>6.6470588235000001</v>
      </c>
      <c r="BE109" s="175" t="str">
        <f t="shared" si="30"/>
        <v>Feb - 15</v>
      </c>
      <c r="BF109" s="30"/>
      <c r="BM109" s="175" t="str">
        <f t="shared" si="31"/>
        <v>One Year FinancingAug - 14Lockbox</v>
      </c>
      <c r="BN109" t="s">
        <v>158</v>
      </c>
      <c r="BO109" t="s">
        <v>299</v>
      </c>
      <c r="BP109">
        <v>1</v>
      </c>
      <c r="BQ109">
        <v>38957.839999999997</v>
      </c>
      <c r="BR109">
        <v>74933661.579999998</v>
      </c>
      <c r="BS109" t="s">
        <v>249</v>
      </c>
      <c r="BT109" s="175">
        <f t="shared" si="32"/>
        <v>5.1989772257970046E-4</v>
      </c>
      <c r="BU109" s="175" t="str">
        <f t="shared" si="33"/>
        <v>Aug - 14</v>
      </c>
      <c r="CU109" s="175" t="str">
        <f t="shared" si="35"/>
        <v>One Year FinancingDec - 14Retail</v>
      </c>
      <c r="CV109" t="s">
        <v>158</v>
      </c>
      <c r="CW109" t="s">
        <v>303</v>
      </c>
      <c r="CX109">
        <v>8</v>
      </c>
      <c r="CY109">
        <v>516356.17</v>
      </c>
      <c r="CZ109">
        <v>192043024.08000001</v>
      </c>
      <c r="DA109" t="s">
        <v>12</v>
      </c>
      <c r="DB109" s="175">
        <f t="shared" si="36"/>
        <v>2.6887525463299292E-3</v>
      </c>
      <c r="DC109" s="175" t="str">
        <f t="shared" si="37"/>
        <v>Dec - 14</v>
      </c>
      <c r="DH109" s="175" t="str">
        <f t="shared" si="38"/>
        <v>W/O last 12MRetailSettlement AdvanceM5</v>
      </c>
      <c r="DI109" t="s">
        <v>164</v>
      </c>
      <c r="DJ109" t="s">
        <v>72</v>
      </c>
      <c r="DK109" t="s">
        <v>12</v>
      </c>
      <c r="DL109" t="s">
        <v>603</v>
      </c>
      <c r="DM109">
        <v>2</v>
      </c>
    </row>
    <row r="110" spans="2:117" x14ac:dyDescent="0.3">
      <c r="B110" s="175" t="str">
        <f t="shared" si="21"/>
        <v>RetriggersAgingJul - 14</v>
      </c>
      <c r="C110" t="s">
        <v>599</v>
      </c>
      <c r="D110" t="s">
        <v>391</v>
      </c>
      <c r="E110" t="s">
        <v>298</v>
      </c>
      <c r="F110">
        <v>162</v>
      </c>
      <c r="G110">
        <v>44</v>
      </c>
      <c r="H110">
        <v>118</v>
      </c>
      <c r="I110" s="175" t="str">
        <f t="shared" si="22"/>
        <v>Jul - 14</v>
      </c>
      <c r="N110" s="175" t="str">
        <f t="shared" si="23"/>
        <v>All Trigger TypesDebit ACH behaviorAug - 14No Action Taken (Req)</v>
      </c>
      <c r="O110" t="s">
        <v>626</v>
      </c>
      <c r="P110" t="s">
        <v>204</v>
      </c>
      <c r="Q110" t="s">
        <v>299</v>
      </c>
      <c r="R110" t="s">
        <v>616</v>
      </c>
      <c r="S110">
        <v>2</v>
      </c>
      <c r="T110">
        <v>137</v>
      </c>
      <c r="U110">
        <v>1.45985401E-2</v>
      </c>
      <c r="V110" s="175" t="str">
        <f t="shared" si="24"/>
        <v>Aug - 14</v>
      </c>
      <c r="Y110" s="175" t="str">
        <f t="shared" si="25"/>
        <v>All Trigger TypesDebit ACH behaviorMay - 14Action Taken (Timely)</v>
      </c>
      <c r="Z110" t="s">
        <v>626</v>
      </c>
      <c r="AA110" t="s">
        <v>204</v>
      </c>
      <c r="AB110" t="s">
        <v>296</v>
      </c>
      <c r="AC110">
        <v>10</v>
      </c>
      <c r="AD110" t="s">
        <v>588</v>
      </c>
      <c r="AE110">
        <v>0</v>
      </c>
      <c r="AF110">
        <v>0</v>
      </c>
      <c r="AG110" s="175" t="str">
        <f t="shared" si="26"/>
        <v>May - 14</v>
      </c>
      <c r="AK110" s="175" t="str">
        <f t="shared" si="27"/>
        <v>New TriggersOthersJan - 15Payment plan</v>
      </c>
      <c r="AL110" t="s">
        <v>598</v>
      </c>
      <c r="AM110" t="s">
        <v>106</v>
      </c>
      <c r="AN110" t="s">
        <v>520</v>
      </c>
      <c r="AO110" t="s">
        <v>538</v>
      </c>
      <c r="AP110">
        <v>1</v>
      </c>
      <c r="AQ110">
        <v>248</v>
      </c>
      <c r="AR110">
        <v>4.0322581E-3</v>
      </c>
      <c r="AS110" s="175" t="str">
        <f t="shared" si="28"/>
        <v>Jan - 15</v>
      </c>
      <c r="AX110" s="175" t="str">
        <f t="shared" si="29"/>
        <v>RetriggersDebit ACH behaviorJan - 15</v>
      </c>
      <c r="AY110" t="s">
        <v>599</v>
      </c>
      <c r="AZ110" t="s">
        <v>204</v>
      </c>
      <c r="BA110" t="s">
        <v>520</v>
      </c>
      <c r="BB110">
        <v>56</v>
      </c>
      <c r="BC110">
        <v>0</v>
      </c>
      <c r="BD110">
        <v>6.3333333332999997</v>
      </c>
      <c r="BE110" s="175" t="str">
        <f t="shared" si="30"/>
        <v>Jan - 15</v>
      </c>
      <c r="BF110" s="30"/>
      <c r="BM110" s="175" t="str">
        <f t="shared" si="31"/>
        <v>One Year FinancingDec - 14AXP only</v>
      </c>
      <c r="BN110" t="s">
        <v>158</v>
      </c>
      <c r="BO110" t="s">
        <v>303</v>
      </c>
      <c r="BP110">
        <v>16</v>
      </c>
      <c r="BQ110">
        <v>915773.11</v>
      </c>
      <c r="BR110">
        <v>276006885.35000002</v>
      </c>
      <c r="BS110" t="s">
        <v>576</v>
      </c>
      <c r="BT110" s="175">
        <f t="shared" si="32"/>
        <v>3.3179357422142655E-3</v>
      </c>
      <c r="BU110" s="175" t="str">
        <f t="shared" si="33"/>
        <v>Dec - 14</v>
      </c>
      <c r="CU110" s="175" t="str">
        <f t="shared" si="35"/>
        <v>One Year FinancingFeb - 15Others</v>
      </c>
      <c r="CV110" t="s">
        <v>158</v>
      </c>
      <c r="CW110" t="s">
        <v>519</v>
      </c>
      <c r="CX110">
        <v>3</v>
      </c>
      <c r="CY110">
        <v>72972.2</v>
      </c>
      <c r="CZ110">
        <v>77217681.519999996</v>
      </c>
      <c r="DA110" t="s">
        <v>106</v>
      </c>
      <c r="DB110" s="175">
        <f t="shared" si="36"/>
        <v>9.4501930857765547E-4</v>
      </c>
      <c r="DC110" s="175" t="str">
        <f t="shared" si="37"/>
        <v>Feb - 15</v>
      </c>
      <c r="DH110" s="175" t="str">
        <f t="shared" si="38"/>
        <v>W/O last 12MRetailSettlement AdvanceM7</v>
      </c>
      <c r="DI110" t="s">
        <v>164</v>
      </c>
      <c r="DJ110" t="s">
        <v>74</v>
      </c>
      <c r="DK110" t="s">
        <v>12</v>
      </c>
      <c r="DL110" t="s">
        <v>603</v>
      </c>
      <c r="DM110">
        <v>3</v>
      </c>
    </row>
    <row r="111" spans="2:117" x14ac:dyDescent="0.3">
      <c r="B111" s="175" t="str">
        <f t="shared" si="21"/>
        <v>New TriggersAgingJun - 14</v>
      </c>
      <c r="C111" t="s">
        <v>598</v>
      </c>
      <c r="D111" t="s">
        <v>391</v>
      </c>
      <c r="E111" t="s">
        <v>297</v>
      </c>
      <c r="F111">
        <v>47</v>
      </c>
      <c r="G111">
        <v>18</v>
      </c>
      <c r="H111">
        <v>29</v>
      </c>
      <c r="I111" s="175" t="str">
        <f t="shared" si="22"/>
        <v>Jun - 14</v>
      </c>
      <c r="N111" s="175" t="str">
        <f t="shared" si="23"/>
        <v>All Trigger TypesDebit ACH behaviorAug - 14Action Taken (Timely)</v>
      </c>
      <c r="O111" t="s">
        <v>626</v>
      </c>
      <c r="P111" t="s">
        <v>204</v>
      </c>
      <c r="Q111" t="s">
        <v>299</v>
      </c>
      <c r="R111" t="s">
        <v>588</v>
      </c>
      <c r="S111">
        <v>14</v>
      </c>
      <c r="T111">
        <v>137</v>
      </c>
      <c r="U111">
        <v>0.10218978099999999</v>
      </c>
      <c r="V111" s="175" t="str">
        <f t="shared" si="24"/>
        <v>Aug - 14</v>
      </c>
      <c r="Y111" s="175" t="str">
        <f t="shared" si="25"/>
        <v>All Trigger TypesDebit ACH behaviorMay - 14No Action Taken (Not Req)</v>
      </c>
      <c r="Z111" t="s">
        <v>626</v>
      </c>
      <c r="AA111" t="s">
        <v>204</v>
      </c>
      <c r="AB111" t="s">
        <v>296</v>
      </c>
      <c r="AC111">
        <v>57</v>
      </c>
      <c r="AD111" t="s">
        <v>617</v>
      </c>
      <c r="AE111">
        <v>2</v>
      </c>
      <c r="AF111">
        <v>3.50877193E-2</v>
      </c>
      <c r="AG111" s="175" t="str">
        <f t="shared" si="26"/>
        <v>May - 14</v>
      </c>
      <c r="AK111" s="175" t="str">
        <f t="shared" si="27"/>
        <v>New TriggersAgingJul - 14Customer contact</v>
      </c>
      <c r="AL111" t="s">
        <v>598</v>
      </c>
      <c r="AM111" t="s">
        <v>391</v>
      </c>
      <c r="AN111" t="s">
        <v>298</v>
      </c>
      <c r="AO111" t="s">
        <v>571</v>
      </c>
      <c r="AP111">
        <v>38</v>
      </c>
      <c r="AQ111">
        <v>101</v>
      </c>
      <c r="AR111">
        <v>0.37623762379999998</v>
      </c>
      <c r="AS111" s="175" t="str">
        <f t="shared" si="28"/>
        <v>Jul - 14</v>
      </c>
      <c r="AX111" s="175" t="str">
        <f t="shared" si="29"/>
        <v>RetriggersDebit ACH behaviorJul - 14</v>
      </c>
      <c r="AY111" t="s">
        <v>599</v>
      </c>
      <c r="AZ111" t="s">
        <v>204</v>
      </c>
      <c r="BA111" t="s">
        <v>298</v>
      </c>
      <c r="BB111">
        <v>39</v>
      </c>
      <c r="BC111">
        <v>0</v>
      </c>
      <c r="BD111">
        <v>2.0869565216999999</v>
      </c>
      <c r="BE111" s="175" t="str">
        <f t="shared" si="30"/>
        <v>Jul - 14</v>
      </c>
      <c r="BF111" s="30"/>
      <c r="BM111" s="175" t="str">
        <f t="shared" si="31"/>
        <v>One Year FinancingDec - 14Debit ACH</v>
      </c>
      <c r="BN111" t="s">
        <v>158</v>
      </c>
      <c r="BO111" t="s">
        <v>303</v>
      </c>
      <c r="BP111">
        <v>0</v>
      </c>
      <c r="BQ111">
        <v>0</v>
      </c>
      <c r="BR111">
        <v>12716398.93</v>
      </c>
      <c r="BS111" t="s">
        <v>202</v>
      </c>
      <c r="BT111" s="175">
        <f t="shared" si="32"/>
        <v>0</v>
      </c>
      <c r="BU111" s="175" t="str">
        <f t="shared" si="33"/>
        <v>Dec - 14</v>
      </c>
      <c r="CU111" s="175" t="str">
        <f t="shared" si="35"/>
        <v>One Year FinancingFeb - 15Restaurant</v>
      </c>
      <c r="CV111" t="s">
        <v>158</v>
      </c>
      <c r="CW111" t="s">
        <v>519</v>
      </c>
      <c r="CX111">
        <v>10</v>
      </c>
      <c r="CY111">
        <v>333918.28999999998</v>
      </c>
      <c r="CZ111">
        <v>128117812.05</v>
      </c>
      <c r="DA111" t="s">
        <v>13</v>
      </c>
      <c r="DB111" s="175">
        <f t="shared" si="36"/>
        <v>2.6063377500521404E-3</v>
      </c>
      <c r="DC111" s="175" t="str">
        <f t="shared" si="37"/>
        <v>Feb - 15</v>
      </c>
      <c r="DH111" s="175" t="str">
        <f t="shared" si="38"/>
        <v>W/O last 12MRetailSettlement AdvanceM8</v>
      </c>
      <c r="DI111" t="s">
        <v>164</v>
      </c>
      <c r="DJ111" t="s">
        <v>75</v>
      </c>
      <c r="DK111" t="s">
        <v>12</v>
      </c>
      <c r="DL111" t="s">
        <v>603</v>
      </c>
      <c r="DM111">
        <v>1</v>
      </c>
    </row>
    <row r="112" spans="2:117" x14ac:dyDescent="0.3">
      <c r="B112" s="175" t="str">
        <f t="shared" si="21"/>
        <v>RetriggersAgingJun - 14</v>
      </c>
      <c r="C112" t="s">
        <v>599</v>
      </c>
      <c r="D112" t="s">
        <v>391</v>
      </c>
      <c r="E112" t="s">
        <v>297</v>
      </c>
      <c r="F112">
        <v>135</v>
      </c>
      <c r="G112">
        <v>37</v>
      </c>
      <c r="H112">
        <v>98</v>
      </c>
      <c r="I112" s="175" t="str">
        <f t="shared" si="22"/>
        <v>Jun - 14</v>
      </c>
      <c r="N112" s="175" t="str">
        <f t="shared" si="23"/>
        <v>All Trigger TypesDebit ACH behaviorAug - 14No Action Taken (Not Req)</v>
      </c>
      <c r="O112" t="s">
        <v>626</v>
      </c>
      <c r="P112" t="s">
        <v>204</v>
      </c>
      <c r="Q112" t="s">
        <v>299</v>
      </c>
      <c r="R112" t="s">
        <v>617</v>
      </c>
      <c r="S112">
        <v>115</v>
      </c>
      <c r="T112">
        <v>137</v>
      </c>
      <c r="U112">
        <v>0.8394160584</v>
      </c>
      <c r="V112" s="175" t="str">
        <f t="shared" si="24"/>
        <v>Aug - 14</v>
      </c>
      <c r="Y112" s="175" t="str">
        <f t="shared" si="25"/>
        <v>All Trigger TypesDebit ACH behaviorMay - 14No Action Taken (Req)</v>
      </c>
      <c r="Z112" t="s">
        <v>626</v>
      </c>
      <c r="AA112" t="s">
        <v>204</v>
      </c>
      <c r="AB112" t="s">
        <v>296</v>
      </c>
      <c r="AC112">
        <v>50</v>
      </c>
      <c r="AD112" t="s">
        <v>616</v>
      </c>
      <c r="AE112">
        <v>1</v>
      </c>
      <c r="AF112">
        <v>0.02</v>
      </c>
      <c r="AG112" s="175" t="str">
        <f t="shared" si="26"/>
        <v>May - 14</v>
      </c>
      <c r="AK112" s="175" t="str">
        <f t="shared" si="27"/>
        <v>New TriggersAgingJul - 14No action</v>
      </c>
      <c r="AL112" t="s">
        <v>598</v>
      </c>
      <c r="AM112" t="s">
        <v>391</v>
      </c>
      <c r="AN112" t="s">
        <v>298</v>
      </c>
      <c r="AO112" t="s">
        <v>623</v>
      </c>
      <c r="AP112">
        <v>54</v>
      </c>
      <c r="AQ112">
        <v>101</v>
      </c>
      <c r="AR112">
        <v>0.53465346530000002</v>
      </c>
      <c r="AS112" s="175" t="str">
        <f t="shared" si="28"/>
        <v>Jul - 14</v>
      </c>
      <c r="AX112" s="175" t="str">
        <f t="shared" si="29"/>
        <v>RetriggersDebit ACH behaviorJun - 14</v>
      </c>
      <c r="AY112" t="s">
        <v>599</v>
      </c>
      <c r="AZ112" t="s">
        <v>204</v>
      </c>
      <c r="BA112" t="s">
        <v>297</v>
      </c>
      <c r="BB112">
        <v>43</v>
      </c>
      <c r="BC112">
        <v>3.0930232557999999</v>
      </c>
      <c r="BD112">
        <v>2.0357142857000001</v>
      </c>
      <c r="BE112" s="175" t="str">
        <f t="shared" si="30"/>
        <v>Jun - 14</v>
      </c>
      <c r="BF112" s="30"/>
      <c r="BM112" s="175" t="str">
        <f t="shared" si="31"/>
        <v>One Year FinancingDec - 14Lockbox</v>
      </c>
      <c r="BN112" t="s">
        <v>158</v>
      </c>
      <c r="BO112" t="s">
        <v>303</v>
      </c>
      <c r="BP112">
        <v>1</v>
      </c>
      <c r="BQ112">
        <v>328544.5</v>
      </c>
      <c r="BR112">
        <v>88161396.390000001</v>
      </c>
      <c r="BS112" t="s">
        <v>249</v>
      </c>
      <c r="BT112" s="175">
        <f t="shared" si="32"/>
        <v>3.7266254103623326E-3</v>
      </c>
      <c r="BU112" s="175" t="str">
        <f t="shared" si="33"/>
        <v>Dec - 14</v>
      </c>
      <c r="CU112" s="175" t="str">
        <f t="shared" si="35"/>
        <v>One Year FinancingFeb - 15Retail</v>
      </c>
      <c r="CV112" t="s">
        <v>158</v>
      </c>
      <c r="CW112" t="s">
        <v>519</v>
      </c>
      <c r="CX112">
        <v>12</v>
      </c>
      <c r="CY112">
        <v>323393.42</v>
      </c>
      <c r="CZ112">
        <v>213188103.22999999</v>
      </c>
      <c r="DA112" t="s">
        <v>12</v>
      </c>
      <c r="DB112" s="175">
        <f t="shared" si="36"/>
        <v>1.5169393371407031E-3</v>
      </c>
      <c r="DC112" s="175" t="str">
        <f t="shared" si="37"/>
        <v>Feb - 15</v>
      </c>
      <c r="DH112" s="175" t="str">
        <f t="shared" si="38"/>
        <v>W/O last 12MRetailSettlement AdvanceM11</v>
      </c>
      <c r="DI112" t="s">
        <v>164</v>
      </c>
      <c r="DJ112" t="s">
        <v>78</v>
      </c>
      <c r="DK112" t="s">
        <v>12</v>
      </c>
      <c r="DL112" t="s">
        <v>603</v>
      </c>
      <c r="DM112">
        <v>2</v>
      </c>
    </row>
    <row r="113" spans="2:117" x14ac:dyDescent="0.3">
      <c r="B113" s="175" t="str">
        <f t="shared" si="21"/>
        <v>New TriggersAgingMar - 14</v>
      </c>
      <c r="C113" t="s">
        <v>598</v>
      </c>
      <c r="D113" t="s">
        <v>391</v>
      </c>
      <c r="E113" t="s">
        <v>525</v>
      </c>
      <c r="F113">
        <v>79</v>
      </c>
      <c r="G113">
        <v>27</v>
      </c>
      <c r="H113">
        <v>52</v>
      </c>
      <c r="I113" s="175" t="str">
        <f t="shared" si="22"/>
        <v>Mar - 14</v>
      </c>
      <c r="N113" s="175" t="str">
        <f t="shared" si="23"/>
        <v>All Trigger TypesDebit ACH behaviorAug - 14Action Taken (Late)</v>
      </c>
      <c r="O113" t="s">
        <v>626</v>
      </c>
      <c r="P113" t="s">
        <v>204</v>
      </c>
      <c r="Q113" t="s">
        <v>299</v>
      </c>
      <c r="R113" t="s">
        <v>589</v>
      </c>
      <c r="S113">
        <v>6</v>
      </c>
      <c r="T113">
        <v>137</v>
      </c>
      <c r="U113">
        <v>4.3795620399999999E-2</v>
      </c>
      <c r="V113" s="175" t="str">
        <f t="shared" si="24"/>
        <v>Aug - 14</v>
      </c>
      <c r="Y113" s="175" t="str">
        <f t="shared" si="25"/>
        <v>All Trigger TypesNo amortizationApr - 14Action Taken (Late)</v>
      </c>
      <c r="Z113" t="s">
        <v>626</v>
      </c>
      <c r="AA113" t="s">
        <v>537</v>
      </c>
      <c r="AB113" t="s">
        <v>295</v>
      </c>
      <c r="AC113">
        <v>37</v>
      </c>
      <c r="AD113" t="s">
        <v>589</v>
      </c>
      <c r="AE113">
        <v>4</v>
      </c>
      <c r="AF113">
        <v>0.1081081081</v>
      </c>
      <c r="AG113" s="175" t="str">
        <f t="shared" si="26"/>
        <v>Apr - 14</v>
      </c>
      <c r="AK113" s="175" t="str">
        <f t="shared" si="27"/>
        <v>New TriggersAgingJul - 14Others</v>
      </c>
      <c r="AL113" t="s">
        <v>598</v>
      </c>
      <c r="AM113" t="s">
        <v>391</v>
      </c>
      <c r="AN113" t="s">
        <v>298</v>
      </c>
      <c r="AO113" t="s">
        <v>106</v>
      </c>
      <c r="AP113">
        <v>4</v>
      </c>
      <c r="AQ113">
        <v>101</v>
      </c>
      <c r="AR113">
        <v>3.9603960399999999E-2</v>
      </c>
      <c r="AS113" s="175" t="str">
        <f t="shared" si="28"/>
        <v>Jul - 14</v>
      </c>
      <c r="AX113" s="175" t="str">
        <f t="shared" si="29"/>
        <v>RetriggersDebit ACH behaviorMar - 14</v>
      </c>
      <c r="AY113" t="s">
        <v>599</v>
      </c>
      <c r="AZ113" t="s">
        <v>204</v>
      </c>
      <c r="BA113" t="s">
        <v>525</v>
      </c>
      <c r="BB113">
        <v>21</v>
      </c>
      <c r="BC113">
        <v>2.125</v>
      </c>
      <c r="BD113">
        <v>17</v>
      </c>
      <c r="BE113" s="175" t="str">
        <f t="shared" si="30"/>
        <v>Mar - 14</v>
      </c>
      <c r="BF113" s="30"/>
      <c r="BM113" s="175" t="str">
        <f t="shared" si="31"/>
        <v>One Year FinancingDec - 14Split Funding</v>
      </c>
      <c r="BN113" t="s">
        <v>158</v>
      </c>
      <c r="BO113" t="s">
        <v>303</v>
      </c>
      <c r="BP113">
        <v>0</v>
      </c>
      <c r="BQ113">
        <v>0</v>
      </c>
      <c r="BR113">
        <v>7528173.2599999998</v>
      </c>
      <c r="BS113" t="s">
        <v>602</v>
      </c>
      <c r="BT113" s="175">
        <f t="shared" si="32"/>
        <v>0</v>
      </c>
      <c r="BU113" s="175" t="str">
        <f t="shared" si="33"/>
        <v>Dec - 14</v>
      </c>
      <c r="CU113" s="175" t="str">
        <f t="shared" si="35"/>
        <v>One Year FinancingJan - 15Others</v>
      </c>
      <c r="CV113" t="s">
        <v>158</v>
      </c>
      <c r="CW113" t="s">
        <v>520</v>
      </c>
      <c r="CX113">
        <v>1</v>
      </c>
      <c r="CY113">
        <v>16431.72</v>
      </c>
      <c r="CZ113">
        <v>72011311.680000007</v>
      </c>
      <c r="DA113" t="s">
        <v>106</v>
      </c>
      <c r="DB113" s="175">
        <f t="shared" si="36"/>
        <v>2.2818248434382636E-4</v>
      </c>
      <c r="DC113" s="175" t="str">
        <f t="shared" si="37"/>
        <v>Jan - 15</v>
      </c>
      <c r="DH113" s="175" t="str">
        <f t="shared" si="38"/>
        <v>W/O last 12MRetailSettlement AdvanceM14</v>
      </c>
      <c r="DI113" t="s">
        <v>164</v>
      </c>
      <c r="DJ113" t="s">
        <v>562</v>
      </c>
      <c r="DK113" t="s">
        <v>12</v>
      </c>
      <c r="DL113" t="s">
        <v>603</v>
      </c>
      <c r="DM113">
        <v>1</v>
      </c>
    </row>
    <row r="114" spans="2:117" x14ac:dyDescent="0.3">
      <c r="B114" s="175" t="str">
        <f t="shared" si="21"/>
        <v>RetriggersAgingMar - 14</v>
      </c>
      <c r="C114" t="s">
        <v>599</v>
      </c>
      <c r="D114" t="s">
        <v>391</v>
      </c>
      <c r="E114" t="s">
        <v>525</v>
      </c>
      <c r="F114">
        <v>103</v>
      </c>
      <c r="G114">
        <v>29</v>
      </c>
      <c r="H114">
        <v>74</v>
      </c>
      <c r="I114" s="175" t="str">
        <f t="shared" si="22"/>
        <v>Mar - 14</v>
      </c>
      <c r="N114" s="175" t="str">
        <f t="shared" si="23"/>
        <v>All Trigger TypesDebit ACH behaviorAll MonthsNo Action Taken (Not Req)</v>
      </c>
      <c r="O114" t="s">
        <v>626</v>
      </c>
      <c r="P114" t="s">
        <v>204</v>
      </c>
      <c r="Q114" t="s">
        <v>594</v>
      </c>
      <c r="R114" t="s">
        <v>617</v>
      </c>
      <c r="S114">
        <v>736</v>
      </c>
      <c r="T114">
        <v>1252</v>
      </c>
      <c r="U114">
        <v>0.58785942489999998</v>
      </c>
      <c r="V114" s="175" t="str">
        <f t="shared" si="24"/>
        <v>All Months</v>
      </c>
      <c r="Y114" s="175" t="str">
        <f t="shared" si="25"/>
        <v>All Trigger TypesNo amortizationApr - 14Action Taken (Timely)</v>
      </c>
      <c r="Z114" t="s">
        <v>626</v>
      </c>
      <c r="AA114" t="s">
        <v>537</v>
      </c>
      <c r="AB114" t="s">
        <v>295</v>
      </c>
      <c r="AC114">
        <v>60</v>
      </c>
      <c r="AD114" t="s">
        <v>588</v>
      </c>
      <c r="AE114">
        <v>8</v>
      </c>
      <c r="AF114">
        <v>0.1333333333</v>
      </c>
      <c r="AG114" s="175" t="str">
        <f t="shared" si="26"/>
        <v>Apr - 14</v>
      </c>
      <c r="AK114" s="175" t="str">
        <f t="shared" si="27"/>
        <v>New TriggersAgingJul - 14Payment plan</v>
      </c>
      <c r="AL114" t="s">
        <v>598</v>
      </c>
      <c r="AM114" t="s">
        <v>391</v>
      </c>
      <c r="AN114" t="s">
        <v>298</v>
      </c>
      <c r="AO114" t="s">
        <v>538</v>
      </c>
      <c r="AP114">
        <v>5</v>
      </c>
      <c r="AQ114">
        <v>101</v>
      </c>
      <c r="AR114">
        <v>4.9504950499999999E-2</v>
      </c>
      <c r="AS114" s="175" t="str">
        <f t="shared" si="28"/>
        <v>Jul - 14</v>
      </c>
      <c r="AX114" s="175" t="str">
        <f t="shared" si="29"/>
        <v>RetriggersDebit ACH behaviorMay - 14</v>
      </c>
      <c r="AY114" t="s">
        <v>599</v>
      </c>
      <c r="AZ114" t="s">
        <v>204</v>
      </c>
      <c r="BA114" t="s">
        <v>296</v>
      </c>
      <c r="BB114">
        <v>56</v>
      </c>
      <c r="BC114">
        <v>1.7222222222000001</v>
      </c>
      <c r="BD114">
        <v>3.4857142856999999</v>
      </c>
      <c r="BE114" s="175" t="str">
        <f t="shared" si="30"/>
        <v>May - 14</v>
      </c>
      <c r="BF114" s="30"/>
      <c r="BM114" s="175" t="str">
        <f t="shared" si="31"/>
        <v>One Year FinancingFeb - 15AXP only</v>
      </c>
      <c r="BN114" t="s">
        <v>158</v>
      </c>
      <c r="BO114" t="s">
        <v>519</v>
      </c>
      <c r="BP114">
        <v>14</v>
      </c>
      <c r="BQ114">
        <v>380173.12</v>
      </c>
      <c r="BR114">
        <v>286822578.75999999</v>
      </c>
      <c r="BS114" t="s">
        <v>576</v>
      </c>
      <c r="BT114" s="175">
        <f t="shared" si="32"/>
        <v>1.3254644095439623E-3</v>
      </c>
      <c r="BU114" s="175" t="str">
        <f t="shared" si="33"/>
        <v>Feb - 15</v>
      </c>
      <c r="CU114" s="175" t="str">
        <f t="shared" si="35"/>
        <v>One Year FinancingJan - 15Restaurant</v>
      </c>
      <c r="CV114" t="s">
        <v>158</v>
      </c>
      <c r="CW114" t="s">
        <v>520</v>
      </c>
      <c r="CX114">
        <v>8</v>
      </c>
      <c r="CY114">
        <v>219114.41</v>
      </c>
      <c r="CZ114">
        <v>124284491.04000001</v>
      </c>
      <c r="DA114" t="s">
        <v>13</v>
      </c>
      <c r="DB114" s="175">
        <f t="shared" si="36"/>
        <v>1.7630068576253793E-3</v>
      </c>
      <c r="DC114" s="175" t="str">
        <f t="shared" si="37"/>
        <v>Jan - 15</v>
      </c>
      <c r="DH114" s="175" t="str">
        <f t="shared" si="38"/>
        <v>W/O last 12MRestaurantTwo Year FinancingM14</v>
      </c>
      <c r="DI114" t="s">
        <v>161</v>
      </c>
      <c r="DJ114" t="s">
        <v>562</v>
      </c>
      <c r="DK114" t="s">
        <v>13</v>
      </c>
      <c r="DL114" t="s">
        <v>603</v>
      </c>
      <c r="DM114">
        <v>1</v>
      </c>
    </row>
    <row r="115" spans="2:117" x14ac:dyDescent="0.3">
      <c r="B115" s="175" t="str">
        <f t="shared" si="21"/>
        <v>New TriggersAgingMay - 14</v>
      </c>
      <c r="C115" t="s">
        <v>598</v>
      </c>
      <c r="D115" t="s">
        <v>391</v>
      </c>
      <c r="E115" t="s">
        <v>296</v>
      </c>
      <c r="F115">
        <v>53</v>
      </c>
      <c r="G115">
        <v>20</v>
      </c>
      <c r="H115">
        <v>33</v>
      </c>
      <c r="I115" s="175" t="str">
        <f t="shared" si="22"/>
        <v>May - 14</v>
      </c>
      <c r="N115" s="175" t="str">
        <f t="shared" si="23"/>
        <v>All Trigger TypesDebit ACH behaviorAll MonthsNo Action Taken (Req)</v>
      </c>
      <c r="O115" t="s">
        <v>626</v>
      </c>
      <c r="P115" t="s">
        <v>204</v>
      </c>
      <c r="Q115" t="s">
        <v>594</v>
      </c>
      <c r="R115" t="s">
        <v>616</v>
      </c>
      <c r="S115">
        <v>353</v>
      </c>
      <c r="T115">
        <v>1252</v>
      </c>
      <c r="U115">
        <v>0.2819488818</v>
      </c>
      <c r="V115" s="175" t="str">
        <f t="shared" si="24"/>
        <v>All Months</v>
      </c>
      <c r="Y115" s="175" t="str">
        <f t="shared" si="25"/>
        <v>All Trigger TypesNo amortizationApr - 14No Action Taken (Not Req)</v>
      </c>
      <c r="Z115" t="s">
        <v>626</v>
      </c>
      <c r="AA115" t="s">
        <v>537</v>
      </c>
      <c r="AB115" t="s">
        <v>295</v>
      </c>
      <c r="AC115">
        <v>449</v>
      </c>
      <c r="AD115" t="s">
        <v>617</v>
      </c>
      <c r="AE115">
        <v>7</v>
      </c>
      <c r="AF115">
        <v>1.55902004E-2</v>
      </c>
      <c r="AG115" s="175" t="str">
        <f t="shared" si="26"/>
        <v>Apr - 14</v>
      </c>
      <c r="AK115" s="175" t="str">
        <f t="shared" si="27"/>
        <v>New TriggersCV dropJul - 14Customer contact</v>
      </c>
      <c r="AL115" t="s">
        <v>598</v>
      </c>
      <c r="AM115" t="s">
        <v>203</v>
      </c>
      <c r="AN115" t="s">
        <v>298</v>
      </c>
      <c r="AO115" t="s">
        <v>571</v>
      </c>
      <c r="AP115">
        <v>22</v>
      </c>
      <c r="AQ115">
        <v>93</v>
      </c>
      <c r="AR115">
        <v>0.23655913980000001</v>
      </c>
      <c r="AS115" s="175" t="str">
        <f t="shared" si="28"/>
        <v>Jul - 14</v>
      </c>
      <c r="AX115" s="175" t="str">
        <f t="shared" si="29"/>
        <v>RetriggersDebit ACH behaviorNov - 14</v>
      </c>
      <c r="AY115" t="s">
        <v>599</v>
      </c>
      <c r="AZ115" t="s">
        <v>204</v>
      </c>
      <c r="BA115" t="s">
        <v>302</v>
      </c>
      <c r="BB115">
        <v>53</v>
      </c>
      <c r="BC115">
        <v>0</v>
      </c>
      <c r="BD115">
        <v>7.56</v>
      </c>
      <c r="BE115" s="175" t="str">
        <f t="shared" si="30"/>
        <v>Nov - 14</v>
      </c>
      <c r="BF115" s="30"/>
      <c r="BM115" s="175" t="str">
        <f t="shared" si="31"/>
        <v>One Year FinancingFeb - 15Debit ACH</v>
      </c>
      <c r="BN115" t="s">
        <v>158</v>
      </c>
      <c r="BO115" t="s">
        <v>519</v>
      </c>
      <c r="BP115">
        <v>0</v>
      </c>
      <c r="BQ115">
        <v>0</v>
      </c>
      <c r="BR115">
        <v>21536365.68</v>
      </c>
      <c r="BS115" t="s">
        <v>202</v>
      </c>
      <c r="BT115" s="175">
        <f t="shared" si="32"/>
        <v>0</v>
      </c>
      <c r="BU115" s="175" t="str">
        <f t="shared" si="33"/>
        <v>Feb - 15</v>
      </c>
      <c r="CU115" s="175" t="str">
        <f t="shared" si="35"/>
        <v>One Year FinancingJan - 15Retail</v>
      </c>
      <c r="CV115" t="s">
        <v>158</v>
      </c>
      <c r="CW115" t="s">
        <v>520</v>
      </c>
      <c r="CX115">
        <v>5</v>
      </c>
      <c r="CY115">
        <v>118484.53</v>
      </c>
      <c r="CZ115">
        <v>206862554.93000001</v>
      </c>
      <c r="DA115" t="s">
        <v>12</v>
      </c>
      <c r="DB115" s="175">
        <f t="shared" si="36"/>
        <v>5.7276934455389398E-4</v>
      </c>
      <c r="DC115" s="175" t="str">
        <f t="shared" si="37"/>
        <v>Jan - 15</v>
      </c>
      <c r="DH115" s="175" t="str">
        <f t="shared" si="38"/>
        <v>W/O last 12MRetailTwo Year FinancingM6</v>
      </c>
      <c r="DI115" t="s">
        <v>161</v>
      </c>
      <c r="DJ115" t="s">
        <v>73</v>
      </c>
      <c r="DK115" t="s">
        <v>12</v>
      </c>
      <c r="DL115" t="s">
        <v>603</v>
      </c>
      <c r="DM115">
        <v>1</v>
      </c>
    </row>
    <row r="116" spans="2:117" x14ac:dyDescent="0.3">
      <c r="B116" s="175" t="str">
        <f t="shared" si="21"/>
        <v>RetriggersAgingMay - 14</v>
      </c>
      <c r="C116" t="s">
        <v>599</v>
      </c>
      <c r="D116" t="s">
        <v>391</v>
      </c>
      <c r="E116" t="s">
        <v>296</v>
      </c>
      <c r="F116">
        <v>177</v>
      </c>
      <c r="G116">
        <v>59</v>
      </c>
      <c r="H116">
        <v>118</v>
      </c>
      <c r="I116" s="175" t="str">
        <f t="shared" si="22"/>
        <v>May - 14</v>
      </c>
      <c r="N116" s="175" t="str">
        <f t="shared" si="23"/>
        <v>All Trigger TypesDebit ACH behaviorAll MonthsAction Taken (Late)</v>
      </c>
      <c r="O116" t="s">
        <v>626</v>
      </c>
      <c r="P116" t="s">
        <v>204</v>
      </c>
      <c r="Q116" t="s">
        <v>594</v>
      </c>
      <c r="R116" t="s">
        <v>589</v>
      </c>
      <c r="S116">
        <v>68</v>
      </c>
      <c r="T116">
        <v>1252</v>
      </c>
      <c r="U116">
        <v>5.4313098999999997E-2</v>
      </c>
      <c r="V116" s="175" t="str">
        <f t="shared" si="24"/>
        <v>All Months</v>
      </c>
      <c r="Y116" s="175" t="str">
        <f t="shared" si="25"/>
        <v>All Trigger TypesNo amortizationApr - 14No Action Taken (Req)</v>
      </c>
      <c r="Z116" t="s">
        <v>626</v>
      </c>
      <c r="AA116" t="s">
        <v>537</v>
      </c>
      <c r="AB116" t="s">
        <v>295</v>
      </c>
      <c r="AC116">
        <v>2</v>
      </c>
      <c r="AD116" t="s">
        <v>616</v>
      </c>
      <c r="AE116">
        <v>2</v>
      </c>
      <c r="AF116">
        <v>1</v>
      </c>
      <c r="AG116" s="175" t="str">
        <f t="shared" si="26"/>
        <v>Apr - 14</v>
      </c>
      <c r="AK116" s="175" t="str">
        <f t="shared" si="27"/>
        <v>New TriggersCV dropJul - 14No action</v>
      </c>
      <c r="AL116" t="s">
        <v>598</v>
      </c>
      <c r="AM116" t="s">
        <v>203</v>
      </c>
      <c r="AN116" t="s">
        <v>298</v>
      </c>
      <c r="AO116" t="s">
        <v>623</v>
      </c>
      <c r="AP116">
        <v>70</v>
      </c>
      <c r="AQ116">
        <v>93</v>
      </c>
      <c r="AR116">
        <v>0.75268817200000004</v>
      </c>
      <c r="AS116" s="175" t="str">
        <f t="shared" si="28"/>
        <v>Jul - 14</v>
      </c>
      <c r="AX116" s="175" t="str">
        <f t="shared" si="29"/>
        <v>RetriggersDebit ACH behaviorOct - 14</v>
      </c>
      <c r="AY116" t="s">
        <v>599</v>
      </c>
      <c r="AZ116" t="s">
        <v>204</v>
      </c>
      <c r="BA116" t="s">
        <v>301</v>
      </c>
      <c r="BB116">
        <v>31</v>
      </c>
      <c r="BC116">
        <v>0</v>
      </c>
      <c r="BD116">
        <v>7.2631578947</v>
      </c>
      <c r="BE116" s="175" t="str">
        <f t="shared" si="30"/>
        <v>Oct - 14</v>
      </c>
      <c r="BF116" s="30"/>
      <c r="BM116" s="175" t="str">
        <f t="shared" si="31"/>
        <v>One Year FinancingFeb - 15Lockbox</v>
      </c>
      <c r="BN116" t="s">
        <v>158</v>
      </c>
      <c r="BO116" t="s">
        <v>519</v>
      </c>
      <c r="BP116">
        <v>11</v>
      </c>
      <c r="BQ116">
        <v>350110.79</v>
      </c>
      <c r="BR116">
        <v>96081786.689999998</v>
      </c>
      <c r="BS116" t="s">
        <v>249</v>
      </c>
      <c r="BT116" s="175">
        <f t="shared" si="32"/>
        <v>3.6438830090618915E-3</v>
      </c>
      <c r="BU116" s="175" t="str">
        <f t="shared" si="33"/>
        <v>Feb - 15</v>
      </c>
      <c r="CU116" s="175" t="str">
        <f t="shared" si="35"/>
        <v>One Year FinancingJul - 14Others</v>
      </c>
      <c r="CV116" t="s">
        <v>158</v>
      </c>
      <c r="CW116" t="s">
        <v>298</v>
      </c>
      <c r="CX116">
        <v>0</v>
      </c>
      <c r="CY116">
        <v>0</v>
      </c>
      <c r="CZ116">
        <v>65133200.5</v>
      </c>
      <c r="DA116" t="s">
        <v>106</v>
      </c>
      <c r="DB116" s="175">
        <f t="shared" si="36"/>
        <v>0</v>
      </c>
      <c r="DC116" s="175" t="str">
        <f t="shared" si="37"/>
        <v>Jul - 14</v>
      </c>
      <c r="DH116" s="175" t="str">
        <f t="shared" si="38"/>
        <v>W/O last 6MAll IndustriesAll ProductsM5</v>
      </c>
      <c r="DI116" t="s">
        <v>596</v>
      </c>
      <c r="DJ116" t="s">
        <v>72</v>
      </c>
      <c r="DK116" t="s">
        <v>597</v>
      </c>
      <c r="DL116" t="s">
        <v>604</v>
      </c>
      <c r="DM116">
        <v>3</v>
      </c>
    </row>
    <row r="117" spans="2:117" x14ac:dyDescent="0.3">
      <c r="B117" s="175" t="str">
        <f t="shared" si="21"/>
        <v>New TriggersAgingNov - 14</v>
      </c>
      <c r="C117" t="s">
        <v>598</v>
      </c>
      <c r="D117" t="s">
        <v>391</v>
      </c>
      <c r="E117" t="s">
        <v>302</v>
      </c>
      <c r="F117">
        <v>87</v>
      </c>
      <c r="G117">
        <v>36</v>
      </c>
      <c r="H117">
        <v>51</v>
      </c>
      <c r="I117" s="175" t="str">
        <f t="shared" si="22"/>
        <v>Nov - 14</v>
      </c>
      <c r="N117" s="175" t="str">
        <f t="shared" si="23"/>
        <v>All Trigger TypesDebit ACH behaviorAll MonthsAction Taken (Timely)</v>
      </c>
      <c r="O117" t="s">
        <v>626</v>
      </c>
      <c r="P117" t="s">
        <v>204</v>
      </c>
      <c r="Q117" t="s">
        <v>594</v>
      </c>
      <c r="R117" t="s">
        <v>588</v>
      </c>
      <c r="S117">
        <v>95</v>
      </c>
      <c r="T117">
        <v>1252</v>
      </c>
      <c r="U117">
        <v>7.5878594199999996E-2</v>
      </c>
      <c r="V117" s="175" t="str">
        <f t="shared" si="24"/>
        <v>All Months</v>
      </c>
      <c r="Y117" s="175" t="str">
        <f t="shared" si="25"/>
        <v>All Trigger TypesNo amortizationAug - 14Action Taken (Late)</v>
      </c>
      <c r="Z117" t="s">
        <v>626</v>
      </c>
      <c r="AA117" t="s">
        <v>537</v>
      </c>
      <c r="AB117" t="s">
        <v>299</v>
      </c>
      <c r="AC117">
        <v>92</v>
      </c>
      <c r="AD117" t="s">
        <v>589</v>
      </c>
      <c r="AE117">
        <v>15</v>
      </c>
      <c r="AF117">
        <v>0.16304347829999999</v>
      </c>
      <c r="AG117" s="175" t="str">
        <f t="shared" si="26"/>
        <v>Aug - 14</v>
      </c>
      <c r="AK117" s="175" t="str">
        <f t="shared" si="27"/>
        <v>New TriggersCV dropJul - 14Payment plan</v>
      </c>
      <c r="AL117" t="s">
        <v>598</v>
      </c>
      <c r="AM117" t="s">
        <v>203</v>
      </c>
      <c r="AN117" t="s">
        <v>298</v>
      </c>
      <c r="AO117" t="s">
        <v>538</v>
      </c>
      <c r="AP117">
        <v>1</v>
      </c>
      <c r="AQ117">
        <v>93</v>
      </c>
      <c r="AR117">
        <v>1.0752688200000001E-2</v>
      </c>
      <c r="AS117" s="175" t="str">
        <f t="shared" si="28"/>
        <v>Jul - 14</v>
      </c>
      <c r="AX117" s="175" t="str">
        <f t="shared" si="29"/>
        <v>RetriggersDebit ACH behaviorSep - 14</v>
      </c>
      <c r="AY117" t="s">
        <v>599</v>
      </c>
      <c r="AZ117" t="s">
        <v>204</v>
      </c>
      <c r="BA117" t="s">
        <v>300</v>
      </c>
      <c r="BB117">
        <v>57</v>
      </c>
      <c r="BC117">
        <v>0</v>
      </c>
      <c r="BD117">
        <v>4.8666666666999996</v>
      </c>
      <c r="BE117" s="175" t="str">
        <f t="shared" si="30"/>
        <v>Sep - 14</v>
      </c>
      <c r="BF117" s="30"/>
      <c r="BM117" s="175" t="str">
        <f t="shared" si="31"/>
        <v>One Year FinancingFeb - 15Split Funding</v>
      </c>
      <c r="BN117" t="s">
        <v>158</v>
      </c>
      <c r="BO117" t="s">
        <v>519</v>
      </c>
      <c r="BP117">
        <v>0</v>
      </c>
      <c r="BQ117">
        <v>0</v>
      </c>
      <c r="BR117">
        <v>14082865.67</v>
      </c>
      <c r="BS117" t="s">
        <v>602</v>
      </c>
      <c r="BT117" s="175">
        <f t="shared" si="32"/>
        <v>0</v>
      </c>
      <c r="BU117" s="175" t="str">
        <f t="shared" si="33"/>
        <v>Feb - 15</v>
      </c>
      <c r="CU117" s="175" t="str">
        <f t="shared" si="35"/>
        <v>One Year FinancingJul - 14Restaurant</v>
      </c>
      <c r="CV117" t="s">
        <v>158</v>
      </c>
      <c r="CW117" t="s">
        <v>298</v>
      </c>
      <c r="CX117">
        <v>0</v>
      </c>
      <c r="CY117">
        <v>0</v>
      </c>
      <c r="CZ117">
        <v>106012702.92</v>
      </c>
      <c r="DA117" t="s">
        <v>13</v>
      </c>
      <c r="DB117" s="175">
        <f t="shared" si="36"/>
        <v>0</v>
      </c>
      <c r="DC117" s="175" t="str">
        <f t="shared" si="37"/>
        <v>Jul - 14</v>
      </c>
      <c r="DH117" s="175" t="str">
        <f t="shared" si="38"/>
        <v>W/O last 6MAll IndustriesAll ProductsM6</v>
      </c>
      <c r="DI117" t="s">
        <v>596</v>
      </c>
      <c r="DJ117" t="s">
        <v>73</v>
      </c>
      <c r="DK117" t="s">
        <v>597</v>
      </c>
      <c r="DL117" t="s">
        <v>604</v>
      </c>
      <c r="DM117">
        <v>8</v>
      </c>
    </row>
    <row r="118" spans="2:117" x14ac:dyDescent="0.3">
      <c r="B118" s="175" t="str">
        <f t="shared" si="21"/>
        <v>RetriggersAgingNov - 14</v>
      </c>
      <c r="C118" t="s">
        <v>599</v>
      </c>
      <c r="D118" t="s">
        <v>391</v>
      </c>
      <c r="E118" t="s">
        <v>302</v>
      </c>
      <c r="F118">
        <v>262</v>
      </c>
      <c r="G118">
        <v>99</v>
      </c>
      <c r="H118">
        <v>163</v>
      </c>
      <c r="I118" s="175" t="str">
        <f t="shared" si="22"/>
        <v>Nov - 14</v>
      </c>
      <c r="N118" s="175" t="str">
        <f t="shared" si="23"/>
        <v>All Trigger TypesDebit ACH behaviorDec - 14Action Taken (Timely)</v>
      </c>
      <c r="O118" t="s">
        <v>626</v>
      </c>
      <c r="P118" t="s">
        <v>204</v>
      </c>
      <c r="Q118" t="s">
        <v>303</v>
      </c>
      <c r="R118" t="s">
        <v>588</v>
      </c>
      <c r="S118">
        <v>6</v>
      </c>
      <c r="T118">
        <v>158</v>
      </c>
      <c r="U118">
        <v>3.7974683500000002E-2</v>
      </c>
      <c r="V118" s="175" t="str">
        <f t="shared" si="24"/>
        <v>Dec - 14</v>
      </c>
      <c r="Y118" s="175" t="str">
        <f t="shared" si="25"/>
        <v>All Trigger TypesNo amortizationAug - 14Action Taken (Timely)</v>
      </c>
      <c r="Z118" t="s">
        <v>626</v>
      </c>
      <c r="AA118" t="s">
        <v>537</v>
      </c>
      <c r="AB118" t="s">
        <v>299</v>
      </c>
      <c r="AC118">
        <v>92</v>
      </c>
      <c r="AD118" t="s">
        <v>588</v>
      </c>
      <c r="AE118">
        <v>8</v>
      </c>
      <c r="AF118">
        <v>8.6956521699999997E-2</v>
      </c>
      <c r="AG118" s="175" t="str">
        <f t="shared" si="26"/>
        <v>Aug - 14</v>
      </c>
      <c r="AK118" s="175" t="str">
        <f t="shared" si="27"/>
        <v>New TriggersDebit ACH behaviorJul - 14Customer contact</v>
      </c>
      <c r="AL118" t="s">
        <v>598</v>
      </c>
      <c r="AM118" t="s">
        <v>204</v>
      </c>
      <c r="AN118" t="s">
        <v>298</v>
      </c>
      <c r="AO118" t="s">
        <v>571</v>
      </c>
      <c r="AP118">
        <v>3</v>
      </c>
      <c r="AQ118">
        <v>71</v>
      </c>
      <c r="AR118">
        <v>4.2253521099999997E-2</v>
      </c>
      <c r="AS118" s="175" t="str">
        <f t="shared" si="28"/>
        <v>Jul - 14</v>
      </c>
      <c r="AX118" s="175" t="str">
        <f t="shared" si="29"/>
        <v>All Trigger TypesNo amortizationApr - 14</v>
      </c>
      <c r="AY118" t="s">
        <v>626</v>
      </c>
      <c r="AZ118" t="s">
        <v>537</v>
      </c>
      <c r="BA118" t="s">
        <v>295</v>
      </c>
      <c r="BB118">
        <v>548</v>
      </c>
      <c r="BC118">
        <v>0.124497992</v>
      </c>
      <c r="BD118">
        <v>4.5189189188999999</v>
      </c>
      <c r="BE118" s="175" t="str">
        <f t="shared" si="30"/>
        <v>Apr - 14</v>
      </c>
      <c r="BF118" s="30"/>
      <c r="BM118" s="175" t="str">
        <f t="shared" si="31"/>
        <v>One Year FinancingJan - 15AXP only</v>
      </c>
      <c r="BN118" t="s">
        <v>158</v>
      </c>
      <c r="BO118" t="s">
        <v>520</v>
      </c>
      <c r="BP118">
        <v>8</v>
      </c>
      <c r="BQ118">
        <v>170065.31</v>
      </c>
      <c r="BR118">
        <v>283959711.06999999</v>
      </c>
      <c r="BS118" t="s">
        <v>576</v>
      </c>
      <c r="BT118" s="175">
        <f t="shared" si="32"/>
        <v>5.9890647641234053E-4</v>
      </c>
      <c r="BU118" s="175" t="str">
        <f t="shared" si="33"/>
        <v>Jan - 15</v>
      </c>
      <c r="CU118" s="175" t="str">
        <f t="shared" si="35"/>
        <v>One Year FinancingJul - 14Retail</v>
      </c>
      <c r="CV118" t="s">
        <v>158</v>
      </c>
      <c r="CW118" t="s">
        <v>298</v>
      </c>
      <c r="CX118">
        <v>0</v>
      </c>
      <c r="CY118">
        <v>0</v>
      </c>
      <c r="CZ118">
        <v>187310288.22</v>
      </c>
      <c r="DA118" t="s">
        <v>12</v>
      </c>
      <c r="DB118" s="175">
        <f t="shared" si="36"/>
        <v>0</v>
      </c>
      <c r="DC118" s="175" t="str">
        <f t="shared" si="37"/>
        <v>Jul - 14</v>
      </c>
      <c r="DH118" s="175" t="str">
        <f t="shared" si="38"/>
        <v>W/O last 6MAll IndustriesAll ProductsM7</v>
      </c>
      <c r="DI118" t="s">
        <v>596</v>
      </c>
      <c r="DJ118" t="s">
        <v>74</v>
      </c>
      <c r="DK118" t="s">
        <v>597</v>
      </c>
      <c r="DL118" t="s">
        <v>604</v>
      </c>
      <c r="DM118">
        <v>10</v>
      </c>
    </row>
    <row r="119" spans="2:117" x14ac:dyDescent="0.3">
      <c r="B119" s="175" t="str">
        <f t="shared" si="21"/>
        <v>New TriggersAgingOct - 14</v>
      </c>
      <c r="C119" t="s">
        <v>598</v>
      </c>
      <c r="D119" t="s">
        <v>391</v>
      </c>
      <c r="E119" t="s">
        <v>301</v>
      </c>
      <c r="F119">
        <v>83</v>
      </c>
      <c r="G119">
        <v>27</v>
      </c>
      <c r="H119">
        <v>56</v>
      </c>
      <c r="I119" s="175" t="str">
        <f t="shared" si="22"/>
        <v>Oct - 14</v>
      </c>
      <c r="N119" s="175" t="str">
        <f t="shared" si="23"/>
        <v>All Trigger TypesDebit ACH behaviorDec - 14Action Taken (Late)</v>
      </c>
      <c r="O119" t="s">
        <v>626</v>
      </c>
      <c r="P119" t="s">
        <v>204</v>
      </c>
      <c r="Q119" t="s">
        <v>303</v>
      </c>
      <c r="R119" t="s">
        <v>589</v>
      </c>
      <c r="S119">
        <v>5</v>
      </c>
      <c r="T119">
        <v>158</v>
      </c>
      <c r="U119">
        <v>3.1645569599999999E-2</v>
      </c>
      <c r="V119" s="175" t="str">
        <f t="shared" si="24"/>
        <v>Dec - 14</v>
      </c>
      <c r="Y119" s="175" t="str">
        <f t="shared" si="25"/>
        <v>All Trigger TypesNo amortizationAug - 14No Action Taken (Not Req)</v>
      </c>
      <c r="Z119" t="s">
        <v>626</v>
      </c>
      <c r="AA119" t="s">
        <v>537</v>
      </c>
      <c r="AB119" t="s">
        <v>299</v>
      </c>
      <c r="AC119">
        <v>633</v>
      </c>
      <c r="AD119" t="s">
        <v>617</v>
      </c>
      <c r="AE119">
        <v>15</v>
      </c>
      <c r="AF119">
        <v>2.36966825E-2</v>
      </c>
      <c r="AG119" s="175" t="str">
        <f t="shared" si="26"/>
        <v>Aug - 14</v>
      </c>
      <c r="AK119" s="175" t="str">
        <f t="shared" si="27"/>
        <v>New TriggersDebit ACH behaviorJul - 14No action</v>
      </c>
      <c r="AL119" t="s">
        <v>598</v>
      </c>
      <c r="AM119" t="s">
        <v>204</v>
      </c>
      <c r="AN119" t="s">
        <v>298</v>
      </c>
      <c r="AO119" t="s">
        <v>623</v>
      </c>
      <c r="AP119">
        <v>68</v>
      </c>
      <c r="AQ119">
        <v>71</v>
      </c>
      <c r="AR119">
        <v>0.95774647889999998</v>
      </c>
      <c r="AS119" s="175" t="str">
        <f t="shared" si="28"/>
        <v>Jul - 14</v>
      </c>
      <c r="AX119" s="175" t="str">
        <f t="shared" si="29"/>
        <v>All Trigger TypesNo amortizationAug - 14</v>
      </c>
      <c r="AY119" t="s">
        <v>626</v>
      </c>
      <c r="AZ119" t="s">
        <v>537</v>
      </c>
      <c r="BA119" t="s">
        <v>299</v>
      </c>
      <c r="BB119">
        <v>975</v>
      </c>
      <c r="BC119">
        <v>0</v>
      </c>
      <c r="BD119">
        <v>6.0932203390000002</v>
      </c>
      <c r="BE119" s="175" t="str">
        <f t="shared" si="30"/>
        <v>Aug - 14</v>
      </c>
      <c r="BF119" s="30"/>
      <c r="BM119" s="175" t="str">
        <f t="shared" si="31"/>
        <v>One Year FinancingJan - 15Debit ACH</v>
      </c>
      <c r="BN119" t="s">
        <v>158</v>
      </c>
      <c r="BO119" t="s">
        <v>520</v>
      </c>
      <c r="BP119">
        <v>0</v>
      </c>
      <c r="BQ119">
        <v>0</v>
      </c>
      <c r="BR119">
        <v>16496367.460000001</v>
      </c>
      <c r="BS119" t="s">
        <v>202</v>
      </c>
      <c r="BT119" s="175">
        <f t="shared" si="32"/>
        <v>0</v>
      </c>
      <c r="BU119" s="175" t="str">
        <f t="shared" si="33"/>
        <v>Jan - 15</v>
      </c>
      <c r="CU119" s="175" t="str">
        <f t="shared" si="35"/>
        <v>One Year FinancingJun - 14Others</v>
      </c>
      <c r="CV119" t="s">
        <v>158</v>
      </c>
      <c r="CW119" t="s">
        <v>297</v>
      </c>
      <c r="CX119">
        <v>0</v>
      </c>
      <c r="CY119">
        <v>0</v>
      </c>
      <c r="CZ119">
        <v>59795659.310000002</v>
      </c>
      <c r="DA119" t="s">
        <v>106</v>
      </c>
      <c r="DB119" s="175">
        <f t="shared" si="36"/>
        <v>0</v>
      </c>
      <c r="DC119" s="175" t="str">
        <f t="shared" si="37"/>
        <v>Jun - 14</v>
      </c>
      <c r="DH119" s="175" t="str">
        <f t="shared" si="38"/>
        <v>W/O last 6MAll IndustriesAll ProductsM8</v>
      </c>
      <c r="DI119" t="s">
        <v>596</v>
      </c>
      <c r="DJ119" t="s">
        <v>75</v>
      </c>
      <c r="DK119" t="s">
        <v>597</v>
      </c>
      <c r="DL119" t="s">
        <v>604</v>
      </c>
      <c r="DM119">
        <v>10</v>
      </c>
    </row>
    <row r="120" spans="2:117" x14ac:dyDescent="0.3">
      <c r="B120" s="175" t="str">
        <f t="shared" si="21"/>
        <v>RetriggersAgingOct - 14</v>
      </c>
      <c r="C120" t="s">
        <v>599</v>
      </c>
      <c r="D120" t="s">
        <v>391</v>
      </c>
      <c r="E120" t="s">
        <v>301</v>
      </c>
      <c r="F120">
        <v>296</v>
      </c>
      <c r="G120">
        <v>132</v>
      </c>
      <c r="H120">
        <v>164</v>
      </c>
      <c r="I120" s="175" t="str">
        <f t="shared" si="22"/>
        <v>Oct - 14</v>
      </c>
      <c r="N120" s="175" t="str">
        <f t="shared" si="23"/>
        <v>All Trigger TypesDebit ACH behaviorDec - 14No Action Taken (Not Req)</v>
      </c>
      <c r="O120" t="s">
        <v>626</v>
      </c>
      <c r="P120" t="s">
        <v>204</v>
      </c>
      <c r="Q120" t="s">
        <v>303</v>
      </c>
      <c r="R120" t="s">
        <v>617</v>
      </c>
      <c r="S120">
        <v>135</v>
      </c>
      <c r="T120">
        <v>158</v>
      </c>
      <c r="U120">
        <v>0.85443037970000002</v>
      </c>
      <c r="V120" s="175" t="str">
        <f t="shared" si="24"/>
        <v>Dec - 14</v>
      </c>
      <c r="Y120" s="175" t="str">
        <f t="shared" si="25"/>
        <v>All Trigger TypesNo amortizationAug - 14No Action Taken (Req)</v>
      </c>
      <c r="Z120" t="s">
        <v>626</v>
      </c>
      <c r="AA120" t="s">
        <v>537</v>
      </c>
      <c r="AB120" t="s">
        <v>299</v>
      </c>
      <c r="AC120">
        <v>158</v>
      </c>
      <c r="AD120" t="s">
        <v>616</v>
      </c>
      <c r="AE120">
        <v>5</v>
      </c>
      <c r="AF120">
        <v>3.1645569599999999E-2</v>
      </c>
      <c r="AG120" s="175" t="str">
        <f t="shared" si="26"/>
        <v>Aug - 14</v>
      </c>
      <c r="AK120" s="175" t="str">
        <f t="shared" si="27"/>
        <v>New TriggersNo amortizationJul - 14Customer contact</v>
      </c>
      <c r="AL120" t="s">
        <v>598</v>
      </c>
      <c r="AM120" t="s">
        <v>537</v>
      </c>
      <c r="AN120" t="s">
        <v>298</v>
      </c>
      <c r="AO120" t="s">
        <v>571</v>
      </c>
      <c r="AP120">
        <v>69</v>
      </c>
      <c r="AQ120">
        <v>317</v>
      </c>
      <c r="AR120">
        <v>0.21766561509999999</v>
      </c>
      <c r="AS120" s="175" t="str">
        <f t="shared" si="28"/>
        <v>Jul - 14</v>
      </c>
      <c r="AX120" s="175" t="str">
        <f t="shared" si="29"/>
        <v>All Trigger TypesNo amortizationAll Months</v>
      </c>
      <c r="AY120" t="s">
        <v>626</v>
      </c>
      <c r="AZ120" t="s">
        <v>537</v>
      </c>
      <c r="BA120" t="s">
        <v>594</v>
      </c>
      <c r="BB120">
        <v>11518</v>
      </c>
      <c r="BC120">
        <v>3.9363484099999999E-2</v>
      </c>
      <c r="BD120">
        <v>7.8195530725999998</v>
      </c>
      <c r="BE120" s="175" t="str">
        <f t="shared" si="30"/>
        <v>All Months</v>
      </c>
      <c r="BF120" s="30"/>
      <c r="BM120" s="175" t="str">
        <f t="shared" si="31"/>
        <v>One Year FinancingJan - 15Lockbox</v>
      </c>
      <c r="BN120" t="s">
        <v>158</v>
      </c>
      <c r="BO120" t="s">
        <v>520</v>
      </c>
      <c r="BP120">
        <v>6</v>
      </c>
      <c r="BQ120">
        <v>183965.35</v>
      </c>
      <c r="BR120">
        <v>91011583.159999996</v>
      </c>
      <c r="BS120" t="s">
        <v>249</v>
      </c>
      <c r="BT120" s="175">
        <f t="shared" si="32"/>
        <v>2.0213399614924356E-3</v>
      </c>
      <c r="BU120" s="175" t="str">
        <f t="shared" si="33"/>
        <v>Jan - 15</v>
      </c>
      <c r="CU120" s="175" t="str">
        <f t="shared" si="35"/>
        <v>One Year FinancingJun - 14Restaurant</v>
      </c>
      <c r="CV120" t="s">
        <v>158</v>
      </c>
      <c r="CW120" t="s">
        <v>297</v>
      </c>
      <c r="CX120">
        <v>3</v>
      </c>
      <c r="CY120">
        <v>121050.22</v>
      </c>
      <c r="CZ120">
        <v>103056188.41</v>
      </c>
      <c r="DA120" t="s">
        <v>13</v>
      </c>
      <c r="DB120" s="175">
        <f t="shared" si="36"/>
        <v>1.174604086058494E-3</v>
      </c>
      <c r="DC120" s="175" t="str">
        <f t="shared" si="37"/>
        <v>Jun - 14</v>
      </c>
      <c r="DH120" s="175" t="str">
        <f t="shared" si="38"/>
        <v>W/O last 6MAll IndustriesAll ProductsM9</v>
      </c>
      <c r="DI120" t="s">
        <v>596</v>
      </c>
      <c r="DJ120" t="s">
        <v>76</v>
      </c>
      <c r="DK120" t="s">
        <v>597</v>
      </c>
      <c r="DL120" t="s">
        <v>604</v>
      </c>
      <c r="DM120">
        <v>5</v>
      </c>
    </row>
    <row r="121" spans="2:117" x14ac:dyDescent="0.3">
      <c r="B121" s="175" t="str">
        <f t="shared" si="21"/>
        <v>New TriggersAgingSep - 14</v>
      </c>
      <c r="C121" t="s">
        <v>598</v>
      </c>
      <c r="D121" t="s">
        <v>391</v>
      </c>
      <c r="E121" t="s">
        <v>300</v>
      </c>
      <c r="F121">
        <v>32</v>
      </c>
      <c r="G121">
        <v>7</v>
      </c>
      <c r="H121">
        <v>25</v>
      </c>
      <c r="I121" s="175" t="str">
        <f t="shared" si="22"/>
        <v>Sep - 14</v>
      </c>
      <c r="N121" s="175" t="str">
        <f t="shared" si="23"/>
        <v>All Trigger TypesDebit ACH behaviorDec - 14No Action Taken (Req)</v>
      </c>
      <c r="O121" t="s">
        <v>626</v>
      </c>
      <c r="P121" t="s">
        <v>204</v>
      </c>
      <c r="Q121" t="s">
        <v>303</v>
      </c>
      <c r="R121" t="s">
        <v>616</v>
      </c>
      <c r="S121">
        <v>12</v>
      </c>
      <c r="T121">
        <v>158</v>
      </c>
      <c r="U121">
        <v>7.5949367099999998E-2</v>
      </c>
      <c r="V121" s="175" t="str">
        <f t="shared" si="24"/>
        <v>Dec - 14</v>
      </c>
      <c r="Y121" s="175" t="str">
        <f t="shared" si="25"/>
        <v>All Trigger TypesNo amortizationFeb - 14Action Taken (Late)</v>
      </c>
      <c r="Z121" t="s">
        <v>626</v>
      </c>
      <c r="AA121" t="s">
        <v>537</v>
      </c>
      <c r="AB121" t="s">
        <v>544</v>
      </c>
      <c r="AC121">
        <v>16</v>
      </c>
      <c r="AD121" t="s">
        <v>589</v>
      </c>
      <c r="AE121">
        <v>1</v>
      </c>
      <c r="AF121">
        <v>6.25E-2</v>
      </c>
      <c r="AG121" s="175" t="str">
        <f t="shared" si="26"/>
        <v>Feb - 14</v>
      </c>
      <c r="AK121" s="175" t="str">
        <f t="shared" si="27"/>
        <v>New TriggersNo amortizationJul - 14Debit ACH</v>
      </c>
      <c r="AL121" t="s">
        <v>598</v>
      </c>
      <c r="AM121" t="s">
        <v>537</v>
      </c>
      <c r="AN121" t="s">
        <v>298</v>
      </c>
      <c r="AO121" t="s">
        <v>202</v>
      </c>
      <c r="AP121">
        <v>1</v>
      </c>
      <c r="AQ121">
        <v>317</v>
      </c>
      <c r="AR121">
        <v>3.1545740999999999E-3</v>
      </c>
      <c r="AS121" s="175" t="str">
        <f t="shared" si="28"/>
        <v>Jul - 14</v>
      </c>
      <c r="AX121" s="175" t="str">
        <f t="shared" si="29"/>
        <v>All Trigger TypesNo amortizationDec - 14</v>
      </c>
      <c r="AY121" t="s">
        <v>626</v>
      </c>
      <c r="AZ121" t="s">
        <v>537</v>
      </c>
      <c r="BA121" t="s">
        <v>303</v>
      </c>
      <c r="BB121">
        <v>1340</v>
      </c>
      <c r="BC121">
        <v>0</v>
      </c>
      <c r="BD121">
        <v>12.041984733</v>
      </c>
      <c r="BE121" s="175" t="str">
        <f t="shared" si="30"/>
        <v>Dec - 14</v>
      </c>
      <c r="BF121" s="30"/>
      <c r="BM121" s="175" t="str">
        <f t="shared" si="31"/>
        <v>One Year FinancingJan - 15Split Funding</v>
      </c>
      <c r="BN121" t="s">
        <v>158</v>
      </c>
      <c r="BO121" t="s">
        <v>520</v>
      </c>
      <c r="BP121">
        <v>0</v>
      </c>
      <c r="BQ121">
        <v>0</v>
      </c>
      <c r="BR121">
        <v>11690695.960000001</v>
      </c>
      <c r="BS121" t="s">
        <v>602</v>
      </c>
      <c r="BT121" s="175">
        <f t="shared" si="32"/>
        <v>0</v>
      </c>
      <c r="BU121" s="175" t="str">
        <f t="shared" si="33"/>
        <v>Jan - 15</v>
      </c>
      <c r="CU121" s="175" t="str">
        <f t="shared" si="35"/>
        <v>One Year FinancingJun - 14Retail</v>
      </c>
      <c r="CV121" t="s">
        <v>158</v>
      </c>
      <c r="CW121" t="s">
        <v>297</v>
      </c>
      <c r="CX121">
        <v>1</v>
      </c>
      <c r="CY121">
        <v>60917.760000000002</v>
      </c>
      <c r="CZ121">
        <v>180705378.99000001</v>
      </c>
      <c r="DA121" t="s">
        <v>12</v>
      </c>
      <c r="DB121" s="175">
        <f t="shared" si="36"/>
        <v>3.3711093903503067E-4</v>
      </c>
      <c r="DC121" s="175" t="str">
        <f t="shared" si="37"/>
        <v>Jun - 14</v>
      </c>
      <c r="DH121" s="175" t="str">
        <f t="shared" si="38"/>
        <v>W/O last 6MAll IndustriesAll ProductsM10</v>
      </c>
      <c r="DI121" t="s">
        <v>596</v>
      </c>
      <c r="DJ121" t="s">
        <v>77</v>
      </c>
      <c r="DK121" t="s">
        <v>597</v>
      </c>
      <c r="DL121" t="s">
        <v>604</v>
      </c>
      <c r="DM121">
        <v>7</v>
      </c>
    </row>
    <row r="122" spans="2:117" x14ac:dyDescent="0.3">
      <c r="B122" s="175" t="str">
        <f t="shared" si="21"/>
        <v>RetriggersAgingSep - 14</v>
      </c>
      <c r="C122" t="s">
        <v>599</v>
      </c>
      <c r="D122" t="s">
        <v>391</v>
      </c>
      <c r="E122" t="s">
        <v>300</v>
      </c>
      <c r="F122">
        <v>282</v>
      </c>
      <c r="G122">
        <v>103</v>
      </c>
      <c r="H122">
        <v>179</v>
      </c>
      <c r="I122" s="175" t="str">
        <f t="shared" si="22"/>
        <v>Sep - 14</v>
      </c>
      <c r="N122" s="175" t="str">
        <f t="shared" si="23"/>
        <v>All Trigger TypesDebit ACH behaviorFeb - 15Action Taken (Timely)</v>
      </c>
      <c r="O122" t="s">
        <v>626</v>
      </c>
      <c r="P122" t="s">
        <v>204</v>
      </c>
      <c r="Q122" t="s">
        <v>519</v>
      </c>
      <c r="R122" t="s">
        <v>588</v>
      </c>
      <c r="S122">
        <v>15</v>
      </c>
      <c r="T122">
        <v>177</v>
      </c>
      <c r="U122">
        <v>8.4745762700000005E-2</v>
      </c>
      <c r="V122" s="175" t="str">
        <f t="shared" si="24"/>
        <v>Feb - 15</v>
      </c>
      <c r="Y122" s="175" t="str">
        <f t="shared" si="25"/>
        <v>All Trigger TypesNo amortizationFeb - 14No Action Taken (Not Req)</v>
      </c>
      <c r="Z122" t="s">
        <v>626</v>
      </c>
      <c r="AA122" t="s">
        <v>537</v>
      </c>
      <c r="AB122" t="s">
        <v>544</v>
      </c>
      <c r="AC122">
        <v>29</v>
      </c>
      <c r="AD122" t="s">
        <v>617</v>
      </c>
      <c r="AE122">
        <v>0</v>
      </c>
      <c r="AF122">
        <v>0</v>
      </c>
      <c r="AG122" s="175" t="str">
        <f t="shared" si="26"/>
        <v>Feb - 14</v>
      </c>
      <c r="AK122" s="175" t="str">
        <f t="shared" si="27"/>
        <v>New TriggersNo amortizationJul - 14No action</v>
      </c>
      <c r="AL122" t="s">
        <v>598</v>
      </c>
      <c r="AM122" t="s">
        <v>537</v>
      </c>
      <c r="AN122" t="s">
        <v>298</v>
      </c>
      <c r="AO122" t="s">
        <v>623</v>
      </c>
      <c r="AP122">
        <v>244</v>
      </c>
      <c r="AQ122">
        <v>317</v>
      </c>
      <c r="AR122">
        <v>0.76971608830000005</v>
      </c>
      <c r="AS122" s="175" t="str">
        <f t="shared" si="28"/>
        <v>Jul - 14</v>
      </c>
      <c r="AX122" s="175" t="str">
        <f t="shared" si="29"/>
        <v>All Trigger TypesNo amortizationFeb - 15</v>
      </c>
      <c r="AY122" t="s">
        <v>626</v>
      </c>
      <c r="AZ122" t="s">
        <v>537</v>
      </c>
      <c r="BA122" t="s">
        <v>519</v>
      </c>
      <c r="BB122">
        <v>1650</v>
      </c>
      <c r="BC122">
        <v>0</v>
      </c>
      <c r="BD122">
        <v>9.1139755766999997</v>
      </c>
      <c r="BE122" s="175" t="str">
        <f t="shared" si="30"/>
        <v>Feb - 15</v>
      </c>
      <c r="BF122" s="30"/>
      <c r="BM122" s="175" t="str">
        <f t="shared" si="31"/>
        <v>One Year FinancingJul - 14AXP only</v>
      </c>
      <c r="BN122" t="s">
        <v>158</v>
      </c>
      <c r="BO122" t="s">
        <v>298</v>
      </c>
      <c r="BP122">
        <v>0</v>
      </c>
      <c r="BQ122">
        <v>0</v>
      </c>
      <c r="BR122">
        <v>284118946.89999998</v>
      </c>
      <c r="BS122" t="s">
        <v>576</v>
      </c>
      <c r="BT122" s="175">
        <f t="shared" si="32"/>
        <v>0</v>
      </c>
      <c r="BU122" s="175" t="str">
        <f t="shared" si="33"/>
        <v>Jul - 14</v>
      </c>
      <c r="CU122" s="175" t="str">
        <f t="shared" si="35"/>
        <v>One Year FinancingMar - 14Others</v>
      </c>
      <c r="CV122" t="s">
        <v>158</v>
      </c>
      <c r="CW122" t="s">
        <v>525</v>
      </c>
      <c r="CX122">
        <v>0</v>
      </c>
      <c r="CY122">
        <v>0</v>
      </c>
      <c r="CZ122">
        <v>52786443.159999996</v>
      </c>
      <c r="DA122" t="s">
        <v>106</v>
      </c>
      <c r="DB122" s="175">
        <f t="shared" si="36"/>
        <v>0</v>
      </c>
      <c r="DC122" s="175" t="str">
        <f t="shared" si="37"/>
        <v>Mar - 14</v>
      </c>
      <c r="DH122" s="175" t="str">
        <f t="shared" si="38"/>
        <v>W/O last 6MAll IndustriesAll ProductsM11</v>
      </c>
      <c r="DI122" t="s">
        <v>596</v>
      </c>
      <c r="DJ122" t="s">
        <v>78</v>
      </c>
      <c r="DK122" t="s">
        <v>597</v>
      </c>
      <c r="DL122" t="s">
        <v>604</v>
      </c>
      <c r="DM122">
        <v>11</v>
      </c>
    </row>
    <row r="123" spans="2:117" x14ac:dyDescent="0.3">
      <c r="B123" s="175" t="str">
        <f t="shared" si="21"/>
        <v>New TriggersCV dropApr - 14</v>
      </c>
      <c r="C123" t="s">
        <v>598</v>
      </c>
      <c r="D123" t="s">
        <v>203</v>
      </c>
      <c r="E123" t="s">
        <v>295</v>
      </c>
      <c r="F123">
        <v>273</v>
      </c>
      <c r="G123">
        <v>60</v>
      </c>
      <c r="H123">
        <v>213</v>
      </c>
      <c r="I123" s="175" t="str">
        <f t="shared" si="22"/>
        <v>Apr - 14</v>
      </c>
      <c r="N123" s="175" t="str">
        <f t="shared" si="23"/>
        <v>All Trigger TypesDebit ACH behaviorFeb - 15Action Taken (Late)</v>
      </c>
      <c r="O123" t="s">
        <v>626</v>
      </c>
      <c r="P123" t="s">
        <v>204</v>
      </c>
      <c r="Q123" t="s">
        <v>519</v>
      </c>
      <c r="R123" t="s">
        <v>589</v>
      </c>
      <c r="S123">
        <v>7</v>
      </c>
      <c r="T123">
        <v>177</v>
      </c>
      <c r="U123">
        <v>3.9548022600000003E-2</v>
      </c>
      <c r="V123" s="175" t="str">
        <f t="shared" si="24"/>
        <v>Feb - 15</v>
      </c>
      <c r="Y123" s="175" t="str">
        <f t="shared" si="25"/>
        <v>All Trigger TypesNo amortizationFeb - 14No Action Taken (Req)</v>
      </c>
      <c r="Z123" t="s">
        <v>626</v>
      </c>
      <c r="AA123" t="s">
        <v>537</v>
      </c>
      <c r="AB123" t="s">
        <v>544</v>
      </c>
      <c r="AC123">
        <v>78</v>
      </c>
      <c r="AD123" t="s">
        <v>616</v>
      </c>
      <c r="AE123">
        <v>0</v>
      </c>
      <c r="AF123">
        <v>0</v>
      </c>
      <c r="AG123" s="175" t="str">
        <f t="shared" si="26"/>
        <v>Feb - 14</v>
      </c>
      <c r="AK123" s="175" t="str">
        <f t="shared" si="27"/>
        <v>New TriggersNo amortizationJul - 14Payment plan</v>
      </c>
      <c r="AL123" t="s">
        <v>598</v>
      </c>
      <c r="AM123" t="s">
        <v>537</v>
      </c>
      <c r="AN123" t="s">
        <v>298</v>
      </c>
      <c r="AO123" t="s">
        <v>538</v>
      </c>
      <c r="AP123">
        <v>3</v>
      </c>
      <c r="AQ123">
        <v>317</v>
      </c>
      <c r="AR123">
        <v>9.4637223999999992E-3</v>
      </c>
      <c r="AS123" s="175" t="str">
        <f t="shared" si="28"/>
        <v>Jul - 14</v>
      </c>
      <c r="AX123" s="175" t="str">
        <f t="shared" si="29"/>
        <v>All Trigger TypesNo amortizationJan - 15</v>
      </c>
      <c r="AY123" t="s">
        <v>626</v>
      </c>
      <c r="AZ123" t="s">
        <v>537</v>
      </c>
      <c r="BA123" t="s">
        <v>520</v>
      </c>
      <c r="BB123">
        <v>1431</v>
      </c>
      <c r="BC123">
        <v>0</v>
      </c>
      <c r="BD123">
        <v>9.3861386139</v>
      </c>
      <c r="BE123" s="175" t="str">
        <f t="shared" si="30"/>
        <v>Jan - 15</v>
      </c>
      <c r="BF123" s="30"/>
      <c r="BM123" s="175" t="str">
        <f t="shared" si="31"/>
        <v>One Year FinancingJul - 14Lockbox</v>
      </c>
      <c r="BN123" t="s">
        <v>158</v>
      </c>
      <c r="BO123" t="s">
        <v>298</v>
      </c>
      <c r="BP123">
        <v>0</v>
      </c>
      <c r="BQ123">
        <v>0</v>
      </c>
      <c r="BR123">
        <v>74337244.739999995</v>
      </c>
      <c r="BS123" t="s">
        <v>249</v>
      </c>
      <c r="BT123" s="175">
        <f t="shared" si="32"/>
        <v>0</v>
      </c>
      <c r="BU123" s="175" t="str">
        <f t="shared" si="33"/>
        <v>Jul - 14</v>
      </c>
      <c r="CU123" s="175" t="str">
        <f t="shared" si="35"/>
        <v>One Year FinancingMar - 14Restaurant</v>
      </c>
      <c r="CV123" t="s">
        <v>158</v>
      </c>
      <c r="CW123" t="s">
        <v>525</v>
      </c>
      <c r="CX123">
        <v>0</v>
      </c>
      <c r="CY123">
        <v>0</v>
      </c>
      <c r="CZ123">
        <v>88006043.030000001</v>
      </c>
      <c r="DA123" t="s">
        <v>13</v>
      </c>
      <c r="DB123" s="175">
        <f t="shared" si="36"/>
        <v>0</v>
      </c>
      <c r="DC123" s="175" t="str">
        <f t="shared" si="37"/>
        <v>Mar - 14</v>
      </c>
      <c r="DH123" s="175" t="str">
        <f t="shared" si="38"/>
        <v>W/O last 6MAll IndustriesAll ProductsM12</v>
      </c>
      <c r="DI123" t="s">
        <v>596</v>
      </c>
      <c r="DJ123" t="s">
        <v>79</v>
      </c>
      <c r="DK123" t="s">
        <v>597</v>
      </c>
      <c r="DL123" t="s">
        <v>604</v>
      </c>
      <c r="DM123">
        <v>9</v>
      </c>
    </row>
    <row r="124" spans="2:117" x14ac:dyDescent="0.3">
      <c r="B124" s="175" t="str">
        <f t="shared" si="21"/>
        <v>New TriggersCV dropAug - 14</v>
      </c>
      <c r="C124" t="s">
        <v>598</v>
      </c>
      <c r="D124" t="s">
        <v>203</v>
      </c>
      <c r="E124" t="s">
        <v>299</v>
      </c>
      <c r="F124">
        <v>380</v>
      </c>
      <c r="G124">
        <v>50</v>
      </c>
      <c r="H124">
        <v>330</v>
      </c>
      <c r="I124" s="175" t="str">
        <f t="shared" si="22"/>
        <v>Aug - 14</v>
      </c>
      <c r="N124" s="175" t="str">
        <f t="shared" si="23"/>
        <v>All Trigger TypesDebit ACH behaviorFeb - 15No Action Taken (Req)</v>
      </c>
      <c r="O124" t="s">
        <v>626</v>
      </c>
      <c r="P124" t="s">
        <v>204</v>
      </c>
      <c r="Q124" t="s">
        <v>519</v>
      </c>
      <c r="R124" t="s">
        <v>616</v>
      </c>
      <c r="S124">
        <v>24</v>
      </c>
      <c r="T124">
        <v>177</v>
      </c>
      <c r="U124">
        <v>0.13559322030000001</v>
      </c>
      <c r="V124" s="175" t="str">
        <f t="shared" si="24"/>
        <v>Feb - 15</v>
      </c>
      <c r="Y124" s="175" t="str">
        <f t="shared" si="25"/>
        <v>All Trigger TypesNo amortizationJan - 14Action Taken (Late)</v>
      </c>
      <c r="Z124" t="s">
        <v>626</v>
      </c>
      <c r="AA124" t="s">
        <v>537</v>
      </c>
      <c r="AB124" t="s">
        <v>294</v>
      </c>
      <c r="AC124">
        <v>19</v>
      </c>
      <c r="AD124" t="s">
        <v>589</v>
      </c>
      <c r="AE124">
        <v>2</v>
      </c>
      <c r="AF124">
        <v>0.1052631579</v>
      </c>
      <c r="AG124" s="175" t="str">
        <f t="shared" si="26"/>
        <v>Jan - 14</v>
      </c>
      <c r="AK124" s="175" t="str">
        <f t="shared" si="27"/>
        <v>New TriggersOthersJul - 14Customer contact</v>
      </c>
      <c r="AL124" t="s">
        <v>598</v>
      </c>
      <c r="AM124" t="s">
        <v>106</v>
      </c>
      <c r="AN124" t="s">
        <v>298</v>
      </c>
      <c r="AO124" t="s">
        <v>571</v>
      </c>
      <c r="AP124">
        <v>50</v>
      </c>
      <c r="AQ124">
        <v>87</v>
      </c>
      <c r="AR124">
        <v>0.57471264369999997</v>
      </c>
      <c r="AS124" s="175" t="str">
        <f t="shared" si="28"/>
        <v>Jul - 14</v>
      </c>
      <c r="AX124" s="175" t="str">
        <f t="shared" si="29"/>
        <v>All Trigger TypesNo amortizationJul - 14</v>
      </c>
      <c r="AY124" t="s">
        <v>626</v>
      </c>
      <c r="AZ124" t="s">
        <v>537</v>
      </c>
      <c r="BA124" t="s">
        <v>298</v>
      </c>
      <c r="BB124">
        <v>965</v>
      </c>
      <c r="BC124">
        <v>0</v>
      </c>
      <c r="BD124">
        <v>6.5948103792000001</v>
      </c>
      <c r="BE124" s="175" t="str">
        <f t="shared" si="30"/>
        <v>Jul - 14</v>
      </c>
      <c r="BF124" s="30"/>
      <c r="BM124" s="175" t="str">
        <f t="shared" si="31"/>
        <v>One Year FinancingJun - 14AXP only</v>
      </c>
      <c r="BN124" t="s">
        <v>158</v>
      </c>
      <c r="BO124" t="s">
        <v>297</v>
      </c>
      <c r="BP124">
        <v>4</v>
      </c>
      <c r="BQ124">
        <v>181967.98</v>
      </c>
      <c r="BR124">
        <v>270430033.69999999</v>
      </c>
      <c r="BS124" t="s">
        <v>576</v>
      </c>
      <c r="BT124" s="175">
        <f t="shared" si="32"/>
        <v>6.7288376779135837E-4</v>
      </c>
      <c r="BU124" s="175" t="str">
        <f t="shared" si="33"/>
        <v>Jun - 14</v>
      </c>
      <c r="CU124" s="175" t="str">
        <f t="shared" si="35"/>
        <v>One Year FinancingMar - 14Retail</v>
      </c>
      <c r="CV124" t="s">
        <v>158</v>
      </c>
      <c r="CW124" t="s">
        <v>525</v>
      </c>
      <c r="CX124">
        <v>3</v>
      </c>
      <c r="CY124">
        <v>83460.06</v>
      </c>
      <c r="CZ124">
        <v>147561530.02000001</v>
      </c>
      <c r="DA124" t="s">
        <v>12</v>
      </c>
      <c r="DB124" s="175">
        <f t="shared" si="36"/>
        <v>5.6559497579543999E-4</v>
      </c>
      <c r="DC124" s="175" t="str">
        <f t="shared" si="37"/>
        <v>Mar - 14</v>
      </c>
      <c r="DH124" s="175" t="str">
        <f t="shared" si="38"/>
        <v>W/O last 6MAll IndustriesAll ProductsM13</v>
      </c>
      <c r="DI124" t="s">
        <v>596</v>
      </c>
      <c r="DJ124" t="s">
        <v>561</v>
      </c>
      <c r="DK124" t="s">
        <v>597</v>
      </c>
      <c r="DL124" t="s">
        <v>604</v>
      </c>
      <c r="DM124">
        <v>3</v>
      </c>
    </row>
    <row r="125" spans="2:117" x14ac:dyDescent="0.3">
      <c r="B125" s="175" t="str">
        <f t="shared" si="21"/>
        <v>RetriggersCV dropAug - 14</v>
      </c>
      <c r="C125" t="s">
        <v>599</v>
      </c>
      <c r="D125" t="s">
        <v>203</v>
      </c>
      <c r="E125" t="s">
        <v>299</v>
      </c>
      <c r="F125">
        <v>14</v>
      </c>
      <c r="G125">
        <v>1</v>
      </c>
      <c r="H125">
        <v>13</v>
      </c>
      <c r="I125" s="175" t="str">
        <f t="shared" si="22"/>
        <v>Aug - 14</v>
      </c>
      <c r="N125" s="175" t="str">
        <f t="shared" si="23"/>
        <v>All Trigger TypesDebit ACH behaviorFeb - 15No Action Taken (Not Req)</v>
      </c>
      <c r="O125" t="s">
        <v>626</v>
      </c>
      <c r="P125" t="s">
        <v>204</v>
      </c>
      <c r="Q125" t="s">
        <v>519</v>
      </c>
      <c r="R125" t="s">
        <v>617</v>
      </c>
      <c r="S125">
        <v>131</v>
      </c>
      <c r="T125">
        <v>177</v>
      </c>
      <c r="U125">
        <v>0.7401129944</v>
      </c>
      <c r="V125" s="175" t="str">
        <f t="shared" si="24"/>
        <v>Feb - 15</v>
      </c>
      <c r="Y125" s="175" t="str">
        <f t="shared" si="25"/>
        <v>All Trigger TypesNo amortizationJan - 14No Action Taken (Not Req)</v>
      </c>
      <c r="Z125" t="s">
        <v>626</v>
      </c>
      <c r="AA125" t="s">
        <v>537</v>
      </c>
      <c r="AB125" t="s">
        <v>294</v>
      </c>
      <c r="AC125">
        <v>64</v>
      </c>
      <c r="AD125" t="s">
        <v>617</v>
      </c>
      <c r="AE125">
        <v>0</v>
      </c>
      <c r="AF125">
        <v>0</v>
      </c>
      <c r="AG125" s="175" t="str">
        <f t="shared" si="26"/>
        <v>Jan - 14</v>
      </c>
      <c r="AK125" s="175" t="str">
        <f t="shared" si="27"/>
        <v>New TriggersOthersJul - 14Debit ACH</v>
      </c>
      <c r="AL125" t="s">
        <v>598</v>
      </c>
      <c r="AM125" t="s">
        <v>106</v>
      </c>
      <c r="AN125" t="s">
        <v>298</v>
      </c>
      <c r="AO125" t="s">
        <v>202</v>
      </c>
      <c r="AP125">
        <v>2</v>
      </c>
      <c r="AQ125">
        <v>87</v>
      </c>
      <c r="AR125">
        <v>2.2988505699999998E-2</v>
      </c>
      <c r="AS125" s="175" t="str">
        <f t="shared" si="28"/>
        <v>Jul - 14</v>
      </c>
      <c r="AX125" s="175" t="str">
        <f t="shared" si="29"/>
        <v>All Trigger TypesNo amortizationJun - 14</v>
      </c>
      <c r="AY125" t="s">
        <v>626</v>
      </c>
      <c r="AZ125" t="s">
        <v>537</v>
      </c>
      <c r="BA125" t="s">
        <v>297</v>
      </c>
      <c r="BB125">
        <v>679</v>
      </c>
      <c r="BC125">
        <v>0.1982608696</v>
      </c>
      <c r="BD125">
        <v>7.3801169591000004</v>
      </c>
      <c r="BE125" s="175" t="str">
        <f t="shared" si="30"/>
        <v>Jun - 14</v>
      </c>
      <c r="BF125" s="30"/>
      <c r="BM125" s="175" t="str">
        <f t="shared" si="31"/>
        <v>One Year FinancingJun - 14Others</v>
      </c>
      <c r="BN125" t="s">
        <v>158</v>
      </c>
      <c r="BO125" t="s">
        <v>297</v>
      </c>
      <c r="BP125">
        <v>0</v>
      </c>
      <c r="BQ125">
        <v>0</v>
      </c>
      <c r="BR125">
        <v>73127193.010000005</v>
      </c>
      <c r="BS125" t="s">
        <v>106</v>
      </c>
      <c r="BT125" s="175">
        <f t="shared" si="32"/>
        <v>0</v>
      </c>
      <c r="BU125" s="175" t="str">
        <f t="shared" si="33"/>
        <v>Jun - 14</v>
      </c>
      <c r="CU125" s="175" t="str">
        <f t="shared" si="35"/>
        <v>One Year FinancingMay - 14Others</v>
      </c>
      <c r="CV125" t="s">
        <v>158</v>
      </c>
      <c r="CW125" t="s">
        <v>296</v>
      </c>
      <c r="CX125">
        <v>1</v>
      </c>
      <c r="CY125">
        <v>61543.86</v>
      </c>
      <c r="CZ125">
        <v>56167281.289999999</v>
      </c>
      <c r="DA125" t="s">
        <v>106</v>
      </c>
      <c r="DB125" s="175">
        <f t="shared" si="36"/>
        <v>1.0957243894757862E-3</v>
      </c>
      <c r="DC125" s="175" t="str">
        <f t="shared" si="37"/>
        <v>May - 14</v>
      </c>
      <c r="DH125" s="175" t="str">
        <f t="shared" si="38"/>
        <v>W/O last 6MAll IndustriesAll ProductsM14</v>
      </c>
      <c r="DI125" t="s">
        <v>596</v>
      </c>
      <c r="DJ125" t="s">
        <v>562</v>
      </c>
      <c r="DK125" t="s">
        <v>597</v>
      </c>
      <c r="DL125" t="s">
        <v>604</v>
      </c>
      <c r="DM125">
        <v>25</v>
      </c>
    </row>
    <row r="126" spans="2:117" x14ac:dyDescent="0.3">
      <c r="B126" s="175" t="str">
        <f t="shared" si="21"/>
        <v>New TriggersCV dropDec - 14</v>
      </c>
      <c r="C126" t="s">
        <v>598</v>
      </c>
      <c r="D126" t="s">
        <v>203</v>
      </c>
      <c r="E126" t="s">
        <v>303</v>
      </c>
      <c r="F126">
        <v>479</v>
      </c>
      <c r="G126">
        <v>60</v>
      </c>
      <c r="H126">
        <v>419</v>
      </c>
      <c r="I126" s="175" t="str">
        <f t="shared" si="22"/>
        <v>Dec - 14</v>
      </c>
      <c r="N126" s="175" t="str">
        <f t="shared" si="23"/>
        <v>All Trigger TypesDebit ACH behaviorJan - 15No Action Taken (Req)</v>
      </c>
      <c r="O126" t="s">
        <v>626</v>
      </c>
      <c r="P126" t="s">
        <v>204</v>
      </c>
      <c r="Q126" t="s">
        <v>520</v>
      </c>
      <c r="R126" t="s">
        <v>616</v>
      </c>
      <c r="S126">
        <v>49</v>
      </c>
      <c r="T126">
        <v>99</v>
      </c>
      <c r="U126">
        <v>0.49494949490000001</v>
      </c>
      <c r="V126" s="175" t="str">
        <f t="shared" si="24"/>
        <v>Jan - 15</v>
      </c>
      <c r="Y126" s="175" t="str">
        <f t="shared" si="25"/>
        <v>All Trigger TypesNo amortizationJan - 14No Action Taken (Req)</v>
      </c>
      <c r="Z126" t="s">
        <v>626</v>
      </c>
      <c r="AA126" t="s">
        <v>537</v>
      </c>
      <c r="AB126" t="s">
        <v>294</v>
      </c>
      <c r="AC126">
        <v>143</v>
      </c>
      <c r="AD126" t="s">
        <v>616</v>
      </c>
      <c r="AE126">
        <v>0</v>
      </c>
      <c r="AF126">
        <v>0</v>
      </c>
      <c r="AG126" s="175" t="str">
        <f t="shared" si="26"/>
        <v>Jan - 14</v>
      </c>
      <c r="AK126" s="175" t="str">
        <f t="shared" si="27"/>
        <v>New TriggersOthersJul - 14No action</v>
      </c>
      <c r="AL126" t="s">
        <v>598</v>
      </c>
      <c r="AM126" t="s">
        <v>106</v>
      </c>
      <c r="AN126" t="s">
        <v>298</v>
      </c>
      <c r="AO126" t="s">
        <v>623</v>
      </c>
      <c r="AP126">
        <v>33</v>
      </c>
      <c r="AQ126">
        <v>87</v>
      </c>
      <c r="AR126">
        <v>0.37931034479999998</v>
      </c>
      <c r="AS126" s="175" t="str">
        <f t="shared" si="28"/>
        <v>Jul - 14</v>
      </c>
      <c r="AX126" s="175" t="str">
        <f t="shared" si="29"/>
        <v>All Trigger TypesNo amortizationMar - 14</v>
      </c>
      <c r="AY126" t="s">
        <v>626</v>
      </c>
      <c r="AZ126" t="s">
        <v>537</v>
      </c>
      <c r="BA126" t="s">
        <v>525</v>
      </c>
      <c r="BB126">
        <v>332</v>
      </c>
      <c r="BC126">
        <v>0.42662116039999998</v>
      </c>
      <c r="BD126">
        <v>9.8698630136999999</v>
      </c>
      <c r="BE126" s="175" t="str">
        <f t="shared" si="30"/>
        <v>Mar - 14</v>
      </c>
      <c r="BF126" s="30"/>
      <c r="BM126" s="175" t="str">
        <f t="shared" si="31"/>
        <v>One Year FinancingMar - 14AXP only</v>
      </c>
      <c r="BN126" t="s">
        <v>158</v>
      </c>
      <c r="BO126" t="s">
        <v>525</v>
      </c>
      <c r="BP126">
        <v>3</v>
      </c>
      <c r="BQ126">
        <v>83460.06</v>
      </c>
      <c r="BR126">
        <v>224694545.16999999</v>
      </c>
      <c r="BS126" t="s">
        <v>576</v>
      </c>
      <c r="BT126" s="175">
        <f t="shared" si="32"/>
        <v>3.7143785549780732E-4</v>
      </c>
      <c r="BU126" s="175" t="str">
        <f t="shared" si="33"/>
        <v>Mar - 14</v>
      </c>
      <c r="CU126" s="175" t="str">
        <f t="shared" si="35"/>
        <v>One Year FinancingMay - 14Restaurant</v>
      </c>
      <c r="CV126" t="s">
        <v>158</v>
      </c>
      <c r="CW126" t="s">
        <v>296</v>
      </c>
      <c r="CX126">
        <v>1</v>
      </c>
      <c r="CY126">
        <v>39710</v>
      </c>
      <c r="CZ126">
        <v>91893344.450000003</v>
      </c>
      <c r="DA126" t="s">
        <v>13</v>
      </c>
      <c r="DB126" s="175">
        <f t="shared" si="36"/>
        <v>4.3213140448497409E-4</v>
      </c>
      <c r="DC126" s="175" t="str">
        <f t="shared" si="37"/>
        <v>May - 14</v>
      </c>
      <c r="DH126" s="175" t="str">
        <f t="shared" si="38"/>
        <v>W/O last 6MAll IndustriesAll ProductsM15</v>
      </c>
      <c r="DI126" t="s">
        <v>596</v>
      </c>
      <c r="DJ126" t="s">
        <v>563</v>
      </c>
      <c r="DK126" t="s">
        <v>597</v>
      </c>
      <c r="DL126" t="s">
        <v>604</v>
      </c>
      <c r="DM126">
        <v>5</v>
      </c>
    </row>
    <row r="127" spans="2:117" x14ac:dyDescent="0.3">
      <c r="B127" s="175" t="str">
        <f t="shared" si="21"/>
        <v>RetriggersCV dropDec - 14</v>
      </c>
      <c r="C127" t="s">
        <v>599</v>
      </c>
      <c r="D127" t="s">
        <v>203</v>
      </c>
      <c r="E127" t="s">
        <v>303</v>
      </c>
      <c r="F127">
        <v>77</v>
      </c>
      <c r="G127">
        <v>12</v>
      </c>
      <c r="H127">
        <v>65</v>
      </c>
      <c r="I127" s="175" t="str">
        <f t="shared" si="22"/>
        <v>Dec - 14</v>
      </c>
      <c r="N127" s="175" t="str">
        <f t="shared" si="23"/>
        <v>All Trigger TypesDebit ACH behaviorJan - 15No Action Taken (Not Req)</v>
      </c>
      <c r="O127" t="s">
        <v>626</v>
      </c>
      <c r="P127" t="s">
        <v>204</v>
      </c>
      <c r="Q127" t="s">
        <v>520</v>
      </c>
      <c r="R127" t="s">
        <v>617</v>
      </c>
      <c r="S127">
        <v>34</v>
      </c>
      <c r="T127">
        <v>99</v>
      </c>
      <c r="U127">
        <v>0.34343434340000001</v>
      </c>
      <c r="V127" s="175" t="str">
        <f t="shared" si="24"/>
        <v>Jan - 15</v>
      </c>
      <c r="Y127" s="175" t="str">
        <f t="shared" si="25"/>
        <v>All Trigger TypesNo amortizationJul - 14Action Taken (Late)</v>
      </c>
      <c r="Z127" t="s">
        <v>626</v>
      </c>
      <c r="AA127" t="s">
        <v>537</v>
      </c>
      <c r="AB127" t="s">
        <v>298</v>
      </c>
      <c r="AC127">
        <v>108</v>
      </c>
      <c r="AD127" t="s">
        <v>589</v>
      </c>
      <c r="AE127">
        <v>10</v>
      </c>
      <c r="AF127">
        <v>9.2592592599999995E-2</v>
      </c>
      <c r="AG127" s="175" t="str">
        <f t="shared" si="26"/>
        <v>Jul - 14</v>
      </c>
      <c r="AK127" s="175" t="str">
        <f t="shared" si="27"/>
        <v>New TriggersOthersJul - 14Others</v>
      </c>
      <c r="AL127" t="s">
        <v>598</v>
      </c>
      <c r="AM127" t="s">
        <v>106</v>
      </c>
      <c r="AN127" t="s">
        <v>298</v>
      </c>
      <c r="AO127" t="s">
        <v>106</v>
      </c>
      <c r="AP127">
        <v>2</v>
      </c>
      <c r="AQ127">
        <v>87</v>
      </c>
      <c r="AR127">
        <v>2.2988505699999998E-2</v>
      </c>
      <c r="AS127" s="175" t="str">
        <f t="shared" si="28"/>
        <v>Jul - 14</v>
      </c>
      <c r="AX127" s="175" t="str">
        <f t="shared" si="29"/>
        <v>All Trigger TypesNo amortizationMay - 14</v>
      </c>
      <c r="AY127" t="s">
        <v>626</v>
      </c>
      <c r="AZ127" t="s">
        <v>537</v>
      </c>
      <c r="BA127" t="s">
        <v>296</v>
      </c>
      <c r="BB127">
        <v>536</v>
      </c>
      <c r="BC127">
        <v>0.15957446810000001</v>
      </c>
      <c r="BD127">
        <v>5.3604240282999998</v>
      </c>
      <c r="BE127" s="175" t="str">
        <f t="shared" si="30"/>
        <v>May - 14</v>
      </c>
      <c r="BF127" s="30"/>
      <c r="BM127" s="175" t="str">
        <f t="shared" si="31"/>
        <v>One Year FinancingMar - 14Others</v>
      </c>
      <c r="BN127" t="s">
        <v>158</v>
      </c>
      <c r="BO127" t="s">
        <v>525</v>
      </c>
      <c r="BP127">
        <v>0</v>
      </c>
      <c r="BQ127">
        <v>0</v>
      </c>
      <c r="BR127">
        <v>63659471.039999999</v>
      </c>
      <c r="BS127" t="s">
        <v>106</v>
      </c>
      <c r="BT127" s="175">
        <f t="shared" si="32"/>
        <v>0</v>
      </c>
      <c r="BU127" s="175" t="str">
        <f t="shared" si="33"/>
        <v>Mar - 14</v>
      </c>
      <c r="CU127" s="175" t="str">
        <f t="shared" si="35"/>
        <v>One Year FinancingMay - 14Retail</v>
      </c>
      <c r="CV127" t="s">
        <v>158</v>
      </c>
      <c r="CW127" t="s">
        <v>296</v>
      </c>
      <c r="CX127">
        <v>2</v>
      </c>
      <c r="CY127">
        <v>111273.59</v>
      </c>
      <c r="CZ127">
        <v>167076330.61000001</v>
      </c>
      <c r="DA127" t="s">
        <v>12</v>
      </c>
      <c r="DB127" s="175">
        <f t="shared" si="36"/>
        <v>6.6600451179252762E-4</v>
      </c>
      <c r="DC127" s="175" t="str">
        <f t="shared" si="37"/>
        <v>May - 14</v>
      </c>
      <c r="DH127" s="175" t="str">
        <f t="shared" si="38"/>
        <v>W/O last 6MAll IndustriesAll ProductsM16</v>
      </c>
      <c r="DI127" t="s">
        <v>596</v>
      </c>
      <c r="DJ127" t="s">
        <v>564</v>
      </c>
      <c r="DK127" t="s">
        <v>597</v>
      </c>
      <c r="DL127" t="s">
        <v>604</v>
      </c>
      <c r="DM127">
        <v>4</v>
      </c>
    </row>
    <row r="128" spans="2:117" x14ac:dyDescent="0.3">
      <c r="B128" s="175" t="str">
        <f t="shared" si="21"/>
        <v>New TriggersCV dropFeb - 15</v>
      </c>
      <c r="C128" t="s">
        <v>598</v>
      </c>
      <c r="D128" t="s">
        <v>203</v>
      </c>
      <c r="E128" t="s">
        <v>519</v>
      </c>
      <c r="F128">
        <v>395</v>
      </c>
      <c r="G128">
        <v>58</v>
      </c>
      <c r="H128">
        <v>337</v>
      </c>
      <c r="I128" s="175" t="str">
        <f t="shared" si="22"/>
        <v>Feb - 15</v>
      </c>
      <c r="N128" s="175" t="str">
        <f t="shared" si="23"/>
        <v>All Trigger TypesDebit ACH behaviorJan - 15Action Taken (Timely)</v>
      </c>
      <c r="O128" t="s">
        <v>626</v>
      </c>
      <c r="P128" t="s">
        <v>204</v>
      </c>
      <c r="Q128" t="s">
        <v>520</v>
      </c>
      <c r="R128" t="s">
        <v>588</v>
      </c>
      <c r="S128">
        <v>11</v>
      </c>
      <c r="T128">
        <v>99</v>
      </c>
      <c r="U128">
        <v>0.11111111110000001</v>
      </c>
      <c r="V128" s="175" t="str">
        <f t="shared" si="24"/>
        <v>Jan - 15</v>
      </c>
      <c r="Y128" s="175" t="str">
        <f t="shared" si="25"/>
        <v>All Trigger TypesNo amortizationJul - 14Action Taken (Timely)</v>
      </c>
      <c r="Z128" t="s">
        <v>626</v>
      </c>
      <c r="AA128" t="s">
        <v>537</v>
      </c>
      <c r="AB128" t="s">
        <v>298</v>
      </c>
      <c r="AC128">
        <v>89</v>
      </c>
      <c r="AD128" t="s">
        <v>588</v>
      </c>
      <c r="AE128">
        <v>5</v>
      </c>
      <c r="AF128">
        <v>5.6179775299999998E-2</v>
      </c>
      <c r="AG128" s="175" t="str">
        <f t="shared" si="26"/>
        <v>Jul - 14</v>
      </c>
      <c r="AK128" s="175" t="str">
        <f t="shared" si="27"/>
        <v>New TriggersAgingJun - 14Customer contact</v>
      </c>
      <c r="AL128" t="s">
        <v>598</v>
      </c>
      <c r="AM128" t="s">
        <v>391</v>
      </c>
      <c r="AN128" t="s">
        <v>297</v>
      </c>
      <c r="AO128" t="s">
        <v>571</v>
      </c>
      <c r="AP128">
        <v>16</v>
      </c>
      <c r="AQ128">
        <v>47</v>
      </c>
      <c r="AR128">
        <v>0.34042553190000002</v>
      </c>
      <c r="AS128" s="175" t="str">
        <f t="shared" si="28"/>
        <v>Jun - 14</v>
      </c>
      <c r="AX128" s="175" t="str">
        <f t="shared" si="29"/>
        <v>All Trigger TypesNo amortizationNov - 14</v>
      </c>
      <c r="AY128" t="s">
        <v>626</v>
      </c>
      <c r="AZ128" t="s">
        <v>537</v>
      </c>
      <c r="BA128" t="s">
        <v>302</v>
      </c>
      <c r="BB128">
        <v>1179</v>
      </c>
      <c r="BC128">
        <v>0</v>
      </c>
      <c r="BD128">
        <v>8.5162790697999995</v>
      </c>
      <c r="BE128" s="175" t="str">
        <f t="shared" si="30"/>
        <v>Nov - 14</v>
      </c>
      <c r="BF128" s="30"/>
      <c r="BM128" s="175" t="str">
        <f t="shared" si="31"/>
        <v>One Year FinancingMay - 14AXP only</v>
      </c>
      <c r="BN128" t="s">
        <v>158</v>
      </c>
      <c r="BO128" t="s">
        <v>296</v>
      </c>
      <c r="BP128">
        <v>4</v>
      </c>
      <c r="BQ128">
        <v>212527.45</v>
      </c>
      <c r="BR128">
        <v>245532213.24000001</v>
      </c>
      <c r="BS128" t="s">
        <v>576</v>
      </c>
      <c r="BT128" s="175">
        <f t="shared" si="32"/>
        <v>8.6557868393529738E-4</v>
      </c>
      <c r="BU128" s="175" t="str">
        <f t="shared" si="33"/>
        <v>May - 14</v>
      </c>
      <c r="CU128" s="175" t="str">
        <f t="shared" si="35"/>
        <v>One Year FinancingNov - 14Others</v>
      </c>
      <c r="CV128" t="s">
        <v>158</v>
      </c>
      <c r="CW128" t="s">
        <v>302</v>
      </c>
      <c r="CX128">
        <v>0</v>
      </c>
      <c r="CY128">
        <v>0</v>
      </c>
      <c r="CZ128">
        <v>68419179.480000004</v>
      </c>
      <c r="DA128" t="s">
        <v>106</v>
      </c>
      <c r="DB128" s="175">
        <f t="shared" si="36"/>
        <v>0</v>
      </c>
      <c r="DC128" s="175" t="str">
        <f t="shared" si="37"/>
        <v>Nov - 14</v>
      </c>
      <c r="DH128" s="175" t="str">
        <f t="shared" si="38"/>
        <v>W/O last 6MOthersAll ProductsM5</v>
      </c>
      <c r="DI128" t="s">
        <v>596</v>
      </c>
      <c r="DJ128" t="s">
        <v>72</v>
      </c>
      <c r="DK128" t="s">
        <v>106</v>
      </c>
      <c r="DL128" t="s">
        <v>604</v>
      </c>
      <c r="DM128">
        <v>2</v>
      </c>
    </row>
    <row r="129" spans="2:117" x14ac:dyDescent="0.3">
      <c r="B129" s="175" t="str">
        <f t="shared" si="21"/>
        <v>RetriggersCV dropFeb - 15</v>
      </c>
      <c r="C129" t="s">
        <v>599</v>
      </c>
      <c r="D129" t="s">
        <v>203</v>
      </c>
      <c r="E129" t="s">
        <v>519</v>
      </c>
      <c r="F129">
        <v>208</v>
      </c>
      <c r="G129">
        <v>31</v>
      </c>
      <c r="H129">
        <v>177</v>
      </c>
      <c r="I129" s="175" t="str">
        <f t="shared" si="22"/>
        <v>Feb - 15</v>
      </c>
      <c r="N129" s="175" t="str">
        <f t="shared" si="23"/>
        <v>All Trigger TypesDebit ACH behaviorJan - 15Action Taken (Late)</v>
      </c>
      <c r="O129" t="s">
        <v>626</v>
      </c>
      <c r="P129" t="s">
        <v>204</v>
      </c>
      <c r="Q129" t="s">
        <v>520</v>
      </c>
      <c r="R129" t="s">
        <v>589</v>
      </c>
      <c r="S129">
        <v>5</v>
      </c>
      <c r="T129">
        <v>99</v>
      </c>
      <c r="U129">
        <v>5.0505050500000002E-2</v>
      </c>
      <c r="V129" s="175" t="str">
        <f t="shared" si="24"/>
        <v>Jan - 15</v>
      </c>
      <c r="Y129" s="175" t="str">
        <f t="shared" si="25"/>
        <v>All Trigger TypesNo amortizationJul - 14No Action Taken (Not Req)</v>
      </c>
      <c r="Z129" t="s">
        <v>626</v>
      </c>
      <c r="AA129" t="s">
        <v>537</v>
      </c>
      <c r="AB129" t="s">
        <v>298</v>
      </c>
      <c r="AC129">
        <v>245</v>
      </c>
      <c r="AD129" t="s">
        <v>617</v>
      </c>
      <c r="AE129">
        <v>1</v>
      </c>
      <c r="AF129">
        <v>4.0816326999999998E-3</v>
      </c>
      <c r="AG129" s="175" t="str">
        <f t="shared" si="26"/>
        <v>Jul - 14</v>
      </c>
      <c r="AK129" s="175" t="str">
        <f t="shared" si="27"/>
        <v>New TriggersAgingJun - 14Debit ACH</v>
      </c>
      <c r="AL129" t="s">
        <v>598</v>
      </c>
      <c r="AM129" t="s">
        <v>391</v>
      </c>
      <c r="AN129" t="s">
        <v>297</v>
      </c>
      <c r="AO129" t="s">
        <v>202</v>
      </c>
      <c r="AP129">
        <v>1</v>
      </c>
      <c r="AQ129">
        <v>47</v>
      </c>
      <c r="AR129">
        <v>2.1276595700000001E-2</v>
      </c>
      <c r="AS129" s="175" t="str">
        <f t="shared" si="28"/>
        <v>Jun - 14</v>
      </c>
      <c r="AX129" s="175" t="str">
        <f t="shared" si="29"/>
        <v>All Trigger TypesNo amortizationOct - 14</v>
      </c>
      <c r="AY129" t="s">
        <v>626</v>
      </c>
      <c r="AZ129" t="s">
        <v>537</v>
      </c>
      <c r="BA129" t="s">
        <v>301</v>
      </c>
      <c r="BB129">
        <v>981</v>
      </c>
      <c r="BC129">
        <v>0</v>
      </c>
      <c r="BD129">
        <v>6.7185929648</v>
      </c>
      <c r="BE129" s="175" t="str">
        <f t="shared" si="30"/>
        <v>Oct - 14</v>
      </c>
      <c r="BF129" s="30"/>
      <c r="BM129" s="175" t="str">
        <f t="shared" si="31"/>
        <v>One Year FinancingMay - 14Others</v>
      </c>
      <c r="BN129" t="s">
        <v>158</v>
      </c>
      <c r="BO129" t="s">
        <v>296</v>
      </c>
      <c r="BP129">
        <v>0</v>
      </c>
      <c r="BQ129">
        <v>0</v>
      </c>
      <c r="BR129">
        <v>69604743.109999999</v>
      </c>
      <c r="BS129" t="s">
        <v>106</v>
      </c>
      <c r="BT129" s="175">
        <f t="shared" si="32"/>
        <v>0</v>
      </c>
      <c r="BU129" s="175" t="str">
        <f t="shared" si="33"/>
        <v>May - 14</v>
      </c>
      <c r="CU129" s="175" t="str">
        <f t="shared" si="35"/>
        <v>One Year FinancingNov - 14Restaurant</v>
      </c>
      <c r="CV129" t="s">
        <v>158</v>
      </c>
      <c r="CW129" t="s">
        <v>302</v>
      </c>
      <c r="CX129">
        <v>4</v>
      </c>
      <c r="CY129">
        <v>387882.5</v>
      </c>
      <c r="CZ129">
        <v>117473435.62</v>
      </c>
      <c r="DA129" t="s">
        <v>13</v>
      </c>
      <c r="DB129" s="175">
        <f t="shared" si="36"/>
        <v>3.3018741467195373E-3</v>
      </c>
      <c r="DC129" s="175" t="str">
        <f t="shared" si="37"/>
        <v>Nov - 14</v>
      </c>
      <c r="DH129" s="175" t="str">
        <f t="shared" si="38"/>
        <v>W/O last 6MOthersAll ProductsM6</v>
      </c>
      <c r="DI129" t="s">
        <v>596</v>
      </c>
      <c r="DJ129" t="s">
        <v>73</v>
      </c>
      <c r="DK129" t="s">
        <v>106</v>
      </c>
      <c r="DL129" t="s">
        <v>604</v>
      </c>
      <c r="DM129">
        <v>1</v>
      </c>
    </row>
    <row r="130" spans="2:117" x14ac:dyDescent="0.3">
      <c r="B130" s="175" t="str">
        <f t="shared" si="21"/>
        <v>New TriggersCV dropJan - 15</v>
      </c>
      <c r="C130" t="s">
        <v>598</v>
      </c>
      <c r="D130" t="s">
        <v>203</v>
      </c>
      <c r="E130" t="s">
        <v>520</v>
      </c>
      <c r="F130">
        <v>127</v>
      </c>
      <c r="G130">
        <v>15</v>
      </c>
      <c r="H130">
        <v>112</v>
      </c>
      <c r="I130" s="175" t="str">
        <f t="shared" si="22"/>
        <v>Jan - 15</v>
      </c>
      <c r="N130" s="175" t="str">
        <f t="shared" si="23"/>
        <v>All Trigger TypesDebit ACH behaviorJul - 14Action Taken (Late)</v>
      </c>
      <c r="O130" t="s">
        <v>626</v>
      </c>
      <c r="P130" t="s">
        <v>204</v>
      </c>
      <c r="Q130" t="s">
        <v>298</v>
      </c>
      <c r="R130" t="s">
        <v>589</v>
      </c>
      <c r="S130">
        <v>1</v>
      </c>
      <c r="T130">
        <v>109</v>
      </c>
      <c r="U130">
        <v>9.1743119000000008E-3</v>
      </c>
      <c r="V130" s="175" t="str">
        <f t="shared" si="24"/>
        <v>Jul - 14</v>
      </c>
      <c r="Y130" s="175" t="str">
        <f t="shared" si="25"/>
        <v>All Trigger TypesNo amortizationJul - 14No Action Taken (Req)</v>
      </c>
      <c r="Z130" t="s">
        <v>626</v>
      </c>
      <c r="AA130" t="s">
        <v>537</v>
      </c>
      <c r="AB130" t="s">
        <v>298</v>
      </c>
      <c r="AC130">
        <v>521</v>
      </c>
      <c r="AD130" t="s">
        <v>616</v>
      </c>
      <c r="AE130">
        <v>15</v>
      </c>
      <c r="AF130">
        <v>2.87907869E-2</v>
      </c>
      <c r="AG130" s="175" t="str">
        <f t="shared" si="26"/>
        <v>Jul - 14</v>
      </c>
      <c r="AK130" s="175" t="str">
        <f t="shared" si="27"/>
        <v>New TriggersAgingJun - 14No action</v>
      </c>
      <c r="AL130" t="s">
        <v>598</v>
      </c>
      <c r="AM130" t="s">
        <v>391</v>
      </c>
      <c r="AN130" t="s">
        <v>297</v>
      </c>
      <c r="AO130" t="s">
        <v>623</v>
      </c>
      <c r="AP130">
        <v>29</v>
      </c>
      <c r="AQ130">
        <v>47</v>
      </c>
      <c r="AR130">
        <v>0.61702127659999995</v>
      </c>
      <c r="AS130" s="175" t="str">
        <f t="shared" si="28"/>
        <v>Jun - 14</v>
      </c>
      <c r="AX130" s="175" t="str">
        <f t="shared" si="29"/>
        <v>All Trigger TypesNo amortizationSep - 14</v>
      </c>
      <c r="AY130" t="s">
        <v>626</v>
      </c>
      <c r="AZ130" t="s">
        <v>537</v>
      </c>
      <c r="BA130" t="s">
        <v>300</v>
      </c>
      <c r="BB130">
        <v>902</v>
      </c>
      <c r="BC130">
        <v>0</v>
      </c>
      <c r="BD130">
        <v>5.2168674699000004</v>
      </c>
      <c r="BE130" s="175" t="str">
        <f t="shared" si="30"/>
        <v>Sep - 14</v>
      </c>
      <c r="BF130" s="30"/>
      <c r="BM130" s="175" t="str">
        <f t="shared" si="31"/>
        <v>One Year FinancingNov - 14AXP only</v>
      </c>
      <c r="BN130" t="s">
        <v>158</v>
      </c>
      <c r="BO130" t="s">
        <v>302</v>
      </c>
      <c r="BP130">
        <v>9</v>
      </c>
      <c r="BQ130">
        <v>482157.14</v>
      </c>
      <c r="BR130">
        <v>288303634.04000002</v>
      </c>
      <c r="BS130" t="s">
        <v>576</v>
      </c>
      <c r="BT130" s="175">
        <f t="shared" si="32"/>
        <v>1.6723935569022492E-3</v>
      </c>
      <c r="BU130" s="175" t="str">
        <f t="shared" si="33"/>
        <v>Nov - 14</v>
      </c>
      <c r="CU130" s="175" t="str">
        <f t="shared" si="35"/>
        <v>One Year FinancingNov - 14Retail</v>
      </c>
      <c r="CV130" t="s">
        <v>158</v>
      </c>
      <c r="CW130" t="s">
        <v>302</v>
      </c>
      <c r="CX130">
        <v>6</v>
      </c>
      <c r="CY130">
        <v>99099.04</v>
      </c>
      <c r="CZ130">
        <v>200515862.28999999</v>
      </c>
      <c r="DA130" t="s">
        <v>12</v>
      </c>
      <c r="DB130" s="175">
        <f t="shared" si="36"/>
        <v>4.9422045153054307E-4</v>
      </c>
      <c r="DC130" s="175" t="str">
        <f t="shared" si="37"/>
        <v>Nov - 14</v>
      </c>
      <c r="DH130" s="175" t="str">
        <f t="shared" si="38"/>
        <v>W/O last 6MOthersAll ProductsM7</v>
      </c>
      <c r="DI130" t="s">
        <v>596</v>
      </c>
      <c r="DJ130" t="s">
        <v>74</v>
      </c>
      <c r="DK130" t="s">
        <v>106</v>
      </c>
      <c r="DL130" t="s">
        <v>604</v>
      </c>
      <c r="DM130">
        <v>2</v>
      </c>
    </row>
    <row r="131" spans="2:117" x14ac:dyDescent="0.3">
      <c r="B131" s="175" t="str">
        <f t="shared" si="21"/>
        <v>RetriggersCV dropJan - 15</v>
      </c>
      <c r="C131" t="s">
        <v>599</v>
      </c>
      <c r="D131" t="s">
        <v>203</v>
      </c>
      <c r="E131" t="s">
        <v>520</v>
      </c>
      <c r="F131">
        <v>252</v>
      </c>
      <c r="G131">
        <v>29</v>
      </c>
      <c r="H131">
        <v>223</v>
      </c>
      <c r="I131" s="175" t="str">
        <f t="shared" si="22"/>
        <v>Jan - 15</v>
      </c>
      <c r="N131" s="175" t="str">
        <f t="shared" si="23"/>
        <v>All Trigger TypesDebit ACH behaviorJul - 14Action Taken (Timely)</v>
      </c>
      <c r="O131" t="s">
        <v>626</v>
      </c>
      <c r="P131" t="s">
        <v>204</v>
      </c>
      <c r="Q131" t="s">
        <v>298</v>
      </c>
      <c r="R131" t="s">
        <v>588</v>
      </c>
      <c r="S131">
        <v>6</v>
      </c>
      <c r="T131">
        <v>109</v>
      </c>
      <c r="U131">
        <v>5.5045871599999997E-2</v>
      </c>
      <c r="V131" s="175" t="str">
        <f t="shared" si="24"/>
        <v>Jul - 14</v>
      </c>
      <c r="Y131" s="175" t="str">
        <f t="shared" si="25"/>
        <v>All Trigger TypesNo amortizationJun - 14Action Taken (Late)</v>
      </c>
      <c r="Z131" t="s">
        <v>626</v>
      </c>
      <c r="AA131" t="s">
        <v>537</v>
      </c>
      <c r="AB131" t="s">
        <v>297</v>
      </c>
      <c r="AC131">
        <v>87</v>
      </c>
      <c r="AD131" t="s">
        <v>589</v>
      </c>
      <c r="AE131">
        <v>19</v>
      </c>
      <c r="AF131">
        <v>0.21839080459999999</v>
      </c>
      <c r="AG131" s="175" t="str">
        <f t="shared" si="26"/>
        <v>Jun - 14</v>
      </c>
      <c r="AK131" s="175" t="str">
        <f t="shared" si="27"/>
        <v>New TriggersAgingJun - 14Payment plan</v>
      </c>
      <c r="AL131" t="s">
        <v>598</v>
      </c>
      <c r="AM131" t="s">
        <v>391</v>
      </c>
      <c r="AN131" t="s">
        <v>297</v>
      </c>
      <c r="AO131" t="s">
        <v>538</v>
      </c>
      <c r="AP131">
        <v>1</v>
      </c>
      <c r="AQ131">
        <v>47</v>
      </c>
      <c r="AR131">
        <v>2.1276595700000001E-2</v>
      </c>
      <c r="AS131" s="175" t="str">
        <f t="shared" si="28"/>
        <v>Jun - 14</v>
      </c>
      <c r="AX131" s="175" t="str">
        <f t="shared" si="29"/>
        <v>New TriggersNo amortizationApr - 14</v>
      </c>
      <c r="AY131" t="s">
        <v>598</v>
      </c>
      <c r="AZ131" t="s">
        <v>537</v>
      </c>
      <c r="BA131" t="s">
        <v>295</v>
      </c>
      <c r="BB131">
        <v>546</v>
      </c>
      <c r="BC131">
        <v>0.1207243461</v>
      </c>
      <c r="BD131">
        <v>4.5189189188999999</v>
      </c>
      <c r="BE131" s="175" t="str">
        <f t="shared" si="30"/>
        <v>Apr - 14</v>
      </c>
      <c r="BF131" s="30"/>
      <c r="BM131" s="175" t="str">
        <f t="shared" si="31"/>
        <v>One Year FinancingNov - 14Debit ACH</v>
      </c>
      <c r="BN131" t="s">
        <v>158</v>
      </c>
      <c r="BO131" t="s">
        <v>302</v>
      </c>
      <c r="BP131">
        <v>0</v>
      </c>
      <c r="BQ131">
        <v>0</v>
      </c>
      <c r="BR131">
        <v>7358835.3700000001</v>
      </c>
      <c r="BS131" t="s">
        <v>202</v>
      </c>
      <c r="BT131" s="175">
        <f t="shared" si="32"/>
        <v>0</v>
      </c>
      <c r="BU131" s="175" t="str">
        <f t="shared" si="33"/>
        <v>Nov - 14</v>
      </c>
      <c r="CU131" s="175" t="str">
        <f t="shared" si="35"/>
        <v>One Year FinancingOct - 14Others</v>
      </c>
      <c r="CV131" t="s">
        <v>158</v>
      </c>
      <c r="CW131" t="s">
        <v>301</v>
      </c>
      <c r="CX131">
        <v>0</v>
      </c>
      <c r="CY131">
        <v>-660.08</v>
      </c>
      <c r="CZ131">
        <v>65645325.969999999</v>
      </c>
      <c r="DA131" t="s">
        <v>106</v>
      </c>
      <c r="DB131" s="175">
        <f t="shared" si="36"/>
        <v>-1.0055247502337904E-5</v>
      </c>
      <c r="DC131" s="175" t="str">
        <f t="shared" si="37"/>
        <v>Oct - 14</v>
      </c>
      <c r="DH131" s="175" t="str">
        <f t="shared" si="38"/>
        <v>W/O last 6MOthersAll ProductsM11</v>
      </c>
      <c r="DI131" t="s">
        <v>596</v>
      </c>
      <c r="DJ131" t="s">
        <v>78</v>
      </c>
      <c r="DK131" t="s">
        <v>106</v>
      </c>
      <c r="DL131" t="s">
        <v>604</v>
      </c>
      <c r="DM131">
        <v>2</v>
      </c>
    </row>
    <row r="132" spans="2:117" x14ac:dyDescent="0.3">
      <c r="B132" s="175" t="str">
        <f t="shared" si="21"/>
        <v>New TriggersCV dropJul - 14</v>
      </c>
      <c r="C132" t="s">
        <v>598</v>
      </c>
      <c r="D132" t="s">
        <v>203</v>
      </c>
      <c r="E132" t="s">
        <v>298</v>
      </c>
      <c r="F132">
        <v>93</v>
      </c>
      <c r="G132">
        <v>23</v>
      </c>
      <c r="H132">
        <v>70</v>
      </c>
      <c r="I132" s="175" t="str">
        <f t="shared" si="22"/>
        <v>Jul - 14</v>
      </c>
      <c r="N132" s="175" t="str">
        <f t="shared" si="23"/>
        <v>All Trigger TypesDebit ACH behaviorJul - 14No Action Taken (Req)</v>
      </c>
      <c r="O132" t="s">
        <v>626</v>
      </c>
      <c r="P132" t="s">
        <v>204</v>
      </c>
      <c r="Q132" t="s">
        <v>298</v>
      </c>
      <c r="R132" t="s">
        <v>616</v>
      </c>
      <c r="S132">
        <v>35</v>
      </c>
      <c r="T132">
        <v>109</v>
      </c>
      <c r="U132">
        <v>0.32110091740000002</v>
      </c>
      <c r="V132" s="175" t="str">
        <f t="shared" si="24"/>
        <v>Jul - 14</v>
      </c>
      <c r="Y132" s="175" t="str">
        <f t="shared" si="25"/>
        <v>All Trigger TypesNo amortizationJun - 14Action Taken (Timely)</v>
      </c>
      <c r="Z132" t="s">
        <v>626</v>
      </c>
      <c r="AA132" t="s">
        <v>537</v>
      </c>
      <c r="AB132" t="s">
        <v>297</v>
      </c>
      <c r="AC132">
        <v>68</v>
      </c>
      <c r="AD132" t="s">
        <v>588</v>
      </c>
      <c r="AE132">
        <v>11</v>
      </c>
      <c r="AF132">
        <v>0.1617647059</v>
      </c>
      <c r="AG132" s="175" t="str">
        <f t="shared" si="26"/>
        <v>Jun - 14</v>
      </c>
      <c r="AK132" s="175" t="str">
        <f t="shared" si="27"/>
        <v>New TriggersCV dropJun - 14Customer contact</v>
      </c>
      <c r="AL132" t="s">
        <v>598</v>
      </c>
      <c r="AM132" t="s">
        <v>203</v>
      </c>
      <c r="AN132" t="s">
        <v>297</v>
      </c>
      <c r="AO132" t="s">
        <v>571</v>
      </c>
      <c r="AP132">
        <v>30</v>
      </c>
      <c r="AQ132">
        <v>169</v>
      </c>
      <c r="AR132">
        <v>0.1775147929</v>
      </c>
      <c r="AS132" s="175" t="str">
        <f t="shared" si="28"/>
        <v>Jun - 14</v>
      </c>
      <c r="AX132" s="175" t="str">
        <f t="shared" si="29"/>
        <v>New TriggersNo amortizationAug - 14</v>
      </c>
      <c r="AY132" t="s">
        <v>598</v>
      </c>
      <c r="AZ132" t="s">
        <v>537</v>
      </c>
      <c r="BA132" t="s">
        <v>299</v>
      </c>
      <c r="BB132">
        <v>770</v>
      </c>
      <c r="BC132">
        <v>0</v>
      </c>
      <c r="BD132">
        <v>5.7315789474000001</v>
      </c>
      <c r="BE132" s="175" t="str">
        <f t="shared" si="30"/>
        <v>Aug - 14</v>
      </c>
      <c r="BF132" s="30"/>
      <c r="BM132" s="175" t="str">
        <f t="shared" si="31"/>
        <v>One Year FinancingNov - 14Lockbox</v>
      </c>
      <c r="BN132" t="s">
        <v>158</v>
      </c>
      <c r="BO132" t="s">
        <v>302</v>
      </c>
      <c r="BP132">
        <v>1</v>
      </c>
      <c r="BQ132">
        <v>4824.3999999999996</v>
      </c>
      <c r="BR132">
        <v>85402595.909999996</v>
      </c>
      <c r="BS132" t="s">
        <v>249</v>
      </c>
      <c r="BT132" s="175">
        <f t="shared" si="32"/>
        <v>5.6490086145438808E-5</v>
      </c>
      <c r="BU132" s="175" t="str">
        <f t="shared" si="33"/>
        <v>Nov - 14</v>
      </c>
      <c r="CU132" s="175" t="str">
        <f t="shared" si="35"/>
        <v>One Year FinancingOct - 14Restaurant</v>
      </c>
      <c r="CV132" t="s">
        <v>158</v>
      </c>
      <c r="CW132" t="s">
        <v>301</v>
      </c>
      <c r="CX132">
        <v>3</v>
      </c>
      <c r="CY132">
        <v>76834.73</v>
      </c>
      <c r="CZ132">
        <v>115499637.83</v>
      </c>
      <c r="DA132" t="s">
        <v>13</v>
      </c>
      <c r="DB132" s="175">
        <f t="shared" si="36"/>
        <v>6.6523784354276879E-4</v>
      </c>
      <c r="DC132" s="175" t="str">
        <f t="shared" si="37"/>
        <v>Oct - 14</v>
      </c>
      <c r="DH132" s="175" t="str">
        <f t="shared" si="38"/>
        <v>W/O last 6MOthersAll ProductsM14</v>
      </c>
      <c r="DI132" t="s">
        <v>596</v>
      </c>
      <c r="DJ132" t="s">
        <v>562</v>
      </c>
      <c r="DK132" t="s">
        <v>106</v>
      </c>
      <c r="DL132" t="s">
        <v>604</v>
      </c>
      <c r="DM132">
        <v>2</v>
      </c>
    </row>
    <row r="133" spans="2:117" x14ac:dyDescent="0.3">
      <c r="B133" s="175" t="str">
        <f t="shared" ref="B133:B196" si="39">CONCATENATE(C133,D133,E133)</f>
        <v>RetriggersCV dropJul - 14</v>
      </c>
      <c r="C133" t="s">
        <v>599</v>
      </c>
      <c r="D133" t="s">
        <v>203</v>
      </c>
      <c r="E133" t="s">
        <v>298</v>
      </c>
      <c r="F133">
        <v>88</v>
      </c>
      <c r="G133">
        <v>14</v>
      </c>
      <c r="H133">
        <v>74</v>
      </c>
      <c r="I133" s="175" t="str">
        <f t="shared" ref="I133:I196" si="40">CONCATENATE(TEXT(E133,"mmm")," - ", TEXT(E133,"dd"))</f>
        <v>Jul - 14</v>
      </c>
      <c r="N133" s="175" t="str">
        <f t="shared" ref="N133:N196" si="41">CONCATENATE(O133,P133,Q133,R133)</f>
        <v>All Trigger TypesDebit ACH behaviorJul - 14No Action Taken (Not Req)</v>
      </c>
      <c r="O133" t="s">
        <v>626</v>
      </c>
      <c r="P133" t="s">
        <v>204</v>
      </c>
      <c r="Q133" t="s">
        <v>298</v>
      </c>
      <c r="R133" t="s">
        <v>617</v>
      </c>
      <c r="S133">
        <v>67</v>
      </c>
      <c r="T133">
        <v>109</v>
      </c>
      <c r="U133">
        <v>0.61467889909999995</v>
      </c>
      <c r="V133" s="175" t="str">
        <f t="shared" ref="V133:V196" si="42">IF(Q133="All Months","All Months",CONCATENATE(TEXT(Q133,"mmm")," - ", TEXT(Q133,"dd")))</f>
        <v>Jul - 14</v>
      </c>
      <c r="Y133" s="175" t="str">
        <f t="shared" ref="Y133:Y196" si="43">CONCATENATE(Z133,AA133,AB133,AD133)</f>
        <v>All Trigger TypesNo amortizationJun - 14No Action Taken (Not Req)</v>
      </c>
      <c r="Z133" t="s">
        <v>626</v>
      </c>
      <c r="AA133" t="s">
        <v>537</v>
      </c>
      <c r="AB133" t="s">
        <v>297</v>
      </c>
      <c r="AC133">
        <v>100</v>
      </c>
      <c r="AD133" t="s">
        <v>617</v>
      </c>
      <c r="AE133">
        <v>0</v>
      </c>
      <c r="AF133">
        <v>0</v>
      </c>
      <c r="AG133" s="175" t="str">
        <f t="shared" ref="AG133:AG196" si="44">IF(AB133="All Months","All Months",CONCATENATE(TEXT(AB133,"mmm")," - ", TEXT(AB133,"dd")))</f>
        <v>Jun - 14</v>
      </c>
      <c r="AK133" s="175" t="str">
        <f t="shared" ref="AK133:AK196" si="45">CONCATENATE(AL133,AM133,AN133,AO133)</f>
        <v>New TriggersCV dropJun - 14Debit ACH</v>
      </c>
      <c r="AL133" t="s">
        <v>598</v>
      </c>
      <c r="AM133" t="s">
        <v>203</v>
      </c>
      <c r="AN133" t="s">
        <v>297</v>
      </c>
      <c r="AO133" t="s">
        <v>202</v>
      </c>
      <c r="AP133">
        <v>2</v>
      </c>
      <c r="AQ133">
        <v>169</v>
      </c>
      <c r="AR133">
        <v>1.1834319500000001E-2</v>
      </c>
      <c r="AS133" s="175" t="str">
        <f t="shared" ref="AS133:AS196" si="46">IF(AN133="All Months","All Months",CONCATENATE(TEXT(AN133,"mmm")," - ", TEXT(AN133,"dd")))</f>
        <v>Jun - 14</v>
      </c>
      <c r="AX133" s="175" t="str">
        <f t="shared" ref="AX133:AX194" si="47">CONCATENATE(AY133,AZ133,BA133)</f>
        <v>New TriggersNo amortizationAll Months</v>
      </c>
      <c r="AY133" t="s">
        <v>598</v>
      </c>
      <c r="AZ133" t="s">
        <v>537</v>
      </c>
      <c r="BA133" t="s">
        <v>594</v>
      </c>
      <c r="BB133">
        <v>4406</v>
      </c>
      <c r="BC133">
        <v>2.4648820599999999E-2</v>
      </c>
      <c r="BD133">
        <v>7.3348416289999996</v>
      </c>
      <c r="BE133" s="175" t="str">
        <f t="shared" ref="BE133:BE194" si="48">IF(BA133="All Months","All Months",CONCATENATE(TEXT(BA133,"mmm")," - ", TEXT(BA133,"dd")))</f>
        <v>All Months</v>
      </c>
      <c r="BF133" s="30"/>
      <c r="BM133" s="175" t="str">
        <f t="shared" ref="BM133:BM190" si="49">CONCATENATE(BN133,BO133,BS133)</f>
        <v>One Year FinancingNov - 14Split Funding</v>
      </c>
      <c r="BN133" t="s">
        <v>158</v>
      </c>
      <c r="BO133" t="s">
        <v>302</v>
      </c>
      <c r="BP133">
        <v>0</v>
      </c>
      <c r="BQ133">
        <v>0</v>
      </c>
      <c r="BR133">
        <v>5343412.07</v>
      </c>
      <c r="BS133" t="s">
        <v>602</v>
      </c>
      <c r="BT133" s="175">
        <f t="shared" ref="BT133:BT190" si="50">BQ133/BR133</f>
        <v>0</v>
      </c>
      <c r="BU133" s="175" t="str">
        <f t="shared" ref="BU133:BU190" si="51">IF(BO133="All Months","All Months",CONCATENATE(TEXT(BO133,"mmm")," - ", TEXT(BO133,"dd")))</f>
        <v>Nov - 14</v>
      </c>
      <c r="CU133" s="175" t="str">
        <f t="shared" ref="CU133:CU196" si="52">CONCATENATE(CV133,CW133,DA133)</f>
        <v>One Year FinancingOct - 14Retail</v>
      </c>
      <c r="CV133" t="s">
        <v>158</v>
      </c>
      <c r="CW133" t="s">
        <v>301</v>
      </c>
      <c r="CX133">
        <v>5</v>
      </c>
      <c r="CY133">
        <v>233604.4</v>
      </c>
      <c r="CZ133">
        <v>196295453.34</v>
      </c>
      <c r="DA133" t="s">
        <v>12</v>
      </c>
      <c r="DB133" s="175">
        <f t="shared" ref="DB133:DB196" si="53">CY133/CZ133</f>
        <v>1.1900652614473847E-3</v>
      </c>
      <c r="DC133" s="175" t="str">
        <f t="shared" ref="DC133:DC196" si="54">IF(CW133="All Months","All Months",CONCATENATE(TEXT(CW133,"mmm")," - ", TEXT(CW133,"dd")))</f>
        <v>Oct - 14</v>
      </c>
      <c r="DH133" s="175" t="str">
        <f t="shared" ref="DH133:DH196" si="55">CONCATENATE(DL133,DK133,DI133,DJ133)</f>
        <v>W/O last 6MOthersAll ProductsM16</v>
      </c>
      <c r="DI133" t="s">
        <v>596</v>
      </c>
      <c r="DJ133" t="s">
        <v>564</v>
      </c>
      <c r="DK133" t="s">
        <v>106</v>
      </c>
      <c r="DL133" t="s">
        <v>604</v>
      </c>
      <c r="DM133">
        <v>1</v>
      </c>
    </row>
    <row r="134" spans="2:117" x14ac:dyDescent="0.3">
      <c r="B134" s="175" t="str">
        <f t="shared" si="39"/>
        <v>New TriggersCV dropJun - 14</v>
      </c>
      <c r="C134" t="s">
        <v>598</v>
      </c>
      <c r="D134" t="s">
        <v>203</v>
      </c>
      <c r="E134" t="s">
        <v>297</v>
      </c>
      <c r="F134">
        <v>168</v>
      </c>
      <c r="G134">
        <v>29</v>
      </c>
      <c r="H134">
        <v>139</v>
      </c>
      <c r="I134" s="175" t="str">
        <f t="shared" si="40"/>
        <v>Jun - 14</v>
      </c>
      <c r="N134" s="175" t="str">
        <f t="shared" si="41"/>
        <v>All Trigger TypesDebit ACH behaviorJun - 14No Action Taken (Not Req)</v>
      </c>
      <c r="O134" t="s">
        <v>626</v>
      </c>
      <c r="P134" t="s">
        <v>204</v>
      </c>
      <c r="Q134" t="s">
        <v>297</v>
      </c>
      <c r="R134" t="s">
        <v>617</v>
      </c>
      <c r="S134">
        <v>58</v>
      </c>
      <c r="T134">
        <v>110</v>
      </c>
      <c r="U134">
        <v>0.52727272729999997</v>
      </c>
      <c r="V134" s="175" t="str">
        <f t="shared" si="42"/>
        <v>Jun - 14</v>
      </c>
      <c r="Y134" s="175" t="str">
        <f t="shared" si="43"/>
        <v>All Trigger TypesNo amortizationJun - 14No Action Taken (Req)</v>
      </c>
      <c r="Z134" t="s">
        <v>626</v>
      </c>
      <c r="AA134" t="s">
        <v>537</v>
      </c>
      <c r="AB134" t="s">
        <v>297</v>
      </c>
      <c r="AC134">
        <v>423</v>
      </c>
      <c r="AD134" t="s">
        <v>616</v>
      </c>
      <c r="AE134">
        <v>8</v>
      </c>
      <c r="AF134">
        <v>1.8912529599999998E-2</v>
      </c>
      <c r="AG134" s="175" t="str">
        <f t="shared" si="44"/>
        <v>Jun - 14</v>
      </c>
      <c r="AK134" s="175" t="str">
        <f t="shared" si="45"/>
        <v>New TriggersCV dropJun - 14No action</v>
      </c>
      <c r="AL134" t="s">
        <v>598</v>
      </c>
      <c r="AM134" t="s">
        <v>203</v>
      </c>
      <c r="AN134" t="s">
        <v>297</v>
      </c>
      <c r="AO134" t="s">
        <v>623</v>
      </c>
      <c r="AP134">
        <v>136</v>
      </c>
      <c r="AQ134">
        <v>169</v>
      </c>
      <c r="AR134">
        <v>0.80473372779999996</v>
      </c>
      <c r="AS134" s="175" t="str">
        <f t="shared" si="46"/>
        <v>Jun - 14</v>
      </c>
      <c r="AX134" s="175" t="str">
        <f t="shared" si="47"/>
        <v>New TriggersNo amortizationDec - 14</v>
      </c>
      <c r="AY134" t="s">
        <v>598</v>
      </c>
      <c r="AZ134" t="s">
        <v>537</v>
      </c>
      <c r="BA134" t="s">
        <v>303</v>
      </c>
      <c r="BB134">
        <v>923</v>
      </c>
      <c r="BC134">
        <v>0</v>
      </c>
      <c r="BD134">
        <v>9.6243386243</v>
      </c>
      <c r="BE134" s="175" t="str">
        <f t="shared" si="48"/>
        <v>Dec - 14</v>
      </c>
      <c r="BF134" s="30"/>
      <c r="BM134" s="175" t="str">
        <f t="shared" si="49"/>
        <v>One Year FinancingOct - 14AXP only</v>
      </c>
      <c r="BN134" t="s">
        <v>158</v>
      </c>
      <c r="BO134" t="s">
        <v>301</v>
      </c>
      <c r="BP134">
        <v>4</v>
      </c>
      <c r="BQ134">
        <v>197902.05</v>
      </c>
      <c r="BR134">
        <v>289733740.81999999</v>
      </c>
      <c r="BS134" t="s">
        <v>576</v>
      </c>
      <c r="BT134" s="175">
        <f t="shared" si="50"/>
        <v>6.8304799240813526E-4</v>
      </c>
      <c r="BU134" s="175" t="str">
        <f t="shared" si="51"/>
        <v>Oct - 14</v>
      </c>
      <c r="CU134" s="175" t="str">
        <f t="shared" si="52"/>
        <v>One Year FinancingSep - 14Others</v>
      </c>
      <c r="CV134" t="s">
        <v>158</v>
      </c>
      <c r="CW134" t="s">
        <v>300</v>
      </c>
      <c r="CX134">
        <v>2</v>
      </c>
      <c r="CY134">
        <v>111917.98</v>
      </c>
      <c r="CZ134">
        <v>66514452.869999997</v>
      </c>
      <c r="DA134" t="s">
        <v>106</v>
      </c>
      <c r="DB134" s="175">
        <f t="shared" si="53"/>
        <v>1.6826114501571484E-3</v>
      </c>
      <c r="DC134" s="175" t="str">
        <f t="shared" si="54"/>
        <v>Sep - 14</v>
      </c>
      <c r="DH134" s="175" t="str">
        <f t="shared" si="55"/>
        <v>W/O last 6MRestaurantAll ProductsM6</v>
      </c>
      <c r="DI134" t="s">
        <v>596</v>
      </c>
      <c r="DJ134" t="s">
        <v>73</v>
      </c>
      <c r="DK134" t="s">
        <v>13</v>
      </c>
      <c r="DL134" t="s">
        <v>604</v>
      </c>
      <c r="DM134">
        <v>3</v>
      </c>
    </row>
    <row r="135" spans="2:117" x14ac:dyDescent="0.3">
      <c r="B135" s="175" t="str">
        <f t="shared" si="39"/>
        <v>RetriggersCV dropJun - 14</v>
      </c>
      <c r="C135" t="s">
        <v>599</v>
      </c>
      <c r="D135" t="s">
        <v>203</v>
      </c>
      <c r="E135" t="s">
        <v>297</v>
      </c>
      <c r="F135">
        <v>188</v>
      </c>
      <c r="G135">
        <v>32</v>
      </c>
      <c r="H135">
        <v>156</v>
      </c>
      <c r="I135" s="175" t="str">
        <f t="shared" si="40"/>
        <v>Jun - 14</v>
      </c>
      <c r="N135" s="175" t="str">
        <f t="shared" si="41"/>
        <v>All Trigger TypesDebit ACH behaviorJun - 14Action Taken (Timely)</v>
      </c>
      <c r="O135" t="s">
        <v>626</v>
      </c>
      <c r="P135" t="s">
        <v>204</v>
      </c>
      <c r="Q135" t="s">
        <v>297</v>
      </c>
      <c r="R135" t="s">
        <v>588</v>
      </c>
      <c r="S135">
        <v>6</v>
      </c>
      <c r="T135">
        <v>110</v>
      </c>
      <c r="U135">
        <v>5.45454545E-2</v>
      </c>
      <c r="V135" s="175" t="str">
        <f t="shared" si="42"/>
        <v>Jun - 14</v>
      </c>
      <c r="Y135" s="175" t="str">
        <f t="shared" si="43"/>
        <v>All Trigger TypesNo amortizationMar - 14Action Taken (Late)</v>
      </c>
      <c r="Z135" t="s">
        <v>626</v>
      </c>
      <c r="AA135" t="s">
        <v>537</v>
      </c>
      <c r="AB135" t="s">
        <v>525</v>
      </c>
      <c r="AC135">
        <v>44</v>
      </c>
      <c r="AD135" t="s">
        <v>589</v>
      </c>
      <c r="AE135">
        <v>6</v>
      </c>
      <c r="AF135">
        <v>0.13636363639999999</v>
      </c>
      <c r="AG135" s="175" t="str">
        <f t="shared" si="44"/>
        <v>Mar - 14</v>
      </c>
      <c r="AK135" s="175" t="str">
        <f t="shared" si="45"/>
        <v>New TriggersCV dropJun - 14Payment plan</v>
      </c>
      <c r="AL135" t="s">
        <v>598</v>
      </c>
      <c r="AM135" t="s">
        <v>203</v>
      </c>
      <c r="AN135" t="s">
        <v>297</v>
      </c>
      <c r="AO135" t="s">
        <v>538</v>
      </c>
      <c r="AP135">
        <v>1</v>
      </c>
      <c r="AQ135">
        <v>169</v>
      </c>
      <c r="AR135">
        <v>5.9171598000000002E-3</v>
      </c>
      <c r="AS135" s="175" t="str">
        <f t="shared" si="46"/>
        <v>Jun - 14</v>
      </c>
      <c r="AX135" s="175" t="str">
        <f t="shared" si="47"/>
        <v>New TriggersNo amortizationFeb - 15</v>
      </c>
      <c r="AY135" t="s">
        <v>598</v>
      </c>
      <c r="AZ135" t="s">
        <v>537</v>
      </c>
      <c r="BA135" t="s">
        <v>519</v>
      </c>
      <c r="BB135">
        <v>819</v>
      </c>
      <c r="BC135">
        <v>0</v>
      </c>
      <c r="BD135">
        <v>8.2130750604999996</v>
      </c>
      <c r="BE135" s="175" t="str">
        <f t="shared" si="48"/>
        <v>Feb - 15</v>
      </c>
      <c r="BF135" s="30"/>
      <c r="BM135" s="175" t="str">
        <f t="shared" si="49"/>
        <v>One Year FinancingOct - 14Debit ACH</v>
      </c>
      <c r="BN135" t="s">
        <v>158</v>
      </c>
      <c r="BO135" t="s">
        <v>301</v>
      </c>
      <c r="BP135">
        <v>0</v>
      </c>
      <c r="BQ135">
        <v>0</v>
      </c>
      <c r="BR135">
        <v>3181459.33</v>
      </c>
      <c r="BS135" t="s">
        <v>202</v>
      </c>
      <c r="BT135" s="175">
        <f t="shared" si="50"/>
        <v>0</v>
      </c>
      <c r="BU135" s="175" t="str">
        <f t="shared" si="51"/>
        <v>Oct - 14</v>
      </c>
      <c r="CU135" s="175" t="str">
        <f t="shared" si="52"/>
        <v>One Year FinancingSep - 14Restaurant</v>
      </c>
      <c r="CV135" t="s">
        <v>158</v>
      </c>
      <c r="CW135" t="s">
        <v>300</v>
      </c>
      <c r="CX135">
        <v>2</v>
      </c>
      <c r="CY135">
        <v>88224.11</v>
      </c>
      <c r="CZ135">
        <v>109678243.27</v>
      </c>
      <c r="DA135" t="s">
        <v>13</v>
      </c>
      <c r="DB135" s="175">
        <f t="shared" si="53"/>
        <v>8.0439025434437931E-4</v>
      </c>
      <c r="DC135" s="175" t="str">
        <f t="shared" si="54"/>
        <v>Sep - 14</v>
      </c>
      <c r="DH135" s="175" t="str">
        <f t="shared" si="55"/>
        <v>W/O last 6MRestaurantAll ProductsM7</v>
      </c>
      <c r="DI135" t="s">
        <v>596</v>
      </c>
      <c r="DJ135" t="s">
        <v>74</v>
      </c>
      <c r="DK135" t="s">
        <v>13</v>
      </c>
      <c r="DL135" t="s">
        <v>604</v>
      </c>
      <c r="DM135">
        <v>3</v>
      </c>
    </row>
    <row r="136" spans="2:117" x14ac:dyDescent="0.3">
      <c r="B136" s="175" t="str">
        <f t="shared" si="39"/>
        <v>New TriggersCV dropMar - 14</v>
      </c>
      <c r="C136" t="s">
        <v>598</v>
      </c>
      <c r="D136" t="s">
        <v>203</v>
      </c>
      <c r="E136" t="s">
        <v>525</v>
      </c>
      <c r="F136">
        <v>14</v>
      </c>
      <c r="G136">
        <v>6</v>
      </c>
      <c r="H136">
        <v>8</v>
      </c>
      <c r="I136" s="175" t="str">
        <f t="shared" si="40"/>
        <v>Mar - 14</v>
      </c>
      <c r="N136" s="175" t="str">
        <f t="shared" si="41"/>
        <v>All Trigger TypesDebit ACH behaviorJun - 14Action Taken (Late)</v>
      </c>
      <c r="O136" t="s">
        <v>626</v>
      </c>
      <c r="P136" t="s">
        <v>204</v>
      </c>
      <c r="Q136" t="s">
        <v>297</v>
      </c>
      <c r="R136" t="s">
        <v>589</v>
      </c>
      <c r="S136">
        <v>4</v>
      </c>
      <c r="T136">
        <v>110</v>
      </c>
      <c r="U136">
        <v>3.6363636400000003E-2</v>
      </c>
      <c r="V136" s="175" t="str">
        <f t="shared" si="42"/>
        <v>Jun - 14</v>
      </c>
      <c r="Y136" s="175" t="str">
        <f t="shared" si="43"/>
        <v>All Trigger TypesNo amortizationMar - 14Action Taken (Timely)</v>
      </c>
      <c r="Z136" t="s">
        <v>626</v>
      </c>
      <c r="AA136" t="s">
        <v>537</v>
      </c>
      <c r="AB136" t="s">
        <v>525</v>
      </c>
      <c r="AC136">
        <v>9</v>
      </c>
      <c r="AD136" t="s">
        <v>588</v>
      </c>
      <c r="AE136">
        <v>1</v>
      </c>
      <c r="AF136">
        <v>0.11111111110000001</v>
      </c>
      <c r="AG136" s="175" t="str">
        <f t="shared" si="44"/>
        <v>Mar - 14</v>
      </c>
      <c r="AK136" s="175" t="str">
        <f t="shared" si="45"/>
        <v>New TriggersDebit ACH behaviorJun - 14Customer contact</v>
      </c>
      <c r="AL136" t="s">
        <v>598</v>
      </c>
      <c r="AM136" t="s">
        <v>204</v>
      </c>
      <c r="AN136" t="s">
        <v>297</v>
      </c>
      <c r="AO136" t="s">
        <v>571</v>
      </c>
      <c r="AP136">
        <v>8</v>
      </c>
      <c r="AQ136">
        <v>69</v>
      </c>
      <c r="AR136">
        <v>0.115942029</v>
      </c>
      <c r="AS136" s="175" t="str">
        <f t="shared" si="46"/>
        <v>Jun - 14</v>
      </c>
      <c r="AX136" s="175" t="str">
        <f t="shared" si="47"/>
        <v>New TriggersNo amortizationJan - 15</v>
      </c>
      <c r="AY136" t="s">
        <v>598</v>
      </c>
      <c r="AZ136" t="s">
        <v>537</v>
      </c>
      <c r="BA136" t="s">
        <v>520</v>
      </c>
      <c r="BB136">
        <v>407</v>
      </c>
      <c r="BC136">
        <v>0</v>
      </c>
      <c r="BD136">
        <v>7.7268041237</v>
      </c>
      <c r="BE136" s="175" t="str">
        <f t="shared" si="48"/>
        <v>Jan - 15</v>
      </c>
      <c r="BF136" s="30"/>
      <c r="BM136" s="175" t="str">
        <f t="shared" si="49"/>
        <v>One Year FinancingOct - 14Lockbox</v>
      </c>
      <c r="BN136" t="s">
        <v>158</v>
      </c>
      <c r="BO136" t="s">
        <v>301</v>
      </c>
      <c r="BP136">
        <v>4</v>
      </c>
      <c r="BQ136">
        <v>111877</v>
      </c>
      <c r="BR136">
        <v>81209612.609999999</v>
      </c>
      <c r="BS136" t="s">
        <v>249</v>
      </c>
      <c r="BT136" s="175">
        <f t="shared" si="50"/>
        <v>1.3776324797567581E-3</v>
      </c>
      <c r="BU136" s="175" t="str">
        <f t="shared" si="51"/>
        <v>Oct - 14</v>
      </c>
      <c r="CU136" s="175" t="str">
        <f t="shared" si="52"/>
        <v>One Year FinancingSep - 14Retail</v>
      </c>
      <c r="CV136" t="s">
        <v>158</v>
      </c>
      <c r="CW136" t="s">
        <v>300</v>
      </c>
      <c r="CX136">
        <v>3</v>
      </c>
      <c r="CY136">
        <v>227679.45</v>
      </c>
      <c r="CZ136">
        <v>190324065.97999999</v>
      </c>
      <c r="DA136" t="s">
        <v>12</v>
      </c>
      <c r="DB136" s="175">
        <f t="shared" si="53"/>
        <v>1.1962725198605491E-3</v>
      </c>
      <c r="DC136" s="175" t="str">
        <f t="shared" si="54"/>
        <v>Sep - 14</v>
      </c>
      <c r="DH136" s="175" t="str">
        <f t="shared" si="55"/>
        <v>W/O last 6MRestaurantAll ProductsM8</v>
      </c>
      <c r="DI136" t="s">
        <v>596</v>
      </c>
      <c r="DJ136" t="s">
        <v>75</v>
      </c>
      <c r="DK136" t="s">
        <v>13</v>
      </c>
      <c r="DL136" t="s">
        <v>604</v>
      </c>
      <c r="DM136">
        <v>7</v>
      </c>
    </row>
    <row r="137" spans="2:117" x14ac:dyDescent="0.3">
      <c r="B137" s="175" t="str">
        <f t="shared" si="39"/>
        <v>RetriggersCV dropMar - 14</v>
      </c>
      <c r="C137" t="s">
        <v>599</v>
      </c>
      <c r="D137" t="s">
        <v>203</v>
      </c>
      <c r="E137" t="s">
        <v>525</v>
      </c>
      <c r="F137">
        <v>83</v>
      </c>
      <c r="G137">
        <v>72</v>
      </c>
      <c r="H137">
        <v>11</v>
      </c>
      <c r="I137" s="175" t="str">
        <f t="shared" si="40"/>
        <v>Mar - 14</v>
      </c>
      <c r="N137" s="175" t="str">
        <f t="shared" si="41"/>
        <v>All Trigger TypesDebit ACH behaviorJun - 14No Action Taken (Req)</v>
      </c>
      <c r="O137" t="s">
        <v>626</v>
      </c>
      <c r="P137" t="s">
        <v>204</v>
      </c>
      <c r="Q137" t="s">
        <v>297</v>
      </c>
      <c r="R137" t="s">
        <v>616</v>
      </c>
      <c r="S137">
        <v>42</v>
      </c>
      <c r="T137">
        <v>110</v>
      </c>
      <c r="U137">
        <v>0.38181818179999999</v>
      </c>
      <c r="V137" s="175" t="str">
        <f t="shared" si="42"/>
        <v>Jun - 14</v>
      </c>
      <c r="Y137" s="175" t="str">
        <f t="shared" si="43"/>
        <v>All Trigger TypesNo amortizationMar - 14No Action Taken (Not Req)</v>
      </c>
      <c r="Z137" t="s">
        <v>626</v>
      </c>
      <c r="AA137" t="s">
        <v>537</v>
      </c>
      <c r="AB137" t="s">
        <v>525</v>
      </c>
      <c r="AC137">
        <v>48</v>
      </c>
      <c r="AD137" t="s">
        <v>617</v>
      </c>
      <c r="AE137">
        <v>1</v>
      </c>
      <c r="AF137">
        <v>2.08333333E-2</v>
      </c>
      <c r="AG137" s="175" t="str">
        <f t="shared" si="44"/>
        <v>Mar - 14</v>
      </c>
      <c r="AK137" s="175" t="str">
        <f t="shared" si="45"/>
        <v>New TriggersDebit ACH behaviorJun - 14No action</v>
      </c>
      <c r="AL137" t="s">
        <v>598</v>
      </c>
      <c r="AM137" t="s">
        <v>204</v>
      </c>
      <c r="AN137" t="s">
        <v>297</v>
      </c>
      <c r="AO137" t="s">
        <v>623</v>
      </c>
      <c r="AP137">
        <v>61</v>
      </c>
      <c r="AQ137">
        <v>69</v>
      </c>
      <c r="AR137">
        <v>0.88405797100000005</v>
      </c>
      <c r="AS137" s="175" t="str">
        <f t="shared" si="46"/>
        <v>Jun - 14</v>
      </c>
      <c r="AX137" s="175" t="str">
        <f t="shared" si="47"/>
        <v>New TriggersNo amortizationJul - 14</v>
      </c>
      <c r="AY137" t="s">
        <v>598</v>
      </c>
      <c r="AZ137" t="s">
        <v>537</v>
      </c>
      <c r="BA137" t="s">
        <v>298</v>
      </c>
      <c r="BB137">
        <v>312</v>
      </c>
      <c r="BC137">
        <v>0</v>
      </c>
      <c r="BD137">
        <v>6.7440476189999998</v>
      </c>
      <c r="BE137" s="175" t="str">
        <f t="shared" si="48"/>
        <v>Jul - 14</v>
      </c>
      <c r="BF137" s="30"/>
      <c r="BM137" s="175" t="str">
        <f t="shared" si="49"/>
        <v>One Year FinancingOct - 14Split Funding</v>
      </c>
      <c r="BN137" t="s">
        <v>158</v>
      </c>
      <c r="BO137" t="s">
        <v>301</v>
      </c>
      <c r="BP137">
        <v>0</v>
      </c>
      <c r="BQ137">
        <v>0</v>
      </c>
      <c r="BR137">
        <v>3315604.38</v>
      </c>
      <c r="BS137" t="s">
        <v>602</v>
      </c>
      <c r="BT137" s="175">
        <f t="shared" si="50"/>
        <v>0</v>
      </c>
      <c r="BU137" s="175" t="str">
        <f t="shared" si="51"/>
        <v>Oct - 14</v>
      </c>
      <c r="CU137" s="175" t="str">
        <f t="shared" si="52"/>
        <v>Settlement AdvanceApr - 14Others</v>
      </c>
      <c r="CV137" t="s">
        <v>164</v>
      </c>
      <c r="CW137" t="s">
        <v>295</v>
      </c>
      <c r="CX137">
        <v>0</v>
      </c>
      <c r="CY137">
        <v>0</v>
      </c>
      <c r="CZ137">
        <v>2134920.62</v>
      </c>
      <c r="DA137" t="s">
        <v>106</v>
      </c>
      <c r="DB137" s="175">
        <f t="shared" si="53"/>
        <v>0</v>
      </c>
      <c r="DC137" s="175" t="str">
        <f t="shared" si="54"/>
        <v>Apr - 14</v>
      </c>
      <c r="DH137" s="175" t="str">
        <f t="shared" si="55"/>
        <v>W/O last 6MRestaurantAll ProductsM9</v>
      </c>
      <c r="DI137" t="s">
        <v>596</v>
      </c>
      <c r="DJ137" t="s">
        <v>76</v>
      </c>
      <c r="DK137" t="s">
        <v>13</v>
      </c>
      <c r="DL137" t="s">
        <v>604</v>
      </c>
      <c r="DM137">
        <v>4</v>
      </c>
    </row>
    <row r="138" spans="2:117" x14ac:dyDescent="0.3">
      <c r="B138" s="175" t="str">
        <f t="shared" si="39"/>
        <v>New TriggersCV dropMay - 14</v>
      </c>
      <c r="C138" t="s">
        <v>598</v>
      </c>
      <c r="D138" t="s">
        <v>203</v>
      </c>
      <c r="E138" t="s">
        <v>296</v>
      </c>
      <c r="F138">
        <v>215</v>
      </c>
      <c r="G138">
        <v>52</v>
      </c>
      <c r="H138">
        <v>163</v>
      </c>
      <c r="I138" s="175" t="str">
        <f t="shared" si="40"/>
        <v>May - 14</v>
      </c>
      <c r="N138" s="175" t="str">
        <f t="shared" si="41"/>
        <v>All Trigger TypesDebit ACH behaviorMar - 14No Action Taken (Req)</v>
      </c>
      <c r="O138" t="s">
        <v>626</v>
      </c>
      <c r="P138" t="s">
        <v>204</v>
      </c>
      <c r="Q138" t="s">
        <v>525</v>
      </c>
      <c r="R138" t="s">
        <v>616</v>
      </c>
      <c r="S138">
        <v>14</v>
      </c>
      <c r="T138">
        <v>44</v>
      </c>
      <c r="U138">
        <v>0.31818181820000002</v>
      </c>
      <c r="V138" s="175" t="str">
        <f t="shared" si="42"/>
        <v>Mar - 14</v>
      </c>
      <c r="Y138" s="175" t="str">
        <f t="shared" si="43"/>
        <v>All Trigger TypesNo amortizationMar - 14No Action Taken (Req)</v>
      </c>
      <c r="Z138" t="s">
        <v>626</v>
      </c>
      <c r="AA138" t="s">
        <v>537</v>
      </c>
      <c r="AB138" t="s">
        <v>525</v>
      </c>
      <c r="AC138">
        <v>231</v>
      </c>
      <c r="AD138" t="s">
        <v>616</v>
      </c>
      <c r="AE138">
        <v>4</v>
      </c>
      <c r="AF138">
        <v>1.73160173E-2</v>
      </c>
      <c r="AG138" s="175" t="str">
        <f t="shared" si="44"/>
        <v>Mar - 14</v>
      </c>
      <c r="AK138" s="175" t="str">
        <f t="shared" si="45"/>
        <v>New TriggersNo amortizationJun - 14Customer contact</v>
      </c>
      <c r="AL138" t="s">
        <v>598</v>
      </c>
      <c r="AM138" t="s">
        <v>537</v>
      </c>
      <c r="AN138" t="s">
        <v>297</v>
      </c>
      <c r="AO138" t="s">
        <v>571</v>
      </c>
      <c r="AP138">
        <v>39</v>
      </c>
      <c r="AQ138">
        <v>143</v>
      </c>
      <c r="AR138">
        <v>0.27272727270000002</v>
      </c>
      <c r="AS138" s="175" t="str">
        <f t="shared" si="46"/>
        <v>Jun - 14</v>
      </c>
      <c r="AX138" s="175" t="str">
        <f t="shared" si="47"/>
        <v>New TriggersNo amortizationJun - 14</v>
      </c>
      <c r="AY138" t="s">
        <v>598</v>
      </c>
      <c r="AZ138" t="s">
        <v>537</v>
      </c>
      <c r="BA138" t="s">
        <v>297</v>
      </c>
      <c r="BB138">
        <v>135</v>
      </c>
      <c r="BC138">
        <v>0.2327586207</v>
      </c>
      <c r="BD138">
        <v>9.2666666667000008</v>
      </c>
      <c r="BE138" s="175" t="str">
        <f t="shared" si="48"/>
        <v>Jun - 14</v>
      </c>
      <c r="BF138" s="30"/>
      <c r="BM138" s="175" t="str">
        <f t="shared" si="49"/>
        <v>One Year FinancingSep - 14AXP only</v>
      </c>
      <c r="BN138" t="s">
        <v>158</v>
      </c>
      <c r="BO138" t="s">
        <v>300</v>
      </c>
      <c r="BP138">
        <v>2</v>
      </c>
      <c r="BQ138">
        <v>65063.26</v>
      </c>
      <c r="BR138">
        <v>288954893.25999999</v>
      </c>
      <c r="BS138" t="s">
        <v>576</v>
      </c>
      <c r="BT138" s="175">
        <f t="shared" si="50"/>
        <v>2.2516753139548479E-4</v>
      </c>
      <c r="BU138" s="175" t="str">
        <f t="shared" si="51"/>
        <v>Sep - 14</v>
      </c>
      <c r="CU138" s="175" t="str">
        <f t="shared" si="52"/>
        <v>Settlement AdvanceApr - 14Restaurant</v>
      </c>
      <c r="CV138" t="s">
        <v>164</v>
      </c>
      <c r="CW138" t="s">
        <v>295</v>
      </c>
      <c r="CX138">
        <v>0</v>
      </c>
      <c r="CY138">
        <v>0</v>
      </c>
      <c r="CZ138">
        <v>3119242.03</v>
      </c>
      <c r="DA138" t="s">
        <v>13</v>
      </c>
      <c r="DB138" s="175">
        <f t="shared" si="53"/>
        <v>0</v>
      </c>
      <c r="DC138" s="175" t="str">
        <f t="shared" si="54"/>
        <v>Apr - 14</v>
      </c>
      <c r="DH138" s="175" t="str">
        <f t="shared" si="55"/>
        <v>W/O last 6MRestaurantAll ProductsM10</v>
      </c>
      <c r="DI138" t="s">
        <v>596</v>
      </c>
      <c r="DJ138" t="s">
        <v>77</v>
      </c>
      <c r="DK138" t="s">
        <v>13</v>
      </c>
      <c r="DL138" t="s">
        <v>604</v>
      </c>
      <c r="DM138">
        <v>4</v>
      </c>
    </row>
    <row r="139" spans="2:117" x14ac:dyDescent="0.3">
      <c r="B139" s="175" t="str">
        <f t="shared" si="39"/>
        <v>RetriggersCV dropMay - 14</v>
      </c>
      <c r="C139" t="s">
        <v>599</v>
      </c>
      <c r="D139" t="s">
        <v>203</v>
      </c>
      <c r="E139" t="s">
        <v>296</v>
      </c>
      <c r="F139">
        <v>256</v>
      </c>
      <c r="G139">
        <v>48</v>
      </c>
      <c r="H139">
        <v>208</v>
      </c>
      <c r="I139" s="175" t="str">
        <f t="shared" si="40"/>
        <v>May - 14</v>
      </c>
      <c r="N139" s="175" t="str">
        <f t="shared" si="41"/>
        <v>All Trigger TypesDebit ACH behaviorMar - 14No Action Taken (Not Req)</v>
      </c>
      <c r="O139" t="s">
        <v>626</v>
      </c>
      <c r="P139" t="s">
        <v>204</v>
      </c>
      <c r="Q139" t="s">
        <v>525</v>
      </c>
      <c r="R139" t="s">
        <v>617</v>
      </c>
      <c r="S139">
        <v>12</v>
      </c>
      <c r="T139">
        <v>44</v>
      </c>
      <c r="U139">
        <v>0.27272727270000002</v>
      </c>
      <c r="V139" s="175" t="str">
        <f t="shared" si="42"/>
        <v>Mar - 14</v>
      </c>
      <c r="Y139" s="175" t="str">
        <f t="shared" si="43"/>
        <v>All Trigger TypesNo amortizationMay - 14Action Taken (Late)</v>
      </c>
      <c r="Z139" t="s">
        <v>626</v>
      </c>
      <c r="AA139" t="s">
        <v>537</v>
      </c>
      <c r="AB139" t="s">
        <v>296</v>
      </c>
      <c r="AC139">
        <v>54</v>
      </c>
      <c r="AD139" t="s">
        <v>589</v>
      </c>
      <c r="AE139">
        <v>10</v>
      </c>
      <c r="AF139">
        <v>0.18518518519999999</v>
      </c>
      <c r="AG139" s="175" t="str">
        <f t="shared" si="44"/>
        <v>May - 14</v>
      </c>
      <c r="AK139" s="175" t="str">
        <f t="shared" si="45"/>
        <v>New TriggersNo amortizationJun - 14Debit ACH</v>
      </c>
      <c r="AL139" t="s">
        <v>598</v>
      </c>
      <c r="AM139" t="s">
        <v>537</v>
      </c>
      <c r="AN139" t="s">
        <v>297</v>
      </c>
      <c r="AO139" t="s">
        <v>202</v>
      </c>
      <c r="AP139">
        <v>1</v>
      </c>
      <c r="AQ139">
        <v>143</v>
      </c>
      <c r="AR139">
        <v>6.9930069999999999E-3</v>
      </c>
      <c r="AS139" s="175" t="str">
        <f t="shared" si="46"/>
        <v>Jun - 14</v>
      </c>
      <c r="AX139" s="175" t="str">
        <f t="shared" si="47"/>
        <v>New TriggersNo amortizationMar - 14</v>
      </c>
      <c r="AY139" t="s">
        <v>598</v>
      </c>
      <c r="AZ139" t="s">
        <v>537</v>
      </c>
      <c r="BA139" t="s">
        <v>525</v>
      </c>
      <c r="BB139">
        <v>57</v>
      </c>
      <c r="BC139">
        <v>0.11111111110000001</v>
      </c>
      <c r="BD139">
        <v>15.725490196000001</v>
      </c>
      <c r="BE139" s="175" t="str">
        <f t="shared" si="48"/>
        <v>Mar - 14</v>
      </c>
      <c r="BF139" s="30"/>
      <c r="BM139" s="175" t="str">
        <f t="shared" si="49"/>
        <v>One Year FinancingSep - 14Debit ACH</v>
      </c>
      <c r="BN139" t="s">
        <v>158</v>
      </c>
      <c r="BO139" t="s">
        <v>300</v>
      </c>
      <c r="BP139">
        <v>0</v>
      </c>
      <c r="BQ139">
        <v>0</v>
      </c>
      <c r="BR139">
        <v>453946.06</v>
      </c>
      <c r="BS139" t="s">
        <v>202</v>
      </c>
      <c r="BT139" s="175">
        <f t="shared" si="50"/>
        <v>0</v>
      </c>
      <c r="BU139" s="175" t="str">
        <f t="shared" si="51"/>
        <v>Sep - 14</v>
      </c>
      <c r="CU139" s="175" t="str">
        <f t="shared" si="52"/>
        <v>Settlement AdvanceApr - 14Retail</v>
      </c>
      <c r="CV139" t="s">
        <v>164</v>
      </c>
      <c r="CW139" t="s">
        <v>295</v>
      </c>
      <c r="CX139">
        <v>0</v>
      </c>
      <c r="CY139">
        <v>0</v>
      </c>
      <c r="CZ139">
        <v>8286762.1200000001</v>
      </c>
      <c r="DA139" t="s">
        <v>12</v>
      </c>
      <c r="DB139" s="175">
        <f t="shared" si="53"/>
        <v>0</v>
      </c>
      <c r="DC139" s="175" t="str">
        <f t="shared" si="54"/>
        <v>Apr - 14</v>
      </c>
      <c r="DH139" s="175" t="str">
        <f t="shared" si="55"/>
        <v>W/O last 6MRestaurantAll ProductsM11</v>
      </c>
      <c r="DI139" t="s">
        <v>596</v>
      </c>
      <c r="DJ139" t="s">
        <v>78</v>
      </c>
      <c r="DK139" t="s">
        <v>13</v>
      </c>
      <c r="DL139" t="s">
        <v>604</v>
      </c>
      <c r="DM139">
        <v>2</v>
      </c>
    </row>
    <row r="140" spans="2:117" x14ac:dyDescent="0.3">
      <c r="B140" s="175" t="str">
        <f t="shared" si="39"/>
        <v>New TriggersCV dropNov - 14</v>
      </c>
      <c r="C140" t="s">
        <v>598</v>
      </c>
      <c r="D140" t="s">
        <v>203</v>
      </c>
      <c r="E140" t="s">
        <v>302</v>
      </c>
      <c r="F140">
        <v>183</v>
      </c>
      <c r="G140">
        <v>29</v>
      </c>
      <c r="H140">
        <v>154</v>
      </c>
      <c r="I140" s="175" t="str">
        <f t="shared" si="40"/>
        <v>Nov - 14</v>
      </c>
      <c r="N140" s="175" t="str">
        <f t="shared" si="41"/>
        <v>All Trigger TypesDebit ACH behaviorMar - 14Action Taken (Timely)</v>
      </c>
      <c r="O140" t="s">
        <v>626</v>
      </c>
      <c r="P140" t="s">
        <v>204</v>
      </c>
      <c r="Q140" t="s">
        <v>525</v>
      </c>
      <c r="R140" t="s">
        <v>588</v>
      </c>
      <c r="S140">
        <v>4</v>
      </c>
      <c r="T140">
        <v>44</v>
      </c>
      <c r="U140">
        <v>9.0909090900000003E-2</v>
      </c>
      <c r="V140" s="175" t="str">
        <f t="shared" si="42"/>
        <v>Mar - 14</v>
      </c>
      <c r="Y140" s="175" t="str">
        <f t="shared" si="43"/>
        <v>All Trigger TypesNo amortizationMay - 14Action Taken (Timely)</v>
      </c>
      <c r="Z140" t="s">
        <v>626</v>
      </c>
      <c r="AA140" t="s">
        <v>537</v>
      </c>
      <c r="AB140" t="s">
        <v>296</v>
      </c>
      <c r="AC140">
        <v>49</v>
      </c>
      <c r="AD140" t="s">
        <v>588</v>
      </c>
      <c r="AE140">
        <v>3</v>
      </c>
      <c r="AF140">
        <v>6.1224489799999997E-2</v>
      </c>
      <c r="AG140" s="175" t="str">
        <f t="shared" si="44"/>
        <v>May - 14</v>
      </c>
      <c r="AK140" s="175" t="str">
        <f t="shared" si="45"/>
        <v>New TriggersNo amortizationJun - 14No action</v>
      </c>
      <c r="AL140" t="s">
        <v>598</v>
      </c>
      <c r="AM140" t="s">
        <v>537</v>
      </c>
      <c r="AN140" t="s">
        <v>297</v>
      </c>
      <c r="AO140" t="s">
        <v>623</v>
      </c>
      <c r="AP140">
        <v>101</v>
      </c>
      <c r="AQ140">
        <v>143</v>
      </c>
      <c r="AR140">
        <v>0.70629370629999999</v>
      </c>
      <c r="AS140" s="175" t="str">
        <f t="shared" si="46"/>
        <v>Jun - 14</v>
      </c>
      <c r="AX140" s="175" t="str">
        <f t="shared" si="47"/>
        <v>New TriggersNo amortizationMay - 14</v>
      </c>
      <c r="AY140" t="s">
        <v>598</v>
      </c>
      <c r="AZ140" t="s">
        <v>537</v>
      </c>
      <c r="BA140" t="s">
        <v>296</v>
      </c>
      <c r="BB140">
        <v>70</v>
      </c>
      <c r="BC140">
        <v>1.6949152499999998E-2</v>
      </c>
      <c r="BD140">
        <v>5.4571428571</v>
      </c>
      <c r="BE140" s="175" t="str">
        <f t="shared" si="48"/>
        <v>May - 14</v>
      </c>
      <c r="BF140" s="30"/>
      <c r="BM140" s="175" t="str">
        <f t="shared" si="49"/>
        <v>One Year FinancingSep - 14Lockbox</v>
      </c>
      <c r="BN140" t="s">
        <v>158</v>
      </c>
      <c r="BO140" t="s">
        <v>300</v>
      </c>
      <c r="BP140">
        <v>5</v>
      </c>
      <c r="BQ140">
        <v>362758.28</v>
      </c>
      <c r="BR140">
        <v>76749448.939999998</v>
      </c>
      <c r="BS140" t="s">
        <v>249</v>
      </c>
      <c r="BT140" s="175">
        <f t="shared" si="50"/>
        <v>4.726526183707086E-3</v>
      </c>
      <c r="BU140" s="175" t="str">
        <f t="shared" si="51"/>
        <v>Sep - 14</v>
      </c>
      <c r="CU140" s="175" t="str">
        <f t="shared" si="52"/>
        <v>Settlement AdvanceAug - 14Others</v>
      </c>
      <c r="CV140" t="s">
        <v>164</v>
      </c>
      <c r="CW140" t="s">
        <v>299</v>
      </c>
      <c r="CX140">
        <v>0</v>
      </c>
      <c r="CY140">
        <v>0</v>
      </c>
      <c r="CZ140">
        <v>3079355.23</v>
      </c>
      <c r="DA140" t="s">
        <v>106</v>
      </c>
      <c r="DB140" s="175">
        <f t="shared" si="53"/>
        <v>0</v>
      </c>
      <c r="DC140" s="175" t="str">
        <f t="shared" si="54"/>
        <v>Aug - 14</v>
      </c>
      <c r="DH140" s="175" t="str">
        <f t="shared" si="55"/>
        <v>W/O last 6MRestaurantAll ProductsM12</v>
      </c>
      <c r="DI140" t="s">
        <v>596</v>
      </c>
      <c r="DJ140" t="s">
        <v>79</v>
      </c>
      <c r="DK140" t="s">
        <v>13</v>
      </c>
      <c r="DL140" t="s">
        <v>604</v>
      </c>
      <c r="DM140">
        <v>2</v>
      </c>
    </row>
    <row r="141" spans="2:117" x14ac:dyDescent="0.3">
      <c r="B141" s="175" t="str">
        <f t="shared" si="39"/>
        <v>RetriggersCV dropNov - 14</v>
      </c>
      <c r="C141" t="s">
        <v>599</v>
      </c>
      <c r="D141" t="s">
        <v>203</v>
      </c>
      <c r="E141" t="s">
        <v>302</v>
      </c>
      <c r="F141">
        <v>381</v>
      </c>
      <c r="G141">
        <v>65</v>
      </c>
      <c r="H141">
        <v>316</v>
      </c>
      <c r="I141" s="175" t="str">
        <f t="shared" si="40"/>
        <v>Nov - 14</v>
      </c>
      <c r="N141" s="175" t="str">
        <f t="shared" si="41"/>
        <v>All Trigger TypesDebit ACH behaviorMar - 14Action Taken (Late)</v>
      </c>
      <c r="O141" t="s">
        <v>626</v>
      </c>
      <c r="P141" t="s">
        <v>204</v>
      </c>
      <c r="Q141" t="s">
        <v>525</v>
      </c>
      <c r="R141" t="s">
        <v>589</v>
      </c>
      <c r="S141">
        <v>14</v>
      </c>
      <c r="T141">
        <v>44</v>
      </c>
      <c r="U141">
        <v>0.31818181820000002</v>
      </c>
      <c r="V141" s="175" t="str">
        <f t="shared" si="42"/>
        <v>Mar - 14</v>
      </c>
      <c r="Y141" s="175" t="str">
        <f t="shared" si="43"/>
        <v>All Trigger TypesNo amortizationMay - 14No Action Taken (Not Req)</v>
      </c>
      <c r="Z141" t="s">
        <v>626</v>
      </c>
      <c r="AA141" t="s">
        <v>537</v>
      </c>
      <c r="AB141" t="s">
        <v>296</v>
      </c>
      <c r="AC141">
        <v>50</v>
      </c>
      <c r="AD141" t="s">
        <v>617</v>
      </c>
      <c r="AE141">
        <v>1</v>
      </c>
      <c r="AF141">
        <v>0.02</v>
      </c>
      <c r="AG141" s="175" t="str">
        <f t="shared" si="44"/>
        <v>May - 14</v>
      </c>
      <c r="AK141" s="175" t="str">
        <f t="shared" si="45"/>
        <v>New TriggersNo amortizationJun - 14Others</v>
      </c>
      <c r="AL141" t="s">
        <v>598</v>
      </c>
      <c r="AM141" t="s">
        <v>537</v>
      </c>
      <c r="AN141" t="s">
        <v>297</v>
      </c>
      <c r="AO141" t="s">
        <v>106</v>
      </c>
      <c r="AP141">
        <v>2</v>
      </c>
      <c r="AQ141">
        <v>143</v>
      </c>
      <c r="AR141">
        <v>1.3986014E-2</v>
      </c>
      <c r="AS141" s="175" t="str">
        <f t="shared" si="46"/>
        <v>Jun - 14</v>
      </c>
      <c r="AX141" s="175" t="str">
        <f t="shared" si="47"/>
        <v>New TriggersNo amortizationNov - 14</v>
      </c>
      <c r="AY141" t="s">
        <v>598</v>
      </c>
      <c r="AZ141" t="s">
        <v>537</v>
      </c>
      <c r="BA141" t="s">
        <v>302</v>
      </c>
      <c r="BB141">
        <v>175</v>
      </c>
      <c r="BC141">
        <v>0</v>
      </c>
      <c r="BD141">
        <v>10.343283582</v>
      </c>
      <c r="BE141" s="175" t="str">
        <f t="shared" si="48"/>
        <v>Nov - 14</v>
      </c>
      <c r="BF141" s="30"/>
      <c r="BM141" s="175" t="str">
        <f t="shared" si="49"/>
        <v>One Year FinancingSep - 14Split Funding</v>
      </c>
      <c r="BN141" t="s">
        <v>158</v>
      </c>
      <c r="BO141" t="s">
        <v>300</v>
      </c>
      <c r="BP141">
        <v>0</v>
      </c>
      <c r="BQ141">
        <v>0</v>
      </c>
      <c r="BR141">
        <v>358473.86</v>
      </c>
      <c r="BS141" t="s">
        <v>602</v>
      </c>
      <c r="BT141" s="175">
        <f t="shared" si="50"/>
        <v>0</v>
      </c>
      <c r="BU141" s="175" t="str">
        <f t="shared" si="51"/>
        <v>Sep - 14</v>
      </c>
      <c r="CU141" s="175" t="str">
        <f t="shared" si="52"/>
        <v>Settlement AdvanceAug - 14Restaurant</v>
      </c>
      <c r="CV141" t="s">
        <v>164</v>
      </c>
      <c r="CW141" t="s">
        <v>299</v>
      </c>
      <c r="CX141">
        <v>0</v>
      </c>
      <c r="CY141">
        <v>0</v>
      </c>
      <c r="CZ141">
        <v>4126918.14</v>
      </c>
      <c r="DA141" t="s">
        <v>13</v>
      </c>
      <c r="DB141" s="175">
        <f t="shared" si="53"/>
        <v>0</v>
      </c>
      <c r="DC141" s="175" t="str">
        <f t="shared" si="54"/>
        <v>Aug - 14</v>
      </c>
      <c r="DH141" s="175" t="str">
        <f t="shared" si="55"/>
        <v>W/O last 6MRestaurantAll ProductsM13</v>
      </c>
      <c r="DI141" t="s">
        <v>596</v>
      </c>
      <c r="DJ141" t="s">
        <v>561</v>
      </c>
      <c r="DK141" t="s">
        <v>13</v>
      </c>
      <c r="DL141" t="s">
        <v>604</v>
      </c>
      <c r="DM141">
        <v>1</v>
      </c>
    </row>
    <row r="142" spans="2:117" x14ac:dyDescent="0.3">
      <c r="B142" s="175" t="str">
        <f t="shared" si="39"/>
        <v>New TriggersCV dropOct - 14</v>
      </c>
      <c r="C142" t="s">
        <v>598</v>
      </c>
      <c r="D142" t="s">
        <v>203</v>
      </c>
      <c r="E142" t="s">
        <v>301</v>
      </c>
      <c r="F142">
        <v>15</v>
      </c>
      <c r="G142">
        <v>1</v>
      </c>
      <c r="H142">
        <v>14</v>
      </c>
      <c r="I142" s="175" t="str">
        <f t="shared" si="40"/>
        <v>Oct - 14</v>
      </c>
      <c r="N142" s="175" t="str">
        <f t="shared" si="41"/>
        <v>All Trigger TypesDebit ACH behaviorMay - 14Action Taken (Timely)</v>
      </c>
      <c r="O142" t="s">
        <v>626</v>
      </c>
      <c r="P142" t="s">
        <v>204</v>
      </c>
      <c r="Q142" t="s">
        <v>296</v>
      </c>
      <c r="R142" t="s">
        <v>588</v>
      </c>
      <c r="S142">
        <v>10</v>
      </c>
      <c r="T142">
        <v>123</v>
      </c>
      <c r="U142">
        <v>8.1300813E-2</v>
      </c>
      <c r="V142" s="175" t="str">
        <f t="shared" si="42"/>
        <v>May - 14</v>
      </c>
      <c r="Y142" s="175" t="str">
        <f t="shared" si="43"/>
        <v>All Trigger TypesNo amortizationMay - 14No Action Taken (Req)</v>
      </c>
      <c r="Z142" t="s">
        <v>626</v>
      </c>
      <c r="AA142" t="s">
        <v>537</v>
      </c>
      <c r="AB142" t="s">
        <v>296</v>
      </c>
      <c r="AC142">
        <v>383</v>
      </c>
      <c r="AD142" t="s">
        <v>616</v>
      </c>
      <c r="AE142">
        <v>12</v>
      </c>
      <c r="AF142">
        <v>3.1331592700000001E-2</v>
      </c>
      <c r="AG142" s="175" t="str">
        <f t="shared" si="44"/>
        <v>May - 14</v>
      </c>
      <c r="AK142" s="175" t="str">
        <f t="shared" si="45"/>
        <v>New TriggersOthersJun - 14Customer contact</v>
      </c>
      <c r="AL142" t="s">
        <v>598</v>
      </c>
      <c r="AM142" t="s">
        <v>106</v>
      </c>
      <c r="AN142" t="s">
        <v>297</v>
      </c>
      <c r="AO142" t="s">
        <v>571</v>
      </c>
      <c r="AP142">
        <v>42</v>
      </c>
      <c r="AQ142">
        <v>88</v>
      </c>
      <c r="AR142">
        <v>0.47727272729999998</v>
      </c>
      <c r="AS142" s="175" t="str">
        <f t="shared" si="46"/>
        <v>Jun - 14</v>
      </c>
      <c r="AX142" s="175" t="str">
        <f t="shared" si="47"/>
        <v>New TriggersNo amortizationOct - 14</v>
      </c>
      <c r="AY142" t="s">
        <v>598</v>
      </c>
      <c r="AZ142" t="s">
        <v>537</v>
      </c>
      <c r="BA142" t="s">
        <v>301</v>
      </c>
      <c r="BB142">
        <v>115</v>
      </c>
      <c r="BC142">
        <v>0</v>
      </c>
      <c r="BD142">
        <v>5.5098039215999997</v>
      </c>
      <c r="BE142" s="175" t="str">
        <f t="shared" si="48"/>
        <v>Oct - 14</v>
      </c>
      <c r="BF142" s="30"/>
      <c r="BM142" s="175" t="str">
        <f t="shared" si="49"/>
        <v>Settlement AdvanceApr - 14AXP only</v>
      </c>
      <c r="BN142" t="s">
        <v>164</v>
      </c>
      <c r="BO142" t="s">
        <v>295</v>
      </c>
      <c r="BP142">
        <v>0</v>
      </c>
      <c r="BQ142">
        <v>0</v>
      </c>
      <c r="BR142">
        <v>12788582.310000001</v>
      </c>
      <c r="BS142" t="s">
        <v>576</v>
      </c>
      <c r="BT142" s="175">
        <f t="shared" si="50"/>
        <v>0</v>
      </c>
      <c r="BU142" s="175" t="str">
        <f t="shared" si="51"/>
        <v>Apr - 14</v>
      </c>
      <c r="CU142" s="175" t="str">
        <f t="shared" si="52"/>
        <v>Settlement AdvanceAug - 14Retail</v>
      </c>
      <c r="CV142" t="s">
        <v>164</v>
      </c>
      <c r="CW142" t="s">
        <v>299</v>
      </c>
      <c r="CX142">
        <v>1</v>
      </c>
      <c r="CY142">
        <v>3716.08</v>
      </c>
      <c r="CZ142">
        <v>5955840.8600000003</v>
      </c>
      <c r="DA142" t="s">
        <v>12</v>
      </c>
      <c r="DB142" s="175">
        <f t="shared" si="53"/>
        <v>6.2393876655730514E-4</v>
      </c>
      <c r="DC142" s="175" t="str">
        <f t="shared" si="54"/>
        <v>Aug - 14</v>
      </c>
      <c r="DH142" s="175" t="str">
        <f t="shared" si="55"/>
        <v>W/O last 6MRestaurantAll ProductsM14</v>
      </c>
      <c r="DI142" t="s">
        <v>596</v>
      </c>
      <c r="DJ142" t="s">
        <v>562</v>
      </c>
      <c r="DK142" t="s">
        <v>13</v>
      </c>
      <c r="DL142" t="s">
        <v>604</v>
      </c>
      <c r="DM142">
        <v>13</v>
      </c>
    </row>
    <row r="143" spans="2:117" x14ac:dyDescent="0.3">
      <c r="B143" s="175" t="str">
        <f t="shared" si="39"/>
        <v>RetriggersCV dropOct - 14</v>
      </c>
      <c r="C143" t="s">
        <v>599</v>
      </c>
      <c r="D143" t="s">
        <v>203</v>
      </c>
      <c r="E143" t="s">
        <v>301</v>
      </c>
      <c r="F143">
        <v>108</v>
      </c>
      <c r="G143">
        <v>18</v>
      </c>
      <c r="H143">
        <v>90</v>
      </c>
      <c r="I143" s="175" t="str">
        <f t="shared" si="40"/>
        <v>Oct - 14</v>
      </c>
      <c r="N143" s="175" t="str">
        <f t="shared" si="41"/>
        <v>All Trigger TypesDebit ACH behaviorMay - 14No Action Taken (Not Req)</v>
      </c>
      <c r="O143" t="s">
        <v>626</v>
      </c>
      <c r="P143" t="s">
        <v>204</v>
      </c>
      <c r="Q143" t="s">
        <v>296</v>
      </c>
      <c r="R143" t="s">
        <v>617</v>
      </c>
      <c r="S143">
        <v>57</v>
      </c>
      <c r="T143">
        <v>123</v>
      </c>
      <c r="U143">
        <v>0.4634146341</v>
      </c>
      <c r="V143" s="175" t="str">
        <f t="shared" si="42"/>
        <v>May - 14</v>
      </c>
      <c r="Y143" s="175" t="str">
        <f t="shared" si="43"/>
        <v>All Trigger TypesOthersApr - 14Action Taken (Late)</v>
      </c>
      <c r="Z143" t="s">
        <v>626</v>
      </c>
      <c r="AA143" t="s">
        <v>106</v>
      </c>
      <c r="AB143" t="s">
        <v>295</v>
      </c>
      <c r="AC143">
        <v>21</v>
      </c>
      <c r="AD143" t="s">
        <v>589</v>
      </c>
      <c r="AE143">
        <v>1</v>
      </c>
      <c r="AF143">
        <v>4.7619047599999999E-2</v>
      </c>
      <c r="AG143" s="175" t="str">
        <f t="shared" si="44"/>
        <v>Apr - 14</v>
      </c>
      <c r="AK143" s="175" t="str">
        <f t="shared" si="45"/>
        <v>New TriggersOthersJun - 14Debit ACH</v>
      </c>
      <c r="AL143" t="s">
        <v>598</v>
      </c>
      <c r="AM143" t="s">
        <v>106</v>
      </c>
      <c r="AN143" t="s">
        <v>297</v>
      </c>
      <c r="AO143" t="s">
        <v>202</v>
      </c>
      <c r="AP143">
        <v>3</v>
      </c>
      <c r="AQ143">
        <v>88</v>
      </c>
      <c r="AR143">
        <v>3.4090909099999997E-2</v>
      </c>
      <c r="AS143" s="175" t="str">
        <f t="shared" si="46"/>
        <v>Jun - 14</v>
      </c>
      <c r="AX143" s="175" t="str">
        <f t="shared" si="47"/>
        <v>New TriggersNo amortizationSep - 14</v>
      </c>
      <c r="AY143" t="s">
        <v>598</v>
      </c>
      <c r="AZ143" t="s">
        <v>537</v>
      </c>
      <c r="BA143" t="s">
        <v>300</v>
      </c>
      <c r="BB143">
        <v>77</v>
      </c>
      <c r="BC143">
        <v>0</v>
      </c>
      <c r="BD143">
        <v>4.0697674418999998</v>
      </c>
      <c r="BE143" s="175" t="str">
        <f t="shared" si="48"/>
        <v>Sep - 14</v>
      </c>
      <c r="BF143" s="30"/>
      <c r="BM143" s="175" t="str">
        <f t="shared" si="49"/>
        <v>Settlement AdvanceApr - 14Others</v>
      </c>
      <c r="BN143" t="s">
        <v>164</v>
      </c>
      <c r="BO143" t="s">
        <v>295</v>
      </c>
      <c r="BP143">
        <v>0</v>
      </c>
      <c r="BQ143">
        <v>0</v>
      </c>
      <c r="BR143">
        <v>752342.46</v>
      </c>
      <c r="BS143" t="s">
        <v>106</v>
      </c>
      <c r="BT143" s="175">
        <f t="shared" si="50"/>
        <v>0</v>
      </c>
      <c r="BU143" s="175" t="str">
        <f t="shared" si="51"/>
        <v>Apr - 14</v>
      </c>
      <c r="CU143" s="175" t="str">
        <f t="shared" si="52"/>
        <v>Settlement AdvanceDec - 14Others</v>
      </c>
      <c r="CV143" t="s">
        <v>164</v>
      </c>
      <c r="CW143" t="s">
        <v>303</v>
      </c>
      <c r="CX143">
        <v>1</v>
      </c>
      <c r="CY143">
        <v>1720.1</v>
      </c>
      <c r="CZ143">
        <v>2892024.79</v>
      </c>
      <c r="DA143" t="s">
        <v>106</v>
      </c>
      <c r="DB143" s="175">
        <f t="shared" si="53"/>
        <v>5.9477360150844347E-4</v>
      </c>
      <c r="DC143" s="175" t="str">
        <f t="shared" si="54"/>
        <v>Dec - 14</v>
      </c>
      <c r="DH143" s="175" t="str">
        <f t="shared" si="55"/>
        <v>W/O last 6MRestaurantAll ProductsM15</v>
      </c>
      <c r="DI143" t="s">
        <v>596</v>
      </c>
      <c r="DJ143" t="s">
        <v>563</v>
      </c>
      <c r="DK143" t="s">
        <v>13</v>
      </c>
      <c r="DL143" t="s">
        <v>604</v>
      </c>
      <c r="DM143">
        <v>4</v>
      </c>
    </row>
    <row r="144" spans="2:117" x14ac:dyDescent="0.3">
      <c r="B144" s="175" t="str">
        <f t="shared" si="39"/>
        <v>New TriggersCV dropSep - 14</v>
      </c>
      <c r="C144" t="s">
        <v>598</v>
      </c>
      <c r="D144" t="s">
        <v>203</v>
      </c>
      <c r="E144" t="s">
        <v>300</v>
      </c>
      <c r="F144">
        <v>61</v>
      </c>
      <c r="G144">
        <v>8</v>
      </c>
      <c r="H144">
        <v>53</v>
      </c>
      <c r="I144" s="175" t="str">
        <f t="shared" si="40"/>
        <v>Sep - 14</v>
      </c>
      <c r="N144" s="175" t="str">
        <f t="shared" si="41"/>
        <v>All Trigger TypesDebit ACH behaviorMay - 14Action Taken (Late)</v>
      </c>
      <c r="O144" t="s">
        <v>626</v>
      </c>
      <c r="P144" t="s">
        <v>204</v>
      </c>
      <c r="Q144" t="s">
        <v>296</v>
      </c>
      <c r="R144" t="s">
        <v>589</v>
      </c>
      <c r="S144">
        <v>6</v>
      </c>
      <c r="T144">
        <v>123</v>
      </c>
      <c r="U144">
        <v>4.8780487800000001E-2</v>
      </c>
      <c r="V144" s="175" t="str">
        <f t="shared" si="42"/>
        <v>May - 14</v>
      </c>
      <c r="Y144" s="175" t="str">
        <f t="shared" si="43"/>
        <v>All Trigger TypesOthersApr - 14Action Taken (Timely)</v>
      </c>
      <c r="Z144" t="s">
        <v>626</v>
      </c>
      <c r="AA144" t="s">
        <v>106</v>
      </c>
      <c r="AB144" t="s">
        <v>295</v>
      </c>
      <c r="AC144">
        <v>40</v>
      </c>
      <c r="AD144" t="s">
        <v>588</v>
      </c>
      <c r="AE144">
        <v>1</v>
      </c>
      <c r="AF144">
        <v>2.5000000000000001E-2</v>
      </c>
      <c r="AG144" s="175" t="str">
        <f t="shared" si="44"/>
        <v>Apr - 14</v>
      </c>
      <c r="AK144" s="175" t="str">
        <f t="shared" si="45"/>
        <v>New TriggersOthersJun - 14No action</v>
      </c>
      <c r="AL144" t="s">
        <v>598</v>
      </c>
      <c r="AM144" t="s">
        <v>106</v>
      </c>
      <c r="AN144" t="s">
        <v>297</v>
      </c>
      <c r="AO144" t="s">
        <v>623</v>
      </c>
      <c r="AP144">
        <v>39</v>
      </c>
      <c r="AQ144">
        <v>88</v>
      </c>
      <c r="AR144">
        <v>0.44318181820000002</v>
      </c>
      <c r="AS144" s="175" t="str">
        <f t="shared" si="46"/>
        <v>Jun - 14</v>
      </c>
      <c r="AX144" s="175" t="str">
        <f t="shared" si="47"/>
        <v>RetriggersNo amortizationApr - 14</v>
      </c>
      <c r="AY144" t="s">
        <v>599</v>
      </c>
      <c r="AZ144" t="s">
        <v>537</v>
      </c>
      <c r="BA144" t="s">
        <v>295</v>
      </c>
      <c r="BB144">
        <v>2</v>
      </c>
      <c r="BC144">
        <v>2</v>
      </c>
      <c r="BD144">
        <v>0</v>
      </c>
      <c r="BE144" s="175" t="str">
        <f t="shared" si="48"/>
        <v>Apr - 14</v>
      </c>
      <c r="BF144" s="30"/>
      <c r="BM144" s="175" t="str">
        <f t="shared" si="49"/>
        <v>Settlement AdvanceAug - 14AXP only</v>
      </c>
      <c r="BN144" t="s">
        <v>164</v>
      </c>
      <c r="BO144" t="s">
        <v>299</v>
      </c>
      <c r="BP144">
        <v>0</v>
      </c>
      <c r="BQ144">
        <v>0</v>
      </c>
      <c r="BR144">
        <v>11694264.57</v>
      </c>
      <c r="BS144" t="s">
        <v>576</v>
      </c>
      <c r="BT144" s="175">
        <f t="shared" si="50"/>
        <v>0</v>
      </c>
      <c r="BU144" s="175" t="str">
        <f t="shared" si="51"/>
        <v>Aug - 14</v>
      </c>
      <c r="CU144" s="175" t="str">
        <f t="shared" si="52"/>
        <v>Settlement AdvanceDec - 14Restaurant</v>
      </c>
      <c r="CV144" t="s">
        <v>164</v>
      </c>
      <c r="CW144" t="s">
        <v>303</v>
      </c>
      <c r="CX144">
        <v>0</v>
      </c>
      <c r="CY144">
        <v>0</v>
      </c>
      <c r="CZ144">
        <v>3213887.72</v>
      </c>
      <c r="DA144" t="s">
        <v>13</v>
      </c>
      <c r="DB144" s="175">
        <f t="shared" si="53"/>
        <v>0</v>
      </c>
      <c r="DC144" s="175" t="str">
        <f t="shared" si="54"/>
        <v>Dec - 14</v>
      </c>
      <c r="DH144" s="175" t="str">
        <f t="shared" si="55"/>
        <v>W/O last 6MRetailAll ProductsM5</v>
      </c>
      <c r="DI144" t="s">
        <v>596</v>
      </c>
      <c r="DJ144" t="s">
        <v>72</v>
      </c>
      <c r="DK144" t="s">
        <v>12</v>
      </c>
      <c r="DL144" t="s">
        <v>604</v>
      </c>
      <c r="DM144">
        <v>1</v>
      </c>
    </row>
    <row r="145" spans="2:117" x14ac:dyDescent="0.3">
      <c r="B145" s="175" t="str">
        <f t="shared" si="39"/>
        <v>RetriggersCV dropSep - 14</v>
      </c>
      <c r="C145" t="s">
        <v>599</v>
      </c>
      <c r="D145" t="s">
        <v>203</v>
      </c>
      <c r="E145" t="s">
        <v>300</v>
      </c>
      <c r="F145">
        <v>229</v>
      </c>
      <c r="G145">
        <v>29</v>
      </c>
      <c r="H145">
        <v>200</v>
      </c>
      <c r="I145" s="175" t="str">
        <f t="shared" si="40"/>
        <v>Sep - 14</v>
      </c>
      <c r="N145" s="175" t="str">
        <f t="shared" si="41"/>
        <v>All Trigger TypesDebit ACH behaviorMay - 14No Action Taken (Req)</v>
      </c>
      <c r="O145" t="s">
        <v>626</v>
      </c>
      <c r="P145" t="s">
        <v>204</v>
      </c>
      <c r="Q145" t="s">
        <v>296</v>
      </c>
      <c r="R145" t="s">
        <v>616</v>
      </c>
      <c r="S145">
        <v>50</v>
      </c>
      <c r="T145">
        <v>123</v>
      </c>
      <c r="U145">
        <v>0.40650406500000003</v>
      </c>
      <c r="V145" s="175" t="str">
        <f t="shared" si="42"/>
        <v>May - 14</v>
      </c>
      <c r="Y145" s="175" t="str">
        <f t="shared" si="43"/>
        <v>All Trigger TypesOthersApr - 14No Action Taken (Not Req)</v>
      </c>
      <c r="Z145" t="s">
        <v>626</v>
      </c>
      <c r="AA145" t="s">
        <v>106</v>
      </c>
      <c r="AB145" t="s">
        <v>295</v>
      </c>
      <c r="AC145">
        <v>222</v>
      </c>
      <c r="AD145" t="s">
        <v>617</v>
      </c>
      <c r="AE145">
        <v>3</v>
      </c>
      <c r="AF145">
        <v>1.3513513499999999E-2</v>
      </c>
      <c r="AG145" s="175" t="str">
        <f t="shared" si="44"/>
        <v>Apr - 14</v>
      </c>
      <c r="AK145" s="175" t="str">
        <f t="shared" si="45"/>
        <v>New TriggersOthersJun - 14Others</v>
      </c>
      <c r="AL145" t="s">
        <v>598</v>
      </c>
      <c r="AM145" t="s">
        <v>106</v>
      </c>
      <c r="AN145" t="s">
        <v>297</v>
      </c>
      <c r="AO145" t="s">
        <v>106</v>
      </c>
      <c r="AP145">
        <v>3</v>
      </c>
      <c r="AQ145">
        <v>88</v>
      </c>
      <c r="AR145">
        <v>3.4090909099999997E-2</v>
      </c>
      <c r="AS145" s="175" t="str">
        <f t="shared" si="46"/>
        <v>Jun - 14</v>
      </c>
      <c r="AX145" s="175" t="str">
        <f t="shared" si="47"/>
        <v>RetriggersNo amortizationAug - 14</v>
      </c>
      <c r="AY145" t="s">
        <v>599</v>
      </c>
      <c r="AZ145" t="s">
        <v>537</v>
      </c>
      <c r="BA145" t="s">
        <v>299</v>
      </c>
      <c r="BB145">
        <v>205</v>
      </c>
      <c r="BC145">
        <v>0</v>
      </c>
      <c r="BD145">
        <v>7.5869565217000003</v>
      </c>
      <c r="BE145" s="175" t="str">
        <f t="shared" si="48"/>
        <v>Aug - 14</v>
      </c>
      <c r="BF145" s="30"/>
      <c r="BM145" s="175" t="str">
        <f t="shared" si="49"/>
        <v>Settlement AdvanceAug - 14Lockbox</v>
      </c>
      <c r="BN145" t="s">
        <v>164</v>
      </c>
      <c r="BO145" t="s">
        <v>299</v>
      </c>
      <c r="BP145">
        <v>1</v>
      </c>
      <c r="BQ145">
        <v>3716.08</v>
      </c>
      <c r="BR145">
        <v>1467849.66</v>
      </c>
      <c r="BS145" t="s">
        <v>249</v>
      </c>
      <c r="BT145" s="175">
        <f t="shared" si="50"/>
        <v>2.5316489155980731E-3</v>
      </c>
      <c r="BU145" s="175" t="str">
        <f t="shared" si="51"/>
        <v>Aug - 14</v>
      </c>
      <c r="CU145" s="175" t="str">
        <f t="shared" si="52"/>
        <v>Settlement AdvanceDec - 14Retail</v>
      </c>
      <c r="CV145" t="s">
        <v>164</v>
      </c>
      <c r="CW145" t="s">
        <v>303</v>
      </c>
      <c r="CX145">
        <v>0</v>
      </c>
      <c r="CY145">
        <v>-2500</v>
      </c>
      <c r="CZ145">
        <v>8519742.3300000001</v>
      </c>
      <c r="DA145" t="s">
        <v>12</v>
      </c>
      <c r="DB145" s="175">
        <f t="shared" si="53"/>
        <v>-2.9343610442265569E-4</v>
      </c>
      <c r="DC145" s="175" t="str">
        <f t="shared" si="54"/>
        <v>Dec - 14</v>
      </c>
      <c r="DH145" s="175" t="str">
        <f t="shared" si="55"/>
        <v>W/O last 6MRetailAll ProductsM6</v>
      </c>
      <c r="DI145" t="s">
        <v>596</v>
      </c>
      <c r="DJ145" t="s">
        <v>73</v>
      </c>
      <c r="DK145" t="s">
        <v>12</v>
      </c>
      <c r="DL145" t="s">
        <v>604</v>
      </c>
      <c r="DM145">
        <v>4</v>
      </c>
    </row>
    <row r="146" spans="2:117" x14ac:dyDescent="0.3">
      <c r="B146" s="175" t="str">
        <f t="shared" si="39"/>
        <v>New TriggersDebit ACH behaviorApr - 14</v>
      </c>
      <c r="C146" t="s">
        <v>598</v>
      </c>
      <c r="D146" t="s">
        <v>204</v>
      </c>
      <c r="E146" t="s">
        <v>295</v>
      </c>
      <c r="F146">
        <v>23</v>
      </c>
      <c r="G146">
        <v>6</v>
      </c>
      <c r="H146">
        <v>17</v>
      </c>
      <c r="I146" s="175" t="str">
        <f t="shared" si="40"/>
        <v>Apr - 14</v>
      </c>
      <c r="N146" s="175" t="str">
        <f t="shared" si="41"/>
        <v>All Trigger TypesDebit ACH behaviorNov - 14Action Taken (Timely)</v>
      </c>
      <c r="O146" t="s">
        <v>626</v>
      </c>
      <c r="P146" t="s">
        <v>204</v>
      </c>
      <c r="Q146" t="s">
        <v>302</v>
      </c>
      <c r="R146" t="s">
        <v>588</v>
      </c>
      <c r="S146">
        <v>8</v>
      </c>
      <c r="T146">
        <v>136</v>
      </c>
      <c r="U146">
        <v>5.8823529399999998E-2</v>
      </c>
      <c r="V146" s="175" t="str">
        <f t="shared" si="42"/>
        <v>Nov - 14</v>
      </c>
      <c r="Y146" s="175" t="str">
        <f t="shared" si="43"/>
        <v>All Trigger TypesOthersApr - 14No Action Taken (Req)</v>
      </c>
      <c r="Z146" t="s">
        <v>626</v>
      </c>
      <c r="AA146" t="s">
        <v>106</v>
      </c>
      <c r="AB146" t="s">
        <v>295</v>
      </c>
      <c r="AC146">
        <v>1</v>
      </c>
      <c r="AD146" t="s">
        <v>616</v>
      </c>
      <c r="AE146">
        <v>1</v>
      </c>
      <c r="AF146">
        <v>1</v>
      </c>
      <c r="AG146" s="175" t="str">
        <f t="shared" si="44"/>
        <v>Apr - 14</v>
      </c>
      <c r="AK146" s="175" t="str">
        <f t="shared" si="45"/>
        <v>New TriggersOthersJun - 14Payment plan</v>
      </c>
      <c r="AL146" t="s">
        <v>598</v>
      </c>
      <c r="AM146" t="s">
        <v>106</v>
      </c>
      <c r="AN146" t="s">
        <v>297</v>
      </c>
      <c r="AO146" t="s">
        <v>538</v>
      </c>
      <c r="AP146">
        <v>1</v>
      </c>
      <c r="AQ146">
        <v>88</v>
      </c>
      <c r="AR146">
        <v>1.13636364E-2</v>
      </c>
      <c r="AS146" s="175" t="str">
        <f t="shared" si="46"/>
        <v>Jun - 14</v>
      </c>
      <c r="AX146" s="175" t="str">
        <f t="shared" si="47"/>
        <v>RetriggersNo amortizationAll Months</v>
      </c>
      <c r="AY146" t="s">
        <v>599</v>
      </c>
      <c r="AZ146" t="s">
        <v>537</v>
      </c>
      <c r="BA146" t="s">
        <v>594</v>
      </c>
      <c r="BB146">
        <v>7112</v>
      </c>
      <c r="BC146">
        <v>4.89704101E-2</v>
      </c>
      <c r="BD146">
        <v>8.1585443037999994</v>
      </c>
      <c r="BE146" s="175" t="str">
        <f t="shared" si="48"/>
        <v>All Months</v>
      </c>
      <c r="BF146" s="30"/>
      <c r="BM146" s="175" t="str">
        <f t="shared" si="49"/>
        <v>Settlement AdvanceDec - 14AXP only</v>
      </c>
      <c r="BN146" t="s">
        <v>164</v>
      </c>
      <c r="BO146" t="s">
        <v>303</v>
      </c>
      <c r="BP146">
        <v>1</v>
      </c>
      <c r="BQ146">
        <v>-779.9</v>
      </c>
      <c r="BR146">
        <v>12762916.529999999</v>
      </c>
      <c r="BS146" t="s">
        <v>576</v>
      </c>
      <c r="BT146" s="175">
        <f t="shared" si="50"/>
        <v>-6.1106722602690257E-5</v>
      </c>
      <c r="BU146" s="175" t="str">
        <f t="shared" si="51"/>
        <v>Dec - 14</v>
      </c>
      <c r="CU146" s="175" t="str">
        <f t="shared" si="52"/>
        <v>Settlement AdvanceFeb - 15Others</v>
      </c>
      <c r="CV146" t="s">
        <v>164</v>
      </c>
      <c r="CW146" t="s">
        <v>519</v>
      </c>
      <c r="CX146">
        <v>0</v>
      </c>
      <c r="CY146">
        <v>0</v>
      </c>
      <c r="CZ146">
        <v>2247591.4500000002</v>
      </c>
      <c r="DA146" t="s">
        <v>106</v>
      </c>
      <c r="DB146" s="175">
        <f t="shared" si="53"/>
        <v>0</v>
      </c>
      <c r="DC146" s="175" t="str">
        <f t="shared" si="54"/>
        <v>Feb - 15</v>
      </c>
      <c r="DH146" s="175" t="str">
        <f t="shared" si="55"/>
        <v>W/O last 6MRetailAll ProductsM7</v>
      </c>
      <c r="DI146" t="s">
        <v>596</v>
      </c>
      <c r="DJ146" t="s">
        <v>74</v>
      </c>
      <c r="DK146" t="s">
        <v>12</v>
      </c>
      <c r="DL146" t="s">
        <v>604</v>
      </c>
      <c r="DM146">
        <v>5</v>
      </c>
    </row>
    <row r="147" spans="2:117" x14ac:dyDescent="0.3">
      <c r="B147" s="175" t="str">
        <f t="shared" si="39"/>
        <v>New TriggersDebit ACH behaviorAug - 14</v>
      </c>
      <c r="C147" t="s">
        <v>598</v>
      </c>
      <c r="D147" t="s">
        <v>204</v>
      </c>
      <c r="E147" t="s">
        <v>299</v>
      </c>
      <c r="F147">
        <v>136</v>
      </c>
      <c r="G147">
        <v>20</v>
      </c>
      <c r="H147">
        <v>116</v>
      </c>
      <c r="I147" s="175" t="str">
        <f t="shared" si="40"/>
        <v>Aug - 14</v>
      </c>
      <c r="N147" s="175" t="str">
        <f t="shared" si="41"/>
        <v>All Trigger TypesDebit ACH behaviorNov - 14Action Taken (Late)</v>
      </c>
      <c r="O147" t="s">
        <v>626</v>
      </c>
      <c r="P147" t="s">
        <v>204</v>
      </c>
      <c r="Q147" t="s">
        <v>302</v>
      </c>
      <c r="R147" t="s">
        <v>589</v>
      </c>
      <c r="S147">
        <v>6</v>
      </c>
      <c r="T147">
        <v>136</v>
      </c>
      <c r="U147">
        <v>4.4117647099999997E-2</v>
      </c>
      <c r="V147" s="175" t="str">
        <f t="shared" si="42"/>
        <v>Nov - 14</v>
      </c>
      <c r="Y147" s="175" t="str">
        <f t="shared" si="43"/>
        <v>All Trigger TypesOthersAug - 14Action Taken (Late)</v>
      </c>
      <c r="Z147" t="s">
        <v>626</v>
      </c>
      <c r="AA147" t="s">
        <v>106</v>
      </c>
      <c r="AB147" t="s">
        <v>299</v>
      </c>
      <c r="AC147">
        <v>20</v>
      </c>
      <c r="AD147" t="s">
        <v>589</v>
      </c>
      <c r="AE147">
        <v>3</v>
      </c>
      <c r="AF147">
        <v>0.15</v>
      </c>
      <c r="AG147" s="175" t="str">
        <f t="shared" si="44"/>
        <v>Aug - 14</v>
      </c>
      <c r="AK147" s="175" t="str">
        <f t="shared" si="45"/>
        <v>New TriggersAgingMar - 14Customer contact</v>
      </c>
      <c r="AL147" t="s">
        <v>598</v>
      </c>
      <c r="AM147" t="s">
        <v>391</v>
      </c>
      <c r="AN147" t="s">
        <v>525</v>
      </c>
      <c r="AO147" t="s">
        <v>571</v>
      </c>
      <c r="AP147">
        <v>18</v>
      </c>
      <c r="AQ147">
        <v>96</v>
      </c>
      <c r="AR147">
        <v>0.1875</v>
      </c>
      <c r="AS147" s="175" t="str">
        <f t="shared" si="46"/>
        <v>Mar - 14</v>
      </c>
      <c r="AX147" s="175" t="str">
        <f t="shared" si="47"/>
        <v>RetriggersNo amortizationDec - 14</v>
      </c>
      <c r="AY147" t="s">
        <v>599</v>
      </c>
      <c r="AZ147" t="s">
        <v>537</v>
      </c>
      <c r="BA147" t="s">
        <v>303</v>
      </c>
      <c r="BB147">
        <v>417</v>
      </c>
      <c r="BC147">
        <v>0</v>
      </c>
      <c r="BD147">
        <v>18.301369863000001</v>
      </c>
      <c r="BE147" s="175" t="str">
        <f t="shared" si="48"/>
        <v>Dec - 14</v>
      </c>
      <c r="BF147" s="30"/>
      <c r="BM147" s="175" t="str">
        <f t="shared" si="49"/>
        <v>Settlement AdvanceDec - 14Lockbox</v>
      </c>
      <c r="BN147" t="s">
        <v>164</v>
      </c>
      <c r="BO147" t="s">
        <v>303</v>
      </c>
      <c r="BP147">
        <v>0</v>
      </c>
      <c r="BQ147">
        <v>0</v>
      </c>
      <c r="BR147">
        <v>1806544.2</v>
      </c>
      <c r="BS147" t="s">
        <v>249</v>
      </c>
      <c r="BT147" s="175">
        <f t="shared" si="50"/>
        <v>0</v>
      </c>
      <c r="BU147" s="175" t="str">
        <f t="shared" si="51"/>
        <v>Dec - 14</v>
      </c>
      <c r="CU147" s="175" t="str">
        <f t="shared" si="52"/>
        <v>Settlement AdvanceFeb - 15Restaurant</v>
      </c>
      <c r="CV147" t="s">
        <v>164</v>
      </c>
      <c r="CW147" t="s">
        <v>519</v>
      </c>
      <c r="CX147">
        <v>3</v>
      </c>
      <c r="CY147">
        <v>95159.1</v>
      </c>
      <c r="CZ147">
        <v>2882005.98</v>
      </c>
      <c r="DA147" t="s">
        <v>13</v>
      </c>
      <c r="DB147" s="175">
        <f t="shared" si="53"/>
        <v>3.3018356193695336E-2</v>
      </c>
      <c r="DC147" s="175" t="str">
        <f t="shared" si="54"/>
        <v>Feb - 15</v>
      </c>
      <c r="DH147" s="175" t="str">
        <f t="shared" si="55"/>
        <v>W/O last 6MRetailAll ProductsM8</v>
      </c>
      <c r="DI147" t="s">
        <v>596</v>
      </c>
      <c r="DJ147" t="s">
        <v>75</v>
      </c>
      <c r="DK147" t="s">
        <v>12</v>
      </c>
      <c r="DL147" t="s">
        <v>604</v>
      </c>
      <c r="DM147">
        <v>3</v>
      </c>
    </row>
    <row r="148" spans="2:117" x14ac:dyDescent="0.3">
      <c r="B148" s="175" t="str">
        <f t="shared" si="39"/>
        <v>RetriggersDebit ACH behaviorAug - 14</v>
      </c>
      <c r="C148" t="s">
        <v>599</v>
      </c>
      <c r="D148" t="s">
        <v>204</v>
      </c>
      <c r="E148" t="s">
        <v>299</v>
      </c>
      <c r="F148">
        <v>1</v>
      </c>
      <c r="G148">
        <v>0</v>
      </c>
      <c r="H148">
        <v>1</v>
      </c>
      <c r="I148" s="175" t="str">
        <f t="shared" si="40"/>
        <v>Aug - 14</v>
      </c>
      <c r="N148" s="175" t="str">
        <f t="shared" si="41"/>
        <v>All Trigger TypesDebit ACH behaviorNov - 14No Action Taken (Not Req)</v>
      </c>
      <c r="O148" t="s">
        <v>626</v>
      </c>
      <c r="P148" t="s">
        <v>204</v>
      </c>
      <c r="Q148" t="s">
        <v>302</v>
      </c>
      <c r="R148" t="s">
        <v>617</v>
      </c>
      <c r="S148">
        <v>71</v>
      </c>
      <c r="T148">
        <v>136</v>
      </c>
      <c r="U148">
        <v>0.52205882349999999</v>
      </c>
      <c r="V148" s="175" t="str">
        <f t="shared" si="42"/>
        <v>Nov - 14</v>
      </c>
      <c r="Y148" s="175" t="str">
        <f t="shared" si="43"/>
        <v>All Trigger TypesOthersAug - 14Action Taken (Timely)</v>
      </c>
      <c r="Z148" t="s">
        <v>626</v>
      </c>
      <c r="AA148" t="s">
        <v>106</v>
      </c>
      <c r="AB148" t="s">
        <v>299</v>
      </c>
      <c r="AC148">
        <v>60</v>
      </c>
      <c r="AD148" t="s">
        <v>588</v>
      </c>
      <c r="AE148">
        <v>1</v>
      </c>
      <c r="AF148">
        <v>1.6666666699999999E-2</v>
      </c>
      <c r="AG148" s="175" t="str">
        <f t="shared" si="44"/>
        <v>Aug - 14</v>
      </c>
      <c r="AK148" s="175" t="str">
        <f t="shared" si="45"/>
        <v>New TriggersAgingMar - 14Debit ACH</v>
      </c>
      <c r="AL148" t="s">
        <v>598</v>
      </c>
      <c r="AM148" t="s">
        <v>391</v>
      </c>
      <c r="AN148" t="s">
        <v>525</v>
      </c>
      <c r="AO148" t="s">
        <v>202</v>
      </c>
      <c r="AP148">
        <v>1</v>
      </c>
      <c r="AQ148">
        <v>96</v>
      </c>
      <c r="AR148">
        <v>1.04166667E-2</v>
      </c>
      <c r="AS148" s="175" t="str">
        <f t="shared" si="46"/>
        <v>Mar - 14</v>
      </c>
      <c r="AX148" s="175" t="str">
        <f t="shared" si="47"/>
        <v>RetriggersNo amortizationFeb - 15</v>
      </c>
      <c r="AY148" t="s">
        <v>599</v>
      </c>
      <c r="AZ148" t="s">
        <v>537</v>
      </c>
      <c r="BA148" t="s">
        <v>519</v>
      </c>
      <c r="BB148">
        <v>831</v>
      </c>
      <c r="BC148">
        <v>0</v>
      </c>
      <c r="BD148">
        <v>10.262345678999999</v>
      </c>
      <c r="BE148" s="175" t="str">
        <f t="shared" si="48"/>
        <v>Feb - 15</v>
      </c>
      <c r="BF148" s="30"/>
      <c r="BM148" s="175" t="str">
        <f t="shared" si="49"/>
        <v>Settlement AdvanceDec - 14Split Funding</v>
      </c>
      <c r="BN148" t="s">
        <v>164</v>
      </c>
      <c r="BO148" t="s">
        <v>303</v>
      </c>
      <c r="BP148">
        <v>0</v>
      </c>
      <c r="BQ148">
        <v>0</v>
      </c>
      <c r="BR148">
        <v>56194.11</v>
      </c>
      <c r="BS148" t="s">
        <v>602</v>
      </c>
      <c r="BT148" s="175">
        <f t="shared" si="50"/>
        <v>0</v>
      </c>
      <c r="BU148" s="175" t="str">
        <f t="shared" si="51"/>
        <v>Dec - 14</v>
      </c>
      <c r="CU148" s="175" t="str">
        <f t="shared" si="52"/>
        <v>Settlement AdvanceFeb - 15Retail</v>
      </c>
      <c r="CV148" t="s">
        <v>164</v>
      </c>
      <c r="CW148" t="s">
        <v>519</v>
      </c>
      <c r="CX148">
        <v>1</v>
      </c>
      <c r="CY148">
        <v>15000</v>
      </c>
      <c r="CZ148">
        <v>5869225.8399999999</v>
      </c>
      <c r="DA148" t="s">
        <v>12</v>
      </c>
      <c r="DB148" s="175">
        <f t="shared" si="53"/>
        <v>2.5557033259432389E-3</v>
      </c>
      <c r="DC148" s="175" t="str">
        <f t="shared" si="54"/>
        <v>Feb - 15</v>
      </c>
      <c r="DH148" s="175" t="str">
        <f t="shared" si="55"/>
        <v>W/O last 6MRetailAll ProductsM9</v>
      </c>
      <c r="DI148" t="s">
        <v>596</v>
      </c>
      <c r="DJ148" t="s">
        <v>76</v>
      </c>
      <c r="DK148" t="s">
        <v>12</v>
      </c>
      <c r="DL148" t="s">
        <v>604</v>
      </c>
      <c r="DM148">
        <v>1</v>
      </c>
    </row>
    <row r="149" spans="2:117" x14ac:dyDescent="0.3">
      <c r="B149" s="175" t="str">
        <f t="shared" si="39"/>
        <v>New TriggersDebit ACH behaviorDec - 14</v>
      </c>
      <c r="C149" t="s">
        <v>598</v>
      </c>
      <c r="D149" t="s">
        <v>204</v>
      </c>
      <c r="E149" t="s">
        <v>303</v>
      </c>
      <c r="F149">
        <v>145</v>
      </c>
      <c r="G149">
        <v>11</v>
      </c>
      <c r="H149">
        <v>134</v>
      </c>
      <c r="I149" s="175" t="str">
        <f t="shared" si="40"/>
        <v>Dec - 14</v>
      </c>
      <c r="N149" s="175" t="str">
        <f t="shared" si="41"/>
        <v>All Trigger TypesDebit ACH behaviorNov - 14No Action Taken (Req)</v>
      </c>
      <c r="O149" t="s">
        <v>626</v>
      </c>
      <c r="P149" t="s">
        <v>204</v>
      </c>
      <c r="Q149" t="s">
        <v>302</v>
      </c>
      <c r="R149" t="s">
        <v>616</v>
      </c>
      <c r="S149">
        <v>51</v>
      </c>
      <c r="T149">
        <v>136</v>
      </c>
      <c r="U149">
        <v>0.375</v>
      </c>
      <c r="V149" s="175" t="str">
        <f t="shared" si="42"/>
        <v>Nov - 14</v>
      </c>
      <c r="Y149" s="175" t="str">
        <f t="shared" si="43"/>
        <v>All Trigger TypesOthersAug - 14No Action Taken (Not Req)</v>
      </c>
      <c r="Z149" t="s">
        <v>626</v>
      </c>
      <c r="AA149" t="s">
        <v>106</v>
      </c>
      <c r="AB149" t="s">
        <v>299</v>
      </c>
      <c r="AC149">
        <v>310</v>
      </c>
      <c r="AD149" t="s">
        <v>617</v>
      </c>
      <c r="AE149">
        <v>5</v>
      </c>
      <c r="AF149">
        <v>1.6129032299999999E-2</v>
      </c>
      <c r="AG149" s="175" t="str">
        <f t="shared" si="44"/>
        <v>Aug - 14</v>
      </c>
      <c r="AK149" s="175" t="str">
        <f t="shared" si="45"/>
        <v>New TriggersAgingMar - 14No action</v>
      </c>
      <c r="AL149" t="s">
        <v>598</v>
      </c>
      <c r="AM149" t="s">
        <v>391</v>
      </c>
      <c r="AN149" t="s">
        <v>525</v>
      </c>
      <c r="AO149" t="s">
        <v>623</v>
      </c>
      <c r="AP149">
        <v>65</v>
      </c>
      <c r="AQ149">
        <v>96</v>
      </c>
      <c r="AR149">
        <v>0.67708333330000003</v>
      </c>
      <c r="AS149" s="175" t="str">
        <f t="shared" si="46"/>
        <v>Mar - 14</v>
      </c>
      <c r="AX149" s="175" t="str">
        <f t="shared" si="47"/>
        <v>RetriggersNo amortizationJan - 15</v>
      </c>
      <c r="AY149" t="s">
        <v>599</v>
      </c>
      <c r="AZ149" t="s">
        <v>537</v>
      </c>
      <c r="BA149" t="s">
        <v>520</v>
      </c>
      <c r="BB149">
        <v>1024</v>
      </c>
      <c r="BC149">
        <v>0</v>
      </c>
      <c r="BD149">
        <v>10.167475727999999</v>
      </c>
      <c r="BE149" s="175" t="str">
        <f t="shared" si="48"/>
        <v>Jan - 15</v>
      </c>
      <c r="BF149" s="30"/>
      <c r="BM149" s="175" t="str">
        <f t="shared" si="49"/>
        <v>Settlement AdvanceFeb - 15AXP only</v>
      </c>
      <c r="BN149" t="s">
        <v>164</v>
      </c>
      <c r="BO149" t="s">
        <v>519</v>
      </c>
      <c r="BP149">
        <v>2</v>
      </c>
      <c r="BQ149">
        <v>36157.99</v>
      </c>
      <c r="BR149">
        <v>9107929.1099999994</v>
      </c>
      <c r="BS149" t="s">
        <v>576</v>
      </c>
      <c r="BT149" s="175">
        <f t="shared" si="50"/>
        <v>3.9699463580914942E-3</v>
      </c>
      <c r="BU149" s="175" t="str">
        <f t="shared" si="51"/>
        <v>Feb - 15</v>
      </c>
      <c r="CU149" s="175" t="str">
        <f t="shared" si="52"/>
        <v>Settlement AdvanceJan - 15Others</v>
      </c>
      <c r="CV149" t="s">
        <v>164</v>
      </c>
      <c r="CW149" t="s">
        <v>520</v>
      </c>
      <c r="CX149">
        <v>0</v>
      </c>
      <c r="CY149">
        <v>-287</v>
      </c>
      <c r="CZ149">
        <v>2552499.92</v>
      </c>
      <c r="DA149" t="s">
        <v>106</v>
      </c>
      <c r="DB149" s="175">
        <f t="shared" si="53"/>
        <v>-1.1243878902844392E-4</v>
      </c>
      <c r="DC149" s="175" t="str">
        <f t="shared" si="54"/>
        <v>Jan - 15</v>
      </c>
      <c r="DH149" s="175" t="str">
        <f t="shared" si="55"/>
        <v>W/O last 6MRetailAll ProductsM10</v>
      </c>
      <c r="DI149" t="s">
        <v>596</v>
      </c>
      <c r="DJ149" t="s">
        <v>77</v>
      </c>
      <c r="DK149" t="s">
        <v>12</v>
      </c>
      <c r="DL149" t="s">
        <v>604</v>
      </c>
      <c r="DM149">
        <v>3</v>
      </c>
    </row>
    <row r="150" spans="2:117" x14ac:dyDescent="0.3">
      <c r="B150" s="175" t="str">
        <f t="shared" si="39"/>
        <v>RetriggersDebit ACH behaviorDec - 14</v>
      </c>
      <c r="C150" t="s">
        <v>599</v>
      </c>
      <c r="D150" t="s">
        <v>204</v>
      </c>
      <c r="E150" t="s">
        <v>303</v>
      </c>
      <c r="F150">
        <v>13</v>
      </c>
      <c r="G150">
        <v>1</v>
      </c>
      <c r="H150">
        <v>12</v>
      </c>
      <c r="I150" s="175" t="str">
        <f t="shared" si="40"/>
        <v>Dec - 14</v>
      </c>
      <c r="N150" s="175" t="str">
        <f t="shared" si="41"/>
        <v>All Trigger TypesDebit ACH behaviorOct - 14No Action Taken (Req)</v>
      </c>
      <c r="O150" t="s">
        <v>626</v>
      </c>
      <c r="P150" t="s">
        <v>204</v>
      </c>
      <c r="Q150" t="s">
        <v>301</v>
      </c>
      <c r="R150" t="s">
        <v>616</v>
      </c>
      <c r="S150">
        <v>26</v>
      </c>
      <c r="T150">
        <v>48</v>
      </c>
      <c r="U150">
        <v>0.54166666669999997</v>
      </c>
      <c r="V150" s="175" t="str">
        <f t="shared" si="42"/>
        <v>Oct - 14</v>
      </c>
      <c r="Y150" s="175" t="str">
        <f t="shared" si="43"/>
        <v>All Trigger TypesOthersAug - 14No Action Taken (Req)</v>
      </c>
      <c r="Z150" t="s">
        <v>626</v>
      </c>
      <c r="AA150" t="s">
        <v>106</v>
      </c>
      <c r="AB150" t="s">
        <v>299</v>
      </c>
      <c r="AC150">
        <v>149</v>
      </c>
      <c r="AD150" t="s">
        <v>616</v>
      </c>
      <c r="AE150">
        <v>2</v>
      </c>
      <c r="AF150">
        <v>1.34228188E-2</v>
      </c>
      <c r="AG150" s="175" t="str">
        <f t="shared" si="44"/>
        <v>Aug - 14</v>
      </c>
      <c r="AK150" s="175" t="str">
        <f t="shared" si="45"/>
        <v>New TriggersAgingMar - 14Others</v>
      </c>
      <c r="AL150" t="s">
        <v>598</v>
      </c>
      <c r="AM150" t="s">
        <v>391</v>
      </c>
      <c r="AN150" t="s">
        <v>525</v>
      </c>
      <c r="AO150" t="s">
        <v>106</v>
      </c>
      <c r="AP150">
        <v>11</v>
      </c>
      <c r="AQ150">
        <v>96</v>
      </c>
      <c r="AR150">
        <v>0.11458333330000001</v>
      </c>
      <c r="AS150" s="175" t="str">
        <f t="shared" si="46"/>
        <v>Mar - 14</v>
      </c>
      <c r="AX150" s="175" t="str">
        <f t="shared" si="47"/>
        <v>RetriggersNo amortizationJul - 14</v>
      </c>
      <c r="AY150" t="s">
        <v>599</v>
      </c>
      <c r="AZ150" t="s">
        <v>537</v>
      </c>
      <c r="BA150" t="s">
        <v>298</v>
      </c>
      <c r="BB150">
        <v>653</v>
      </c>
      <c r="BC150">
        <v>0</v>
      </c>
      <c r="BD150">
        <v>6.5195195195000002</v>
      </c>
      <c r="BE150" s="175" t="str">
        <f t="shared" si="48"/>
        <v>Jul - 14</v>
      </c>
      <c r="BF150" s="30"/>
      <c r="BM150" s="175" t="str">
        <f t="shared" si="49"/>
        <v>Settlement AdvanceFeb - 15Lockbox</v>
      </c>
      <c r="BN150" t="s">
        <v>164</v>
      </c>
      <c r="BO150" t="s">
        <v>519</v>
      </c>
      <c r="BP150">
        <v>2</v>
      </c>
      <c r="BQ150">
        <v>74001.11</v>
      </c>
      <c r="BR150">
        <v>1805508.52</v>
      </c>
      <c r="BS150" t="s">
        <v>249</v>
      </c>
      <c r="BT150" s="175">
        <f t="shared" si="50"/>
        <v>4.0986297865822315E-2</v>
      </c>
      <c r="BU150" s="175" t="str">
        <f t="shared" si="51"/>
        <v>Feb - 15</v>
      </c>
      <c r="CU150" s="175" t="str">
        <f t="shared" si="52"/>
        <v>Settlement AdvanceJan - 15Restaurant</v>
      </c>
      <c r="CV150" t="s">
        <v>164</v>
      </c>
      <c r="CW150" t="s">
        <v>520</v>
      </c>
      <c r="CX150">
        <v>2</v>
      </c>
      <c r="CY150">
        <v>29038.34</v>
      </c>
      <c r="CZ150">
        <v>3518194.99</v>
      </c>
      <c r="DA150" t="s">
        <v>13</v>
      </c>
      <c r="DB150" s="175">
        <f t="shared" si="53"/>
        <v>8.2537608297827744E-3</v>
      </c>
      <c r="DC150" s="175" t="str">
        <f t="shared" si="54"/>
        <v>Jan - 15</v>
      </c>
      <c r="DH150" s="175" t="str">
        <f t="shared" si="55"/>
        <v>W/O last 6MRetailAll ProductsM11</v>
      </c>
      <c r="DI150" t="s">
        <v>596</v>
      </c>
      <c r="DJ150" t="s">
        <v>78</v>
      </c>
      <c r="DK150" t="s">
        <v>12</v>
      </c>
      <c r="DL150" t="s">
        <v>604</v>
      </c>
      <c r="DM150">
        <v>7</v>
      </c>
    </row>
    <row r="151" spans="2:117" x14ac:dyDescent="0.3">
      <c r="B151" s="175" t="str">
        <f t="shared" si="39"/>
        <v>New TriggersDebit ACH behaviorFeb - 15</v>
      </c>
      <c r="C151" t="s">
        <v>598</v>
      </c>
      <c r="D151" t="s">
        <v>204</v>
      </c>
      <c r="E151" t="s">
        <v>519</v>
      </c>
      <c r="F151">
        <v>145</v>
      </c>
      <c r="G151">
        <v>18</v>
      </c>
      <c r="H151">
        <v>127</v>
      </c>
      <c r="I151" s="175" t="str">
        <f t="shared" si="40"/>
        <v>Feb - 15</v>
      </c>
      <c r="N151" s="175" t="str">
        <f t="shared" si="41"/>
        <v>All Trigger TypesDebit ACH behaviorOct - 14No Action Taken (Not Req)</v>
      </c>
      <c r="O151" t="s">
        <v>626</v>
      </c>
      <c r="P151" t="s">
        <v>204</v>
      </c>
      <c r="Q151" t="s">
        <v>301</v>
      </c>
      <c r="R151" t="s">
        <v>617</v>
      </c>
      <c r="S151">
        <v>12</v>
      </c>
      <c r="T151">
        <v>48</v>
      </c>
      <c r="U151">
        <v>0.25</v>
      </c>
      <c r="V151" s="175" t="str">
        <f t="shared" si="42"/>
        <v>Oct - 14</v>
      </c>
      <c r="Y151" s="175" t="str">
        <f t="shared" si="43"/>
        <v>All Trigger TypesOthersFeb - 14Action Taken (Late)</v>
      </c>
      <c r="Z151" t="s">
        <v>626</v>
      </c>
      <c r="AA151" t="s">
        <v>106</v>
      </c>
      <c r="AB151" t="s">
        <v>544</v>
      </c>
      <c r="AC151">
        <v>20</v>
      </c>
      <c r="AD151" t="s">
        <v>589</v>
      </c>
      <c r="AE151">
        <v>0</v>
      </c>
      <c r="AF151">
        <v>0</v>
      </c>
      <c r="AG151" s="175" t="str">
        <f t="shared" si="44"/>
        <v>Feb - 14</v>
      </c>
      <c r="AK151" s="175" t="str">
        <f t="shared" si="45"/>
        <v>New TriggersAgingMar - 14Payment plan</v>
      </c>
      <c r="AL151" t="s">
        <v>598</v>
      </c>
      <c r="AM151" t="s">
        <v>391</v>
      </c>
      <c r="AN151" t="s">
        <v>525</v>
      </c>
      <c r="AO151" t="s">
        <v>538</v>
      </c>
      <c r="AP151">
        <v>1</v>
      </c>
      <c r="AQ151">
        <v>96</v>
      </c>
      <c r="AR151">
        <v>1.04166667E-2</v>
      </c>
      <c r="AS151" s="175" t="str">
        <f t="shared" si="46"/>
        <v>Mar - 14</v>
      </c>
      <c r="AX151" s="175" t="str">
        <f t="shared" si="47"/>
        <v>RetriggersNo amortizationJun - 14</v>
      </c>
      <c r="AY151" t="s">
        <v>599</v>
      </c>
      <c r="AZ151" t="s">
        <v>537</v>
      </c>
      <c r="BA151" t="s">
        <v>297</v>
      </c>
      <c r="BB151">
        <v>544</v>
      </c>
      <c r="BC151">
        <v>0.18954248369999999</v>
      </c>
      <c r="BD151">
        <v>6.9787234043000002</v>
      </c>
      <c r="BE151" s="175" t="str">
        <f t="shared" si="48"/>
        <v>Jun - 14</v>
      </c>
      <c r="BF151" s="30"/>
      <c r="BM151" s="175" t="str">
        <f t="shared" si="49"/>
        <v>Settlement AdvanceFeb - 15Split Funding</v>
      </c>
      <c r="BN151" t="s">
        <v>164</v>
      </c>
      <c r="BO151" t="s">
        <v>519</v>
      </c>
      <c r="BP151">
        <v>0</v>
      </c>
      <c r="BQ151">
        <v>0</v>
      </c>
      <c r="BR151">
        <v>85385.64</v>
      </c>
      <c r="BS151" t="s">
        <v>602</v>
      </c>
      <c r="BT151" s="175">
        <f t="shared" si="50"/>
        <v>0</v>
      </c>
      <c r="BU151" s="175" t="str">
        <f t="shared" si="51"/>
        <v>Feb - 15</v>
      </c>
      <c r="CU151" s="175" t="str">
        <f t="shared" si="52"/>
        <v>Settlement AdvanceJan - 15Retail</v>
      </c>
      <c r="CV151" t="s">
        <v>164</v>
      </c>
      <c r="CW151" t="s">
        <v>520</v>
      </c>
      <c r="CX151">
        <v>1</v>
      </c>
      <c r="CY151">
        <v>11639.79</v>
      </c>
      <c r="CZ151">
        <v>7162036.5300000003</v>
      </c>
      <c r="DA151" t="s">
        <v>12</v>
      </c>
      <c r="DB151" s="175">
        <f t="shared" si="53"/>
        <v>1.6252067343197425E-3</v>
      </c>
      <c r="DC151" s="175" t="str">
        <f t="shared" si="54"/>
        <v>Jan - 15</v>
      </c>
      <c r="DH151" s="175" t="str">
        <f t="shared" si="55"/>
        <v>W/O last 6MRetailAll ProductsM12</v>
      </c>
      <c r="DI151" t="s">
        <v>596</v>
      </c>
      <c r="DJ151" t="s">
        <v>79</v>
      </c>
      <c r="DK151" t="s">
        <v>12</v>
      </c>
      <c r="DL151" t="s">
        <v>604</v>
      </c>
      <c r="DM151">
        <v>7</v>
      </c>
    </row>
    <row r="152" spans="2:117" x14ac:dyDescent="0.3">
      <c r="B152" s="175" t="str">
        <f t="shared" si="39"/>
        <v>RetriggersDebit ACH behaviorFeb - 15</v>
      </c>
      <c r="C152" t="s">
        <v>599</v>
      </c>
      <c r="D152" t="s">
        <v>204</v>
      </c>
      <c r="E152" t="s">
        <v>519</v>
      </c>
      <c r="F152">
        <v>32</v>
      </c>
      <c r="G152">
        <v>8</v>
      </c>
      <c r="H152">
        <v>24</v>
      </c>
      <c r="I152" s="175" t="str">
        <f t="shared" si="40"/>
        <v>Feb - 15</v>
      </c>
      <c r="N152" s="175" t="str">
        <f t="shared" si="41"/>
        <v>All Trigger TypesDebit ACH behaviorOct - 14Action Taken (Late)</v>
      </c>
      <c r="O152" t="s">
        <v>626</v>
      </c>
      <c r="P152" t="s">
        <v>204</v>
      </c>
      <c r="Q152" t="s">
        <v>301</v>
      </c>
      <c r="R152" t="s">
        <v>589</v>
      </c>
      <c r="S152">
        <v>5</v>
      </c>
      <c r="T152">
        <v>48</v>
      </c>
      <c r="U152">
        <v>0.10416666669999999</v>
      </c>
      <c r="V152" s="175" t="str">
        <f t="shared" si="42"/>
        <v>Oct - 14</v>
      </c>
      <c r="Y152" s="175" t="str">
        <f t="shared" si="43"/>
        <v>All Trigger TypesOthersFeb - 14No Action Taken (Not Req)</v>
      </c>
      <c r="Z152" t="s">
        <v>626</v>
      </c>
      <c r="AA152" t="s">
        <v>106</v>
      </c>
      <c r="AB152" t="s">
        <v>544</v>
      </c>
      <c r="AC152">
        <v>9</v>
      </c>
      <c r="AD152" t="s">
        <v>617</v>
      </c>
      <c r="AE152">
        <v>0</v>
      </c>
      <c r="AF152">
        <v>0</v>
      </c>
      <c r="AG152" s="175" t="str">
        <f t="shared" si="44"/>
        <v>Feb - 14</v>
      </c>
      <c r="AK152" s="175" t="str">
        <f t="shared" si="45"/>
        <v>New TriggersCV dropMar - 14Customer contact</v>
      </c>
      <c r="AL152" t="s">
        <v>598</v>
      </c>
      <c r="AM152" t="s">
        <v>203</v>
      </c>
      <c r="AN152" t="s">
        <v>525</v>
      </c>
      <c r="AO152" t="s">
        <v>571</v>
      </c>
      <c r="AP152">
        <v>7</v>
      </c>
      <c r="AQ152">
        <v>24</v>
      </c>
      <c r="AR152">
        <v>0.29166666670000002</v>
      </c>
      <c r="AS152" s="175" t="str">
        <f t="shared" si="46"/>
        <v>Mar - 14</v>
      </c>
      <c r="AX152" s="175" t="str">
        <f t="shared" si="47"/>
        <v>RetriggersNo amortizationMar - 14</v>
      </c>
      <c r="AY152" t="s">
        <v>599</v>
      </c>
      <c r="AZ152" t="s">
        <v>537</v>
      </c>
      <c r="BA152" t="s">
        <v>525</v>
      </c>
      <c r="BB152">
        <v>275</v>
      </c>
      <c r="BC152">
        <v>0.48387096769999999</v>
      </c>
      <c r="BD152">
        <v>8.6307053941999996</v>
      </c>
      <c r="BE152" s="175" t="str">
        <f t="shared" si="48"/>
        <v>Mar - 14</v>
      </c>
      <c r="BF152" s="30"/>
      <c r="BM152" s="175" t="str">
        <f t="shared" si="49"/>
        <v>Settlement AdvanceJan - 15AXP only</v>
      </c>
      <c r="BN152" t="s">
        <v>164</v>
      </c>
      <c r="BO152" t="s">
        <v>520</v>
      </c>
      <c r="BP152">
        <v>3</v>
      </c>
      <c r="BQ152">
        <v>40391.129999999997</v>
      </c>
      <c r="BR152">
        <v>11194842.82</v>
      </c>
      <c r="BS152" t="s">
        <v>576</v>
      </c>
      <c r="BT152" s="175">
        <f t="shared" si="50"/>
        <v>3.6080122471965174E-3</v>
      </c>
      <c r="BU152" s="175" t="str">
        <f t="shared" si="51"/>
        <v>Jan - 15</v>
      </c>
      <c r="CU152" s="175" t="str">
        <f t="shared" si="52"/>
        <v>Settlement AdvanceJul - 14Others</v>
      </c>
      <c r="CV152" t="s">
        <v>164</v>
      </c>
      <c r="CW152" t="s">
        <v>298</v>
      </c>
      <c r="CX152">
        <v>0</v>
      </c>
      <c r="CY152">
        <v>0</v>
      </c>
      <c r="CZ152">
        <v>2421583.42</v>
      </c>
      <c r="DA152" t="s">
        <v>106</v>
      </c>
      <c r="DB152" s="175">
        <f t="shared" si="53"/>
        <v>0</v>
      </c>
      <c r="DC152" s="175" t="str">
        <f t="shared" si="54"/>
        <v>Jul - 14</v>
      </c>
      <c r="DH152" s="175" t="str">
        <f t="shared" si="55"/>
        <v>W/O last 6MRetailAll ProductsM13</v>
      </c>
      <c r="DI152" t="s">
        <v>596</v>
      </c>
      <c r="DJ152" t="s">
        <v>561</v>
      </c>
      <c r="DK152" t="s">
        <v>12</v>
      </c>
      <c r="DL152" t="s">
        <v>604</v>
      </c>
      <c r="DM152">
        <v>2</v>
      </c>
    </row>
    <row r="153" spans="2:117" x14ac:dyDescent="0.3">
      <c r="B153" s="175" t="str">
        <f t="shared" si="39"/>
        <v>New TriggersDebit ACH behaviorJan - 15</v>
      </c>
      <c r="C153" t="s">
        <v>598</v>
      </c>
      <c r="D153" t="s">
        <v>204</v>
      </c>
      <c r="E153" t="s">
        <v>520</v>
      </c>
      <c r="F153">
        <v>43</v>
      </c>
      <c r="G153">
        <v>9</v>
      </c>
      <c r="H153">
        <v>34</v>
      </c>
      <c r="I153" s="175" t="str">
        <f t="shared" si="40"/>
        <v>Jan - 15</v>
      </c>
      <c r="N153" s="175" t="str">
        <f t="shared" si="41"/>
        <v>All Trigger TypesDebit ACH behaviorOct - 14Action Taken (Timely)</v>
      </c>
      <c r="O153" t="s">
        <v>626</v>
      </c>
      <c r="P153" t="s">
        <v>204</v>
      </c>
      <c r="Q153" t="s">
        <v>301</v>
      </c>
      <c r="R153" t="s">
        <v>588</v>
      </c>
      <c r="S153">
        <v>5</v>
      </c>
      <c r="T153">
        <v>48</v>
      </c>
      <c r="U153">
        <v>0.10416666669999999</v>
      </c>
      <c r="V153" s="175" t="str">
        <f t="shared" si="42"/>
        <v>Oct - 14</v>
      </c>
      <c r="Y153" s="175" t="str">
        <f t="shared" si="43"/>
        <v>All Trigger TypesOthersFeb - 14No Action Taken (Req)</v>
      </c>
      <c r="Z153" t="s">
        <v>626</v>
      </c>
      <c r="AA153" t="s">
        <v>106</v>
      </c>
      <c r="AB153" t="s">
        <v>544</v>
      </c>
      <c r="AC153">
        <v>9</v>
      </c>
      <c r="AD153" t="s">
        <v>616</v>
      </c>
      <c r="AE153">
        <v>0</v>
      </c>
      <c r="AF153">
        <v>0</v>
      </c>
      <c r="AG153" s="175" t="str">
        <f t="shared" si="44"/>
        <v>Feb - 14</v>
      </c>
      <c r="AK153" s="175" t="str">
        <f t="shared" si="45"/>
        <v>New TriggersCV dropMar - 14No action</v>
      </c>
      <c r="AL153" t="s">
        <v>598</v>
      </c>
      <c r="AM153" t="s">
        <v>203</v>
      </c>
      <c r="AN153" t="s">
        <v>525</v>
      </c>
      <c r="AO153" t="s">
        <v>623</v>
      </c>
      <c r="AP153">
        <v>16</v>
      </c>
      <c r="AQ153">
        <v>24</v>
      </c>
      <c r="AR153">
        <v>0.66666666669999997</v>
      </c>
      <c r="AS153" s="175" t="str">
        <f t="shared" si="46"/>
        <v>Mar - 14</v>
      </c>
      <c r="AX153" s="175" t="str">
        <f t="shared" si="47"/>
        <v>RetriggersNo amortizationMay - 14</v>
      </c>
      <c r="AY153" t="s">
        <v>599</v>
      </c>
      <c r="AZ153" t="s">
        <v>537</v>
      </c>
      <c r="BA153" t="s">
        <v>296</v>
      </c>
      <c r="BB153">
        <v>466</v>
      </c>
      <c r="BC153">
        <v>0.18004866180000001</v>
      </c>
      <c r="BD153">
        <v>5.3467741934999999</v>
      </c>
      <c r="BE153" s="175" t="str">
        <f t="shared" si="48"/>
        <v>May - 14</v>
      </c>
      <c r="BF153" s="30"/>
      <c r="BM153" s="175" t="str">
        <f t="shared" si="49"/>
        <v>Settlement AdvanceJan - 15Lockbox</v>
      </c>
      <c r="BN153" t="s">
        <v>164</v>
      </c>
      <c r="BO153" t="s">
        <v>520</v>
      </c>
      <c r="BP153">
        <v>0</v>
      </c>
      <c r="BQ153">
        <v>0</v>
      </c>
      <c r="BR153">
        <v>1907276.4</v>
      </c>
      <c r="BS153" t="s">
        <v>249</v>
      </c>
      <c r="BT153" s="175">
        <f t="shared" si="50"/>
        <v>0</v>
      </c>
      <c r="BU153" s="175" t="str">
        <f t="shared" si="51"/>
        <v>Jan - 15</v>
      </c>
      <c r="CU153" s="175" t="str">
        <f t="shared" si="52"/>
        <v>Settlement AdvanceJul - 14Restaurant</v>
      </c>
      <c r="CV153" t="s">
        <v>164</v>
      </c>
      <c r="CW153" t="s">
        <v>298</v>
      </c>
      <c r="CX153">
        <v>0</v>
      </c>
      <c r="CY153">
        <v>0</v>
      </c>
      <c r="CZ153">
        <v>3524358.39</v>
      </c>
      <c r="DA153" t="s">
        <v>13</v>
      </c>
      <c r="DB153" s="175">
        <f t="shared" si="53"/>
        <v>0</v>
      </c>
      <c r="DC153" s="175" t="str">
        <f t="shared" si="54"/>
        <v>Jul - 14</v>
      </c>
      <c r="DH153" s="175" t="str">
        <f t="shared" si="55"/>
        <v>W/O last 6MRetailAll ProductsM14</v>
      </c>
      <c r="DI153" t="s">
        <v>596</v>
      </c>
      <c r="DJ153" t="s">
        <v>562</v>
      </c>
      <c r="DK153" t="s">
        <v>12</v>
      </c>
      <c r="DL153" t="s">
        <v>604</v>
      </c>
      <c r="DM153">
        <v>10</v>
      </c>
    </row>
    <row r="154" spans="2:117" x14ac:dyDescent="0.3">
      <c r="B154" s="175" t="str">
        <f t="shared" si="39"/>
        <v>RetriggersDebit ACH behaviorJan - 15</v>
      </c>
      <c r="C154" t="s">
        <v>599</v>
      </c>
      <c r="D154" t="s">
        <v>204</v>
      </c>
      <c r="E154" t="s">
        <v>520</v>
      </c>
      <c r="F154">
        <v>56</v>
      </c>
      <c r="G154">
        <v>7</v>
      </c>
      <c r="H154">
        <v>49</v>
      </c>
      <c r="I154" s="175" t="str">
        <f t="shared" si="40"/>
        <v>Jan - 15</v>
      </c>
      <c r="N154" s="175" t="str">
        <f t="shared" si="41"/>
        <v>All Trigger TypesDebit ACH behaviorSep - 14No Action Taken (Not Req)</v>
      </c>
      <c r="O154" t="s">
        <v>626</v>
      </c>
      <c r="P154" t="s">
        <v>204</v>
      </c>
      <c r="Q154" t="s">
        <v>300</v>
      </c>
      <c r="R154" t="s">
        <v>617</v>
      </c>
      <c r="S154">
        <v>26</v>
      </c>
      <c r="T154">
        <v>88</v>
      </c>
      <c r="U154">
        <v>0.2954545455</v>
      </c>
      <c r="V154" s="175" t="str">
        <f t="shared" si="42"/>
        <v>Sep - 14</v>
      </c>
      <c r="Y154" s="175" t="str">
        <f t="shared" si="43"/>
        <v>All Trigger TypesOthersJan - 14Action Taken (Late)</v>
      </c>
      <c r="Z154" t="s">
        <v>626</v>
      </c>
      <c r="AA154" t="s">
        <v>106</v>
      </c>
      <c r="AB154" t="s">
        <v>294</v>
      </c>
      <c r="AC154">
        <v>6</v>
      </c>
      <c r="AD154" t="s">
        <v>589</v>
      </c>
      <c r="AE154">
        <v>0</v>
      </c>
      <c r="AF154">
        <v>0</v>
      </c>
      <c r="AG154" s="175" t="str">
        <f t="shared" si="44"/>
        <v>Jan - 14</v>
      </c>
      <c r="AK154" s="175" t="str">
        <f t="shared" si="45"/>
        <v>New TriggersCV dropMar - 14Others</v>
      </c>
      <c r="AL154" t="s">
        <v>598</v>
      </c>
      <c r="AM154" t="s">
        <v>203</v>
      </c>
      <c r="AN154" t="s">
        <v>525</v>
      </c>
      <c r="AO154" t="s">
        <v>106</v>
      </c>
      <c r="AP154">
        <v>1</v>
      </c>
      <c r="AQ154">
        <v>24</v>
      </c>
      <c r="AR154">
        <v>4.16666667E-2</v>
      </c>
      <c r="AS154" s="175" t="str">
        <f t="shared" si="46"/>
        <v>Mar - 14</v>
      </c>
      <c r="AX154" s="175" t="str">
        <f t="shared" si="47"/>
        <v>RetriggersNo amortizationNov - 14</v>
      </c>
      <c r="AY154" t="s">
        <v>599</v>
      </c>
      <c r="AZ154" t="s">
        <v>537</v>
      </c>
      <c r="BA154" t="s">
        <v>302</v>
      </c>
      <c r="BB154">
        <v>1004</v>
      </c>
      <c r="BC154">
        <v>0</v>
      </c>
      <c r="BD154">
        <v>8.1790633609000007</v>
      </c>
      <c r="BE154" s="175" t="str">
        <f t="shared" si="48"/>
        <v>Nov - 14</v>
      </c>
      <c r="BF154" s="30"/>
      <c r="BM154" s="175" t="str">
        <f t="shared" si="49"/>
        <v>Settlement AdvanceJan - 15Split Funding</v>
      </c>
      <c r="BN154" t="s">
        <v>164</v>
      </c>
      <c r="BO154" t="s">
        <v>520</v>
      </c>
      <c r="BP154">
        <v>0</v>
      </c>
      <c r="BQ154">
        <v>0</v>
      </c>
      <c r="BR154">
        <v>130612.22</v>
      </c>
      <c r="BS154" t="s">
        <v>602</v>
      </c>
      <c r="BT154" s="175">
        <f t="shared" si="50"/>
        <v>0</v>
      </c>
      <c r="BU154" s="175" t="str">
        <f t="shared" si="51"/>
        <v>Jan - 15</v>
      </c>
      <c r="CU154" s="175" t="str">
        <f t="shared" si="52"/>
        <v>Settlement AdvanceJul - 14Retail</v>
      </c>
      <c r="CV154" t="s">
        <v>164</v>
      </c>
      <c r="CW154" t="s">
        <v>298</v>
      </c>
      <c r="CX154">
        <v>0</v>
      </c>
      <c r="CY154">
        <v>0</v>
      </c>
      <c r="CZ154">
        <v>7816471.5800000001</v>
      </c>
      <c r="DA154" t="s">
        <v>12</v>
      </c>
      <c r="DB154" s="175">
        <f t="shared" si="53"/>
        <v>0</v>
      </c>
      <c r="DC154" s="175" t="str">
        <f t="shared" si="54"/>
        <v>Jul - 14</v>
      </c>
      <c r="DH154" s="175" t="str">
        <f t="shared" si="55"/>
        <v>W/O last 6MRetailAll ProductsM15</v>
      </c>
      <c r="DI154" t="s">
        <v>596</v>
      </c>
      <c r="DJ154" t="s">
        <v>563</v>
      </c>
      <c r="DK154" t="s">
        <v>12</v>
      </c>
      <c r="DL154" t="s">
        <v>604</v>
      </c>
      <c r="DM154">
        <v>1</v>
      </c>
    </row>
    <row r="155" spans="2:117" x14ac:dyDescent="0.3">
      <c r="B155" s="175" t="str">
        <f t="shared" si="39"/>
        <v>New TriggersDebit ACH behaviorJul - 14</v>
      </c>
      <c r="C155" t="s">
        <v>598</v>
      </c>
      <c r="D155" t="s">
        <v>204</v>
      </c>
      <c r="E155" t="s">
        <v>298</v>
      </c>
      <c r="F155">
        <v>70</v>
      </c>
      <c r="G155">
        <v>2</v>
      </c>
      <c r="H155">
        <v>68</v>
      </c>
      <c r="I155" s="175" t="str">
        <f t="shared" si="40"/>
        <v>Jul - 14</v>
      </c>
      <c r="N155" s="175" t="str">
        <f t="shared" si="41"/>
        <v>All Trigger TypesDebit ACH behaviorSep - 14Action Taken (Timely)</v>
      </c>
      <c r="O155" t="s">
        <v>626</v>
      </c>
      <c r="P155" t="s">
        <v>204</v>
      </c>
      <c r="Q155" t="s">
        <v>300</v>
      </c>
      <c r="R155" t="s">
        <v>588</v>
      </c>
      <c r="S155">
        <v>8</v>
      </c>
      <c r="T155">
        <v>88</v>
      </c>
      <c r="U155">
        <v>9.0909090900000003E-2</v>
      </c>
      <c r="V155" s="175" t="str">
        <f t="shared" si="42"/>
        <v>Sep - 14</v>
      </c>
      <c r="Y155" s="175" t="str">
        <f t="shared" si="43"/>
        <v>All Trigger TypesOthersJan - 14No Action Taken (Not Req)</v>
      </c>
      <c r="Z155" t="s">
        <v>626</v>
      </c>
      <c r="AA155" t="s">
        <v>106</v>
      </c>
      <c r="AB155" t="s">
        <v>294</v>
      </c>
      <c r="AC155">
        <v>13</v>
      </c>
      <c r="AD155" t="s">
        <v>617</v>
      </c>
      <c r="AE155">
        <v>0</v>
      </c>
      <c r="AF155">
        <v>0</v>
      </c>
      <c r="AG155" s="175" t="str">
        <f t="shared" si="44"/>
        <v>Jan - 14</v>
      </c>
      <c r="AK155" s="175" t="str">
        <f t="shared" si="45"/>
        <v>New TriggersDebit ACH behaviorMar - 14Customer contact</v>
      </c>
      <c r="AL155" t="s">
        <v>598</v>
      </c>
      <c r="AM155" t="s">
        <v>204</v>
      </c>
      <c r="AN155" t="s">
        <v>525</v>
      </c>
      <c r="AO155" t="s">
        <v>571</v>
      </c>
      <c r="AP155">
        <v>12</v>
      </c>
      <c r="AQ155">
        <v>37</v>
      </c>
      <c r="AR155">
        <v>0.32432432430000002</v>
      </c>
      <c r="AS155" s="175" t="str">
        <f t="shared" si="46"/>
        <v>Mar - 14</v>
      </c>
      <c r="AX155" s="175" t="str">
        <f t="shared" si="47"/>
        <v>RetriggersNo amortizationOct - 14</v>
      </c>
      <c r="AY155" t="s">
        <v>599</v>
      </c>
      <c r="AZ155" t="s">
        <v>537</v>
      </c>
      <c r="BA155" t="s">
        <v>301</v>
      </c>
      <c r="BB155">
        <v>866</v>
      </c>
      <c r="BC155">
        <v>0</v>
      </c>
      <c r="BD155">
        <v>6.8962536022999998</v>
      </c>
      <c r="BE155" s="175" t="str">
        <f t="shared" si="48"/>
        <v>Oct - 14</v>
      </c>
      <c r="BF155" s="30"/>
      <c r="BM155" s="175" t="str">
        <f t="shared" si="49"/>
        <v>Settlement AdvanceJul - 14AXP only</v>
      </c>
      <c r="BN155" t="s">
        <v>164</v>
      </c>
      <c r="BO155" t="s">
        <v>298</v>
      </c>
      <c r="BP155">
        <v>0</v>
      </c>
      <c r="BQ155">
        <v>0</v>
      </c>
      <c r="BR155">
        <v>12043037</v>
      </c>
      <c r="BS155" t="s">
        <v>576</v>
      </c>
      <c r="BT155" s="175">
        <f t="shared" si="50"/>
        <v>0</v>
      </c>
      <c r="BU155" s="175" t="str">
        <f t="shared" si="51"/>
        <v>Jul - 14</v>
      </c>
      <c r="CU155" s="175" t="str">
        <f t="shared" si="52"/>
        <v>Settlement AdvanceJun - 14Others</v>
      </c>
      <c r="CV155" t="s">
        <v>164</v>
      </c>
      <c r="CW155" t="s">
        <v>297</v>
      </c>
      <c r="CX155">
        <v>0</v>
      </c>
      <c r="CY155">
        <v>0</v>
      </c>
      <c r="CZ155">
        <v>2395755.64</v>
      </c>
      <c r="DA155" t="s">
        <v>106</v>
      </c>
      <c r="DB155" s="175">
        <f t="shared" si="53"/>
        <v>0</v>
      </c>
      <c r="DC155" s="175" t="str">
        <f t="shared" si="54"/>
        <v>Jun - 14</v>
      </c>
      <c r="DH155" s="175" t="str">
        <f t="shared" si="55"/>
        <v>W/O last 6MRetailAll ProductsM16</v>
      </c>
      <c r="DI155" t="s">
        <v>596</v>
      </c>
      <c r="DJ155" t="s">
        <v>564</v>
      </c>
      <c r="DK155" t="s">
        <v>12</v>
      </c>
      <c r="DL155" t="s">
        <v>604</v>
      </c>
      <c r="DM155">
        <v>3</v>
      </c>
    </row>
    <row r="156" spans="2:117" x14ac:dyDescent="0.3">
      <c r="B156" s="175" t="str">
        <f t="shared" si="39"/>
        <v>RetriggersDebit ACH behaviorJul - 14</v>
      </c>
      <c r="C156" t="s">
        <v>599</v>
      </c>
      <c r="D156" t="s">
        <v>204</v>
      </c>
      <c r="E156" t="s">
        <v>298</v>
      </c>
      <c r="F156">
        <v>39</v>
      </c>
      <c r="G156">
        <v>5</v>
      </c>
      <c r="H156">
        <v>34</v>
      </c>
      <c r="I156" s="175" t="str">
        <f t="shared" si="40"/>
        <v>Jul - 14</v>
      </c>
      <c r="N156" s="175" t="str">
        <f t="shared" si="41"/>
        <v>All Trigger TypesDebit ACH behaviorSep - 14No Action Taken (Req)</v>
      </c>
      <c r="O156" t="s">
        <v>626</v>
      </c>
      <c r="P156" t="s">
        <v>204</v>
      </c>
      <c r="Q156" t="s">
        <v>300</v>
      </c>
      <c r="R156" t="s">
        <v>616</v>
      </c>
      <c r="S156">
        <v>48</v>
      </c>
      <c r="T156">
        <v>88</v>
      </c>
      <c r="U156">
        <v>0.54545454550000005</v>
      </c>
      <c r="V156" s="175" t="str">
        <f t="shared" si="42"/>
        <v>Sep - 14</v>
      </c>
      <c r="Y156" s="175" t="str">
        <f t="shared" si="43"/>
        <v>All Trigger TypesOthersJan - 14No Action Taken (Req)</v>
      </c>
      <c r="Z156" t="s">
        <v>626</v>
      </c>
      <c r="AA156" t="s">
        <v>106</v>
      </c>
      <c r="AB156" t="s">
        <v>294</v>
      </c>
      <c r="AC156">
        <v>14</v>
      </c>
      <c r="AD156" t="s">
        <v>616</v>
      </c>
      <c r="AE156">
        <v>0</v>
      </c>
      <c r="AF156">
        <v>0</v>
      </c>
      <c r="AG156" s="175" t="str">
        <f t="shared" si="44"/>
        <v>Jan - 14</v>
      </c>
      <c r="AK156" s="175" t="str">
        <f t="shared" si="45"/>
        <v>New TriggersDebit ACH behaviorMar - 14Debit ACH</v>
      </c>
      <c r="AL156" t="s">
        <v>598</v>
      </c>
      <c r="AM156" t="s">
        <v>204</v>
      </c>
      <c r="AN156" t="s">
        <v>525</v>
      </c>
      <c r="AO156" t="s">
        <v>202</v>
      </c>
      <c r="AP156">
        <v>1</v>
      </c>
      <c r="AQ156">
        <v>37</v>
      </c>
      <c r="AR156">
        <v>2.7027026999999999E-2</v>
      </c>
      <c r="AS156" s="175" t="str">
        <f t="shared" si="46"/>
        <v>Mar - 14</v>
      </c>
      <c r="AX156" s="175" t="str">
        <f t="shared" si="47"/>
        <v>RetriggersNo amortizationSep - 14</v>
      </c>
      <c r="AY156" t="s">
        <v>599</v>
      </c>
      <c r="AZ156" t="s">
        <v>537</v>
      </c>
      <c r="BA156" t="s">
        <v>300</v>
      </c>
      <c r="BB156">
        <v>825</v>
      </c>
      <c r="BC156">
        <v>0</v>
      </c>
      <c r="BD156">
        <v>5.3494623656</v>
      </c>
      <c r="BE156" s="175" t="str">
        <f t="shared" si="48"/>
        <v>Sep - 14</v>
      </c>
      <c r="BF156" s="30"/>
      <c r="BM156" s="175" t="str">
        <f t="shared" si="49"/>
        <v>Settlement AdvanceJul - 14Lockbox</v>
      </c>
      <c r="BN156" t="s">
        <v>164</v>
      </c>
      <c r="BO156" t="s">
        <v>298</v>
      </c>
      <c r="BP156">
        <v>0</v>
      </c>
      <c r="BQ156">
        <v>0</v>
      </c>
      <c r="BR156">
        <v>1719376.39</v>
      </c>
      <c r="BS156" t="s">
        <v>249</v>
      </c>
      <c r="BT156" s="175">
        <f t="shared" si="50"/>
        <v>0</v>
      </c>
      <c r="BU156" s="175" t="str">
        <f t="shared" si="51"/>
        <v>Jul - 14</v>
      </c>
      <c r="CU156" s="175" t="str">
        <f t="shared" si="52"/>
        <v>Settlement AdvanceJun - 14Restaurant</v>
      </c>
      <c r="CV156" t="s">
        <v>164</v>
      </c>
      <c r="CW156" t="s">
        <v>297</v>
      </c>
      <c r="CX156">
        <v>0</v>
      </c>
      <c r="CY156">
        <v>0</v>
      </c>
      <c r="CZ156">
        <v>3424709.3</v>
      </c>
      <c r="DA156" t="s">
        <v>13</v>
      </c>
      <c r="DB156" s="175">
        <f t="shared" si="53"/>
        <v>0</v>
      </c>
      <c r="DC156" s="175" t="str">
        <f t="shared" si="54"/>
        <v>Jun - 14</v>
      </c>
      <c r="DH156" s="175" t="str">
        <f t="shared" si="55"/>
        <v>W/O last 6MAll IndustriesOne Year FinancingM5</v>
      </c>
      <c r="DI156" t="s">
        <v>158</v>
      </c>
      <c r="DJ156" t="s">
        <v>72</v>
      </c>
      <c r="DK156" t="s">
        <v>597</v>
      </c>
      <c r="DL156" t="s">
        <v>604</v>
      </c>
      <c r="DM156">
        <v>1</v>
      </c>
    </row>
    <row r="157" spans="2:117" x14ac:dyDescent="0.3">
      <c r="B157" s="175" t="str">
        <f t="shared" si="39"/>
        <v>New TriggersDebit ACH behaviorJun - 14</v>
      </c>
      <c r="C157" t="s">
        <v>598</v>
      </c>
      <c r="D157" t="s">
        <v>204</v>
      </c>
      <c r="E157" t="s">
        <v>297</v>
      </c>
      <c r="F157">
        <v>67</v>
      </c>
      <c r="G157">
        <v>8</v>
      </c>
      <c r="H157">
        <v>59</v>
      </c>
      <c r="I157" s="175" t="str">
        <f t="shared" si="40"/>
        <v>Jun - 14</v>
      </c>
      <c r="N157" s="175" t="str">
        <f t="shared" si="41"/>
        <v>All Trigger TypesDebit ACH behaviorSep - 14Action Taken (Late)</v>
      </c>
      <c r="O157" t="s">
        <v>626</v>
      </c>
      <c r="P157" t="s">
        <v>204</v>
      </c>
      <c r="Q157" t="s">
        <v>300</v>
      </c>
      <c r="R157" t="s">
        <v>589</v>
      </c>
      <c r="S157">
        <v>6</v>
      </c>
      <c r="T157">
        <v>88</v>
      </c>
      <c r="U157">
        <v>6.8181818199999994E-2</v>
      </c>
      <c r="V157" s="175" t="str">
        <f t="shared" si="42"/>
        <v>Sep - 14</v>
      </c>
      <c r="Y157" s="175" t="str">
        <f t="shared" si="43"/>
        <v>All Trigger TypesOthersJul - 14Action Taken (Late)</v>
      </c>
      <c r="Z157" t="s">
        <v>626</v>
      </c>
      <c r="AA157" t="s">
        <v>106</v>
      </c>
      <c r="AB157" t="s">
        <v>298</v>
      </c>
      <c r="AC157">
        <v>17</v>
      </c>
      <c r="AD157" t="s">
        <v>589</v>
      </c>
      <c r="AE157">
        <v>2</v>
      </c>
      <c r="AF157">
        <v>0.1176470588</v>
      </c>
      <c r="AG157" s="175" t="str">
        <f t="shared" si="44"/>
        <v>Jul - 14</v>
      </c>
      <c r="AK157" s="175" t="str">
        <f t="shared" si="45"/>
        <v>New TriggersDebit ACH behaviorMar - 14No action</v>
      </c>
      <c r="AL157" t="s">
        <v>598</v>
      </c>
      <c r="AM157" t="s">
        <v>204</v>
      </c>
      <c r="AN157" t="s">
        <v>525</v>
      </c>
      <c r="AO157" t="s">
        <v>623</v>
      </c>
      <c r="AP157">
        <v>18</v>
      </c>
      <c r="AQ157">
        <v>37</v>
      </c>
      <c r="AR157">
        <v>0.48648648649999998</v>
      </c>
      <c r="AS157" s="175" t="str">
        <f t="shared" si="46"/>
        <v>Mar - 14</v>
      </c>
      <c r="AX157" s="175" t="str">
        <f t="shared" si="47"/>
        <v>All Trigger TypesOthersApr - 14</v>
      </c>
      <c r="AY157" t="s">
        <v>626</v>
      </c>
      <c r="AZ157" t="s">
        <v>106</v>
      </c>
      <c r="BA157" t="s">
        <v>295</v>
      </c>
      <c r="BB157">
        <v>284</v>
      </c>
      <c r="BC157">
        <v>0</v>
      </c>
      <c r="BD157">
        <v>3.3612334802000001</v>
      </c>
      <c r="BE157" s="175" t="str">
        <f t="shared" si="48"/>
        <v>Apr - 14</v>
      </c>
      <c r="BF157" s="30"/>
      <c r="BM157" s="175" t="str">
        <f t="shared" si="49"/>
        <v>Settlement AdvanceJun - 14AXP only</v>
      </c>
      <c r="BN157" t="s">
        <v>164</v>
      </c>
      <c r="BO157" t="s">
        <v>297</v>
      </c>
      <c r="BP157">
        <v>0</v>
      </c>
      <c r="BQ157">
        <v>0</v>
      </c>
      <c r="BR157">
        <v>12787252.4</v>
      </c>
      <c r="BS157" t="s">
        <v>576</v>
      </c>
      <c r="BT157" s="175">
        <f t="shared" si="50"/>
        <v>0</v>
      </c>
      <c r="BU157" s="175" t="str">
        <f t="shared" si="51"/>
        <v>Jun - 14</v>
      </c>
      <c r="CU157" s="175" t="str">
        <f t="shared" si="52"/>
        <v>Settlement AdvanceJun - 14Retail</v>
      </c>
      <c r="CV157" t="s">
        <v>164</v>
      </c>
      <c r="CW157" t="s">
        <v>297</v>
      </c>
      <c r="CX157">
        <v>1</v>
      </c>
      <c r="CY157">
        <v>6119.11</v>
      </c>
      <c r="CZ157">
        <v>7986692.0800000001</v>
      </c>
      <c r="DA157" t="s">
        <v>12</v>
      </c>
      <c r="DB157" s="175">
        <f t="shared" si="53"/>
        <v>7.6616325491291504E-4</v>
      </c>
      <c r="DC157" s="175" t="str">
        <f t="shared" si="54"/>
        <v>Jun - 14</v>
      </c>
      <c r="DH157" s="175" t="str">
        <f t="shared" si="55"/>
        <v>W/O last 6MAll IndustriesOne Year FinancingM6</v>
      </c>
      <c r="DI157" t="s">
        <v>158</v>
      </c>
      <c r="DJ157" t="s">
        <v>73</v>
      </c>
      <c r="DK157" t="s">
        <v>597</v>
      </c>
      <c r="DL157" t="s">
        <v>604</v>
      </c>
      <c r="DM157">
        <v>6</v>
      </c>
    </row>
    <row r="158" spans="2:117" x14ac:dyDescent="0.3">
      <c r="B158" s="175" t="str">
        <f t="shared" si="39"/>
        <v>RetriggersDebit ACH behaviorJun - 14</v>
      </c>
      <c r="C158" t="s">
        <v>599</v>
      </c>
      <c r="D158" t="s">
        <v>204</v>
      </c>
      <c r="E158" t="s">
        <v>297</v>
      </c>
      <c r="F158">
        <v>43</v>
      </c>
      <c r="G158">
        <v>3</v>
      </c>
      <c r="H158">
        <v>40</v>
      </c>
      <c r="I158" s="175" t="str">
        <f t="shared" si="40"/>
        <v>Jun - 14</v>
      </c>
      <c r="N158" s="175" t="str">
        <f t="shared" si="41"/>
        <v>All Trigger TypesNo amortizationApr - 14Action Taken (Timely)</v>
      </c>
      <c r="O158" t="s">
        <v>626</v>
      </c>
      <c r="P158" t="s">
        <v>537</v>
      </c>
      <c r="Q158" t="s">
        <v>295</v>
      </c>
      <c r="R158" t="s">
        <v>588</v>
      </c>
      <c r="S158">
        <v>60</v>
      </c>
      <c r="T158">
        <v>548</v>
      </c>
      <c r="U158">
        <v>0.1094890511</v>
      </c>
      <c r="V158" s="175" t="str">
        <f t="shared" si="42"/>
        <v>Apr - 14</v>
      </c>
      <c r="Y158" s="175" t="str">
        <f t="shared" si="43"/>
        <v>All Trigger TypesOthersJul - 14Action Taken (Timely)</v>
      </c>
      <c r="Z158" t="s">
        <v>626</v>
      </c>
      <c r="AA158" t="s">
        <v>106</v>
      </c>
      <c r="AB158" t="s">
        <v>298</v>
      </c>
      <c r="AC158">
        <v>63</v>
      </c>
      <c r="AD158" t="s">
        <v>588</v>
      </c>
      <c r="AE158">
        <v>6</v>
      </c>
      <c r="AF158">
        <v>9.5238095199999998E-2</v>
      </c>
      <c r="AG158" s="175" t="str">
        <f t="shared" si="44"/>
        <v>Jul - 14</v>
      </c>
      <c r="AK158" s="175" t="str">
        <f t="shared" si="45"/>
        <v>New TriggersDebit ACH behaviorMar - 14Others</v>
      </c>
      <c r="AL158" t="s">
        <v>598</v>
      </c>
      <c r="AM158" t="s">
        <v>204</v>
      </c>
      <c r="AN158" t="s">
        <v>525</v>
      </c>
      <c r="AO158" t="s">
        <v>106</v>
      </c>
      <c r="AP158">
        <v>6</v>
      </c>
      <c r="AQ158">
        <v>37</v>
      </c>
      <c r="AR158">
        <v>0.16216216219999999</v>
      </c>
      <c r="AS158" s="175" t="str">
        <f t="shared" si="46"/>
        <v>Mar - 14</v>
      </c>
      <c r="AX158" s="175" t="str">
        <f t="shared" si="47"/>
        <v>All Trigger TypesOthersAug - 14</v>
      </c>
      <c r="AY158" t="s">
        <v>626</v>
      </c>
      <c r="AZ158" t="s">
        <v>106</v>
      </c>
      <c r="BA158" t="s">
        <v>299</v>
      </c>
      <c r="BB158">
        <v>542</v>
      </c>
      <c r="BC158">
        <v>0</v>
      </c>
      <c r="BD158">
        <v>2.1436170212999999</v>
      </c>
      <c r="BE158" s="175" t="str">
        <f t="shared" si="48"/>
        <v>Aug - 14</v>
      </c>
      <c r="BF158" s="30"/>
      <c r="BM158" s="175" t="str">
        <f t="shared" si="49"/>
        <v>Settlement AdvanceJun - 14Others</v>
      </c>
      <c r="BN158" t="s">
        <v>164</v>
      </c>
      <c r="BO158" t="s">
        <v>297</v>
      </c>
      <c r="BP158">
        <v>1</v>
      </c>
      <c r="BQ158">
        <v>6119.11</v>
      </c>
      <c r="BR158">
        <v>1019904.62</v>
      </c>
      <c r="BS158" t="s">
        <v>106</v>
      </c>
      <c r="BT158" s="175">
        <f t="shared" si="50"/>
        <v>5.9996884806738102E-3</v>
      </c>
      <c r="BU158" s="175" t="str">
        <f t="shared" si="51"/>
        <v>Jun - 14</v>
      </c>
      <c r="CU158" s="175" t="str">
        <f t="shared" si="52"/>
        <v>Settlement AdvanceMar - 14Others</v>
      </c>
      <c r="CV158" t="s">
        <v>164</v>
      </c>
      <c r="CW158" t="s">
        <v>525</v>
      </c>
      <c r="CX158">
        <v>0</v>
      </c>
      <c r="CY158">
        <v>0</v>
      </c>
      <c r="CZ158">
        <v>1418955.16</v>
      </c>
      <c r="DA158" t="s">
        <v>106</v>
      </c>
      <c r="DB158" s="175">
        <f t="shared" si="53"/>
        <v>0</v>
      </c>
      <c r="DC158" s="175" t="str">
        <f t="shared" si="54"/>
        <v>Mar - 14</v>
      </c>
      <c r="DH158" s="175" t="str">
        <f t="shared" si="55"/>
        <v>W/O last 6MAll IndustriesOne Year FinancingM7</v>
      </c>
      <c r="DI158" t="s">
        <v>158</v>
      </c>
      <c r="DJ158" t="s">
        <v>74</v>
      </c>
      <c r="DK158" t="s">
        <v>597</v>
      </c>
      <c r="DL158" t="s">
        <v>604</v>
      </c>
      <c r="DM158">
        <v>7</v>
      </c>
    </row>
    <row r="159" spans="2:117" x14ac:dyDescent="0.3">
      <c r="B159" s="175" t="str">
        <f t="shared" si="39"/>
        <v>New TriggersDebit ACH behaviorMar - 14</v>
      </c>
      <c r="C159" t="s">
        <v>598</v>
      </c>
      <c r="D159" t="s">
        <v>204</v>
      </c>
      <c r="E159" t="s">
        <v>525</v>
      </c>
      <c r="F159">
        <v>23</v>
      </c>
      <c r="G159">
        <v>13</v>
      </c>
      <c r="H159">
        <v>10</v>
      </c>
      <c r="I159" s="175" t="str">
        <f t="shared" si="40"/>
        <v>Mar - 14</v>
      </c>
      <c r="N159" s="175" t="str">
        <f t="shared" si="41"/>
        <v>All Trigger TypesNo amortizationApr - 14Action Taken (Late)</v>
      </c>
      <c r="O159" t="s">
        <v>626</v>
      </c>
      <c r="P159" t="s">
        <v>537</v>
      </c>
      <c r="Q159" t="s">
        <v>295</v>
      </c>
      <c r="R159" t="s">
        <v>589</v>
      </c>
      <c r="S159">
        <v>37</v>
      </c>
      <c r="T159">
        <v>548</v>
      </c>
      <c r="U159">
        <v>6.7518248200000006E-2</v>
      </c>
      <c r="V159" s="175" t="str">
        <f t="shared" si="42"/>
        <v>Apr - 14</v>
      </c>
      <c r="Y159" s="175" t="str">
        <f t="shared" si="43"/>
        <v>All Trigger TypesOthersJul - 14No Action Taken (Not Req)</v>
      </c>
      <c r="Z159" t="s">
        <v>626</v>
      </c>
      <c r="AA159" t="s">
        <v>106</v>
      </c>
      <c r="AB159" t="s">
        <v>298</v>
      </c>
      <c r="AC159">
        <v>36</v>
      </c>
      <c r="AD159" t="s">
        <v>617</v>
      </c>
      <c r="AE159">
        <v>2</v>
      </c>
      <c r="AF159">
        <v>5.5555555600000001E-2</v>
      </c>
      <c r="AG159" s="175" t="str">
        <f t="shared" si="44"/>
        <v>Jul - 14</v>
      </c>
      <c r="AK159" s="175" t="str">
        <f t="shared" si="45"/>
        <v>New TriggersNo amortizationMar - 14Customer contact</v>
      </c>
      <c r="AL159" t="s">
        <v>598</v>
      </c>
      <c r="AM159" t="s">
        <v>537</v>
      </c>
      <c r="AN159" t="s">
        <v>525</v>
      </c>
      <c r="AO159" t="s">
        <v>571</v>
      </c>
      <c r="AP159">
        <v>14</v>
      </c>
      <c r="AQ159">
        <v>110</v>
      </c>
      <c r="AR159">
        <v>0.1272727273</v>
      </c>
      <c r="AS159" s="175" t="str">
        <f t="shared" si="46"/>
        <v>Mar - 14</v>
      </c>
      <c r="AX159" s="175" t="str">
        <f t="shared" si="47"/>
        <v>All Trigger TypesOthersAll Months</v>
      </c>
      <c r="AY159" t="s">
        <v>626</v>
      </c>
      <c r="AZ159" t="s">
        <v>106</v>
      </c>
      <c r="BA159" t="s">
        <v>594</v>
      </c>
      <c r="BB159">
        <v>5762</v>
      </c>
      <c r="BC159">
        <v>5.6828271999999997E-3</v>
      </c>
      <c r="BD159">
        <v>2.9583834495999999</v>
      </c>
      <c r="BE159" s="175" t="str">
        <f t="shared" si="48"/>
        <v>All Months</v>
      </c>
      <c r="BF159" s="30"/>
      <c r="BM159" s="175" t="str">
        <f t="shared" si="49"/>
        <v>Settlement AdvanceMar - 14AXP only</v>
      </c>
      <c r="BN159" t="s">
        <v>164</v>
      </c>
      <c r="BO159" t="s">
        <v>525</v>
      </c>
      <c r="BP159">
        <v>0</v>
      </c>
      <c r="BQ159">
        <v>0</v>
      </c>
      <c r="BR159">
        <v>10053861.439999999</v>
      </c>
      <c r="BS159" t="s">
        <v>576</v>
      </c>
      <c r="BT159" s="175">
        <f t="shared" si="50"/>
        <v>0</v>
      </c>
      <c r="BU159" s="175" t="str">
        <f t="shared" si="51"/>
        <v>Mar - 14</v>
      </c>
      <c r="CU159" s="175" t="str">
        <f t="shared" si="52"/>
        <v>Settlement AdvanceMar - 14Restaurant</v>
      </c>
      <c r="CV159" t="s">
        <v>164</v>
      </c>
      <c r="CW159" t="s">
        <v>525</v>
      </c>
      <c r="CX159">
        <v>0</v>
      </c>
      <c r="CY159">
        <v>0</v>
      </c>
      <c r="CZ159">
        <v>2516699.7400000002</v>
      </c>
      <c r="DA159" t="s">
        <v>13</v>
      </c>
      <c r="DB159" s="175">
        <f t="shared" si="53"/>
        <v>0</v>
      </c>
      <c r="DC159" s="175" t="str">
        <f t="shared" si="54"/>
        <v>Mar - 14</v>
      </c>
      <c r="DH159" s="175" t="str">
        <f t="shared" si="55"/>
        <v>W/O last 6MAll IndustriesOne Year FinancingM8</v>
      </c>
      <c r="DI159" t="s">
        <v>158</v>
      </c>
      <c r="DJ159" t="s">
        <v>75</v>
      </c>
      <c r="DK159" t="s">
        <v>597</v>
      </c>
      <c r="DL159" t="s">
        <v>604</v>
      </c>
      <c r="DM159">
        <v>6</v>
      </c>
    </row>
    <row r="160" spans="2:117" x14ac:dyDescent="0.3">
      <c r="B160" s="175" t="str">
        <f t="shared" si="39"/>
        <v>RetriggersDebit ACH behaviorMar - 14</v>
      </c>
      <c r="C160" t="s">
        <v>599</v>
      </c>
      <c r="D160" t="s">
        <v>204</v>
      </c>
      <c r="E160" t="s">
        <v>525</v>
      </c>
      <c r="F160">
        <v>21</v>
      </c>
      <c r="G160">
        <v>7</v>
      </c>
      <c r="H160">
        <v>14</v>
      </c>
      <c r="I160" s="175" t="str">
        <f t="shared" si="40"/>
        <v>Mar - 14</v>
      </c>
      <c r="N160" s="175" t="str">
        <f t="shared" si="41"/>
        <v>All Trigger TypesNo amortizationApr - 14No Action Taken (Req)</v>
      </c>
      <c r="O160" t="s">
        <v>626</v>
      </c>
      <c r="P160" t="s">
        <v>537</v>
      </c>
      <c r="Q160" t="s">
        <v>295</v>
      </c>
      <c r="R160" t="s">
        <v>616</v>
      </c>
      <c r="S160">
        <v>2</v>
      </c>
      <c r="T160">
        <v>548</v>
      </c>
      <c r="U160">
        <v>3.649635E-3</v>
      </c>
      <c r="V160" s="175" t="str">
        <f t="shared" si="42"/>
        <v>Apr - 14</v>
      </c>
      <c r="Y160" s="175" t="str">
        <f t="shared" si="43"/>
        <v>All Trigger TypesOthersJul - 14No Action Taken (Req)</v>
      </c>
      <c r="Z160" t="s">
        <v>626</v>
      </c>
      <c r="AA160" t="s">
        <v>106</v>
      </c>
      <c r="AB160" t="s">
        <v>298</v>
      </c>
      <c r="AC160">
        <v>325</v>
      </c>
      <c r="AD160" t="s">
        <v>616</v>
      </c>
      <c r="AE160">
        <v>4</v>
      </c>
      <c r="AF160">
        <v>1.2307692300000001E-2</v>
      </c>
      <c r="AG160" s="175" t="str">
        <f t="shared" si="44"/>
        <v>Jul - 14</v>
      </c>
      <c r="AK160" s="175" t="str">
        <f t="shared" si="45"/>
        <v>New TriggersNo amortizationMar - 14Debit ACH</v>
      </c>
      <c r="AL160" t="s">
        <v>598</v>
      </c>
      <c r="AM160" t="s">
        <v>537</v>
      </c>
      <c r="AN160" t="s">
        <v>525</v>
      </c>
      <c r="AO160" t="s">
        <v>202</v>
      </c>
      <c r="AP160">
        <v>5</v>
      </c>
      <c r="AQ160">
        <v>110</v>
      </c>
      <c r="AR160">
        <v>4.5454545499999999E-2</v>
      </c>
      <c r="AS160" s="175" t="str">
        <f t="shared" si="46"/>
        <v>Mar - 14</v>
      </c>
      <c r="AX160" s="175" t="str">
        <f t="shared" si="47"/>
        <v>All Trigger TypesOthersDec - 14</v>
      </c>
      <c r="AY160" t="s">
        <v>626</v>
      </c>
      <c r="AZ160" t="s">
        <v>106</v>
      </c>
      <c r="BA160" t="s">
        <v>303</v>
      </c>
      <c r="BB160">
        <v>595</v>
      </c>
      <c r="BC160">
        <v>0</v>
      </c>
      <c r="BD160">
        <v>2.9882629108000001</v>
      </c>
      <c r="BE160" s="175" t="str">
        <f t="shared" si="48"/>
        <v>Dec - 14</v>
      </c>
      <c r="BF160" s="30"/>
      <c r="BM160" s="175" t="str">
        <f t="shared" si="49"/>
        <v>Settlement AdvanceMar - 14Others</v>
      </c>
      <c r="BN160" t="s">
        <v>164</v>
      </c>
      <c r="BO160" t="s">
        <v>525</v>
      </c>
      <c r="BP160">
        <v>0</v>
      </c>
      <c r="BQ160">
        <v>0</v>
      </c>
      <c r="BR160">
        <v>623610.32999999996</v>
      </c>
      <c r="BS160" t="s">
        <v>106</v>
      </c>
      <c r="BT160" s="175">
        <f t="shared" si="50"/>
        <v>0</v>
      </c>
      <c r="BU160" s="175" t="str">
        <f t="shared" si="51"/>
        <v>Mar - 14</v>
      </c>
      <c r="CU160" s="175" t="str">
        <f t="shared" si="52"/>
        <v>Settlement AdvanceMar - 14Retail</v>
      </c>
      <c r="CV160" t="s">
        <v>164</v>
      </c>
      <c r="CW160" t="s">
        <v>525</v>
      </c>
      <c r="CX160">
        <v>0</v>
      </c>
      <c r="CY160">
        <v>0</v>
      </c>
      <c r="CZ160">
        <v>6741816.8700000001</v>
      </c>
      <c r="DA160" t="s">
        <v>12</v>
      </c>
      <c r="DB160" s="175">
        <f t="shared" si="53"/>
        <v>0</v>
      </c>
      <c r="DC160" s="175" t="str">
        <f t="shared" si="54"/>
        <v>Mar - 14</v>
      </c>
      <c r="DH160" s="175" t="str">
        <f t="shared" si="55"/>
        <v>W/O last 6MAll IndustriesOne Year FinancingM9</v>
      </c>
      <c r="DI160" t="s">
        <v>158</v>
      </c>
      <c r="DJ160" t="s">
        <v>76</v>
      </c>
      <c r="DK160" t="s">
        <v>597</v>
      </c>
      <c r="DL160" t="s">
        <v>604</v>
      </c>
      <c r="DM160">
        <v>4</v>
      </c>
    </row>
    <row r="161" spans="2:117" x14ac:dyDescent="0.3">
      <c r="B161" s="175" t="str">
        <f t="shared" si="39"/>
        <v>New TriggersDebit ACH behaviorMay - 14</v>
      </c>
      <c r="C161" t="s">
        <v>598</v>
      </c>
      <c r="D161" t="s">
        <v>204</v>
      </c>
      <c r="E161" t="s">
        <v>296</v>
      </c>
      <c r="F161">
        <v>68</v>
      </c>
      <c r="G161">
        <v>10</v>
      </c>
      <c r="H161">
        <v>58</v>
      </c>
      <c r="I161" s="175" t="str">
        <f t="shared" si="40"/>
        <v>May - 14</v>
      </c>
      <c r="N161" s="175" t="str">
        <f t="shared" si="41"/>
        <v>All Trigger TypesNo amortizationApr - 14No Action Taken (Not Req)</v>
      </c>
      <c r="O161" t="s">
        <v>626</v>
      </c>
      <c r="P161" t="s">
        <v>537</v>
      </c>
      <c r="Q161" t="s">
        <v>295</v>
      </c>
      <c r="R161" t="s">
        <v>617</v>
      </c>
      <c r="S161">
        <v>449</v>
      </c>
      <c r="T161">
        <v>548</v>
      </c>
      <c r="U161">
        <v>0.81934306570000004</v>
      </c>
      <c r="V161" s="175" t="str">
        <f t="shared" si="42"/>
        <v>Apr - 14</v>
      </c>
      <c r="Y161" s="175" t="str">
        <f t="shared" si="43"/>
        <v>All Trigger TypesOthersJun - 14Action Taken (Late)</v>
      </c>
      <c r="Z161" t="s">
        <v>626</v>
      </c>
      <c r="AA161" t="s">
        <v>106</v>
      </c>
      <c r="AB161" t="s">
        <v>297</v>
      </c>
      <c r="AC161">
        <v>17</v>
      </c>
      <c r="AD161" t="s">
        <v>589</v>
      </c>
      <c r="AE161">
        <v>3</v>
      </c>
      <c r="AF161">
        <v>0.1764705882</v>
      </c>
      <c r="AG161" s="175" t="str">
        <f t="shared" si="44"/>
        <v>Jun - 14</v>
      </c>
      <c r="AK161" s="175" t="str">
        <f t="shared" si="45"/>
        <v>New TriggersNo amortizationMar - 14No action</v>
      </c>
      <c r="AL161" t="s">
        <v>598</v>
      </c>
      <c r="AM161" t="s">
        <v>537</v>
      </c>
      <c r="AN161" t="s">
        <v>525</v>
      </c>
      <c r="AO161" t="s">
        <v>623</v>
      </c>
      <c r="AP161">
        <v>83</v>
      </c>
      <c r="AQ161">
        <v>110</v>
      </c>
      <c r="AR161">
        <v>0.75454545449999999</v>
      </c>
      <c r="AS161" s="175" t="str">
        <f t="shared" si="46"/>
        <v>Mar - 14</v>
      </c>
      <c r="AX161" s="175" t="str">
        <f t="shared" si="47"/>
        <v>All Trigger TypesOthersFeb - 15</v>
      </c>
      <c r="AY161" t="s">
        <v>626</v>
      </c>
      <c r="AZ161" t="s">
        <v>106</v>
      </c>
      <c r="BA161" t="s">
        <v>519</v>
      </c>
      <c r="BB161">
        <v>568</v>
      </c>
      <c r="BC161">
        <v>0</v>
      </c>
      <c r="BD161">
        <v>2.3596059113000001</v>
      </c>
      <c r="BE161" s="175" t="str">
        <f t="shared" si="48"/>
        <v>Feb - 15</v>
      </c>
      <c r="BF161" s="30"/>
      <c r="BM161" s="175" t="str">
        <f t="shared" si="49"/>
        <v>Settlement AdvanceMay - 14AXP only</v>
      </c>
      <c r="BN161" t="s">
        <v>164</v>
      </c>
      <c r="BO161" t="s">
        <v>296</v>
      </c>
      <c r="BP161">
        <v>1</v>
      </c>
      <c r="BQ161">
        <v>9635.31</v>
      </c>
      <c r="BR161">
        <v>10016841.939999999</v>
      </c>
      <c r="BS161" t="s">
        <v>576</v>
      </c>
      <c r="BT161" s="175">
        <f t="shared" si="50"/>
        <v>9.6191095534048127E-4</v>
      </c>
      <c r="BU161" s="175" t="str">
        <f t="shared" si="51"/>
        <v>May - 14</v>
      </c>
      <c r="CU161" s="175" t="str">
        <f t="shared" si="52"/>
        <v>Settlement AdvanceMay - 14Others</v>
      </c>
      <c r="CV161" t="s">
        <v>164</v>
      </c>
      <c r="CW161" t="s">
        <v>296</v>
      </c>
      <c r="CX161">
        <v>1</v>
      </c>
      <c r="CY161">
        <v>9635.31</v>
      </c>
      <c r="CZ161">
        <v>1579140.3</v>
      </c>
      <c r="DA161" t="s">
        <v>106</v>
      </c>
      <c r="DB161" s="175">
        <f t="shared" si="53"/>
        <v>6.1016174433645952E-3</v>
      </c>
      <c r="DC161" s="175" t="str">
        <f t="shared" si="54"/>
        <v>May - 14</v>
      </c>
      <c r="DH161" s="175" t="str">
        <f t="shared" si="55"/>
        <v>W/O last 6MAll IndustriesOne Year FinancingM10</v>
      </c>
      <c r="DI161" t="s">
        <v>158</v>
      </c>
      <c r="DJ161" t="s">
        <v>77</v>
      </c>
      <c r="DK161" t="s">
        <v>597</v>
      </c>
      <c r="DL161" t="s">
        <v>604</v>
      </c>
      <c r="DM161">
        <v>6</v>
      </c>
    </row>
    <row r="162" spans="2:117" x14ac:dyDescent="0.3">
      <c r="B162" s="175" t="str">
        <f t="shared" si="39"/>
        <v>RetriggersDebit ACH behaviorMay - 14</v>
      </c>
      <c r="C162" t="s">
        <v>599</v>
      </c>
      <c r="D162" t="s">
        <v>204</v>
      </c>
      <c r="E162" t="s">
        <v>296</v>
      </c>
      <c r="F162">
        <v>56</v>
      </c>
      <c r="G162">
        <v>6</v>
      </c>
      <c r="H162">
        <v>50</v>
      </c>
      <c r="I162" s="175" t="str">
        <f t="shared" si="40"/>
        <v>May - 14</v>
      </c>
      <c r="N162" s="175" t="str">
        <f t="shared" si="41"/>
        <v>All Trigger TypesNo amortizationAug - 14No Action Taken (Req)</v>
      </c>
      <c r="O162" t="s">
        <v>626</v>
      </c>
      <c r="P162" t="s">
        <v>537</v>
      </c>
      <c r="Q162" t="s">
        <v>299</v>
      </c>
      <c r="R162" t="s">
        <v>616</v>
      </c>
      <c r="S162">
        <v>158</v>
      </c>
      <c r="T162">
        <v>973</v>
      </c>
      <c r="U162">
        <v>0.16238437820000001</v>
      </c>
      <c r="V162" s="175" t="str">
        <f t="shared" si="42"/>
        <v>Aug - 14</v>
      </c>
      <c r="Y162" s="175" t="str">
        <f t="shared" si="43"/>
        <v>All Trigger TypesOthersJun - 14Action Taken (Timely)</v>
      </c>
      <c r="Z162" t="s">
        <v>626</v>
      </c>
      <c r="AA162" t="s">
        <v>106</v>
      </c>
      <c r="AB162" t="s">
        <v>297</v>
      </c>
      <c r="AC162">
        <v>43</v>
      </c>
      <c r="AD162" t="s">
        <v>588</v>
      </c>
      <c r="AE162">
        <v>1</v>
      </c>
      <c r="AF162">
        <v>2.3255814E-2</v>
      </c>
      <c r="AG162" s="175" t="str">
        <f t="shared" si="44"/>
        <v>Jun - 14</v>
      </c>
      <c r="AK162" s="175" t="str">
        <f t="shared" si="45"/>
        <v>New TriggersNo amortizationMar - 14Others</v>
      </c>
      <c r="AL162" t="s">
        <v>598</v>
      </c>
      <c r="AM162" t="s">
        <v>537</v>
      </c>
      <c r="AN162" t="s">
        <v>525</v>
      </c>
      <c r="AO162" t="s">
        <v>106</v>
      </c>
      <c r="AP162">
        <v>8</v>
      </c>
      <c r="AQ162">
        <v>110</v>
      </c>
      <c r="AR162">
        <v>7.2727272699999998E-2</v>
      </c>
      <c r="AS162" s="175" t="str">
        <f t="shared" si="46"/>
        <v>Mar - 14</v>
      </c>
      <c r="AX162" s="175" t="str">
        <f t="shared" si="47"/>
        <v>All Trigger TypesOthersJan - 15</v>
      </c>
      <c r="AY162" t="s">
        <v>626</v>
      </c>
      <c r="AZ162" t="s">
        <v>106</v>
      </c>
      <c r="BA162" t="s">
        <v>520</v>
      </c>
      <c r="BB162">
        <v>740</v>
      </c>
      <c r="BC162">
        <v>0</v>
      </c>
      <c r="BD162">
        <v>2.32879046</v>
      </c>
      <c r="BE162" s="175" t="str">
        <f t="shared" si="48"/>
        <v>Jan - 15</v>
      </c>
      <c r="BF162" s="30"/>
      <c r="BM162" s="175" t="str">
        <f t="shared" si="49"/>
        <v>Settlement AdvanceMay - 14Others</v>
      </c>
      <c r="BN162" t="s">
        <v>164</v>
      </c>
      <c r="BO162" t="s">
        <v>296</v>
      </c>
      <c r="BP162">
        <v>0</v>
      </c>
      <c r="BQ162">
        <v>0</v>
      </c>
      <c r="BR162">
        <v>670674.68999999994</v>
      </c>
      <c r="BS162" t="s">
        <v>106</v>
      </c>
      <c r="BT162" s="175">
        <f t="shared" si="50"/>
        <v>0</v>
      </c>
      <c r="BU162" s="175" t="str">
        <f t="shared" si="51"/>
        <v>May - 14</v>
      </c>
      <c r="CU162" s="175" t="str">
        <f t="shared" si="52"/>
        <v>Settlement AdvanceMay - 14Restaurant</v>
      </c>
      <c r="CV162" t="s">
        <v>164</v>
      </c>
      <c r="CW162" t="s">
        <v>296</v>
      </c>
      <c r="CX162">
        <v>0</v>
      </c>
      <c r="CY162">
        <v>0</v>
      </c>
      <c r="CZ162">
        <v>2572922.2000000002</v>
      </c>
      <c r="DA162" t="s">
        <v>13</v>
      </c>
      <c r="DB162" s="175">
        <f t="shared" si="53"/>
        <v>0</v>
      </c>
      <c r="DC162" s="175" t="str">
        <f t="shared" si="54"/>
        <v>May - 14</v>
      </c>
      <c r="DH162" s="175" t="str">
        <f t="shared" si="55"/>
        <v>W/O last 6MAll IndustriesOne Year FinancingM11</v>
      </c>
      <c r="DI162" t="s">
        <v>158</v>
      </c>
      <c r="DJ162" t="s">
        <v>78</v>
      </c>
      <c r="DK162" t="s">
        <v>597</v>
      </c>
      <c r="DL162" t="s">
        <v>604</v>
      </c>
      <c r="DM162">
        <v>10</v>
      </c>
    </row>
    <row r="163" spans="2:117" x14ac:dyDescent="0.3">
      <c r="B163" s="175" t="str">
        <f t="shared" si="39"/>
        <v>New TriggersDebit ACH behaviorNov - 14</v>
      </c>
      <c r="C163" t="s">
        <v>598</v>
      </c>
      <c r="D163" t="s">
        <v>204</v>
      </c>
      <c r="E163" t="s">
        <v>302</v>
      </c>
      <c r="F163">
        <v>88</v>
      </c>
      <c r="G163">
        <v>11</v>
      </c>
      <c r="H163">
        <v>77</v>
      </c>
      <c r="I163" s="175" t="str">
        <f t="shared" si="40"/>
        <v>Nov - 14</v>
      </c>
      <c r="N163" s="175" t="str">
        <f t="shared" si="41"/>
        <v>All Trigger TypesNo amortizationAug - 14No Action Taken (Not Req)</v>
      </c>
      <c r="O163" t="s">
        <v>626</v>
      </c>
      <c r="P163" t="s">
        <v>537</v>
      </c>
      <c r="Q163" t="s">
        <v>299</v>
      </c>
      <c r="R163" t="s">
        <v>617</v>
      </c>
      <c r="S163">
        <v>631</v>
      </c>
      <c r="T163">
        <v>973</v>
      </c>
      <c r="U163">
        <v>0.64850976360000001</v>
      </c>
      <c r="V163" s="175" t="str">
        <f t="shared" si="42"/>
        <v>Aug - 14</v>
      </c>
      <c r="Y163" s="175" t="str">
        <f t="shared" si="43"/>
        <v>All Trigger TypesOthersJun - 14No Action Taken (Not Req)</v>
      </c>
      <c r="Z163" t="s">
        <v>626</v>
      </c>
      <c r="AA163" t="s">
        <v>106</v>
      </c>
      <c r="AB163" t="s">
        <v>297</v>
      </c>
      <c r="AC163">
        <v>43</v>
      </c>
      <c r="AD163" t="s">
        <v>617</v>
      </c>
      <c r="AE163">
        <v>0</v>
      </c>
      <c r="AF163">
        <v>0</v>
      </c>
      <c r="AG163" s="175" t="str">
        <f t="shared" si="44"/>
        <v>Jun - 14</v>
      </c>
      <c r="AK163" s="175" t="str">
        <f t="shared" si="45"/>
        <v>New TriggersOthersMar - 14Customer contact</v>
      </c>
      <c r="AL163" t="s">
        <v>598</v>
      </c>
      <c r="AM163" t="s">
        <v>106</v>
      </c>
      <c r="AN163" t="s">
        <v>525</v>
      </c>
      <c r="AO163" t="s">
        <v>571</v>
      </c>
      <c r="AP163">
        <v>25</v>
      </c>
      <c r="AQ163">
        <v>42</v>
      </c>
      <c r="AR163">
        <v>0.59523809520000004</v>
      </c>
      <c r="AS163" s="175" t="str">
        <f t="shared" si="46"/>
        <v>Mar - 14</v>
      </c>
      <c r="AX163" s="175" t="str">
        <f t="shared" si="47"/>
        <v>All Trigger TypesOthersJul - 14</v>
      </c>
      <c r="AY163" t="s">
        <v>626</v>
      </c>
      <c r="AZ163" t="s">
        <v>106</v>
      </c>
      <c r="BA163" t="s">
        <v>298</v>
      </c>
      <c r="BB163">
        <v>441</v>
      </c>
      <c r="BC163">
        <v>0</v>
      </c>
      <c r="BD163">
        <v>3.2334293947999999</v>
      </c>
      <c r="BE163" s="175" t="str">
        <f t="shared" si="48"/>
        <v>Jul - 14</v>
      </c>
      <c r="BF163" s="30"/>
      <c r="BM163" s="175" t="str">
        <f t="shared" si="49"/>
        <v>Settlement AdvanceNov - 14AXP only</v>
      </c>
      <c r="BN163" t="s">
        <v>164</v>
      </c>
      <c r="BO163" t="s">
        <v>302</v>
      </c>
      <c r="BP163">
        <v>0</v>
      </c>
      <c r="BQ163">
        <v>0</v>
      </c>
      <c r="BR163">
        <v>12239939.75</v>
      </c>
      <c r="BS163" t="s">
        <v>576</v>
      </c>
      <c r="BT163" s="175">
        <f t="shared" si="50"/>
        <v>0</v>
      </c>
      <c r="BU163" s="175" t="str">
        <f t="shared" si="51"/>
        <v>Nov - 14</v>
      </c>
      <c r="CU163" s="175" t="str">
        <f t="shared" si="52"/>
        <v>Settlement AdvanceMay - 14Retail</v>
      </c>
      <c r="CV163" t="s">
        <v>164</v>
      </c>
      <c r="CW163" t="s">
        <v>296</v>
      </c>
      <c r="CX163">
        <v>0</v>
      </c>
      <c r="CY163">
        <v>0</v>
      </c>
      <c r="CZ163">
        <v>6535454.1299999999</v>
      </c>
      <c r="DA163" t="s">
        <v>12</v>
      </c>
      <c r="DB163" s="175">
        <f t="shared" si="53"/>
        <v>0</v>
      </c>
      <c r="DC163" s="175" t="str">
        <f t="shared" si="54"/>
        <v>May - 14</v>
      </c>
      <c r="DH163" s="175" t="str">
        <f t="shared" si="55"/>
        <v>W/O last 6MAll IndustriesOne Year FinancingM12</v>
      </c>
      <c r="DI163" t="s">
        <v>158</v>
      </c>
      <c r="DJ163" t="s">
        <v>79</v>
      </c>
      <c r="DK163" t="s">
        <v>597</v>
      </c>
      <c r="DL163" t="s">
        <v>604</v>
      </c>
      <c r="DM163">
        <v>9</v>
      </c>
    </row>
    <row r="164" spans="2:117" x14ac:dyDescent="0.3">
      <c r="B164" s="175" t="str">
        <f t="shared" si="39"/>
        <v>RetriggersDebit ACH behaviorNov - 14</v>
      </c>
      <c r="C164" t="s">
        <v>599</v>
      </c>
      <c r="D164" t="s">
        <v>204</v>
      </c>
      <c r="E164" t="s">
        <v>302</v>
      </c>
      <c r="F164">
        <v>53</v>
      </c>
      <c r="G164">
        <v>6</v>
      </c>
      <c r="H164">
        <v>47</v>
      </c>
      <c r="I164" s="175" t="str">
        <f t="shared" si="40"/>
        <v>Nov - 14</v>
      </c>
      <c r="N164" s="175" t="str">
        <f t="shared" si="41"/>
        <v>All Trigger TypesNo amortizationAug - 14Action Taken (Timely)</v>
      </c>
      <c r="O164" t="s">
        <v>626</v>
      </c>
      <c r="P164" t="s">
        <v>537</v>
      </c>
      <c r="Q164" t="s">
        <v>299</v>
      </c>
      <c r="R164" t="s">
        <v>588</v>
      </c>
      <c r="S164">
        <v>92</v>
      </c>
      <c r="T164">
        <v>973</v>
      </c>
      <c r="U164">
        <v>9.4552929100000002E-2</v>
      </c>
      <c r="V164" s="175" t="str">
        <f t="shared" si="42"/>
        <v>Aug - 14</v>
      </c>
      <c r="Y164" s="175" t="str">
        <f t="shared" si="43"/>
        <v>All Trigger TypesOthersJun - 14No Action Taken (Req)</v>
      </c>
      <c r="Z164" t="s">
        <v>626</v>
      </c>
      <c r="AA164" t="s">
        <v>106</v>
      </c>
      <c r="AB164" t="s">
        <v>297</v>
      </c>
      <c r="AC164">
        <v>288</v>
      </c>
      <c r="AD164" t="s">
        <v>616</v>
      </c>
      <c r="AE164">
        <v>3</v>
      </c>
      <c r="AF164">
        <v>1.04166667E-2</v>
      </c>
      <c r="AG164" s="175" t="str">
        <f t="shared" si="44"/>
        <v>Jun - 14</v>
      </c>
      <c r="AK164" s="175" t="str">
        <f t="shared" si="45"/>
        <v>New TriggersOthersMar - 14No action</v>
      </c>
      <c r="AL164" t="s">
        <v>598</v>
      </c>
      <c r="AM164" t="s">
        <v>106</v>
      </c>
      <c r="AN164" t="s">
        <v>525</v>
      </c>
      <c r="AO164" t="s">
        <v>623</v>
      </c>
      <c r="AP164">
        <v>15</v>
      </c>
      <c r="AQ164">
        <v>42</v>
      </c>
      <c r="AR164">
        <v>0.35714285709999999</v>
      </c>
      <c r="AS164" s="175" t="str">
        <f t="shared" si="46"/>
        <v>Mar - 14</v>
      </c>
      <c r="AX164" s="175" t="str">
        <f t="shared" si="47"/>
        <v>All Trigger TypesOthersJun - 14</v>
      </c>
      <c r="AY164" t="s">
        <v>626</v>
      </c>
      <c r="AZ164" t="s">
        <v>106</v>
      </c>
      <c r="BA164" t="s">
        <v>297</v>
      </c>
      <c r="BB164">
        <v>393</v>
      </c>
      <c r="BC164">
        <v>6.6312997299999996E-2</v>
      </c>
      <c r="BD164">
        <v>2.7816901407999999</v>
      </c>
      <c r="BE164" s="175" t="str">
        <f t="shared" si="48"/>
        <v>Jun - 14</v>
      </c>
      <c r="BF164" s="30"/>
      <c r="BM164" s="175" t="str">
        <f t="shared" si="49"/>
        <v>Settlement AdvanceNov - 14Lockbox</v>
      </c>
      <c r="BN164" t="s">
        <v>164</v>
      </c>
      <c r="BO164" t="s">
        <v>302</v>
      </c>
      <c r="BP164">
        <v>2</v>
      </c>
      <c r="BQ164">
        <v>180106</v>
      </c>
      <c r="BR164">
        <v>1761549.76</v>
      </c>
      <c r="BS164" t="s">
        <v>249</v>
      </c>
      <c r="BT164" s="175">
        <f t="shared" si="50"/>
        <v>0.10224292500258408</v>
      </c>
      <c r="BU164" s="175" t="str">
        <f t="shared" si="51"/>
        <v>Nov - 14</v>
      </c>
      <c r="CU164" s="175" t="str">
        <f t="shared" si="52"/>
        <v>Settlement AdvanceNov - 14Others</v>
      </c>
      <c r="CV164" t="s">
        <v>164</v>
      </c>
      <c r="CW164" t="s">
        <v>302</v>
      </c>
      <c r="CX164">
        <v>0</v>
      </c>
      <c r="CY164">
        <v>0</v>
      </c>
      <c r="CZ164">
        <v>2898619.96</v>
      </c>
      <c r="DA164" t="s">
        <v>106</v>
      </c>
      <c r="DB164" s="175">
        <f t="shared" si="53"/>
        <v>0</v>
      </c>
      <c r="DC164" s="175" t="str">
        <f t="shared" si="54"/>
        <v>Nov - 14</v>
      </c>
      <c r="DH164" s="175" t="str">
        <f t="shared" si="55"/>
        <v>W/O last 6MAll IndustriesOne Year FinancingM13</v>
      </c>
      <c r="DI164" t="s">
        <v>158</v>
      </c>
      <c r="DJ164" t="s">
        <v>561</v>
      </c>
      <c r="DK164" t="s">
        <v>597</v>
      </c>
      <c r="DL164" t="s">
        <v>604</v>
      </c>
      <c r="DM164">
        <v>3</v>
      </c>
    </row>
    <row r="165" spans="2:117" x14ac:dyDescent="0.3">
      <c r="B165" s="175" t="str">
        <f t="shared" si="39"/>
        <v>New TriggersDebit ACH behaviorOct - 14</v>
      </c>
      <c r="C165" t="s">
        <v>598</v>
      </c>
      <c r="D165" t="s">
        <v>204</v>
      </c>
      <c r="E165" t="s">
        <v>301</v>
      </c>
      <c r="F165">
        <v>17</v>
      </c>
      <c r="G165">
        <v>5</v>
      </c>
      <c r="H165">
        <v>12</v>
      </c>
      <c r="I165" s="175" t="str">
        <f t="shared" si="40"/>
        <v>Oct - 14</v>
      </c>
      <c r="N165" s="175" t="str">
        <f t="shared" si="41"/>
        <v>All Trigger TypesNo amortizationAug - 14Action Taken (Late)</v>
      </c>
      <c r="O165" t="s">
        <v>626</v>
      </c>
      <c r="P165" t="s">
        <v>537</v>
      </c>
      <c r="Q165" t="s">
        <v>299</v>
      </c>
      <c r="R165" t="s">
        <v>589</v>
      </c>
      <c r="S165">
        <v>92</v>
      </c>
      <c r="T165">
        <v>973</v>
      </c>
      <c r="U165">
        <v>9.4552929100000002E-2</v>
      </c>
      <c r="V165" s="175" t="str">
        <f t="shared" si="42"/>
        <v>Aug - 14</v>
      </c>
      <c r="Y165" s="175" t="str">
        <f t="shared" si="43"/>
        <v>All Trigger TypesOthersMar - 14Action Taken (Late)</v>
      </c>
      <c r="Z165" t="s">
        <v>626</v>
      </c>
      <c r="AA165" t="s">
        <v>106</v>
      </c>
      <c r="AB165" t="s">
        <v>525</v>
      </c>
      <c r="AC165">
        <v>18</v>
      </c>
      <c r="AD165" t="s">
        <v>589</v>
      </c>
      <c r="AE165">
        <v>1</v>
      </c>
      <c r="AF165">
        <v>5.5555555600000001E-2</v>
      </c>
      <c r="AG165" s="175" t="str">
        <f t="shared" si="44"/>
        <v>Mar - 14</v>
      </c>
      <c r="AK165" s="175" t="str">
        <f t="shared" si="45"/>
        <v>New TriggersOthersMar - 14Others</v>
      </c>
      <c r="AL165" t="s">
        <v>598</v>
      </c>
      <c r="AM165" t="s">
        <v>106</v>
      </c>
      <c r="AN165" t="s">
        <v>525</v>
      </c>
      <c r="AO165" t="s">
        <v>106</v>
      </c>
      <c r="AP165">
        <v>2</v>
      </c>
      <c r="AQ165">
        <v>42</v>
      </c>
      <c r="AR165">
        <v>4.7619047599999999E-2</v>
      </c>
      <c r="AS165" s="175" t="str">
        <f t="shared" si="46"/>
        <v>Mar - 14</v>
      </c>
      <c r="AX165" s="175" t="str">
        <f t="shared" si="47"/>
        <v>All Trigger TypesOthersMar - 14</v>
      </c>
      <c r="AY165" t="s">
        <v>626</v>
      </c>
      <c r="AZ165" t="s">
        <v>106</v>
      </c>
      <c r="BA165" t="s">
        <v>525</v>
      </c>
      <c r="BB165">
        <v>97</v>
      </c>
      <c r="BC165">
        <v>2.08333333E-2</v>
      </c>
      <c r="BD165">
        <v>8.5505617978000004</v>
      </c>
      <c r="BE165" s="175" t="str">
        <f t="shared" si="48"/>
        <v>Mar - 14</v>
      </c>
      <c r="BF165" s="30"/>
      <c r="BM165" s="175" t="str">
        <f t="shared" si="49"/>
        <v>Settlement AdvanceNov - 14Split Funding</v>
      </c>
      <c r="BN165" t="s">
        <v>164</v>
      </c>
      <c r="BO165" t="s">
        <v>302</v>
      </c>
      <c r="BP165">
        <v>0</v>
      </c>
      <c r="BQ165">
        <v>0</v>
      </c>
      <c r="BR165">
        <v>59842.7</v>
      </c>
      <c r="BS165" t="s">
        <v>602</v>
      </c>
      <c r="BT165" s="175">
        <f t="shared" si="50"/>
        <v>0</v>
      </c>
      <c r="BU165" s="175" t="str">
        <f t="shared" si="51"/>
        <v>Nov - 14</v>
      </c>
      <c r="CU165" s="175" t="str">
        <f t="shared" si="52"/>
        <v>Settlement AdvanceNov - 14Restaurant</v>
      </c>
      <c r="CV165" t="s">
        <v>164</v>
      </c>
      <c r="CW165" t="s">
        <v>302</v>
      </c>
      <c r="CX165">
        <v>1</v>
      </c>
      <c r="CY165">
        <v>170850.74</v>
      </c>
      <c r="CZ165">
        <v>3556639.47</v>
      </c>
      <c r="DA165" t="s">
        <v>13</v>
      </c>
      <c r="DB165" s="175">
        <f t="shared" si="53"/>
        <v>4.8037126461963259E-2</v>
      </c>
      <c r="DC165" s="175" t="str">
        <f t="shared" si="54"/>
        <v>Nov - 14</v>
      </c>
      <c r="DH165" s="175" t="str">
        <f t="shared" si="55"/>
        <v>W/O last 6MAll IndustriesOne Year FinancingM14</v>
      </c>
      <c r="DI165" t="s">
        <v>158</v>
      </c>
      <c r="DJ165" t="s">
        <v>562</v>
      </c>
      <c r="DK165" t="s">
        <v>597</v>
      </c>
      <c r="DL165" t="s">
        <v>604</v>
      </c>
      <c r="DM165">
        <v>21</v>
      </c>
    </row>
    <row r="166" spans="2:117" x14ac:dyDescent="0.3">
      <c r="B166" s="175" t="str">
        <f t="shared" si="39"/>
        <v>RetriggersDebit ACH behaviorOct - 14</v>
      </c>
      <c r="C166" t="s">
        <v>599</v>
      </c>
      <c r="D166" t="s">
        <v>204</v>
      </c>
      <c r="E166" t="s">
        <v>301</v>
      </c>
      <c r="F166">
        <v>31</v>
      </c>
      <c r="G166">
        <v>6</v>
      </c>
      <c r="H166">
        <v>25</v>
      </c>
      <c r="I166" s="175" t="str">
        <f t="shared" si="40"/>
        <v>Oct - 14</v>
      </c>
      <c r="N166" s="175" t="str">
        <f t="shared" si="41"/>
        <v>All Trigger TypesNo amortizationAll MonthsNo Action Taken (Req)</v>
      </c>
      <c r="O166" t="s">
        <v>626</v>
      </c>
      <c r="P166" t="s">
        <v>537</v>
      </c>
      <c r="Q166" t="s">
        <v>594</v>
      </c>
      <c r="R166" t="s">
        <v>616</v>
      </c>
      <c r="S166">
        <v>5585</v>
      </c>
      <c r="T166">
        <v>11498</v>
      </c>
      <c r="U166">
        <v>0.48573664989999998</v>
      </c>
      <c r="V166" s="175" t="str">
        <f t="shared" si="42"/>
        <v>All Months</v>
      </c>
      <c r="Y166" s="175" t="str">
        <f t="shared" si="43"/>
        <v>All Trigger TypesOthersMar - 14Action Taken (Timely)</v>
      </c>
      <c r="Z166" t="s">
        <v>626</v>
      </c>
      <c r="AA166" t="s">
        <v>106</v>
      </c>
      <c r="AB166" t="s">
        <v>525</v>
      </c>
      <c r="AC166">
        <v>13</v>
      </c>
      <c r="AD166" t="s">
        <v>588</v>
      </c>
      <c r="AE166">
        <v>0</v>
      </c>
      <c r="AF166">
        <v>0</v>
      </c>
      <c r="AG166" s="175" t="str">
        <f t="shared" si="44"/>
        <v>Mar - 14</v>
      </c>
      <c r="AK166" s="175" t="str">
        <f t="shared" si="45"/>
        <v>New TriggersAgingMay - 14Customer contact</v>
      </c>
      <c r="AL166" t="s">
        <v>598</v>
      </c>
      <c r="AM166" t="s">
        <v>391</v>
      </c>
      <c r="AN166" t="s">
        <v>296</v>
      </c>
      <c r="AO166" t="s">
        <v>571</v>
      </c>
      <c r="AP166">
        <v>20</v>
      </c>
      <c r="AQ166">
        <v>57</v>
      </c>
      <c r="AR166">
        <v>0.35087719299999998</v>
      </c>
      <c r="AS166" s="175" t="str">
        <f t="shared" si="46"/>
        <v>May - 14</v>
      </c>
      <c r="AX166" s="175" t="str">
        <f t="shared" si="47"/>
        <v>All Trigger TypesOthersMay - 14</v>
      </c>
      <c r="AY166" t="s">
        <v>626</v>
      </c>
      <c r="AZ166" t="s">
        <v>106</v>
      </c>
      <c r="BA166" t="s">
        <v>296</v>
      </c>
      <c r="BB166">
        <v>401</v>
      </c>
      <c r="BC166">
        <v>1.2722646299999999E-2</v>
      </c>
      <c r="BD166">
        <v>3.5402684564000002</v>
      </c>
      <c r="BE166" s="175" t="str">
        <f t="shared" si="48"/>
        <v>May - 14</v>
      </c>
      <c r="BF166" s="30"/>
      <c r="BM166" s="175" t="str">
        <f t="shared" si="49"/>
        <v>Settlement AdvanceOct - 14AXP only</v>
      </c>
      <c r="BN166" t="s">
        <v>164</v>
      </c>
      <c r="BO166" t="s">
        <v>301</v>
      </c>
      <c r="BP166">
        <v>1</v>
      </c>
      <c r="BQ166">
        <v>18446.03</v>
      </c>
      <c r="BR166">
        <v>12950716.289999999</v>
      </c>
      <c r="BS166" t="s">
        <v>576</v>
      </c>
      <c r="BT166" s="175">
        <f t="shared" si="50"/>
        <v>1.4243250787790982E-3</v>
      </c>
      <c r="BU166" s="175" t="str">
        <f t="shared" si="51"/>
        <v>Oct - 14</v>
      </c>
      <c r="CU166" s="175" t="str">
        <f t="shared" si="52"/>
        <v>Settlement AdvanceNov - 14Retail</v>
      </c>
      <c r="CV166" t="s">
        <v>164</v>
      </c>
      <c r="CW166" t="s">
        <v>302</v>
      </c>
      <c r="CX166">
        <v>1</v>
      </c>
      <c r="CY166">
        <v>9255.26</v>
      </c>
      <c r="CZ166">
        <v>7606072.7800000003</v>
      </c>
      <c r="DA166" t="s">
        <v>12</v>
      </c>
      <c r="DB166" s="175">
        <f t="shared" si="53"/>
        <v>1.2168250643533811E-3</v>
      </c>
      <c r="DC166" s="175" t="str">
        <f t="shared" si="54"/>
        <v>Nov - 14</v>
      </c>
      <c r="DH166" s="175" t="str">
        <f t="shared" si="55"/>
        <v>W/O last 6MAll IndustriesOne Year FinancingM15</v>
      </c>
      <c r="DI166" t="s">
        <v>158</v>
      </c>
      <c r="DJ166" t="s">
        <v>563</v>
      </c>
      <c r="DK166" t="s">
        <v>597</v>
      </c>
      <c r="DL166" t="s">
        <v>604</v>
      </c>
      <c r="DM166">
        <v>4</v>
      </c>
    </row>
    <row r="167" spans="2:117" x14ac:dyDescent="0.3">
      <c r="B167" s="175" t="str">
        <f t="shared" si="39"/>
        <v>New TriggersDebit ACH behaviorSep - 14</v>
      </c>
      <c r="C167" t="s">
        <v>598</v>
      </c>
      <c r="D167" t="s">
        <v>204</v>
      </c>
      <c r="E167" t="s">
        <v>300</v>
      </c>
      <c r="F167">
        <v>34</v>
      </c>
      <c r="G167">
        <v>8</v>
      </c>
      <c r="H167">
        <v>26</v>
      </c>
      <c r="I167" s="175" t="str">
        <f t="shared" si="40"/>
        <v>Sep - 14</v>
      </c>
      <c r="N167" s="175" t="str">
        <f t="shared" si="41"/>
        <v>All Trigger TypesNo amortizationAll MonthsNo Action Taken (Not Req)</v>
      </c>
      <c r="O167" t="s">
        <v>626</v>
      </c>
      <c r="P167" t="s">
        <v>537</v>
      </c>
      <c r="Q167" t="s">
        <v>594</v>
      </c>
      <c r="R167" t="s">
        <v>617</v>
      </c>
      <c r="S167">
        <v>3665</v>
      </c>
      <c r="T167">
        <v>11498</v>
      </c>
      <c r="U167">
        <v>0.3187510871</v>
      </c>
      <c r="V167" s="175" t="str">
        <f t="shared" si="42"/>
        <v>All Months</v>
      </c>
      <c r="Y167" s="175" t="str">
        <f t="shared" si="43"/>
        <v>All Trigger TypesOthersMar - 14No Action Taken (Not Req)</v>
      </c>
      <c r="Z167" t="s">
        <v>626</v>
      </c>
      <c r="AA167" t="s">
        <v>106</v>
      </c>
      <c r="AB167" t="s">
        <v>525</v>
      </c>
      <c r="AC167">
        <v>14</v>
      </c>
      <c r="AD167" t="s">
        <v>617</v>
      </c>
      <c r="AE167">
        <v>0</v>
      </c>
      <c r="AF167">
        <v>0</v>
      </c>
      <c r="AG167" s="175" t="str">
        <f t="shared" si="44"/>
        <v>Mar - 14</v>
      </c>
      <c r="AK167" s="175" t="str">
        <f t="shared" si="45"/>
        <v>New TriggersAgingMay - 14No action</v>
      </c>
      <c r="AL167" t="s">
        <v>598</v>
      </c>
      <c r="AM167" t="s">
        <v>391</v>
      </c>
      <c r="AN167" t="s">
        <v>296</v>
      </c>
      <c r="AO167" t="s">
        <v>623</v>
      </c>
      <c r="AP167">
        <v>35</v>
      </c>
      <c r="AQ167">
        <v>57</v>
      </c>
      <c r="AR167">
        <v>0.61403508770000004</v>
      </c>
      <c r="AS167" s="175" t="str">
        <f t="shared" si="46"/>
        <v>May - 14</v>
      </c>
      <c r="AX167" s="175" t="str">
        <f t="shared" si="47"/>
        <v>All Trigger TypesOthersNov - 14</v>
      </c>
      <c r="AY167" t="s">
        <v>626</v>
      </c>
      <c r="AZ167" t="s">
        <v>106</v>
      </c>
      <c r="BA167" t="s">
        <v>302</v>
      </c>
      <c r="BB167">
        <v>536</v>
      </c>
      <c r="BC167">
        <v>0</v>
      </c>
      <c r="BD167">
        <v>3.9857954544999998</v>
      </c>
      <c r="BE167" s="175" t="str">
        <f t="shared" si="48"/>
        <v>Nov - 14</v>
      </c>
      <c r="BF167" s="30"/>
      <c r="BM167" s="175" t="str">
        <f t="shared" si="49"/>
        <v>Settlement AdvanceOct - 14Lockbox</v>
      </c>
      <c r="BN167" t="s">
        <v>164</v>
      </c>
      <c r="BO167" t="s">
        <v>301</v>
      </c>
      <c r="BP167">
        <v>0</v>
      </c>
      <c r="BQ167">
        <v>-216.08</v>
      </c>
      <c r="BR167">
        <v>1871971.37</v>
      </c>
      <c r="BS167" t="s">
        <v>249</v>
      </c>
      <c r="BT167" s="175">
        <f t="shared" si="50"/>
        <v>-1.1542911577755594E-4</v>
      </c>
      <c r="BU167" s="175" t="str">
        <f t="shared" si="51"/>
        <v>Oct - 14</v>
      </c>
      <c r="CU167" s="175" t="str">
        <f t="shared" si="52"/>
        <v>Settlement AdvanceOct - 14Others</v>
      </c>
      <c r="CV167" t="s">
        <v>164</v>
      </c>
      <c r="CW167" t="s">
        <v>301</v>
      </c>
      <c r="CX167">
        <v>0</v>
      </c>
      <c r="CY167">
        <v>0</v>
      </c>
      <c r="CZ167">
        <v>2747954.88</v>
      </c>
      <c r="DA167" t="s">
        <v>106</v>
      </c>
      <c r="DB167" s="175">
        <f t="shared" si="53"/>
        <v>0</v>
      </c>
      <c r="DC167" s="175" t="str">
        <f t="shared" si="54"/>
        <v>Oct - 14</v>
      </c>
      <c r="DH167" s="175" t="str">
        <f t="shared" si="55"/>
        <v>W/O last 6MAll IndustriesOne Year FinancingM16</v>
      </c>
      <c r="DI167" t="s">
        <v>158</v>
      </c>
      <c r="DJ167" t="s">
        <v>564</v>
      </c>
      <c r="DK167" t="s">
        <v>597</v>
      </c>
      <c r="DL167" t="s">
        <v>604</v>
      </c>
      <c r="DM167">
        <v>4</v>
      </c>
    </row>
    <row r="168" spans="2:117" x14ac:dyDescent="0.3">
      <c r="B168" s="175" t="str">
        <f t="shared" si="39"/>
        <v>RetriggersDebit ACH behaviorSep - 14</v>
      </c>
      <c r="C168" t="s">
        <v>599</v>
      </c>
      <c r="D168" t="s">
        <v>204</v>
      </c>
      <c r="E168" t="s">
        <v>300</v>
      </c>
      <c r="F168">
        <v>57</v>
      </c>
      <c r="G168">
        <v>7</v>
      </c>
      <c r="H168">
        <v>50</v>
      </c>
      <c r="I168" s="175" t="str">
        <f t="shared" si="40"/>
        <v>Sep - 14</v>
      </c>
      <c r="N168" s="175" t="str">
        <f t="shared" si="41"/>
        <v>All Trigger TypesNo amortizationAll MonthsAction Taken (Timely)</v>
      </c>
      <c r="O168" t="s">
        <v>626</v>
      </c>
      <c r="P168" t="s">
        <v>537</v>
      </c>
      <c r="Q168" t="s">
        <v>594</v>
      </c>
      <c r="R168" t="s">
        <v>588</v>
      </c>
      <c r="S168">
        <v>1080</v>
      </c>
      <c r="T168">
        <v>11498</v>
      </c>
      <c r="U168">
        <v>9.3929378999999993E-2</v>
      </c>
      <c r="V168" s="175" t="str">
        <f t="shared" si="42"/>
        <v>All Months</v>
      </c>
      <c r="Y168" s="175" t="str">
        <f t="shared" si="43"/>
        <v>All Trigger TypesOthersMar - 14No Action Taken (Req)</v>
      </c>
      <c r="Z168" t="s">
        <v>626</v>
      </c>
      <c r="AA168" t="s">
        <v>106</v>
      </c>
      <c r="AB168" t="s">
        <v>525</v>
      </c>
      <c r="AC168">
        <v>52</v>
      </c>
      <c r="AD168" t="s">
        <v>616</v>
      </c>
      <c r="AE168">
        <v>1</v>
      </c>
      <c r="AF168">
        <v>1.9230769200000001E-2</v>
      </c>
      <c r="AG168" s="175" t="str">
        <f t="shared" si="44"/>
        <v>Mar - 14</v>
      </c>
      <c r="AK168" s="175" t="str">
        <f t="shared" si="45"/>
        <v>New TriggersAgingMay - 14Others</v>
      </c>
      <c r="AL168" t="s">
        <v>598</v>
      </c>
      <c r="AM168" t="s">
        <v>391</v>
      </c>
      <c r="AN168" t="s">
        <v>296</v>
      </c>
      <c r="AO168" t="s">
        <v>106</v>
      </c>
      <c r="AP168">
        <v>1</v>
      </c>
      <c r="AQ168">
        <v>57</v>
      </c>
      <c r="AR168">
        <v>1.75438596E-2</v>
      </c>
      <c r="AS168" s="175" t="str">
        <f t="shared" si="46"/>
        <v>May - 14</v>
      </c>
      <c r="AX168" s="175" t="str">
        <f t="shared" si="47"/>
        <v>All Trigger TypesOthersOct - 14</v>
      </c>
      <c r="AY168" t="s">
        <v>626</v>
      </c>
      <c r="AZ168" t="s">
        <v>106</v>
      </c>
      <c r="BA168" t="s">
        <v>301</v>
      </c>
      <c r="BB168">
        <v>604</v>
      </c>
      <c r="BC168">
        <v>0</v>
      </c>
      <c r="BD168">
        <v>3.0217917675999999</v>
      </c>
      <c r="BE168" s="175" t="str">
        <f t="shared" si="48"/>
        <v>Oct - 14</v>
      </c>
      <c r="BF168" s="30"/>
      <c r="BM168" s="175" t="str">
        <f t="shared" si="49"/>
        <v>Settlement AdvanceSep - 14AXP only</v>
      </c>
      <c r="BN168" t="s">
        <v>164</v>
      </c>
      <c r="BO168" t="s">
        <v>300</v>
      </c>
      <c r="BP168">
        <v>5</v>
      </c>
      <c r="BQ168">
        <v>46794.8</v>
      </c>
      <c r="BR168">
        <v>13662517.23</v>
      </c>
      <c r="BS168" t="s">
        <v>576</v>
      </c>
      <c r="BT168" s="175">
        <f t="shared" si="50"/>
        <v>3.4250496604863205E-3</v>
      </c>
      <c r="BU168" s="175" t="str">
        <f t="shared" si="51"/>
        <v>Sep - 14</v>
      </c>
      <c r="CU168" s="175" t="str">
        <f t="shared" si="52"/>
        <v>Settlement AdvanceOct - 14Restaurant</v>
      </c>
      <c r="CV168" t="s">
        <v>164</v>
      </c>
      <c r="CW168" t="s">
        <v>301</v>
      </c>
      <c r="CX168">
        <v>0</v>
      </c>
      <c r="CY168">
        <v>0</v>
      </c>
      <c r="CZ168">
        <v>3471792.96</v>
      </c>
      <c r="DA168" t="s">
        <v>13</v>
      </c>
      <c r="DB168" s="175">
        <f t="shared" si="53"/>
        <v>0</v>
      </c>
      <c r="DC168" s="175" t="str">
        <f t="shared" si="54"/>
        <v>Oct - 14</v>
      </c>
      <c r="DH168" s="175" t="str">
        <f t="shared" si="55"/>
        <v>W/O last 6MAll IndustriesSettlement AdvanceM5</v>
      </c>
      <c r="DI168" t="s">
        <v>164</v>
      </c>
      <c r="DJ168" t="s">
        <v>72</v>
      </c>
      <c r="DK168" t="s">
        <v>597</v>
      </c>
      <c r="DL168" t="s">
        <v>604</v>
      </c>
      <c r="DM168">
        <v>2</v>
      </c>
    </row>
    <row r="169" spans="2:117" x14ac:dyDescent="0.3">
      <c r="B169" s="175" t="str">
        <f t="shared" si="39"/>
        <v>New TriggersNo amortizationApr - 14</v>
      </c>
      <c r="C169" t="s">
        <v>598</v>
      </c>
      <c r="D169" t="s">
        <v>537</v>
      </c>
      <c r="E169" t="s">
        <v>295</v>
      </c>
      <c r="F169">
        <v>546</v>
      </c>
      <c r="G169">
        <v>100</v>
      </c>
      <c r="H169">
        <v>446</v>
      </c>
      <c r="I169" s="175" t="str">
        <f t="shared" si="40"/>
        <v>Apr - 14</v>
      </c>
      <c r="N169" s="175" t="str">
        <f t="shared" si="41"/>
        <v>All Trigger TypesNo amortizationAll MonthsAction Taken (Late)</v>
      </c>
      <c r="O169" t="s">
        <v>626</v>
      </c>
      <c r="P169" t="s">
        <v>537</v>
      </c>
      <c r="Q169" t="s">
        <v>594</v>
      </c>
      <c r="R169" t="s">
        <v>589</v>
      </c>
      <c r="S169">
        <v>1168</v>
      </c>
      <c r="T169">
        <v>11498</v>
      </c>
      <c r="U169">
        <v>0.101582884</v>
      </c>
      <c r="V169" s="175" t="str">
        <f t="shared" si="42"/>
        <v>All Months</v>
      </c>
      <c r="Y169" s="175" t="str">
        <f t="shared" si="43"/>
        <v>All Trigger TypesOthersMay - 14Action Taken (Late)</v>
      </c>
      <c r="Z169" t="s">
        <v>626</v>
      </c>
      <c r="AA169" t="s">
        <v>106</v>
      </c>
      <c r="AB169" t="s">
        <v>296</v>
      </c>
      <c r="AC169">
        <v>19</v>
      </c>
      <c r="AD169" t="s">
        <v>589</v>
      </c>
      <c r="AE169">
        <v>0</v>
      </c>
      <c r="AF169">
        <v>0</v>
      </c>
      <c r="AG169" s="175" t="str">
        <f t="shared" si="44"/>
        <v>May - 14</v>
      </c>
      <c r="AK169" s="175" t="str">
        <f t="shared" si="45"/>
        <v>New TriggersAgingMay - 14Payment plan</v>
      </c>
      <c r="AL169" t="s">
        <v>598</v>
      </c>
      <c r="AM169" t="s">
        <v>391</v>
      </c>
      <c r="AN169" t="s">
        <v>296</v>
      </c>
      <c r="AO169" t="s">
        <v>538</v>
      </c>
      <c r="AP169">
        <v>1</v>
      </c>
      <c r="AQ169">
        <v>57</v>
      </c>
      <c r="AR169">
        <v>1.75438596E-2</v>
      </c>
      <c r="AS169" s="175" t="str">
        <f t="shared" si="46"/>
        <v>May - 14</v>
      </c>
      <c r="AX169" s="175" t="str">
        <f t="shared" si="47"/>
        <v>All Trigger TypesOthersSep - 14</v>
      </c>
      <c r="AY169" t="s">
        <v>626</v>
      </c>
      <c r="AZ169" t="s">
        <v>106</v>
      </c>
      <c r="BA169" t="s">
        <v>300</v>
      </c>
      <c r="BB169">
        <v>561</v>
      </c>
      <c r="BC169">
        <v>0</v>
      </c>
      <c r="BD169">
        <v>2.1363636364</v>
      </c>
      <c r="BE169" s="175" t="str">
        <f t="shared" si="48"/>
        <v>Sep - 14</v>
      </c>
      <c r="BF169" s="30"/>
      <c r="BM169" s="175" t="str">
        <f t="shared" si="49"/>
        <v>Settlement AdvanceSep - 14Lockbox</v>
      </c>
      <c r="BN169" t="s">
        <v>164</v>
      </c>
      <c r="BO169" t="s">
        <v>300</v>
      </c>
      <c r="BP169">
        <v>1</v>
      </c>
      <c r="BQ169">
        <v>34843.97</v>
      </c>
      <c r="BR169">
        <v>1953041.39</v>
      </c>
      <c r="BS169" t="s">
        <v>249</v>
      </c>
      <c r="BT169" s="175">
        <f t="shared" si="50"/>
        <v>1.784087637794507E-2</v>
      </c>
      <c r="BU169" s="175" t="str">
        <f t="shared" si="51"/>
        <v>Sep - 14</v>
      </c>
      <c r="CU169" s="175" t="str">
        <f t="shared" si="52"/>
        <v>Settlement AdvanceOct - 14Retail</v>
      </c>
      <c r="CV169" t="s">
        <v>164</v>
      </c>
      <c r="CW169" t="s">
        <v>301</v>
      </c>
      <c r="CX169">
        <v>1</v>
      </c>
      <c r="CY169">
        <v>18229.95</v>
      </c>
      <c r="CZ169">
        <v>8602939.8200000003</v>
      </c>
      <c r="DA169" t="s">
        <v>12</v>
      </c>
      <c r="DB169" s="175">
        <f t="shared" si="53"/>
        <v>2.1190372571965755E-3</v>
      </c>
      <c r="DC169" s="175" t="str">
        <f t="shared" si="54"/>
        <v>Oct - 14</v>
      </c>
      <c r="DH169" s="175" t="str">
        <f t="shared" si="55"/>
        <v>W/O last 6MAll IndustriesSettlement AdvanceM6</v>
      </c>
      <c r="DI169" t="s">
        <v>164</v>
      </c>
      <c r="DJ169" t="s">
        <v>73</v>
      </c>
      <c r="DK169" t="s">
        <v>597</v>
      </c>
      <c r="DL169" t="s">
        <v>604</v>
      </c>
      <c r="DM169">
        <v>1</v>
      </c>
    </row>
    <row r="170" spans="2:117" x14ac:dyDescent="0.3">
      <c r="B170" s="175" t="str">
        <f t="shared" si="39"/>
        <v>RetriggersNo amortizationApr - 14</v>
      </c>
      <c r="C170" t="s">
        <v>599</v>
      </c>
      <c r="D170" t="s">
        <v>537</v>
      </c>
      <c r="E170" t="s">
        <v>295</v>
      </c>
      <c r="F170">
        <v>2</v>
      </c>
      <c r="G170">
        <v>2</v>
      </c>
      <c r="H170">
        <v>0</v>
      </c>
      <c r="I170" s="175" t="str">
        <f t="shared" si="40"/>
        <v>Apr - 14</v>
      </c>
      <c r="N170" s="175" t="str">
        <f t="shared" si="41"/>
        <v>All Trigger TypesNo amortizationDec - 14No Action Taken (Req)</v>
      </c>
      <c r="O170" t="s">
        <v>626</v>
      </c>
      <c r="P170" t="s">
        <v>537</v>
      </c>
      <c r="Q170" t="s">
        <v>303</v>
      </c>
      <c r="R170" t="s">
        <v>616</v>
      </c>
      <c r="S170">
        <v>293</v>
      </c>
      <c r="T170">
        <v>1340</v>
      </c>
      <c r="U170">
        <v>0.21865671640000001</v>
      </c>
      <c r="V170" s="175" t="str">
        <f t="shared" si="42"/>
        <v>Dec - 14</v>
      </c>
      <c r="Y170" s="175" t="str">
        <f t="shared" si="43"/>
        <v>All Trigger TypesOthersMay - 14Action Taken (Timely)</v>
      </c>
      <c r="Z170" t="s">
        <v>626</v>
      </c>
      <c r="AA170" t="s">
        <v>106</v>
      </c>
      <c r="AB170" t="s">
        <v>296</v>
      </c>
      <c r="AC170">
        <v>49</v>
      </c>
      <c r="AD170" t="s">
        <v>588</v>
      </c>
      <c r="AE170">
        <v>2</v>
      </c>
      <c r="AF170">
        <v>4.08163265E-2</v>
      </c>
      <c r="AG170" s="175" t="str">
        <f t="shared" si="44"/>
        <v>May - 14</v>
      </c>
      <c r="AK170" s="175" t="str">
        <f t="shared" si="45"/>
        <v>New TriggersCV dropMay - 14Customer contact</v>
      </c>
      <c r="AL170" t="s">
        <v>598</v>
      </c>
      <c r="AM170" t="s">
        <v>203</v>
      </c>
      <c r="AN170" t="s">
        <v>296</v>
      </c>
      <c r="AO170" t="s">
        <v>571</v>
      </c>
      <c r="AP170">
        <v>53</v>
      </c>
      <c r="AQ170">
        <v>229</v>
      </c>
      <c r="AR170">
        <v>0.23144104800000001</v>
      </c>
      <c r="AS170" s="175" t="str">
        <f t="shared" si="46"/>
        <v>May - 14</v>
      </c>
      <c r="AX170" s="175" t="str">
        <f t="shared" si="47"/>
        <v>New TriggersOthersApr - 14</v>
      </c>
      <c r="AY170" t="s">
        <v>598</v>
      </c>
      <c r="AZ170" t="s">
        <v>106</v>
      </c>
      <c r="BA170" t="s">
        <v>295</v>
      </c>
      <c r="BB170">
        <v>284</v>
      </c>
      <c r="BC170">
        <v>0</v>
      </c>
      <c r="BD170">
        <v>3.3612334802000001</v>
      </c>
      <c r="BE170" s="175" t="str">
        <f t="shared" si="48"/>
        <v>Apr - 14</v>
      </c>
      <c r="BF170" s="30"/>
      <c r="BM170" s="175" t="str">
        <f t="shared" si="49"/>
        <v>Two Year FinancingAug - 14AXP only</v>
      </c>
      <c r="BN170" t="s">
        <v>161</v>
      </c>
      <c r="BO170" t="s">
        <v>299</v>
      </c>
      <c r="BP170">
        <v>0</v>
      </c>
      <c r="BQ170">
        <v>0</v>
      </c>
      <c r="BR170">
        <v>43425472.460000001</v>
      </c>
      <c r="BS170" t="s">
        <v>576</v>
      </c>
      <c r="BT170" s="175">
        <f t="shared" si="50"/>
        <v>0</v>
      </c>
      <c r="BU170" s="175" t="str">
        <f t="shared" si="51"/>
        <v>Aug - 14</v>
      </c>
      <c r="CU170" s="175" t="str">
        <f t="shared" si="52"/>
        <v>Settlement AdvanceSep - 14Others</v>
      </c>
      <c r="CV170" t="s">
        <v>164</v>
      </c>
      <c r="CW170" t="s">
        <v>300</v>
      </c>
      <c r="CX170">
        <v>1</v>
      </c>
      <c r="CY170">
        <v>34843.97</v>
      </c>
      <c r="CZ170">
        <v>3282721.14</v>
      </c>
      <c r="DA170" t="s">
        <v>106</v>
      </c>
      <c r="DB170" s="175">
        <f t="shared" si="53"/>
        <v>1.0614355747561305E-2</v>
      </c>
      <c r="DC170" s="175" t="str">
        <f t="shared" si="54"/>
        <v>Sep - 14</v>
      </c>
      <c r="DH170" s="175" t="str">
        <f t="shared" si="55"/>
        <v>W/O last 6MAll IndustriesSettlement AdvanceM7</v>
      </c>
      <c r="DI170" t="s">
        <v>164</v>
      </c>
      <c r="DJ170" t="s">
        <v>74</v>
      </c>
      <c r="DK170" t="s">
        <v>597</v>
      </c>
      <c r="DL170" t="s">
        <v>604</v>
      </c>
      <c r="DM170">
        <v>3</v>
      </c>
    </row>
    <row r="171" spans="2:117" x14ac:dyDescent="0.3">
      <c r="B171" s="175" t="str">
        <f t="shared" si="39"/>
        <v>New TriggersNo amortizationAug - 14</v>
      </c>
      <c r="C171" t="s">
        <v>598</v>
      </c>
      <c r="D171" t="s">
        <v>537</v>
      </c>
      <c r="E171" t="s">
        <v>299</v>
      </c>
      <c r="F171">
        <v>770</v>
      </c>
      <c r="G171">
        <v>148</v>
      </c>
      <c r="H171">
        <v>622</v>
      </c>
      <c r="I171" s="175" t="str">
        <f t="shared" si="40"/>
        <v>Aug - 14</v>
      </c>
      <c r="N171" s="175" t="str">
        <f t="shared" si="41"/>
        <v>All Trigger TypesNo amortizationDec - 14No Action Taken (Not Req)</v>
      </c>
      <c r="O171" t="s">
        <v>626</v>
      </c>
      <c r="P171" t="s">
        <v>537</v>
      </c>
      <c r="Q171" t="s">
        <v>303</v>
      </c>
      <c r="R171" t="s">
        <v>617</v>
      </c>
      <c r="S171">
        <v>783</v>
      </c>
      <c r="T171">
        <v>1340</v>
      </c>
      <c r="U171">
        <v>0.58432835819999995</v>
      </c>
      <c r="V171" s="175" t="str">
        <f t="shared" si="42"/>
        <v>Dec - 14</v>
      </c>
      <c r="Y171" s="175" t="str">
        <f t="shared" si="43"/>
        <v>All Trigger TypesOthersMay - 14No Action Taken (Not Req)</v>
      </c>
      <c r="Z171" t="s">
        <v>626</v>
      </c>
      <c r="AA171" t="s">
        <v>106</v>
      </c>
      <c r="AB171" t="s">
        <v>296</v>
      </c>
      <c r="AC171">
        <v>58</v>
      </c>
      <c r="AD171" t="s">
        <v>617</v>
      </c>
      <c r="AE171">
        <v>0</v>
      </c>
      <c r="AF171">
        <v>0</v>
      </c>
      <c r="AG171" s="175" t="str">
        <f t="shared" si="44"/>
        <v>May - 14</v>
      </c>
      <c r="AK171" s="175" t="str">
        <f t="shared" si="45"/>
        <v>New TriggersCV dropMay - 14Debit ACH</v>
      </c>
      <c r="AL171" t="s">
        <v>598</v>
      </c>
      <c r="AM171" t="s">
        <v>203</v>
      </c>
      <c r="AN171" t="s">
        <v>296</v>
      </c>
      <c r="AO171" t="s">
        <v>202</v>
      </c>
      <c r="AP171">
        <v>3</v>
      </c>
      <c r="AQ171">
        <v>229</v>
      </c>
      <c r="AR171">
        <v>1.3100436700000001E-2</v>
      </c>
      <c r="AS171" s="175" t="str">
        <f t="shared" si="46"/>
        <v>May - 14</v>
      </c>
      <c r="AX171" s="175" t="str">
        <f t="shared" si="47"/>
        <v>New TriggersOthersAug - 14</v>
      </c>
      <c r="AY171" t="s">
        <v>598</v>
      </c>
      <c r="AZ171" t="s">
        <v>106</v>
      </c>
      <c r="BA171" t="s">
        <v>299</v>
      </c>
      <c r="BB171">
        <v>386</v>
      </c>
      <c r="BC171">
        <v>0</v>
      </c>
      <c r="BD171">
        <v>2.6428571429000001</v>
      </c>
      <c r="BE171" s="175" t="str">
        <f t="shared" si="48"/>
        <v>Aug - 14</v>
      </c>
      <c r="BF171" s="30"/>
      <c r="BM171" s="175" t="str">
        <f t="shared" si="49"/>
        <v>Two Year FinancingAug - 14Lockbox</v>
      </c>
      <c r="BN171" t="s">
        <v>161</v>
      </c>
      <c r="BO171" t="s">
        <v>299</v>
      </c>
      <c r="BP171">
        <v>0</v>
      </c>
      <c r="BQ171">
        <v>0</v>
      </c>
      <c r="BR171">
        <v>4316988.21</v>
      </c>
      <c r="BS171" t="s">
        <v>249</v>
      </c>
      <c r="BT171" s="175">
        <f t="shared" si="50"/>
        <v>0</v>
      </c>
      <c r="BU171" s="175" t="str">
        <f t="shared" si="51"/>
        <v>Aug - 14</v>
      </c>
      <c r="CU171" s="175" t="str">
        <f t="shared" si="52"/>
        <v>Settlement AdvanceSep - 14Restaurant</v>
      </c>
      <c r="CV171" t="s">
        <v>164</v>
      </c>
      <c r="CW171" t="s">
        <v>300</v>
      </c>
      <c r="CX171">
        <v>2</v>
      </c>
      <c r="CY171">
        <v>22555.52</v>
      </c>
      <c r="CZ171">
        <v>4188596.05</v>
      </c>
      <c r="DA171" t="s">
        <v>13</v>
      </c>
      <c r="DB171" s="175">
        <f t="shared" si="53"/>
        <v>5.3849833525961522E-3</v>
      </c>
      <c r="DC171" s="175" t="str">
        <f t="shared" si="54"/>
        <v>Sep - 14</v>
      </c>
      <c r="DH171" s="175" t="str">
        <f t="shared" si="55"/>
        <v>W/O last 6MAll IndustriesSettlement AdvanceM8</v>
      </c>
      <c r="DI171" t="s">
        <v>164</v>
      </c>
      <c r="DJ171" t="s">
        <v>75</v>
      </c>
      <c r="DK171" t="s">
        <v>597</v>
      </c>
      <c r="DL171" t="s">
        <v>604</v>
      </c>
      <c r="DM171">
        <v>4</v>
      </c>
    </row>
    <row r="172" spans="2:117" x14ac:dyDescent="0.3">
      <c r="B172" s="175" t="str">
        <f t="shared" si="39"/>
        <v>RetriggersNo amortizationAug - 14</v>
      </c>
      <c r="C172" t="s">
        <v>599</v>
      </c>
      <c r="D172" t="s">
        <v>537</v>
      </c>
      <c r="E172" t="s">
        <v>299</v>
      </c>
      <c r="F172">
        <v>205</v>
      </c>
      <c r="G172">
        <v>47</v>
      </c>
      <c r="H172">
        <v>158</v>
      </c>
      <c r="I172" s="175" t="str">
        <f t="shared" si="40"/>
        <v>Aug - 14</v>
      </c>
      <c r="N172" s="175" t="str">
        <f t="shared" si="41"/>
        <v>All Trigger TypesNo amortizationDec - 14Action Taken (Timely)</v>
      </c>
      <c r="O172" t="s">
        <v>626</v>
      </c>
      <c r="P172" t="s">
        <v>537</v>
      </c>
      <c r="Q172" t="s">
        <v>303</v>
      </c>
      <c r="R172" t="s">
        <v>588</v>
      </c>
      <c r="S172">
        <v>129</v>
      </c>
      <c r="T172">
        <v>1340</v>
      </c>
      <c r="U172">
        <v>9.6268656699999997E-2</v>
      </c>
      <c r="V172" s="175" t="str">
        <f t="shared" si="42"/>
        <v>Dec - 14</v>
      </c>
      <c r="Y172" s="175" t="str">
        <f t="shared" si="43"/>
        <v>All Trigger TypesOthersMay - 14No Action Taken (Req)</v>
      </c>
      <c r="Z172" t="s">
        <v>626</v>
      </c>
      <c r="AA172" t="s">
        <v>106</v>
      </c>
      <c r="AB172" t="s">
        <v>296</v>
      </c>
      <c r="AC172">
        <v>274</v>
      </c>
      <c r="AD172" t="s">
        <v>616</v>
      </c>
      <c r="AE172">
        <v>6</v>
      </c>
      <c r="AF172">
        <v>2.1897810199999999E-2</v>
      </c>
      <c r="AG172" s="175" t="str">
        <f t="shared" si="44"/>
        <v>May - 14</v>
      </c>
      <c r="AK172" s="175" t="str">
        <f t="shared" si="45"/>
        <v>New TriggersCV dropMay - 14No action</v>
      </c>
      <c r="AL172" t="s">
        <v>598</v>
      </c>
      <c r="AM172" t="s">
        <v>203</v>
      </c>
      <c r="AN172" t="s">
        <v>296</v>
      </c>
      <c r="AO172" t="s">
        <v>623</v>
      </c>
      <c r="AP172">
        <v>172</v>
      </c>
      <c r="AQ172">
        <v>229</v>
      </c>
      <c r="AR172">
        <v>0.75109170309999995</v>
      </c>
      <c r="AS172" s="175" t="str">
        <f t="shared" si="46"/>
        <v>May - 14</v>
      </c>
      <c r="AX172" s="175" t="str">
        <f t="shared" si="47"/>
        <v>New TriggersOthersAll Months</v>
      </c>
      <c r="AY172" t="s">
        <v>598</v>
      </c>
      <c r="AZ172" t="s">
        <v>106</v>
      </c>
      <c r="BA172" t="s">
        <v>594</v>
      </c>
      <c r="BB172">
        <v>2301</v>
      </c>
      <c r="BC172">
        <v>7.5521989999999999E-3</v>
      </c>
      <c r="BD172">
        <v>3.8046398045999998</v>
      </c>
      <c r="BE172" s="175" t="str">
        <f t="shared" si="48"/>
        <v>All Months</v>
      </c>
      <c r="BF172" s="30"/>
      <c r="BM172" s="175" t="str">
        <f t="shared" si="49"/>
        <v>Two Year FinancingDec - 14AXP only</v>
      </c>
      <c r="BN172" t="s">
        <v>161</v>
      </c>
      <c r="BO172" t="s">
        <v>303</v>
      </c>
      <c r="BP172">
        <v>0</v>
      </c>
      <c r="BQ172">
        <v>0</v>
      </c>
      <c r="BR172">
        <v>124456043.73</v>
      </c>
      <c r="BS172" t="s">
        <v>576</v>
      </c>
      <c r="BT172" s="175">
        <f t="shared" si="50"/>
        <v>0</v>
      </c>
      <c r="BU172" s="175" t="str">
        <f t="shared" si="51"/>
        <v>Dec - 14</v>
      </c>
      <c r="CU172" s="175" t="str">
        <f t="shared" si="52"/>
        <v>Settlement AdvanceSep - 14Retail</v>
      </c>
      <c r="CV172" t="s">
        <v>164</v>
      </c>
      <c r="CW172" t="s">
        <v>300</v>
      </c>
      <c r="CX172">
        <v>3</v>
      </c>
      <c r="CY172">
        <v>24239.279999999999</v>
      </c>
      <c r="CZ172">
        <v>8144241.4299999997</v>
      </c>
      <c r="DA172" t="s">
        <v>12</v>
      </c>
      <c r="DB172" s="175">
        <f t="shared" si="53"/>
        <v>2.9762477215757098E-3</v>
      </c>
      <c r="DC172" s="175" t="str">
        <f t="shared" si="54"/>
        <v>Sep - 14</v>
      </c>
      <c r="DH172" s="175" t="str">
        <f t="shared" si="55"/>
        <v>W/O last 6MAll IndustriesSettlement AdvanceM9</v>
      </c>
      <c r="DI172" t="s">
        <v>164</v>
      </c>
      <c r="DJ172" t="s">
        <v>76</v>
      </c>
      <c r="DK172" t="s">
        <v>597</v>
      </c>
      <c r="DL172" t="s">
        <v>604</v>
      </c>
      <c r="DM172">
        <v>1</v>
      </c>
    </row>
    <row r="173" spans="2:117" x14ac:dyDescent="0.3">
      <c r="B173" s="175" t="str">
        <f t="shared" si="39"/>
        <v>New TriggersNo amortizationDec - 14</v>
      </c>
      <c r="C173" t="s">
        <v>598</v>
      </c>
      <c r="D173" t="s">
        <v>537</v>
      </c>
      <c r="E173" t="s">
        <v>303</v>
      </c>
      <c r="F173">
        <v>923</v>
      </c>
      <c r="G173">
        <v>160</v>
      </c>
      <c r="H173">
        <v>763</v>
      </c>
      <c r="I173" s="175" t="str">
        <f t="shared" si="40"/>
        <v>Dec - 14</v>
      </c>
      <c r="N173" s="175" t="str">
        <f t="shared" si="41"/>
        <v>All Trigger TypesNo amortizationDec - 14Action Taken (Late)</v>
      </c>
      <c r="O173" t="s">
        <v>626</v>
      </c>
      <c r="P173" t="s">
        <v>537</v>
      </c>
      <c r="Q173" t="s">
        <v>303</v>
      </c>
      <c r="R173" t="s">
        <v>589</v>
      </c>
      <c r="S173">
        <v>135</v>
      </c>
      <c r="T173">
        <v>1340</v>
      </c>
      <c r="U173">
        <v>0.1007462687</v>
      </c>
      <c r="V173" s="175" t="str">
        <f t="shared" si="42"/>
        <v>Dec - 14</v>
      </c>
      <c r="Y173" s="175" t="str">
        <f t="shared" si="43"/>
        <v>New TriggersAgingAll MonthsAction Taken (Late)</v>
      </c>
      <c r="Z173" t="s">
        <v>598</v>
      </c>
      <c r="AA173" t="s">
        <v>391</v>
      </c>
      <c r="AB173" t="s">
        <v>594</v>
      </c>
      <c r="AC173">
        <v>230</v>
      </c>
      <c r="AD173" t="s">
        <v>589</v>
      </c>
      <c r="AE173">
        <v>4</v>
      </c>
      <c r="AF173">
        <v>1.73913043E-2</v>
      </c>
      <c r="AG173" s="175" t="str">
        <f t="shared" si="44"/>
        <v>All Months</v>
      </c>
      <c r="AK173" s="175" t="str">
        <f t="shared" si="45"/>
        <v>New TriggersCV dropMay - 14Payment plan</v>
      </c>
      <c r="AL173" t="s">
        <v>598</v>
      </c>
      <c r="AM173" t="s">
        <v>203</v>
      </c>
      <c r="AN173" t="s">
        <v>296</v>
      </c>
      <c r="AO173" t="s">
        <v>538</v>
      </c>
      <c r="AP173">
        <v>1</v>
      </c>
      <c r="AQ173">
        <v>229</v>
      </c>
      <c r="AR173">
        <v>4.3668122000000004E-3</v>
      </c>
      <c r="AS173" s="175" t="str">
        <f t="shared" si="46"/>
        <v>May - 14</v>
      </c>
      <c r="AX173" s="175" t="str">
        <f t="shared" si="47"/>
        <v>New TriggersOthersDec - 14</v>
      </c>
      <c r="AY173" t="s">
        <v>598</v>
      </c>
      <c r="AZ173" t="s">
        <v>106</v>
      </c>
      <c r="BA173" t="s">
        <v>303</v>
      </c>
      <c r="BB173">
        <v>368</v>
      </c>
      <c r="BC173">
        <v>0</v>
      </c>
      <c r="BD173">
        <v>3.2490566038000002</v>
      </c>
      <c r="BE173" s="175" t="str">
        <f t="shared" si="48"/>
        <v>Dec - 14</v>
      </c>
      <c r="BF173" s="30"/>
      <c r="BM173" s="175" t="str">
        <f t="shared" si="49"/>
        <v>Two Year FinancingDec - 14Lockbox</v>
      </c>
      <c r="BN173" t="s">
        <v>161</v>
      </c>
      <c r="BO173" t="s">
        <v>303</v>
      </c>
      <c r="BP173">
        <v>0</v>
      </c>
      <c r="BQ173">
        <v>0</v>
      </c>
      <c r="BR173">
        <v>27277250.84</v>
      </c>
      <c r="BS173" t="s">
        <v>249</v>
      </c>
      <c r="BT173" s="175">
        <f t="shared" si="50"/>
        <v>0</v>
      </c>
      <c r="BU173" s="175" t="str">
        <f t="shared" si="51"/>
        <v>Dec - 14</v>
      </c>
      <c r="CU173" s="175" t="str">
        <f t="shared" si="52"/>
        <v>Two Year FinancingAug - 14Others</v>
      </c>
      <c r="CV173" t="s">
        <v>161</v>
      </c>
      <c r="CW173" t="s">
        <v>299</v>
      </c>
      <c r="CX173">
        <v>0</v>
      </c>
      <c r="CY173">
        <v>0</v>
      </c>
      <c r="CZ173">
        <v>5983427.3499999996</v>
      </c>
      <c r="DA173" t="s">
        <v>106</v>
      </c>
      <c r="DB173" s="175">
        <f t="shared" si="53"/>
        <v>0</v>
      </c>
      <c r="DC173" s="175" t="str">
        <f t="shared" si="54"/>
        <v>Aug - 14</v>
      </c>
      <c r="DH173" s="175" t="str">
        <f t="shared" si="55"/>
        <v>W/O last 6MAll IndustriesSettlement AdvanceM10</v>
      </c>
      <c r="DI173" t="s">
        <v>164</v>
      </c>
      <c r="DJ173" t="s">
        <v>77</v>
      </c>
      <c r="DK173" t="s">
        <v>597</v>
      </c>
      <c r="DL173" t="s">
        <v>604</v>
      </c>
      <c r="DM173">
        <v>1</v>
      </c>
    </row>
    <row r="174" spans="2:117" x14ac:dyDescent="0.3">
      <c r="B174" s="175" t="str">
        <f t="shared" si="39"/>
        <v>RetriggersNo amortizationDec - 14</v>
      </c>
      <c r="C174" t="s">
        <v>599</v>
      </c>
      <c r="D174" t="s">
        <v>537</v>
      </c>
      <c r="E174" t="s">
        <v>303</v>
      </c>
      <c r="F174">
        <v>417</v>
      </c>
      <c r="G174">
        <v>124</v>
      </c>
      <c r="H174">
        <v>293</v>
      </c>
      <c r="I174" s="175" t="str">
        <f t="shared" si="40"/>
        <v>Dec - 14</v>
      </c>
      <c r="N174" s="175" t="str">
        <f t="shared" si="41"/>
        <v>All Trigger TypesNo amortizationFeb - 15No Action Taken (Not Req)</v>
      </c>
      <c r="O174" t="s">
        <v>626</v>
      </c>
      <c r="P174" t="s">
        <v>537</v>
      </c>
      <c r="Q174" t="s">
        <v>519</v>
      </c>
      <c r="R174" t="s">
        <v>617</v>
      </c>
      <c r="S174">
        <v>723</v>
      </c>
      <c r="T174">
        <v>1650</v>
      </c>
      <c r="U174">
        <v>0.43818181820000002</v>
      </c>
      <c r="V174" s="175" t="str">
        <f t="shared" si="42"/>
        <v>Feb - 15</v>
      </c>
      <c r="Y174" s="175" t="str">
        <f t="shared" si="43"/>
        <v>New TriggersAgingAll MonthsAction Taken (Timely)</v>
      </c>
      <c r="Z174" t="s">
        <v>598</v>
      </c>
      <c r="AA174" t="s">
        <v>391</v>
      </c>
      <c r="AB174" t="s">
        <v>594</v>
      </c>
      <c r="AC174">
        <v>137</v>
      </c>
      <c r="AD174" t="s">
        <v>588</v>
      </c>
      <c r="AE174">
        <v>10</v>
      </c>
      <c r="AF174">
        <v>7.2992700699999996E-2</v>
      </c>
      <c r="AG174" s="175" t="str">
        <f t="shared" si="44"/>
        <v>All Months</v>
      </c>
      <c r="AK174" s="175" t="str">
        <f t="shared" si="45"/>
        <v>New TriggersDebit ACH behaviorMay - 14Customer contact</v>
      </c>
      <c r="AL174" t="s">
        <v>598</v>
      </c>
      <c r="AM174" t="s">
        <v>204</v>
      </c>
      <c r="AN174" t="s">
        <v>296</v>
      </c>
      <c r="AO174" t="s">
        <v>571</v>
      </c>
      <c r="AP174">
        <v>11</v>
      </c>
      <c r="AQ174">
        <v>73</v>
      </c>
      <c r="AR174">
        <v>0.15068493150000001</v>
      </c>
      <c r="AS174" s="175" t="str">
        <f t="shared" si="46"/>
        <v>May - 14</v>
      </c>
      <c r="AX174" s="175" t="str">
        <f t="shared" si="47"/>
        <v>New TriggersOthersFeb - 15</v>
      </c>
      <c r="AY174" t="s">
        <v>598</v>
      </c>
      <c r="AZ174" t="s">
        <v>106</v>
      </c>
      <c r="BA174" t="s">
        <v>519</v>
      </c>
      <c r="BB174">
        <v>379</v>
      </c>
      <c r="BC174">
        <v>0</v>
      </c>
      <c r="BD174">
        <v>2.6973180076999999</v>
      </c>
      <c r="BE174" s="175" t="str">
        <f t="shared" si="48"/>
        <v>Feb - 15</v>
      </c>
      <c r="BF174" s="30"/>
      <c r="BM174" s="175" t="str">
        <f t="shared" si="49"/>
        <v>Two Year FinancingDec - 14Split Funding</v>
      </c>
      <c r="BN174" t="s">
        <v>161</v>
      </c>
      <c r="BO174" t="s">
        <v>303</v>
      </c>
      <c r="BP174">
        <v>0</v>
      </c>
      <c r="BQ174">
        <v>0</v>
      </c>
      <c r="BR174">
        <v>1509953.5</v>
      </c>
      <c r="BS174" t="s">
        <v>602</v>
      </c>
      <c r="BT174" s="175">
        <f t="shared" si="50"/>
        <v>0</v>
      </c>
      <c r="BU174" s="175" t="str">
        <f t="shared" si="51"/>
        <v>Dec - 14</v>
      </c>
      <c r="CU174" s="175" t="str">
        <f t="shared" si="52"/>
        <v>Two Year FinancingAug - 14Restaurant</v>
      </c>
      <c r="CV174" t="s">
        <v>161</v>
      </c>
      <c r="CW174" t="s">
        <v>299</v>
      </c>
      <c r="CX174">
        <v>0</v>
      </c>
      <c r="CY174">
        <v>0</v>
      </c>
      <c r="CZ174">
        <v>18888586.170000002</v>
      </c>
      <c r="DA174" t="s">
        <v>13</v>
      </c>
      <c r="DB174" s="175">
        <f t="shared" si="53"/>
        <v>0</v>
      </c>
      <c r="DC174" s="175" t="str">
        <f t="shared" si="54"/>
        <v>Aug - 14</v>
      </c>
      <c r="DH174" s="175" t="str">
        <f t="shared" si="55"/>
        <v>W/O last 6MAll IndustriesSettlement AdvanceM11</v>
      </c>
      <c r="DI174" t="s">
        <v>164</v>
      </c>
      <c r="DJ174" t="s">
        <v>78</v>
      </c>
      <c r="DK174" t="s">
        <v>597</v>
      </c>
      <c r="DL174" t="s">
        <v>604</v>
      </c>
      <c r="DM174">
        <v>1</v>
      </c>
    </row>
    <row r="175" spans="2:117" x14ac:dyDescent="0.3">
      <c r="B175" s="175" t="str">
        <f t="shared" si="39"/>
        <v>New TriggersNo amortizationFeb - 15</v>
      </c>
      <c r="C175" t="s">
        <v>598</v>
      </c>
      <c r="D175" t="s">
        <v>537</v>
      </c>
      <c r="E175" t="s">
        <v>519</v>
      </c>
      <c r="F175">
        <v>819</v>
      </c>
      <c r="G175">
        <v>120</v>
      </c>
      <c r="H175">
        <v>699</v>
      </c>
      <c r="I175" s="175" t="str">
        <f t="shared" si="40"/>
        <v>Feb - 15</v>
      </c>
      <c r="N175" s="175" t="str">
        <f t="shared" si="41"/>
        <v>All Trigger TypesNo amortizationFeb - 15No Action Taken (Req)</v>
      </c>
      <c r="O175" t="s">
        <v>626</v>
      </c>
      <c r="P175" t="s">
        <v>537</v>
      </c>
      <c r="Q175" t="s">
        <v>519</v>
      </c>
      <c r="R175" t="s">
        <v>616</v>
      </c>
      <c r="S175">
        <v>644</v>
      </c>
      <c r="T175">
        <v>1650</v>
      </c>
      <c r="U175">
        <v>0.39030303030000002</v>
      </c>
      <c r="V175" s="175" t="str">
        <f t="shared" si="42"/>
        <v>Feb - 15</v>
      </c>
      <c r="Y175" s="175" t="str">
        <f t="shared" si="43"/>
        <v>New TriggersAgingAll MonthsNo Action Taken (Not Req)</v>
      </c>
      <c r="Z175" t="s">
        <v>598</v>
      </c>
      <c r="AA175" t="s">
        <v>391</v>
      </c>
      <c r="AB175" t="s">
        <v>594</v>
      </c>
      <c r="AC175">
        <v>530</v>
      </c>
      <c r="AD175" t="s">
        <v>617</v>
      </c>
      <c r="AE175">
        <v>9</v>
      </c>
      <c r="AF175">
        <v>1.6981132100000001E-2</v>
      </c>
      <c r="AG175" s="175" t="str">
        <f t="shared" si="44"/>
        <v>All Months</v>
      </c>
      <c r="AK175" s="175" t="str">
        <f t="shared" si="45"/>
        <v>New TriggersDebit ACH behaviorMay - 14No action</v>
      </c>
      <c r="AL175" t="s">
        <v>598</v>
      </c>
      <c r="AM175" t="s">
        <v>204</v>
      </c>
      <c r="AN175" t="s">
        <v>296</v>
      </c>
      <c r="AO175" t="s">
        <v>623</v>
      </c>
      <c r="AP175">
        <v>60</v>
      </c>
      <c r="AQ175">
        <v>73</v>
      </c>
      <c r="AR175">
        <v>0.82191780820000004</v>
      </c>
      <c r="AS175" s="175" t="str">
        <f t="shared" si="46"/>
        <v>May - 14</v>
      </c>
      <c r="AX175" s="175" t="str">
        <f t="shared" si="47"/>
        <v>New TriggersOthersJan - 15</v>
      </c>
      <c r="AY175" t="s">
        <v>598</v>
      </c>
      <c r="AZ175" t="s">
        <v>106</v>
      </c>
      <c r="BA175" t="s">
        <v>520</v>
      </c>
      <c r="BB175">
        <v>248</v>
      </c>
      <c r="BC175">
        <v>0</v>
      </c>
      <c r="BD175">
        <v>2.3737373737</v>
      </c>
      <c r="BE175" s="175" t="str">
        <f t="shared" si="48"/>
        <v>Jan - 15</v>
      </c>
      <c r="BF175" s="30"/>
      <c r="BM175" s="175" t="str">
        <f t="shared" si="49"/>
        <v>Two Year FinancingFeb - 15AXP only</v>
      </c>
      <c r="BN175" t="s">
        <v>161</v>
      </c>
      <c r="BO175" t="s">
        <v>519</v>
      </c>
      <c r="BP175">
        <v>1</v>
      </c>
      <c r="BQ175">
        <v>140529.1</v>
      </c>
      <c r="BR175">
        <v>148104885.47999999</v>
      </c>
      <c r="BS175" t="s">
        <v>576</v>
      </c>
      <c r="BT175" s="175">
        <f t="shared" si="50"/>
        <v>9.4884851059809903E-4</v>
      </c>
      <c r="BU175" s="175" t="str">
        <f t="shared" si="51"/>
        <v>Feb - 15</v>
      </c>
      <c r="CU175" s="175" t="str">
        <f t="shared" si="52"/>
        <v>Two Year FinancingAug - 14Retail</v>
      </c>
      <c r="CV175" t="s">
        <v>161</v>
      </c>
      <c r="CW175" t="s">
        <v>299</v>
      </c>
      <c r="CX175">
        <v>0</v>
      </c>
      <c r="CY175">
        <v>0</v>
      </c>
      <c r="CZ175">
        <v>22870447.149999999</v>
      </c>
      <c r="DA175" t="s">
        <v>12</v>
      </c>
      <c r="DB175" s="175">
        <f t="shared" si="53"/>
        <v>0</v>
      </c>
      <c r="DC175" s="175" t="str">
        <f t="shared" si="54"/>
        <v>Aug - 14</v>
      </c>
      <c r="DH175" s="175" t="str">
        <f t="shared" si="55"/>
        <v>W/O last 6MAll IndustriesSettlement AdvanceM14</v>
      </c>
      <c r="DI175" t="s">
        <v>164</v>
      </c>
      <c r="DJ175" t="s">
        <v>562</v>
      </c>
      <c r="DK175" t="s">
        <v>597</v>
      </c>
      <c r="DL175" t="s">
        <v>604</v>
      </c>
      <c r="DM175">
        <v>3</v>
      </c>
    </row>
    <row r="176" spans="2:117" x14ac:dyDescent="0.3">
      <c r="B176" s="175" t="str">
        <f t="shared" si="39"/>
        <v>RetriggersNo amortizationFeb - 15</v>
      </c>
      <c r="C176" t="s">
        <v>599</v>
      </c>
      <c r="D176" t="s">
        <v>537</v>
      </c>
      <c r="E176" t="s">
        <v>519</v>
      </c>
      <c r="F176">
        <v>831</v>
      </c>
      <c r="G176">
        <v>187</v>
      </c>
      <c r="H176">
        <v>644</v>
      </c>
      <c r="I176" s="175" t="str">
        <f t="shared" si="40"/>
        <v>Feb - 15</v>
      </c>
      <c r="N176" s="175" t="str">
        <f t="shared" si="41"/>
        <v>All Trigger TypesNo amortizationFeb - 15Action Taken (Timely)</v>
      </c>
      <c r="O176" t="s">
        <v>626</v>
      </c>
      <c r="P176" t="s">
        <v>537</v>
      </c>
      <c r="Q176" t="s">
        <v>519</v>
      </c>
      <c r="R176" t="s">
        <v>588</v>
      </c>
      <c r="S176">
        <v>146</v>
      </c>
      <c r="T176">
        <v>1650</v>
      </c>
      <c r="U176">
        <v>8.8484848500000005E-2</v>
      </c>
      <c r="V176" s="175" t="str">
        <f t="shared" si="42"/>
        <v>Feb - 15</v>
      </c>
      <c r="Y176" s="175" t="str">
        <f t="shared" si="43"/>
        <v>New TriggersAgingAll MonthsNo Action Taken (Req)</v>
      </c>
      <c r="Z176" t="s">
        <v>598</v>
      </c>
      <c r="AA176" t="s">
        <v>391</v>
      </c>
      <c r="AB176" t="s">
        <v>594</v>
      </c>
      <c r="AC176">
        <v>12</v>
      </c>
      <c r="AD176" t="s">
        <v>616</v>
      </c>
      <c r="AE176">
        <v>12</v>
      </c>
      <c r="AF176">
        <v>1</v>
      </c>
      <c r="AG176" s="175" t="str">
        <f t="shared" si="44"/>
        <v>All Months</v>
      </c>
      <c r="AK176" s="175" t="str">
        <f t="shared" si="45"/>
        <v>New TriggersDebit ACH behaviorMay - 14Payment plan</v>
      </c>
      <c r="AL176" t="s">
        <v>598</v>
      </c>
      <c r="AM176" t="s">
        <v>204</v>
      </c>
      <c r="AN176" t="s">
        <v>296</v>
      </c>
      <c r="AO176" t="s">
        <v>538</v>
      </c>
      <c r="AP176">
        <v>2</v>
      </c>
      <c r="AQ176">
        <v>73</v>
      </c>
      <c r="AR176">
        <v>2.73972603E-2</v>
      </c>
      <c r="AS176" s="175" t="str">
        <f t="shared" si="46"/>
        <v>May - 14</v>
      </c>
      <c r="AX176" s="175" t="str">
        <f t="shared" si="47"/>
        <v>New TriggersOthersJul - 14</v>
      </c>
      <c r="AY176" t="s">
        <v>598</v>
      </c>
      <c r="AZ176" t="s">
        <v>106</v>
      </c>
      <c r="BA176" t="s">
        <v>298</v>
      </c>
      <c r="BB176">
        <v>85</v>
      </c>
      <c r="BC176">
        <v>0</v>
      </c>
      <c r="BD176">
        <v>12.929824561</v>
      </c>
      <c r="BE176" s="175" t="str">
        <f t="shared" si="48"/>
        <v>Jul - 14</v>
      </c>
      <c r="BF176" s="30"/>
      <c r="BM176" s="175" t="str">
        <f t="shared" si="49"/>
        <v>Two Year FinancingFeb - 15Lockbox</v>
      </c>
      <c r="BN176" t="s">
        <v>161</v>
      </c>
      <c r="BO176" t="s">
        <v>519</v>
      </c>
      <c r="BP176">
        <v>0</v>
      </c>
      <c r="BQ176">
        <v>0</v>
      </c>
      <c r="BR176">
        <v>35205476.009999998</v>
      </c>
      <c r="BS176" t="s">
        <v>249</v>
      </c>
      <c r="BT176" s="175">
        <f t="shared" si="50"/>
        <v>0</v>
      </c>
      <c r="BU176" s="175" t="str">
        <f t="shared" si="51"/>
        <v>Feb - 15</v>
      </c>
      <c r="CU176" s="175" t="str">
        <f t="shared" si="52"/>
        <v>Two Year FinancingDec - 14Others</v>
      </c>
      <c r="CV176" t="s">
        <v>161</v>
      </c>
      <c r="CW176" t="s">
        <v>303</v>
      </c>
      <c r="CX176">
        <v>0</v>
      </c>
      <c r="CY176">
        <v>0</v>
      </c>
      <c r="CZ176">
        <v>30421933.260000002</v>
      </c>
      <c r="DA176" t="s">
        <v>106</v>
      </c>
      <c r="DB176" s="175">
        <f t="shared" si="53"/>
        <v>0</v>
      </c>
      <c r="DC176" s="175" t="str">
        <f t="shared" si="54"/>
        <v>Dec - 14</v>
      </c>
      <c r="DH176" s="175" t="str">
        <f t="shared" si="55"/>
        <v>W/O last 6MAll IndustriesSettlement AdvanceM15</v>
      </c>
      <c r="DI176" t="s">
        <v>164</v>
      </c>
      <c r="DJ176" t="s">
        <v>563</v>
      </c>
      <c r="DK176" t="s">
        <v>597</v>
      </c>
      <c r="DL176" t="s">
        <v>604</v>
      </c>
      <c r="DM176">
        <v>1</v>
      </c>
    </row>
    <row r="177" spans="2:117" x14ac:dyDescent="0.3">
      <c r="B177" s="175" t="str">
        <f t="shared" si="39"/>
        <v>New TriggersNo amortizationJan - 15</v>
      </c>
      <c r="C177" t="s">
        <v>598</v>
      </c>
      <c r="D177" t="s">
        <v>537</v>
      </c>
      <c r="E177" t="s">
        <v>520</v>
      </c>
      <c r="F177">
        <v>407</v>
      </c>
      <c r="G177">
        <v>78</v>
      </c>
      <c r="H177">
        <v>329</v>
      </c>
      <c r="I177" s="175" t="str">
        <f t="shared" si="40"/>
        <v>Jan - 15</v>
      </c>
      <c r="N177" s="175" t="str">
        <f t="shared" si="41"/>
        <v>All Trigger TypesNo amortizationFeb - 15Action Taken (Late)</v>
      </c>
      <c r="O177" t="s">
        <v>626</v>
      </c>
      <c r="P177" t="s">
        <v>537</v>
      </c>
      <c r="Q177" t="s">
        <v>519</v>
      </c>
      <c r="R177" t="s">
        <v>589</v>
      </c>
      <c r="S177">
        <v>137</v>
      </c>
      <c r="T177">
        <v>1650</v>
      </c>
      <c r="U177">
        <v>8.3030303E-2</v>
      </c>
      <c r="V177" s="175" t="str">
        <f t="shared" si="42"/>
        <v>Feb - 15</v>
      </c>
      <c r="Y177" s="175" t="str">
        <f t="shared" si="43"/>
        <v>New TriggersCV dropAll MonthsAction Taken (Late)</v>
      </c>
      <c r="Z177" t="s">
        <v>598</v>
      </c>
      <c r="AA177" t="s">
        <v>203</v>
      </c>
      <c r="AB177" t="s">
        <v>594</v>
      </c>
      <c r="AC177">
        <v>95</v>
      </c>
      <c r="AD177" t="s">
        <v>589</v>
      </c>
      <c r="AE177">
        <v>5</v>
      </c>
      <c r="AF177">
        <v>5.2631578900000003E-2</v>
      </c>
      <c r="AG177" s="175" t="str">
        <f t="shared" si="44"/>
        <v>All Months</v>
      </c>
      <c r="AK177" s="175" t="str">
        <f t="shared" si="45"/>
        <v>New TriggersNo amortizationMay - 14Customer contact</v>
      </c>
      <c r="AL177" t="s">
        <v>598</v>
      </c>
      <c r="AM177" t="s">
        <v>537</v>
      </c>
      <c r="AN177" t="s">
        <v>296</v>
      </c>
      <c r="AO177" t="s">
        <v>571</v>
      </c>
      <c r="AP177">
        <v>23</v>
      </c>
      <c r="AQ177">
        <v>75</v>
      </c>
      <c r="AR177">
        <v>0.30666666669999998</v>
      </c>
      <c r="AS177" s="175" t="str">
        <f t="shared" si="46"/>
        <v>May - 14</v>
      </c>
      <c r="AX177" s="175" t="str">
        <f t="shared" si="47"/>
        <v>New TriggersOthersJun - 14</v>
      </c>
      <c r="AY177" t="s">
        <v>598</v>
      </c>
      <c r="AZ177" t="s">
        <v>106</v>
      </c>
      <c r="BA177" t="s">
        <v>297</v>
      </c>
      <c r="BB177">
        <v>86</v>
      </c>
      <c r="BC177">
        <v>0.16049382719999999</v>
      </c>
      <c r="BD177">
        <v>7.9130434782999997</v>
      </c>
      <c r="BE177" s="175" t="str">
        <f t="shared" si="48"/>
        <v>Jun - 14</v>
      </c>
      <c r="BF177" s="30"/>
      <c r="BM177" s="175" t="str">
        <f t="shared" si="49"/>
        <v>Two Year FinancingFeb - 15Split Funding</v>
      </c>
      <c r="BN177" t="s">
        <v>161</v>
      </c>
      <c r="BO177" t="s">
        <v>519</v>
      </c>
      <c r="BP177">
        <v>0</v>
      </c>
      <c r="BQ177">
        <v>0</v>
      </c>
      <c r="BR177">
        <v>2511056.27</v>
      </c>
      <c r="BS177" t="s">
        <v>602</v>
      </c>
      <c r="BT177" s="175">
        <f t="shared" si="50"/>
        <v>0</v>
      </c>
      <c r="BU177" s="175" t="str">
        <f t="shared" si="51"/>
        <v>Feb - 15</v>
      </c>
      <c r="CU177" s="175" t="str">
        <f t="shared" si="52"/>
        <v>Two Year FinancingDec - 14Restaurant</v>
      </c>
      <c r="CV177" t="s">
        <v>161</v>
      </c>
      <c r="CW177" t="s">
        <v>303</v>
      </c>
      <c r="CX177">
        <v>0</v>
      </c>
      <c r="CY177">
        <v>0</v>
      </c>
      <c r="CZ177">
        <v>60497377.869999997</v>
      </c>
      <c r="DA177" t="s">
        <v>13</v>
      </c>
      <c r="DB177" s="175">
        <f t="shared" si="53"/>
        <v>0</v>
      </c>
      <c r="DC177" s="175" t="str">
        <f t="shared" si="54"/>
        <v>Dec - 14</v>
      </c>
      <c r="DH177" s="175" t="str">
        <f t="shared" si="55"/>
        <v>W/O last 6MAll IndustriesTwo Year FinancingM6</v>
      </c>
      <c r="DI177" t="s">
        <v>161</v>
      </c>
      <c r="DJ177" t="s">
        <v>73</v>
      </c>
      <c r="DK177" t="s">
        <v>597</v>
      </c>
      <c r="DL177" t="s">
        <v>604</v>
      </c>
      <c r="DM177">
        <v>1</v>
      </c>
    </row>
    <row r="178" spans="2:117" x14ac:dyDescent="0.3">
      <c r="B178" s="175" t="str">
        <f t="shared" si="39"/>
        <v>RetriggersNo amortizationJan - 15</v>
      </c>
      <c r="C178" t="s">
        <v>599</v>
      </c>
      <c r="D178" t="s">
        <v>537</v>
      </c>
      <c r="E178" t="s">
        <v>520</v>
      </c>
      <c r="F178">
        <v>1024</v>
      </c>
      <c r="G178">
        <v>219</v>
      </c>
      <c r="H178">
        <v>805</v>
      </c>
      <c r="I178" s="175" t="str">
        <f t="shared" si="40"/>
        <v>Jan - 15</v>
      </c>
      <c r="N178" s="175" t="str">
        <f t="shared" si="41"/>
        <v>All Trigger TypesNo amortizationJan - 15No Action Taken (Not Req)</v>
      </c>
      <c r="O178" t="s">
        <v>626</v>
      </c>
      <c r="P178" t="s">
        <v>537</v>
      </c>
      <c r="Q178" t="s">
        <v>520</v>
      </c>
      <c r="R178" t="s">
        <v>617</v>
      </c>
      <c r="S178">
        <v>348</v>
      </c>
      <c r="T178">
        <v>1431</v>
      </c>
      <c r="U178">
        <v>0.2431865828</v>
      </c>
      <c r="V178" s="175" t="str">
        <f t="shared" si="42"/>
        <v>Jan - 15</v>
      </c>
      <c r="Y178" s="175" t="str">
        <f t="shared" si="43"/>
        <v>New TriggersCV dropAll MonthsAction Taken (Timely)</v>
      </c>
      <c r="Z178" t="s">
        <v>598</v>
      </c>
      <c r="AA178" t="s">
        <v>203</v>
      </c>
      <c r="AB178" t="s">
        <v>594</v>
      </c>
      <c r="AC178">
        <v>126</v>
      </c>
      <c r="AD178" t="s">
        <v>588</v>
      </c>
      <c r="AE178">
        <v>5</v>
      </c>
      <c r="AF178">
        <v>3.9682539699999998E-2</v>
      </c>
      <c r="AG178" s="175" t="str">
        <f t="shared" si="44"/>
        <v>All Months</v>
      </c>
      <c r="AK178" s="175" t="str">
        <f t="shared" si="45"/>
        <v>New TriggersNo amortizationMay - 14No action</v>
      </c>
      <c r="AL178" t="s">
        <v>598</v>
      </c>
      <c r="AM178" t="s">
        <v>537</v>
      </c>
      <c r="AN178" t="s">
        <v>296</v>
      </c>
      <c r="AO178" t="s">
        <v>623</v>
      </c>
      <c r="AP178">
        <v>50</v>
      </c>
      <c r="AQ178">
        <v>75</v>
      </c>
      <c r="AR178">
        <v>0.66666666669999997</v>
      </c>
      <c r="AS178" s="175" t="str">
        <f t="shared" si="46"/>
        <v>May - 14</v>
      </c>
      <c r="AX178" s="175" t="str">
        <f t="shared" si="47"/>
        <v>New TriggersOthersMar - 14</v>
      </c>
      <c r="AY178" t="s">
        <v>598</v>
      </c>
      <c r="AZ178" t="s">
        <v>106</v>
      </c>
      <c r="BA178" t="s">
        <v>525</v>
      </c>
      <c r="BB178">
        <v>37</v>
      </c>
      <c r="BC178">
        <v>5.5555555600000001E-2</v>
      </c>
      <c r="BD178">
        <v>7.8181818182000002</v>
      </c>
      <c r="BE178" s="175" t="str">
        <f t="shared" si="48"/>
        <v>Mar - 14</v>
      </c>
      <c r="BF178" s="30"/>
      <c r="BM178" s="175" t="str">
        <f t="shared" si="49"/>
        <v>Two Year FinancingJan - 15AXP only</v>
      </c>
      <c r="BN178" t="s">
        <v>161</v>
      </c>
      <c r="BO178" t="s">
        <v>520</v>
      </c>
      <c r="BP178">
        <v>1</v>
      </c>
      <c r="BQ178">
        <v>40807.370000000003</v>
      </c>
      <c r="BR178">
        <v>139268782.75</v>
      </c>
      <c r="BS178" t="s">
        <v>576</v>
      </c>
      <c r="BT178" s="175">
        <f t="shared" si="50"/>
        <v>2.9301160815954646E-4</v>
      </c>
      <c r="BU178" s="175" t="str">
        <f t="shared" si="51"/>
        <v>Jan - 15</v>
      </c>
      <c r="CU178" s="175" t="str">
        <f t="shared" si="52"/>
        <v>Two Year FinancingDec - 14Retail</v>
      </c>
      <c r="CV178" t="s">
        <v>161</v>
      </c>
      <c r="CW178" t="s">
        <v>303</v>
      </c>
      <c r="CX178">
        <v>0</v>
      </c>
      <c r="CY178">
        <v>0</v>
      </c>
      <c r="CZ178">
        <v>62323936.939999998</v>
      </c>
      <c r="DA178" t="s">
        <v>12</v>
      </c>
      <c r="DB178" s="175">
        <f t="shared" si="53"/>
        <v>0</v>
      </c>
      <c r="DC178" s="175" t="str">
        <f t="shared" si="54"/>
        <v>Dec - 14</v>
      </c>
      <c r="DH178" s="175" t="str">
        <f t="shared" si="55"/>
        <v>W/O last 6MAll IndustriesTwo Year FinancingM14</v>
      </c>
      <c r="DI178" t="s">
        <v>161</v>
      </c>
      <c r="DJ178" t="s">
        <v>562</v>
      </c>
      <c r="DK178" t="s">
        <v>597</v>
      </c>
      <c r="DL178" t="s">
        <v>604</v>
      </c>
      <c r="DM178">
        <v>1</v>
      </c>
    </row>
    <row r="179" spans="2:117" x14ac:dyDescent="0.3">
      <c r="B179" s="175" t="str">
        <f t="shared" si="39"/>
        <v>New TriggersNo amortizationJul - 14</v>
      </c>
      <c r="C179" t="s">
        <v>598</v>
      </c>
      <c r="D179" t="s">
        <v>537</v>
      </c>
      <c r="E179" t="s">
        <v>298</v>
      </c>
      <c r="F179">
        <v>312</v>
      </c>
      <c r="G179">
        <v>73</v>
      </c>
      <c r="H179">
        <v>239</v>
      </c>
      <c r="I179" s="175" t="str">
        <f t="shared" si="40"/>
        <v>Jul - 14</v>
      </c>
      <c r="N179" s="175" t="str">
        <f t="shared" si="41"/>
        <v>All Trigger TypesNo amortizationJan - 15Action Taken (Timely)</v>
      </c>
      <c r="O179" t="s">
        <v>626</v>
      </c>
      <c r="P179" t="s">
        <v>537</v>
      </c>
      <c r="Q179" t="s">
        <v>520</v>
      </c>
      <c r="R179" t="s">
        <v>588</v>
      </c>
      <c r="S179">
        <v>139</v>
      </c>
      <c r="T179">
        <v>1431</v>
      </c>
      <c r="U179">
        <v>9.7134870700000001E-2</v>
      </c>
      <c r="V179" s="175" t="str">
        <f t="shared" si="42"/>
        <v>Jan - 15</v>
      </c>
      <c r="Y179" s="175" t="str">
        <f t="shared" si="43"/>
        <v>New TriggersCV dropAll MonthsNo Action Taken (Not Req)</v>
      </c>
      <c r="Z179" t="s">
        <v>598</v>
      </c>
      <c r="AA179" t="s">
        <v>203</v>
      </c>
      <c r="AB179" t="s">
        <v>594</v>
      </c>
      <c r="AC179">
        <v>963</v>
      </c>
      <c r="AD179" t="s">
        <v>617</v>
      </c>
      <c r="AE179">
        <v>12</v>
      </c>
      <c r="AF179">
        <v>1.2461059199999999E-2</v>
      </c>
      <c r="AG179" s="175" t="str">
        <f t="shared" si="44"/>
        <v>All Months</v>
      </c>
      <c r="AK179" s="175" t="str">
        <f t="shared" si="45"/>
        <v>New TriggersNo amortizationMay - 14Others</v>
      </c>
      <c r="AL179" t="s">
        <v>598</v>
      </c>
      <c r="AM179" t="s">
        <v>537</v>
      </c>
      <c r="AN179" t="s">
        <v>296</v>
      </c>
      <c r="AO179" t="s">
        <v>106</v>
      </c>
      <c r="AP179">
        <v>1</v>
      </c>
      <c r="AQ179">
        <v>75</v>
      </c>
      <c r="AR179">
        <v>1.33333333E-2</v>
      </c>
      <c r="AS179" s="175" t="str">
        <f t="shared" si="46"/>
        <v>May - 14</v>
      </c>
      <c r="AX179" s="175" t="str">
        <f t="shared" si="47"/>
        <v>New TriggersOthersMay - 14</v>
      </c>
      <c r="AY179" t="s">
        <v>598</v>
      </c>
      <c r="AZ179" t="s">
        <v>106</v>
      </c>
      <c r="BA179" t="s">
        <v>296</v>
      </c>
      <c r="BB179">
        <v>108</v>
      </c>
      <c r="BC179">
        <v>1.9230769200000001E-2</v>
      </c>
      <c r="BD179">
        <v>8.5810810811000007</v>
      </c>
      <c r="BE179" s="175" t="str">
        <f t="shared" si="48"/>
        <v>May - 14</v>
      </c>
      <c r="BF179" s="30"/>
      <c r="BM179" s="175" t="str">
        <f t="shared" si="49"/>
        <v>Two Year FinancingJan - 15Lockbox</v>
      </c>
      <c r="BN179" t="s">
        <v>161</v>
      </c>
      <c r="BO179" t="s">
        <v>520</v>
      </c>
      <c r="BP179">
        <v>0</v>
      </c>
      <c r="BQ179">
        <v>0</v>
      </c>
      <c r="BR179">
        <v>31311241.460000001</v>
      </c>
      <c r="BS179" t="s">
        <v>249</v>
      </c>
      <c r="BT179" s="175">
        <f t="shared" si="50"/>
        <v>0</v>
      </c>
      <c r="BU179" s="175" t="str">
        <f t="shared" si="51"/>
        <v>Jan - 15</v>
      </c>
      <c r="CU179" s="175" t="str">
        <f t="shared" si="52"/>
        <v>Two Year FinancingFeb - 15Others</v>
      </c>
      <c r="CV179" t="s">
        <v>161</v>
      </c>
      <c r="CW179" t="s">
        <v>519</v>
      </c>
      <c r="CX179">
        <v>0</v>
      </c>
      <c r="CY179">
        <v>0</v>
      </c>
      <c r="CZ179">
        <v>35545825.259999998</v>
      </c>
      <c r="DA179" t="s">
        <v>106</v>
      </c>
      <c r="DB179" s="175">
        <f t="shared" si="53"/>
        <v>0</v>
      </c>
      <c r="DC179" s="175" t="str">
        <f t="shared" si="54"/>
        <v>Feb - 15</v>
      </c>
      <c r="DH179" s="175" t="str">
        <f t="shared" si="55"/>
        <v>W/O last 6MOthersOne Year FinancingM5</v>
      </c>
      <c r="DI179" t="s">
        <v>158</v>
      </c>
      <c r="DJ179" t="s">
        <v>72</v>
      </c>
      <c r="DK179" t="s">
        <v>106</v>
      </c>
      <c r="DL179" t="s">
        <v>604</v>
      </c>
      <c r="DM179">
        <v>1</v>
      </c>
    </row>
    <row r="180" spans="2:117" x14ac:dyDescent="0.3">
      <c r="B180" s="175" t="str">
        <f t="shared" si="39"/>
        <v>RetriggersNo amortizationJul - 14</v>
      </c>
      <c r="C180" t="s">
        <v>599</v>
      </c>
      <c r="D180" t="s">
        <v>537</v>
      </c>
      <c r="E180" t="s">
        <v>298</v>
      </c>
      <c r="F180">
        <v>653</v>
      </c>
      <c r="G180">
        <v>133</v>
      </c>
      <c r="H180">
        <v>520</v>
      </c>
      <c r="I180" s="175" t="str">
        <f t="shared" si="40"/>
        <v>Jul - 14</v>
      </c>
      <c r="N180" s="175" t="str">
        <f t="shared" si="41"/>
        <v>All Trigger TypesNo amortizationJan - 15Action Taken (Late)</v>
      </c>
      <c r="O180" t="s">
        <v>626</v>
      </c>
      <c r="P180" t="s">
        <v>537</v>
      </c>
      <c r="Q180" t="s">
        <v>520</v>
      </c>
      <c r="R180" t="s">
        <v>589</v>
      </c>
      <c r="S180">
        <v>139</v>
      </c>
      <c r="T180">
        <v>1431</v>
      </c>
      <c r="U180">
        <v>9.7134870700000001E-2</v>
      </c>
      <c r="V180" s="175" t="str">
        <f t="shared" si="42"/>
        <v>Jan - 15</v>
      </c>
      <c r="Y180" s="175" t="str">
        <f t="shared" si="43"/>
        <v>New TriggersCV dropAll MonthsNo Action Taken (Req)</v>
      </c>
      <c r="Z180" t="s">
        <v>598</v>
      </c>
      <c r="AA180" t="s">
        <v>203</v>
      </c>
      <c r="AB180" t="s">
        <v>594</v>
      </c>
      <c r="AC180">
        <v>4</v>
      </c>
      <c r="AD180" t="s">
        <v>616</v>
      </c>
      <c r="AE180">
        <v>4</v>
      </c>
      <c r="AF180">
        <v>1</v>
      </c>
      <c r="AG180" s="175" t="str">
        <f t="shared" si="44"/>
        <v>All Months</v>
      </c>
      <c r="AK180" s="175" t="str">
        <f t="shared" si="45"/>
        <v>New TriggersNo amortizationMay - 14Payment plan</v>
      </c>
      <c r="AL180" t="s">
        <v>598</v>
      </c>
      <c r="AM180" t="s">
        <v>537</v>
      </c>
      <c r="AN180" t="s">
        <v>296</v>
      </c>
      <c r="AO180" t="s">
        <v>538</v>
      </c>
      <c r="AP180">
        <v>1</v>
      </c>
      <c r="AQ180">
        <v>75</v>
      </c>
      <c r="AR180">
        <v>1.33333333E-2</v>
      </c>
      <c r="AS180" s="175" t="str">
        <f t="shared" si="46"/>
        <v>May - 14</v>
      </c>
      <c r="AX180" s="175" t="str">
        <f t="shared" si="47"/>
        <v>New TriggersOthersNov - 14</v>
      </c>
      <c r="AY180" t="s">
        <v>598</v>
      </c>
      <c r="AZ180" t="s">
        <v>106</v>
      </c>
      <c r="BA180" t="s">
        <v>302</v>
      </c>
      <c r="BB180">
        <v>99</v>
      </c>
      <c r="BC180">
        <v>0</v>
      </c>
      <c r="BD180">
        <v>4.3013698629999997</v>
      </c>
      <c r="BE180" s="175" t="str">
        <f t="shared" si="48"/>
        <v>Nov - 14</v>
      </c>
      <c r="BF180" s="30"/>
      <c r="BM180" s="175" t="str">
        <f t="shared" si="49"/>
        <v>Two Year FinancingJan - 15Split Funding</v>
      </c>
      <c r="BN180" t="s">
        <v>161</v>
      </c>
      <c r="BO180" t="s">
        <v>520</v>
      </c>
      <c r="BP180">
        <v>0</v>
      </c>
      <c r="BQ180">
        <v>0</v>
      </c>
      <c r="BR180">
        <v>1470459.58</v>
      </c>
      <c r="BS180" t="s">
        <v>602</v>
      </c>
      <c r="BT180" s="175">
        <f t="shared" si="50"/>
        <v>0</v>
      </c>
      <c r="BU180" s="175" t="str">
        <f t="shared" si="51"/>
        <v>Jan - 15</v>
      </c>
      <c r="CU180" s="175" t="str">
        <f t="shared" si="52"/>
        <v>Two Year FinancingFeb - 15Restaurant</v>
      </c>
      <c r="CV180" t="s">
        <v>161</v>
      </c>
      <c r="CW180" t="s">
        <v>519</v>
      </c>
      <c r="CX180">
        <v>0</v>
      </c>
      <c r="CY180">
        <v>0</v>
      </c>
      <c r="CZ180">
        <v>72565132.390000001</v>
      </c>
      <c r="DA180" t="s">
        <v>13</v>
      </c>
      <c r="DB180" s="175">
        <f t="shared" si="53"/>
        <v>0</v>
      </c>
      <c r="DC180" s="175" t="str">
        <f t="shared" si="54"/>
        <v>Feb - 15</v>
      </c>
      <c r="DH180" s="175" t="str">
        <f t="shared" si="55"/>
        <v>W/O last 6MOthersOne Year FinancingM7</v>
      </c>
      <c r="DI180" t="s">
        <v>158</v>
      </c>
      <c r="DJ180" t="s">
        <v>74</v>
      </c>
      <c r="DK180" t="s">
        <v>106</v>
      </c>
      <c r="DL180" t="s">
        <v>604</v>
      </c>
      <c r="DM180">
        <v>2</v>
      </c>
    </row>
    <row r="181" spans="2:117" x14ac:dyDescent="0.3">
      <c r="B181" s="175" t="str">
        <f t="shared" si="39"/>
        <v>New TriggersNo amortizationJun - 14</v>
      </c>
      <c r="C181" t="s">
        <v>598</v>
      </c>
      <c r="D181" t="s">
        <v>537</v>
      </c>
      <c r="E181" t="s">
        <v>297</v>
      </c>
      <c r="F181">
        <v>135</v>
      </c>
      <c r="G181">
        <v>38</v>
      </c>
      <c r="H181">
        <v>97</v>
      </c>
      <c r="I181" s="175" t="str">
        <f t="shared" si="40"/>
        <v>Jun - 14</v>
      </c>
      <c r="N181" s="175" t="str">
        <f t="shared" si="41"/>
        <v>All Trigger TypesNo amortizationJan - 15No Action Taken (Req)</v>
      </c>
      <c r="O181" t="s">
        <v>626</v>
      </c>
      <c r="P181" t="s">
        <v>537</v>
      </c>
      <c r="Q181" t="s">
        <v>520</v>
      </c>
      <c r="R181" t="s">
        <v>616</v>
      </c>
      <c r="S181">
        <v>805</v>
      </c>
      <c r="T181">
        <v>1431</v>
      </c>
      <c r="U181">
        <v>0.56254367579999998</v>
      </c>
      <c r="V181" s="175" t="str">
        <f t="shared" si="42"/>
        <v>Jan - 15</v>
      </c>
      <c r="Y181" s="175" t="str">
        <f t="shared" si="43"/>
        <v>New TriggersDebit ACH behaviorAll MonthsAction Taken (Late)</v>
      </c>
      <c r="Z181" t="s">
        <v>598</v>
      </c>
      <c r="AA181" t="s">
        <v>204</v>
      </c>
      <c r="AB181" t="s">
        <v>594</v>
      </c>
      <c r="AC181">
        <v>35</v>
      </c>
      <c r="AD181" t="s">
        <v>589</v>
      </c>
      <c r="AE181">
        <v>4</v>
      </c>
      <c r="AF181">
        <v>0.11428571429999999</v>
      </c>
      <c r="AG181" s="175" t="str">
        <f t="shared" si="44"/>
        <v>All Months</v>
      </c>
      <c r="AK181" s="175" t="str">
        <f t="shared" si="45"/>
        <v>New TriggersOthersMay - 14Customer contact</v>
      </c>
      <c r="AL181" t="s">
        <v>598</v>
      </c>
      <c r="AM181" t="s">
        <v>106</v>
      </c>
      <c r="AN181" t="s">
        <v>296</v>
      </c>
      <c r="AO181" t="s">
        <v>571</v>
      </c>
      <c r="AP181">
        <v>47</v>
      </c>
      <c r="AQ181">
        <v>111</v>
      </c>
      <c r="AR181">
        <v>0.4234234234</v>
      </c>
      <c r="AS181" s="175" t="str">
        <f t="shared" si="46"/>
        <v>May - 14</v>
      </c>
      <c r="AX181" s="175" t="str">
        <f t="shared" si="47"/>
        <v>New TriggersOthersOct - 14</v>
      </c>
      <c r="AY181" t="s">
        <v>598</v>
      </c>
      <c r="AZ181" t="s">
        <v>106</v>
      </c>
      <c r="BA181" t="s">
        <v>301</v>
      </c>
      <c r="BB181">
        <v>137</v>
      </c>
      <c r="BC181">
        <v>0</v>
      </c>
      <c r="BD181">
        <v>3.0957446809000002</v>
      </c>
      <c r="BE181" s="175" t="str">
        <f t="shared" si="48"/>
        <v>Oct - 14</v>
      </c>
      <c r="BF181" s="30"/>
      <c r="BM181" s="175" t="str">
        <f t="shared" si="49"/>
        <v>Two Year FinancingJul - 14AXP only</v>
      </c>
      <c r="BN181" t="s">
        <v>161</v>
      </c>
      <c r="BO181" t="s">
        <v>298</v>
      </c>
      <c r="BP181">
        <v>0</v>
      </c>
      <c r="BQ181">
        <v>0</v>
      </c>
      <c r="BR181">
        <v>15494635.640000001</v>
      </c>
      <c r="BS181" t="s">
        <v>576</v>
      </c>
      <c r="BT181" s="175">
        <f t="shared" si="50"/>
        <v>0</v>
      </c>
      <c r="BU181" s="175" t="str">
        <f t="shared" si="51"/>
        <v>Jul - 14</v>
      </c>
      <c r="CU181" s="175" t="str">
        <f t="shared" si="52"/>
        <v>Two Year FinancingFeb - 15Retail</v>
      </c>
      <c r="CV181" t="s">
        <v>161</v>
      </c>
      <c r="CW181" t="s">
        <v>519</v>
      </c>
      <c r="CX181">
        <v>1</v>
      </c>
      <c r="CY181">
        <v>140529.1</v>
      </c>
      <c r="CZ181">
        <v>77710460.109999999</v>
      </c>
      <c r="DA181" t="s">
        <v>12</v>
      </c>
      <c r="DB181" s="175">
        <f t="shared" si="53"/>
        <v>1.8083678799620997E-3</v>
      </c>
      <c r="DC181" s="175" t="str">
        <f t="shared" si="54"/>
        <v>Feb - 15</v>
      </c>
      <c r="DH181" s="175" t="str">
        <f t="shared" si="55"/>
        <v>W/O last 6MOthersOne Year FinancingM11</v>
      </c>
      <c r="DI181" t="s">
        <v>158</v>
      </c>
      <c r="DJ181" t="s">
        <v>78</v>
      </c>
      <c r="DK181" t="s">
        <v>106</v>
      </c>
      <c r="DL181" t="s">
        <v>604</v>
      </c>
      <c r="DM181">
        <v>2</v>
      </c>
    </row>
    <row r="182" spans="2:117" x14ac:dyDescent="0.3">
      <c r="B182" s="175" t="str">
        <f t="shared" si="39"/>
        <v>RetriggersNo amortizationJun - 14</v>
      </c>
      <c r="C182" t="s">
        <v>599</v>
      </c>
      <c r="D182" t="s">
        <v>537</v>
      </c>
      <c r="E182" t="s">
        <v>297</v>
      </c>
      <c r="F182">
        <v>544</v>
      </c>
      <c r="G182">
        <v>122</v>
      </c>
      <c r="H182">
        <v>422</v>
      </c>
      <c r="I182" s="175" t="str">
        <f t="shared" si="40"/>
        <v>Jun - 14</v>
      </c>
      <c r="N182" s="175" t="str">
        <f t="shared" si="41"/>
        <v>All Trigger TypesNo amortizationJul - 14No Action Taken (Req)</v>
      </c>
      <c r="O182" t="s">
        <v>626</v>
      </c>
      <c r="P182" t="s">
        <v>537</v>
      </c>
      <c r="Q182" t="s">
        <v>298</v>
      </c>
      <c r="R182" t="s">
        <v>616</v>
      </c>
      <c r="S182">
        <v>521</v>
      </c>
      <c r="T182">
        <v>963</v>
      </c>
      <c r="U182">
        <v>0.54101765319999995</v>
      </c>
      <c r="V182" s="175" t="str">
        <f t="shared" si="42"/>
        <v>Jul - 14</v>
      </c>
      <c r="Y182" s="175" t="str">
        <f t="shared" si="43"/>
        <v>New TriggersDebit ACH behaviorAll MonthsAction Taken (Timely)</v>
      </c>
      <c r="Z182" t="s">
        <v>598</v>
      </c>
      <c r="AA182" t="s">
        <v>204</v>
      </c>
      <c r="AB182" t="s">
        <v>594</v>
      </c>
      <c r="AC182">
        <v>31</v>
      </c>
      <c r="AD182" t="s">
        <v>588</v>
      </c>
      <c r="AE182">
        <v>3</v>
      </c>
      <c r="AF182">
        <v>9.6774193499999994E-2</v>
      </c>
      <c r="AG182" s="175" t="str">
        <f t="shared" si="44"/>
        <v>All Months</v>
      </c>
      <c r="AK182" s="175" t="str">
        <f t="shared" si="45"/>
        <v>New TriggersOthersMay - 14Debit ACH</v>
      </c>
      <c r="AL182" t="s">
        <v>598</v>
      </c>
      <c r="AM182" t="s">
        <v>106</v>
      </c>
      <c r="AN182" t="s">
        <v>296</v>
      </c>
      <c r="AO182" t="s">
        <v>202</v>
      </c>
      <c r="AP182">
        <v>1</v>
      </c>
      <c r="AQ182">
        <v>111</v>
      </c>
      <c r="AR182">
        <v>9.0090090000000001E-3</v>
      </c>
      <c r="AS182" s="175" t="str">
        <f t="shared" si="46"/>
        <v>May - 14</v>
      </c>
      <c r="AX182" s="175" t="str">
        <f t="shared" si="47"/>
        <v>New TriggersOthersSep - 14</v>
      </c>
      <c r="AY182" t="s">
        <v>598</v>
      </c>
      <c r="AZ182" t="s">
        <v>106</v>
      </c>
      <c r="BA182" t="s">
        <v>300</v>
      </c>
      <c r="BB182">
        <v>84</v>
      </c>
      <c r="BC182">
        <v>0</v>
      </c>
      <c r="BD182">
        <v>2.9137931034000002</v>
      </c>
      <c r="BE182" s="175" t="str">
        <f t="shared" si="48"/>
        <v>Sep - 14</v>
      </c>
      <c r="BF182" s="30"/>
      <c r="BM182" s="175" t="str">
        <f t="shared" si="49"/>
        <v>Two Year FinancingJul - 14Lockbox</v>
      </c>
      <c r="BN182" t="s">
        <v>161</v>
      </c>
      <c r="BO182" t="s">
        <v>298</v>
      </c>
      <c r="BP182">
        <v>0</v>
      </c>
      <c r="BQ182">
        <v>0</v>
      </c>
      <c r="BR182">
        <v>1825644.34</v>
      </c>
      <c r="BS182" t="s">
        <v>249</v>
      </c>
      <c r="BT182" s="175">
        <f t="shared" si="50"/>
        <v>0</v>
      </c>
      <c r="BU182" s="175" t="str">
        <f t="shared" si="51"/>
        <v>Jul - 14</v>
      </c>
      <c r="CU182" s="175" t="str">
        <f t="shared" si="52"/>
        <v>Two Year FinancingJan - 15Others</v>
      </c>
      <c r="CV182" t="s">
        <v>161</v>
      </c>
      <c r="CW182" t="s">
        <v>520</v>
      </c>
      <c r="CX182">
        <v>0</v>
      </c>
      <c r="CY182">
        <v>0</v>
      </c>
      <c r="CZ182">
        <v>35532283.359999999</v>
      </c>
      <c r="DA182" t="s">
        <v>106</v>
      </c>
      <c r="DB182" s="175">
        <f t="shared" si="53"/>
        <v>0</v>
      </c>
      <c r="DC182" s="175" t="str">
        <f t="shared" si="54"/>
        <v>Jan - 15</v>
      </c>
      <c r="DH182" s="175" t="str">
        <f t="shared" si="55"/>
        <v>W/O last 6MOthersOne Year FinancingM14</v>
      </c>
      <c r="DI182" t="s">
        <v>158</v>
      </c>
      <c r="DJ182" t="s">
        <v>562</v>
      </c>
      <c r="DK182" t="s">
        <v>106</v>
      </c>
      <c r="DL182" t="s">
        <v>604</v>
      </c>
      <c r="DM182">
        <v>2</v>
      </c>
    </row>
    <row r="183" spans="2:117" x14ac:dyDescent="0.3">
      <c r="B183" s="175" t="str">
        <f t="shared" si="39"/>
        <v>New TriggersNo amortizationMar - 14</v>
      </c>
      <c r="C183" t="s">
        <v>598</v>
      </c>
      <c r="D183" t="s">
        <v>537</v>
      </c>
      <c r="E183" t="s">
        <v>525</v>
      </c>
      <c r="F183">
        <v>57</v>
      </c>
      <c r="G183">
        <v>12</v>
      </c>
      <c r="H183">
        <v>45</v>
      </c>
      <c r="I183" s="175" t="str">
        <f t="shared" si="40"/>
        <v>Mar - 14</v>
      </c>
      <c r="N183" s="175" t="str">
        <f t="shared" si="41"/>
        <v>All Trigger TypesNo amortizationJul - 14Action Taken (Late)</v>
      </c>
      <c r="O183" t="s">
        <v>626</v>
      </c>
      <c r="P183" t="s">
        <v>537</v>
      </c>
      <c r="Q183" t="s">
        <v>298</v>
      </c>
      <c r="R183" t="s">
        <v>589</v>
      </c>
      <c r="S183">
        <v>108</v>
      </c>
      <c r="T183">
        <v>963</v>
      </c>
      <c r="U183">
        <v>0.1121495327</v>
      </c>
      <c r="V183" s="175" t="str">
        <f t="shared" si="42"/>
        <v>Jul - 14</v>
      </c>
      <c r="Y183" s="175" t="str">
        <f t="shared" si="43"/>
        <v>New TriggersDebit ACH behaviorAll MonthsNo Action Taken (Not Req)</v>
      </c>
      <c r="Z183" t="s">
        <v>598</v>
      </c>
      <c r="AA183" t="s">
        <v>204</v>
      </c>
      <c r="AB183" t="s">
        <v>594</v>
      </c>
      <c r="AC183">
        <v>383</v>
      </c>
      <c r="AD183" t="s">
        <v>617</v>
      </c>
      <c r="AE183">
        <v>8</v>
      </c>
      <c r="AF183">
        <v>2.0887728500000001E-2</v>
      </c>
      <c r="AG183" s="175" t="str">
        <f t="shared" si="44"/>
        <v>All Months</v>
      </c>
      <c r="AK183" s="175" t="str">
        <f t="shared" si="45"/>
        <v>New TriggersOthersMay - 14No action</v>
      </c>
      <c r="AL183" t="s">
        <v>598</v>
      </c>
      <c r="AM183" t="s">
        <v>106</v>
      </c>
      <c r="AN183" t="s">
        <v>296</v>
      </c>
      <c r="AO183" t="s">
        <v>623</v>
      </c>
      <c r="AP183">
        <v>61</v>
      </c>
      <c r="AQ183">
        <v>111</v>
      </c>
      <c r="AR183">
        <v>0.54954954950000001</v>
      </c>
      <c r="AS183" s="175" t="str">
        <f t="shared" si="46"/>
        <v>May - 14</v>
      </c>
      <c r="AX183" s="175" t="str">
        <f t="shared" si="47"/>
        <v>RetriggersOthersAug - 14</v>
      </c>
      <c r="AY183" t="s">
        <v>599</v>
      </c>
      <c r="AZ183" t="s">
        <v>106</v>
      </c>
      <c r="BA183" t="s">
        <v>299</v>
      </c>
      <c r="BB183">
        <v>156</v>
      </c>
      <c r="BC183">
        <v>0</v>
      </c>
      <c r="BD183">
        <v>1.1290322581000001</v>
      </c>
      <c r="BE183" s="175" t="str">
        <f t="shared" si="48"/>
        <v>Aug - 14</v>
      </c>
      <c r="BF183" s="30"/>
      <c r="BM183" s="175" t="str">
        <f t="shared" si="49"/>
        <v>Two Year FinancingJun - 14AXP only</v>
      </c>
      <c r="BN183" t="s">
        <v>161</v>
      </c>
      <c r="BO183" t="s">
        <v>297</v>
      </c>
      <c r="BP183">
        <v>0</v>
      </c>
      <c r="BQ183">
        <v>0</v>
      </c>
      <c r="BR183">
        <v>2410284.85</v>
      </c>
      <c r="BS183" t="s">
        <v>576</v>
      </c>
      <c r="BT183" s="175">
        <f t="shared" si="50"/>
        <v>0</v>
      </c>
      <c r="BU183" s="175" t="str">
        <f t="shared" si="51"/>
        <v>Jun - 14</v>
      </c>
      <c r="CU183" s="175" t="str">
        <f t="shared" si="52"/>
        <v>Two Year FinancingJan - 15Restaurant</v>
      </c>
      <c r="CV183" t="s">
        <v>161</v>
      </c>
      <c r="CW183" t="s">
        <v>520</v>
      </c>
      <c r="CX183">
        <v>1</v>
      </c>
      <c r="CY183">
        <v>40807.370000000003</v>
      </c>
      <c r="CZ183">
        <v>66759862.049999997</v>
      </c>
      <c r="DA183" t="s">
        <v>13</v>
      </c>
      <c r="DB183" s="175">
        <f t="shared" si="53"/>
        <v>6.1125605636268689E-4</v>
      </c>
      <c r="DC183" s="175" t="str">
        <f t="shared" si="54"/>
        <v>Jan - 15</v>
      </c>
      <c r="DH183" s="175" t="str">
        <f t="shared" si="55"/>
        <v>W/O last 6MOthersOne Year FinancingM16</v>
      </c>
      <c r="DI183" t="s">
        <v>158</v>
      </c>
      <c r="DJ183" t="s">
        <v>564</v>
      </c>
      <c r="DK183" t="s">
        <v>106</v>
      </c>
      <c r="DL183" t="s">
        <v>604</v>
      </c>
      <c r="DM183">
        <v>1</v>
      </c>
    </row>
    <row r="184" spans="2:117" x14ac:dyDescent="0.3">
      <c r="B184" s="175" t="str">
        <f t="shared" si="39"/>
        <v>RetriggersNo amortizationMar - 14</v>
      </c>
      <c r="C184" t="s">
        <v>599</v>
      </c>
      <c r="D184" t="s">
        <v>537</v>
      </c>
      <c r="E184" t="s">
        <v>525</v>
      </c>
      <c r="F184">
        <v>275</v>
      </c>
      <c r="G184">
        <v>44</v>
      </c>
      <c r="H184">
        <v>231</v>
      </c>
      <c r="I184" s="175" t="str">
        <f t="shared" si="40"/>
        <v>Mar - 14</v>
      </c>
      <c r="N184" s="175" t="str">
        <f t="shared" si="41"/>
        <v>All Trigger TypesNo amortizationJul - 14No Action Taken (Not Req)</v>
      </c>
      <c r="O184" t="s">
        <v>626</v>
      </c>
      <c r="P184" t="s">
        <v>537</v>
      </c>
      <c r="Q184" t="s">
        <v>298</v>
      </c>
      <c r="R184" t="s">
        <v>617</v>
      </c>
      <c r="S184">
        <v>245</v>
      </c>
      <c r="T184">
        <v>963</v>
      </c>
      <c r="U184">
        <v>0.2544132918</v>
      </c>
      <c r="V184" s="175" t="str">
        <f t="shared" si="42"/>
        <v>Jul - 14</v>
      </c>
      <c r="Y184" s="175" t="str">
        <f t="shared" si="43"/>
        <v>New TriggersDebit ACH behaviorAll MonthsNo Action Taken (Req)</v>
      </c>
      <c r="Z184" t="s">
        <v>598</v>
      </c>
      <c r="AA184" t="s">
        <v>204</v>
      </c>
      <c r="AB184" t="s">
        <v>594</v>
      </c>
      <c r="AC184">
        <v>5</v>
      </c>
      <c r="AD184" t="s">
        <v>616</v>
      </c>
      <c r="AE184">
        <v>5</v>
      </c>
      <c r="AF184">
        <v>1</v>
      </c>
      <c r="AG184" s="175" t="str">
        <f t="shared" si="44"/>
        <v>All Months</v>
      </c>
      <c r="AK184" s="175" t="str">
        <f t="shared" si="45"/>
        <v>New TriggersOthersMay - 14Payment plan</v>
      </c>
      <c r="AL184" t="s">
        <v>598</v>
      </c>
      <c r="AM184" t="s">
        <v>106</v>
      </c>
      <c r="AN184" t="s">
        <v>296</v>
      </c>
      <c r="AO184" t="s">
        <v>538</v>
      </c>
      <c r="AP184">
        <v>2</v>
      </c>
      <c r="AQ184">
        <v>111</v>
      </c>
      <c r="AR184">
        <v>1.8018018E-2</v>
      </c>
      <c r="AS184" s="175" t="str">
        <f t="shared" si="46"/>
        <v>May - 14</v>
      </c>
      <c r="AX184" s="175" t="str">
        <f t="shared" si="47"/>
        <v>RetriggersOthersAll Months</v>
      </c>
      <c r="AY184" t="s">
        <v>599</v>
      </c>
      <c r="AZ184" t="s">
        <v>106</v>
      </c>
      <c r="BA184" t="s">
        <v>594</v>
      </c>
      <c r="BB184">
        <v>3461</v>
      </c>
      <c r="BC184">
        <v>4.4378697999999999E-3</v>
      </c>
      <c r="BD184">
        <v>2.4080984517999999</v>
      </c>
      <c r="BE184" s="175" t="str">
        <f t="shared" si="48"/>
        <v>All Months</v>
      </c>
      <c r="BF184" s="30"/>
      <c r="BM184" s="175" t="str">
        <f t="shared" si="49"/>
        <v>Two Year FinancingNov - 14AXP only</v>
      </c>
      <c r="BN184" t="s">
        <v>161</v>
      </c>
      <c r="BO184" t="s">
        <v>302</v>
      </c>
      <c r="BP184">
        <v>0</v>
      </c>
      <c r="BQ184">
        <v>0</v>
      </c>
      <c r="BR184">
        <v>109657273.83</v>
      </c>
      <c r="BS184" t="s">
        <v>576</v>
      </c>
      <c r="BT184" s="175">
        <f t="shared" si="50"/>
        <v>0</v>
      </c>
      <c r="BU184" s="175" t="str">
        <f t="shared" si="51"/>
        <v>Nov - 14</v>
      </c>
      <c r="CU184" s="175" t="str">
        <f t="shared" si="52"/>
        <v>Two Year FinancingJan - 15Retail</v>
      </c>
      <c r="CV184" t="s">
        <v>161</v>
      </c>
      <c r="CW184" t="s">
        <v>520</v>
      </c>
      <c r="CX184">
        <v>0</v>
      </c>
      <c r="CY184">
        <v>0</v>
      </c>
      <c r="CZ184">
        <v>69758338.379999995</v>
      </c>
      <c r="DA184" t="s">
        <v>12</v>
      </c>
      <c r="DB184" s="175">
        <f t="shared" si="53"/>
        <v>0</v>
      </c>
      <c r="DC184" s="175" t="str">
        <f t="shared" si="54"/>
        <v>Jan - 15</v>
      </c>
      <c r="DH184" s="175" t="str">
        <f t="shared" si="55"/>
        <v>W/O last 6MRestaurantOne Year FinancingM6</v>
      </c>
      <c r="DI184" t="s">
        <v>158</v>
      </c>
      <c r="DJ184" t="s">
        <v>73</v>
      </c>
      <c r="DK184" t="s">
        <v>13</v>
      </c>
      <c r="DL184" t="s">
        <v>604</v>
      </c>
      <c r="DM184">
        <v>3</v>
      </c>
    </row>
    <row r="185" spans="2:117" x14ac:dyDescent="0.3">
      <c r="B185" s="175" t="str">
        <f t="shared" si="39"/>
        <v>New TriggersNo amortizationMay - 14</v>
      </c>
      <c r="C185" t="s">
        <v>598</v>
      </c>
      <c r="D185" t="s">
        <v>537</v>
      </c>
      <c r="E185" t="s">
        <v>296</v>
      </c>
      <c r="F185">
        <v>70</v>
      </c>
      <c r="G185">
        <v>24</v>
      </c>
      <c r="H185">
        <v>46</v>
      </c>
      <c r="I185" s="175" t="str">
        <f t="shared" si="40"/>
        <v>May - 14</v>
      </c>
      <c r="N185" s="175" t="str">
        <f t="shared" si="41"/>
        <v>All Trigger TypesNo amortizationJul - 14Action Taken (Timely)</v>
      </c>
      <c r="O185" t="s">
        <v>626</v>
      </c>
      <c r="P185" t="s">
        <v>537</v>
      </c>
      <c r="Q185" t="s">
        <v>298</v>
      </c>
      <c r="R185" t="s">
        <v>588</v>
      </c>
      <c r="S185">
        <v>89</v>
      </c>
      <c r="T185">
        <v>963</v>
      </c>
      <c r="U185">
        <v>9.2419522300000001E-2</v>
      </c>
      <c r="V185" s="175" t="str">
        <f t="shared" si="42"/>
        <v>Jul - 14</v>
      </c>
      <c r="Y185" s="175" t="str">
        <f t="shared" si="43"/>
        <v>New TriggersNo amortizationAll MonthsAction Taken (Late)</v>
      </c>
      <c r="Z185" t="s">
        <v>598</v>
      </c>
      <c r="AA185" t="s">
        <v>537</v>
      </c>
      <c r="AB185" t="s">
        <v>594</v>
      </c>
      <c r="AC185">
        <v>213</v>
      </c>
      <c r="AD185" t="s">
        <v>589</v>
      </c>
      <c r="AE185">
        <v>30</v>
      </c>
      <c r="AF185">
        <v>0.14084507039999999</v>
      </c>
      <c r="AG185" s="175" t="str">
        <f t="shared" si="44"/>
        <v>All Months</v>
      </c>
      <c r="AK185" s="175" t="str">
        <f t="shared" si="45"/>
        <v>New TriggersAgingNov - 14Customer contact</v>
      </c>
      <c r="AL185" t="s">
        <v>598</v>
      </c>
      <c r="AM185" t="s">
        <v>391</v>
      </c>
      <c r="AN185" t="s">
        <v>302</v>
      </c>
      <c r="AO185" t="s">
        <v>571</v>
      </c>
      <c r="AP185">
        <v>30</v>
      </c>
      <c r="AQ185">
        <v>95</v>
      </c>
      <c r="AR185">
        <v>0.31578947369999999</v>
      </c>
      <c r="AS185" s="175" t="str">
        <f t="shared" si="46"/>
        <v>Nov - 14</v>
      </c>
      <c r="AX185" s="175" t="str">
        <f t="shared" si="47"/>
        <v>RetriggersOthersDec - 14</v>
      </c>
      <c r="AY185" t="s">
        <v>599</v>
      </c>
      <c r="AZ185" t="s">
        <v>106</v>
      </c>
      <c r="BA185" t="s">
        <v>303</v>
      </c>
      <c r="BB185">
        <v>227</v>
      </c>
      <c r="BC185">
        <v>0</v>
      </c>
      <c r="BD185">
        <v>2.5590062111999998</v>
      </c>
      <c r="BE185" s="175" t="str">
        <f t="shared" si="48"/>
        <v>Dec - 14</v>
      </c>
      <c r="BF185" s="30"/>
      <c r="BM185" s="175" t="str">
        <f t="shared" si="49"/>
        <v>Two Year FinancingNov - 14Lockbox</v>
      </c>
      <c r="BN185" t="s">
        <v>161</v>
      </c>
      <c r="BO185" t="s">
        <v>302</v>
      </c>
      <c r="BP185">
        <v>0</v>
      </c>
      <c r="BQ185">
        <v>0</v>
      </c>
      <c r="BR185">
        <v>25824222.48</v>
      </c>
      <c r="BS185" t="s">
        <v>249</v>
      </c>
      <c r="BT185" s="175">
        <f t="shared" si="50"/>
        <v>0</v>
      </c>
      <c r="BU185" s="175" t="str">
        <f t="shared" si="51"/>
        <v>Nov - 14</v>
      </c>
      <c r="CU185" s="175" t="str">
        <f t="shared" si="52"/>
        <v>Two Year FinancingJul - 14Others</v>
      </c>
      <c r="CV185" t="s">
        <v>161</v>
      </c>
      <c r="CW185" t="s">
        <v>298</v>
      </c>
      <c r="CX185">
        <v>0</v>
      </c>
      <c r="CY185">
        <v>0</v>
      </c>
      <c r="CZ185">
        <v>2170631.61</v>
      </c>
      <c r="DA185" t="s">
        <v>106</v>
      </c>
      <c r="DB185" s="175">
        <f t="shared" si="53"/>
        <v>0</v>
      </c>
      <c r="DC185" s="175" t="str">
        <f t="shared" si="54"/>
        <v>Jul - 14</v>
      </c>
      <c r="DH185" s="175" t="str">
        <f t="shared" si="55"/>
        <v>W/O last 6MRestaurantOne Year FinancingM7</v>
      </c>
      <c r="DI185" t="s">
        <v>158</v>
      </c>
      <c r="DJ185" t="s">
        <v>74</v>
      </c>
      <c r="DK185" t="s">
        <v>13</v>
      </c>
      <c r="DL185" t="s">
        <v>604</v>
      </c>
      <c r="DM185">
        <v>3</v>
      </c>
    </row>
    <row r="186" spans="2:117" x14ac:dyDescent="0.3">
      <c r="B186" s="175" t="str">
        <f t="shared" si="39"/>
        <v>RetriggersNo amortizationMay - 14</v>
      </c>
      <c r="C186" t="s">
        <v>599</v>
      </c>
      <c r="D186" t="s">
        <v>537</v>
      </c>
      <c r="E186" t="s">
        <v>296</v>
      </c>
      <c r="F186">
        <v>466</v>
      </c>
      <c r="G186">
        <v>84</v>
      </c>
      <c r="H186">
        <v>382</v>
      </c>
      <c r="I186" s="175" t="str">
        <f t="shared" si="40"/>
        <v>May - 14</v>
      </c>
      <c r="N186" s="175" t="str">
        <f t="shared" si="41"/>
        <v>All Trigger TypesNo amortizationJun - 14Action Taken (Timely)</v>
      </c>
      <c r="O186" t="s">
        <v>626</v>
      </c>
      <c r="P186" t="s">
        <v>537</v>
      </c>
      <c r="Q186" t="s">
        <v>297</v>
      </c>
      <c r="R186" t="s">
        <v>588</v>
      </c>
      <c r="S186">
        <v>68</v>
      </c>
      <c r="T186">
        <v>678</v>
      </c>
      <c r="U186">
        <v>0.1002949853</v>
      </c>
      <c r="V186" s="175" t="str">
        <f t="shared" si="42"/>
        <v>Jun - 14</v>
      </c>
      <c r="Y186" s="175" t="str">
        <f t="shared" si="43"/>
        <v>New TriggersNo amortizationAll MonthsAction Taken (Timely)</v>
      </c>
      <c r="Z186" t="s">
        <v>598</v>
      </c>
      <c r="AA186" t="s">
        <v>537</v>
      </c>
      <c r="AB186" t="s">
        <v>594</v>
      </c>
      <c r="AC186">
        <v>180</v>
      </c>
      <c r="AD186" t="s">
        <v>588</v>
      </c>
      <c r="AE186">
        <v>16</v>
      </c>
      <c r="AF186">
        <v>8.8888888900000004E-2</v>
      </c>
      <c r="AG186" s="175" t="str">
        <f t="shared" si="44"/>
        <v>All Months</v>
      </c>
      <c r="AK186" s="175" t="str">
        <f t="shared" si="45"/>
        <v>New TriggersAgingNov - 14Debit ACH</v>
      </c>
      <c r="AL186" t="s">
        <v>598</v>
      </c>
      <c r="AM186" t="s">
        <v>391</v>
      </c>
      <c r="AN186" t="s">
        <v>302</v>
      </c>
      <c r="AO186" t="s">
        <v>202</v>
      </c>
      <c r="AP186">
        <v>2</v>
      </c>
      <c r="AQ186">
        <v>95</v>
      </c>
      <c r="AR186">
        <v>2.10526316E-2</v>
      </c>
      <c r="AS186" s="175" t="str">
        <f t="shared" si="46"/>
        <v>Nov - 14</v>
      </c>
      <c r="AX186" s="175" t="str">
        <f t="shared" si="47"/>
        <v>RetriggersOthersFeb - 15</v>
      </c>
      <c r="AY186" t="s">
        <v>599</v>
      </c>
      <c r="AZ186" t="s">
        <v>106</v>
      </c>
      <c r="BA186" t="s">
        <v>519</v>
      </c>
      <c r="BB186">
        <v>189</v>
      </c>
      <c r="BC186">
        <v>0</v>
      </c>
      <c r="BD186">
        <v>1.7517241378999999</v>
      </c>
      <c r="BE186" s="175" t="str">
        <f t="shared" si="48"/>
        <v>Feb - 15</v>
      </c>
      <c r="BF186" s="30"/>
      <c r="BM186" s="175" t="str">
        <f t="shared" si="49"/>
        <v>Two Year FinancingNov - 14Split Funding</v>
      </c>
      <c r="BN186" t="s">
        <v>161</v>
      </c>
      <c r="BO186" t="s">
        <v>302</v>
      </c>
      <c r="BP186">
        <v>0</v>
      </c>
      <c r="BQ186">
        <v>0</v>
      </c>
      <c r="BR186">
        <v>420187.98</v>
      </c>
      <c r="BS186" t="s">
        <v>602</v>
      </c>
      <c r="BT186" s="175">
        <f t="shared" si="50"/>
        <v>0</v>
      </c>
      <c r="BU186" s="175" t="str">
        <f t="shared" si="51"/>
        <v>Nov - 14</v>
      </c>
      <c r="CU186" s="175" t="str">
        <f t="shared" si="52"/>
        <v>Two Year FinancingJul - 14Restaurant</v>
      </c>
      <c r="CV186" t="s">
        <v>161</v>
      </c>
      <c r="CW186" t="s">
        <v>298</v>
      </c>
      <c r="CX186">
        <v>0</v>
      </c>
      <c r="CY186">
        <v>0</v>
      </c>
      <c r="CZ186">
        <v>7086847.9800000004</v>
      </c>
      <c r="DA186" t="s">
        <v>13</v>
      </c>
      <c r="DB186" s="175">
        <f t="shared" si="53"/>
        <v>0</v>
      </c>
      <c r="DC186" s="175" t="str">
        <f t="shared" si="54"/>
        <v>Jul - 14</v>
      </c>
      <c r="DH186" s="175" t="str">
        <f t="shared" si="55"/>
        <v>W/O last 6MRestaurantOne Year FinancingM8</v>
      </c>
      <c r="DI186" t="s">
        <v>158</v>
      </c>
      <c r="DJ186" t="s">
        <v>75</v>
      </c>
      <c r="DK186" t="s">
        <v>13</v>
      </c>
      <c r="DL186" t="s">
        <v>604</v>
      </c>
      <c r="DM186">
        <v>4</v>
      </c>
    </row>
    <row r="187" spans="2:117" x14ac:dyDescent="0.3">
      <c r="B187" s="175" t="str">
        <f t="shared" si="39"/>
        <v>New TriggersNo amortizationNov - 14</v>
      </c>
      <c r="C187" t="s">
        <v>598</v>
      </c>
      <c r="D187" t="s">
        <v>537</v>
      </c>
      <c r="E187" t="s">
        <v>302</v>
      </c>
      <c r="F187">
        <v>175</v>
      </c>
      <c r="G187">
        <v>45</v>
      </c>
      <c r="H187">
        <v>130</v>
      </c>
      <c r="I187" s="175" t="str">
        <f t="shared" si="40"/>
        <v>Nov - 14</v>
      </c>
      <c r="N187" s="175" t="str">
        <f t="shared" si="41"/>
        <v>All Trigger TypesNo amortizationJun - 14Action Taken (Late)</v>
      </c>
      <c r="O187" t="s">
        <v>626</v>
      </c>
      <c r="P187" t="s">
        <v>537</v>
      </c>
      <c r="Q187" t="s">
        <v>297</v>
      </c>
      <c r="R187" t="s">
        <v>589</v>
      </c>
      <c r="S187">
        <v>87</v>
      </c>
      <c r="T187">
        <v>678</v>
      </c>
      <c r="U187">
        <v>0.12831858409999999</v>
      </c>
      <c r="V187" s="175" t="str">
        <f t="shared" si="42"/>
        <v>Jun - 14</v>
      </c>
      <c r="Y187" s="175" t="str">
        <f t="shared" si="43"/>
        <v>New TriggersNo amortizationAll MonthsNo Action Taken (Not Req)</v>
      </c>
      <c r="Z187" t="s">
        <v>598</v>
      </c>
      <c r="AA187" t="s">
        <v>537</v>
      </c>
      <c r="AB187" t="s">
        <v>594</v>
      </c>
      <c r="AC187">
        <v>1603</v>
      </c>
      <c r="AD187" t="s">
        <v>617</v>
      </c>
      <c r="AE187">
        <v>24</v>
      </c>
      <c r="AF187">
        <v>1.4971927600000001E-2</v>
      </c>
      <c r="AG187" s="175" t="str">
        <f t="shared" si="44"/>
        <v>All Months</v>
      </c>
      <c r="AK187" s="175" t="str">
        <f t="shared" si="45"/>
        <v>New TriggersAgingNov - 14No action</v>
      </c>
      <c r="AL187" t="s">
        <v>598</v>
      </c>
      <c r="AM187" t="s">
        <v>391</v>
      </c>
      <c r="AN187" t="s">
        <v>302</v>
      </c>
      <c r="AO187" t="s">
        <v>623</v>
      </c>
      <c r="AP187">
        <v>57</v>
      </c>
      <c r="AQ187">
        <v>95</v>
      </c>
      <c r="AR187">
        <v>0.6</v>
      </c>
      <c r="AS187" s="175" t="str">
        <f t="shared" si="46"/>
        <v>Nov - 14</v>
      </c>
      <c r="AX187" s="175" t="str">
        <f t="shared" si="47"/>
        <v>RetriggersOthersJan - 15</v>
      </c>
      <c r="AY187" t="s">
        <v>599</v>
      </c>
      <c r="AZ187" t="s">
        <v>106</v>
      </c>
      <c r="BA187" t="s">
        <v>520</v>
      </c>
      <c r="BB187">
        <v>492</v>
      </c>
      <c r="BC187">
        <v>0</v>
      </c>
      <c r="BD187">
        <v>2.3059125963999998</v>
      </c>
      <c r="BE187" s="175" t="str">
        <f t="shared" si="48"/>
        <v>Jan - 15</v>
      </c>
      <c r="BF187" s="30"/>
      <c r="BM187" s="175" t="str">
        <f t="shared" si="49"/>
        <v>Two Year FinancingOct - 14AXP only</v>
      </c>
      <c r="BN187" t="s">
        <v>161</v>
      </c>
      <c r="BO187" t="s">
        <v>301</v>
      </c>
      <c r="BP187">
        <v>0</v>
      </c>
      <c r="BQ187">
        <v>0</v>
      </c>
      <c r="BR187">
        <v>92056810.849999994</v>
      </c>
      <c r="BS187" t="s">
        <v>576</v>
      </c>
      <c r="BT187" s="175">
        <f t="shared" si="50"/>
        <v>0</v>
      </c>
      <c r="BU187" s="175" t="str">
        <f t="shared" si="51"/>
        <v>Oct - 14</v>
      </c>
      <c r="CU187" s="175" t="str">
        <f t="shared" si="52"/>
        <v>Two Year FinancingJul - 14Retail</v>
      </c>
      <c r="CV187" t="s">
        <v>161</v>
      </c>
      <c r="CW187" t="s">
        <v>298</v>
      </c>
      <c r="CX187">
        <v>0</v>
      </c>
      <c r="CY187">
        <v>0</v>
      </c>
      <c r="CZ187">
        <v>8062800.3899999997</v>
      </c>
      <c r="DA187" t="s">
        <v>12</v>
      </c>
      <c r="DB187" s="175">
        <f t="shared" si="53"/>
        <v>0</v>
      </c>
      <c r="DC187" s="175" t="str">
        <f t="shared" si="54"/>
        <v>Jul - 14</v>
      </c>
      <c r="DH187" s="175" t="str">
        <f t="shared" si="55"/>
        <v>W/O last 6MRestaurantOne Year FinancingM9</v>
      </c>
      <c r="DI187" t="s">
        <v>158</v>
      </c>
      <c r="DJ187" t="s">
        <v>76</v>
      </c>
      <c r="DK187" t="s">
        <v>13</v>
      </c>
      <c r="DL187" t="s">
        <v>604</v>
      </c>
      <c r="DM187">
        <v>3</v>
      </c>
    </row>
    <row r="188" spans="2:117" x14ac:dyDescent="0.3">
      <c r="B188" s="175" t="str">
        <f t="shared" si="39"/>
        <v>RetriggersNo amortizationNov - 14</v>
      </c>
      <c r="C188" t="s">
        <v>599</v>
      </c>
      <c r="D188" t="s">
        <v>537</v>
      </c>
      <c r="E188" t="s">
        <v>302</v>
      </c>
      <c r="F188">
        <v>1004</v>
      </c>
      <c r="G188">
        <v>190</v>
      </c>
      <c r="H188">
        <v>814</v>
      </c>
      <c r="I188" s="175" t="str">
        <f t="shared" si="40"/>
        <v>Nov - 14</v>
      </c>
      <c r="N188" s="175" t="str">
        <f t="shared" si="41"/>
        <v>All Trigger TypesNo amortizationJun - 14No Action Taken (Req)</v>
      </c>
      <c r="O188" t="s">
        <v>626</v>
      </c>
      <c r="P188" t="s">
        <v>537</v>
      </c>
      <c r="Q188" t="s">
        <v>297</v>
      </c>
      <c r="R188" t="s">
        <v>616</v>
      </c>
      <c r="S188">
        <v>423</v>
      </c>
      <c r="T188">
        <v>678</v>
      </c>
      <c r="U188">
        <v>0.62389380530000005</v>
      </c>
      <c r="V188" s="175" t="str">
        <f t="shared" si="42"/>
        <v>Jun - 14</v>
      </c>
      <c r="Y188" s="175" t="str">
        <f t="shared" si="43"/>
        <v>New TriggersNo amortizationAll MonthsNo Action Taken (Req)</v>
      </c>
      <c r="Z188" t="s">
        <v>598</v>
      </c>
      <c r="AA188" t="s">
        <v>537</v>
      </c>
      <c r="AB188" t="s">
        <v>594</v>
      </c>
      <c r="AC188">
        <v>7</v>
      </c>
      <c r="AD188" t="s">
        <v>616</v>
      </c>
      <c r="AE188">
        <v>7</v>
      </c>
      <c r="AF188">
        <v>1</v>
      </c>
      <c r="AG188" s="175" t="str">
        <f t="shared" si="44"/>
        <v>All Months</v>
      </c>
      <c r="AK188" s="175" t="str">
        <f t="shared" si="45"/>
        <v>New TriggersAgingNov - 14Others</v>
      </c>
      <c r="AL188" t="s">
        <v>598</v>
      </c>
      <c r="AM188" t="s">
        <v>391</v>
      </c>
      <c r="AN188" t="s">
        <v>302</v>
      </c>
      <c r="AO188" t="s">
        <v>106</v>
      </c>
      <c r="AP188">
        <v>1</v>
      </c>
      <c r="AQ188">
        <v>95</v>
      </c>
      <c r="AR188">
        <v>1.05263158E-2</v>
      </c>
      <c r="AS188" s="175" t="str">
        <f t="shared" si="46"/>
        <v>Nov - 14</v>
      </c>
      <c r="AX188" s="175" t="str">
        <f t="shared" si="47"/>
        <v>RetriggersOthersJul - 14</v>
      </c>
      <c r="AY188" t="s">
        <v>599</v>
      </c>
      <c r="AZ188" t="s">
        <v>106</v>
      </c>
      <c r="BA188" t="s">
        <v>298</v>
      </c>
      <c r="BB188">
        <v>356</v>
      </c>
      <c r="BC188">
        <v>0</v>
      </c>
      <c r="BD188">
        <v>1.3275862069</v>
      </c>
      <c r="BE188" s="175" t="str">
        <f t="shared" si="48"/>
        <v>Jul - 14</v>
      </c>
      <c r="BF188" s="30"/>
      <c r="BM188" s="175" t="str">
        <f t="shared" si="49"/>
        <v>Two Year FinancingOct - 14Lockbox</v>
      </c>
      <c r="BN188" t="s">
        <v>161</v>
      </c>
      <c r="BO188" t="s">
        <v>301</v>
      </c>
      <c r="BP188">
        <v>0</v>
      </c>
      <c r="BQ188">
        <v>0</v>
      </c>
      <c r="BR188">
        <v>22588447.16</v>
      </c>
      <c r="BS188" t="s">
        <v>249</v>
      </c>
      <c r="BT188" s="175">
        <f t="shared" si="50"/>
        <v>0</v>
      </c>
      <c r="BU188" s="175" t="str">
        <f t="shared" si="51"/>
        <v>Oct - 14</v>
      </c>
      <c r="CU188" s="175" t="str">
        <f t="shared" si="52"/>
        <v>Two Year FinancingJun - 14Others</v>
      </c>
      <c r="CV188" t="s">
        <v>161</v>
      </c>
      <c r="CW188" t="s">
        <v>297</v>
      </c>
      <c r="CX188">
        <v>0</v>
      </c>
      <c r="CY188">
        <v>0</v>
      </c>
      <c r="CZ188">
        <v>52428.59</v>
      </c>
      <c r="DA188" t="s">
        <v>106</v>
      </c>
      <c r="DB188" s="175">
        <f t="shared" si="53"/>
        <v>0</v>
      </c>
      <c r="DC188" s="175" t="str">
        <f t="shared" si="54"/>
        <v>Jun - 14</v>
      </c>
      <c r="DH188" s="175" t="str">
        <f t="shared" si="55"/>
        <v>W/O last 6MRestaurantOne Year FinancingM10</v>
      </c>
      <c r="DI188" t="s">
        <v>158</v>
      </c>
      <c r="DJ188" t="s">
        <v>77</v>
      </c>
      <c r="DK188" t="s">
        <v>13</v>
      </c>
      <c r="DL188" t="s">
        <v>604</v>
      </c>
      <c r="DM188">
        <v>3</v>
      </c>
    </row>
    <row r="189" spans="2:117" x14ac:dyDescent="0.3">
      <c r="B189" s="175" t="str">
        <f t="shared" si="39"/>
        <v>New TriggersNo amortizationOct - 14</v>
      </c>
      <c r="C189" t="s">
        <v>598</v>
      </c>
      <c r="D189" t="s">
        <v>537</v>
      </c>
      <c r="E189" t="s">
        <v>301</v>
      </c>
      <c r="F189">
        <v>115</v>
      </c>
      <c r="G189">
        <v>33</v>
      </c>
      <c r="H189">
        <v>82</v>
      </c>
      <c r="I189" s="175" t="str">
        <f t="shared" si="40"/>
        <v>Oct - 14</v>
      </c>
      <c r="N189" s="175" t="str">
        <f t="shared" si="41"/>
        <v>All Trigger TypesNo amortizationJun - 14No Action Taken (Not Req)</v>
      </c>
      <c r="O189" t="s">
        <v>626</v>
      </c>
      <c r="P189" t="s">
        <v>537</v>
      </c>
      <c r="Q189" t="s">
        <v>297</v>
      </c>
      <c r="R189" t="s">
        <v>617</v>
      </c>
      <c r="S189">
        <v>100</v>
      </c>
      <c r="T189">
        <v>678</v>
      </c>
      <c r="U189">
        <v>0.14749262539999999</v>
      </c>
      <c r="V189" s="175" t="str">
        <f t="shared" si="42"/>
        <v>Jun - 14</v>
      </c>
      <c r="Y189" s="175" t="str">
        <f t="shared" si="43"/>
        <v>New TriggersOthersAll MonthsAction Taken (Late)</v>
      </c>
      <c r="Z189" t="s">
        <v>598</v>
      </c>
      <c r="AA189" t="s">
        <v>106</v>
      </c>
      <c r="AB189" t="s">
        <v>594</v>
      </c>
      <c r="AC189">
        <v>120</v>
      </c>
      <c r="AD189" t="s">
        <v>589</v>
      </c>
      <c r="AE189">
        <v>9</v>
      </c>
      <c r="AF189">
        <v>7.4999999999999997E-2</v>
      </c>
      <c r="AG189" s="175" t="str">
        <f t="shared" si="44"/>
        <v>All Months</v>
      </c>
      <c r="AK189" s="175" t="str">
        <f t="shared" si="45"/>
        <v>New TriggersAgingNov - 14Payment plan</v>
      </c>
      <c r="AL189" t="s">
        <v>598</v>
      </c>
      <c r="AM189" t="s">
        <v>391</v>
      </c>
      <c r="AN189" t="s">
        <v>302</v>
      </c>
      <c r="AO189" t="s">
        <v>538</v>
      </c>
      <c r="AP189">
        <v>5</v>
      </c>
      <c r="AQ189">
        <v>95</v>
      </c>
      <c r="AR189">
        <v>5.2631578900000003E-2</v>
      </c>
      <c r="AS189" s="175" t="str">
        <f t="shared" si="46"/>
        <v>Nov - 14</v>
      </c>
      <c r="AX189" s="175" t="str">
        <f t="shared" si="47"/>
        <v>RetriggersOthersJun - 14</v>
      </c>
      <c r="AY189" t="s">
        <v>599</v>
      </c>
      <c r="AZ189" t="s">
        <v>106</v>
      </c>
      <c r="BA189" t="s">
        <v>297</v>
      </c>
      <c r="BB189">
        <v>307</v>
      </c>
      <c r="BC189">
        <v>4.05405405E-2</v>
      </c>
      <c r="BD189">
        <v>1.7899159663999999</v>
      </c>
      <c r="BE189" s="175" t="str">
        <f t="shared" si="48"/>
        <v>Jun - 14</v>
      </c>
      <c r="BF189" s="30"/>
      <c r="BM189" s="175" t="str">
        <f t="shared" si="49"/>
        <v>Two Year FinancingSep - 14AXP only</v>
      </c>
      <c r="BN189" t="s">
        <v>161</v>
      </c>
      <c r="BO189" t="s">
        <v>300</v>
      </c>
      <c r="BP189">
        <v>0</v>
      </c>
      <c r="BQ189">
        <v>0</v>
      </c>
      <c r="BR189">
        <v>66883326.789999999</v>
      </c>
      <c r="BS189" t="s">
        <v>576</v>
      </c>
      <c r="BT189" s="175">
        <f t="shared" si="50"/>
        <v>0</v>
      </c>
      <c r="BU189" s="175" t="str">
        <f t="shared" si="51"/>
        <v>Sep - 14</v>
      </c>
      <c r="CU189" s="175" t="str">
        <f t="shared" si="52"/>
        <v>Two Year FinancingJun - 14Restaurant</v>
      </c>
      <c r="CV189" t="s">
        <v>161</v>
      </c>
      <c r="CW189" t="s">
        <v>297</v>
      </c>
      <c r="CX189">
        <v>0</v>
      </c>
      <c r="CY189">
        <v>0</v>
      </c>
      <c r="CZ189">
        <v>1198376.53</v>
      </c>
      <c r="DA189" t="s">
        <v>13</v>
      </c>
      <c r="DB189" s="175">
        <f t="shared" si="53"/>
        <v>0</v>
      </c>
      <c r="DC189" s="175" t="str">
        <f t="shared" si="54"/>
        <v>Jun - 14</v>
      </c>
      <c r="DH189" s="175" t="str">
        <f t="shared" si="55"/>
        <v>W/O last 6MRestaurantOne Year FinancingM11</v>
      </c>
      <c r="DI189" t="s">
        <v>158</v>
      </c>
      <c r="DJ189" t="s">
        <v>78</v>
      </c>
      <c r="DK189" t="s">
        <v>13</v>
      </c>
      <c r="DL189" t="s">
        <v>604</v>
      </c>
      <c r="DM189">
        <v>2</v>
      </c>
    </row>
    <row r="190" spans="2:117" x14ac:dyDescent="0.3">
      <c r="B190" s="175" t="str">
        <f t="shared" si="39"/>
        <v>RetriggersNo amortizationOct - 14</v>
      </c>
      <c r="C190" t="s">
        <v>599</v>
      </c>
      <c r="D190" t="s">
        <v>537</v>
      </c>
      <c r="E190" t="s">
        <v>301</v>
      </c>
      <c r="F190">
        <v>866</v>
      </c>
      <c r="G190">
        <v>225</v>
      </c>
      <c r="H190">
        <v>641</v>
      </c>
      <c r="I190" s="175" t="str">
        <f t="shared" si="40"/>
        <v>Oct - 14</v>
      </c>
      <c r="N190" s="175" t="str">
        <f t="shared" si="41"/>
        <v>All Trigger TypesNo amortizationMar - 14No Action Taken (Not Req)</v>
      </c>
      <c r="O190" t="s">
        <v>626</v>
      </c>
      <c r="P190" t="s">
        <v>537</v>
      </c>
      <c r="Q190" t="s">
        <v>525</v>
      </c>
      <c r="R190" t="s">
        <v>617</v>
      </c>
      <c r="S190">
        <v>48</v>
      </c>
      <c r="T190">
        <v>332</v>
      </c>
      <c r="U190">
        <v>0.14457831330000001</v>
      </c>
      <c r="V190" s="175" t="str">
        <f t="shared" si="42"/>
        <v>Mar - 14</v>
      </c>
      <c r="Y190" s="175" t="str">
        <f t="shared" si="43"/>
        <v>New TriggersOthersAll MonthsAction Taken (Timely)</v>
      </c>
      <c r="Z190" t="s">
        <v>598</v>
      </c>
      <c r="AA190" t="s">
        <v>106</v>
      </c>
      <c r="AB190" t="s">
        <v>594</v>
      </c>
      <c r="AC190">
        <v>206</v>
      </c>
      <c r="AD190" t="s">
        <v>588</v>
      </c>
      <c r="AE190">
        <v>9</v>
      </c>
      <c r="AF190">
        <v>4.3689320400000002E-2</v>
      </c>
      <c r="AG190" s="175" t="str">
        <f t="shared" si="44"/>
        <v>All Months</v>
      </c>
      <c r="AK190" s="175" t="str">
        <f t="shared" si="45"/>
        <v>New TriggersCV dropNov - 14Customer contact</v>
      </c>
      <c r="AL190" t="s">
        <v>598</v>
      </c>
      <c r="AM190" t="s">
        <v>203</v>
      </c>
      <c r="AN190" t="s">
        <v>302</v>
      </c>
      <c r="AO190" t="s">
        <v>571</v>
      </c>
      <c r="AP190">
        <v>26</v>
      </c>
      <c r="AQ190">
        <v>195</v>
      </c>
      <c r="AR190">
        <v>0.1333333333</v>
      </c>
      <c r="AS190" s="175" t="str">
        <f t="shared" si="46"/>
        <v>Nov - 14</v>
      </c>
      <c r="AX190" s="175" t="str">
        <f t="shared" si="47"/>
        <v>RetriggersOthersMar - 14</v>
      </c>
      <c r="AY190" t="s">
        <v>599</v>
      </c>
      <c r="AZ190" t="s">
        <v>106</v>
      </c>
      <c r="BA190" t="s">
        <v>525</v>
      </c>
      <c r="BB190">
        <v>60</v>
      </c>
      <c r="BC190">
        <v>0</v>
      </c>
      <c r="BD190">
        <v>8.9821428570999995</v>
      </c>
      <c r="BE190" s="175" t="str">
        <f t="shared" si="48"/>
        <v>Mar - 14</v>
      </c>
      <c r="BF190" s="30"/>
      <c r="BM190" s="175" t="str">
        <f t="shared" si="49"/>
        <v>Two Year FinancingSep - 14Lockbox</v>
      </c>
      <c r="BN190" t="s">
        <v>161</v>
      </c>
      <c r="BO190" t="s">
        <v>300</v>
      </c>
      <c r="BP190">
        <v>0</v>
      </c>
      <c r="BQ190">
        <v>0</v>
      </c>
      <c r="BR190">
        <v>12811479.289999999</v>
      </c>
      <c r="BS190" t="s">
        <v>249</v>
      </c>
      <c r="BT190" s="175">
        <f t="shared" si="50"/>
        <v>0</v>
      </c>
      <c r="BU190" s="175" t="str">
        <f t="shared" si="51"/>
        <v>Sep - 14</v>
      </c>
      <c r="CU190" s="175" t="str">
        <f t="shared" si="52"/>
        <v>Two Year FinancingJun - 14Retail</v>
      </c>
      <c r="CV190" t="s">
        <v>161</v>
      </c>
      <c r="CW190" t="s">
        <v>297</v>
      </c>
      <c r="CX190">
        <v>0</v>
      </c>
      <c r="CY190">
        <v>0</v>
      </c>
      <c r="CZ190">
        <v>1159479.73</v>
      </c>
      <c r="DA190" t="s">
        <v>12</v>
      </c>
      <c r="DB190" s="175">
        <f t="shared" si="53"/>
        <v>0</v>
      </c>
      <c r="DC190" s="175" t="str">
        <f t="shared" si="54"/>
        <v>Jun - 14</v>
      </c>
      <c r="DH190" s="175" t="str">
        <f t="shared" si="55"/>
        <v>W/O last 6MRestaurantOne Year FinancingM12</v>
      </c>
      <c r="DI190" t="s">
        <v>158</v>
      </c>
      <c r="DJ190" t="s">
        <v>79</v>
      </c>
      <c r="DK190" t="s">
        <v>13</v>
      </c>
      <c r="DL190" t="s">
        <v>604</v>
      </c>
      <c r="DM190">
        <v>2</v>
      </c>
    </row>
    <row r="191" spans="2:117" x14ac:dyDescent="0.3">
      <c r="B191" s="175" t="str">
        <f t="shared" si="39"/>
        <v>New TriggersNo amortizationSep - 14</v>
      </c>
      <c r="C191" t="s">
        <v>598</v>
      </c>
      <c r="D191" t="s">
        <v>537</v>
      </c>
      <c r="E191" t="s">
        <v>300</v>
      </c>
      <c r="F191">
        <v>77</v>
      </c>
      <c r="G191">
        <v>18</v>
      </c>
      <c r="H191">
        <v>59</v>
      </c>
      <c r="I191" s="175" t="str">
        <f t="shared" si="40"/>
        <v>Sep - 14</v>
      </c>
      <c r="N191" s="175" t="str">
        <f t="shared" si="41"/>
        <v>All Trigger TypesNo amortizationMar - 14Action Taken (Timely)</v>
      </c>
      <c r="O191" t="s">
        <v>626</v>
      </c>
      <c r="P191" t="s">
        <v>537</v>
      </c>
      <c r="Q191" t="s">
        <v>525</v>
      </c>
      <c r="R191" t="s">
        <v>588</v>
      </c>
      <c r="S191">
        <v>9</v>
      </c>
      <c r="T191">
        <v>332</v>
      </c>
      <c r="U191">
        <v>2.71084337E-2</v>
      </c>
      <c r="V191" s="175" t="str">
        <f t="shared" si="42"/>
        <v>Mar - 14</v>
      </c>
      <c r="Y191" s="175" t="str">
        <f t="shared" si="43"/>
        <v>New TriggersOthersAll MonthsNo Action Taken (Not Req)</v>
      </c>
      <c r="Z191" t="s">
        <v>598</v>
      </c>
      <c r="AA191" t="s">
        <v>106</v>
      </c>
      <c r="AB191" t="s">
        <v>594</v>
      </c>
      <c r="AC191">
        <v>700</v>
      </c>
      <c r="AD191" t="s">
        <v>617</v>
      </c>
      <c r="AE191">
        <v>8</v>
      </c>
      <c r="AF191">
        <v>1.14285714E-2</v>
      </c>
      <c r="AG191" s="175" t="str">
        <f t="shared" si="44"/>
        <v>All Months</v>
      </c>
      <c r="AK191" s="175" t="str">
        <f t="shared" si="45"/>
        <v>New TriggersCV dropNov - 14No action</v>
      </c>
      <c r="AL191" t="s">
        <v>598</v>
      </c>
      <c r="AM191" t="s">
        <v>203</v>
      </c>
      <c r="AN191" t="s">
        <v>302</v>
      </c>
      <c r="AO191" t="s">
        <v>623</v>
      </c>
      <c r="AP191">
        <v>164</v>
      </c>
      <c r="AQ191">
        <v>195</v>
      </c>
      <c r="AR191">
        <v>0.84102564099999999</v>
      </c>
      <c r="AS191" s="175" t="str">
        <f t="shared" si="46"/>
        <v>Nov - 14</v>
      </c>
      <c r="AX191" s="175" t="str">
        <f t="shared" si="47"/>
        <v>RetriggersOthersMay - 14</v>
      </c>
      <c r="AY191" t="s">
        <v>599</v>
      </c>
      <c r="AZ191" t="s">
        <v>106</v>
      </c>
      <c r="BA191" t="s">
        <v>296</v>
      </c>
      <c r="BB191">
        <v>293</v>
      </c>
      <c r="BC191">
        <v>1.0380622799999999E-2</v>
      </c>
      <c r="BD191">
        <v>1.875</v>
      </c>
      <c r="BE191" s="175" t="str">
        <f t="shared" si="48"/>
        <v>May - 14</v>
      </c>
      <c r="BF191" s="30"/>
      <c r="CU191" s="175" t="str">
        <f t="shared" si="52"/>
        <v>Two Year FinancingNov - 14Others</v>
      </c>
      <c r="CV191" t="s">
        <v>161</v>
      </c>
      <c r="CW191" t="s">
        <v>302</v>
      </c>
      <c r="CX191">
        <v>0</v>
      </c>
      <c r="CY191">
        <v>0</v>
      </c>
      <c r="CZ191">
        <v>26187772.93</v>
      </c>
      <c r="DA191" t="s">
        <v>106</v>
      </c>
      <c r="DB191" s="175">
        <f t="shared" si="53"/>
        <v>0</v>
      </c>
      <c r="DC191" s="175" t="str">
        <f t="shared" si="54"/>
        <v>Nov - 14</v>
      </c>
      <c r="DH191" s="175" t="str">
        <f t="shared" si="55"/>
        <v>W/O last 6MRestaurantOne Year FinancingM13</v>
      </c>
      <c r="DI191" t="s">
        <v>158</v>
      </c>
      <c r="DJ191" t="s">
        <v>561</v>
      </c>
      <c r="DK191" t="s">
        <v>13</v>
      </c>
      <c r="DL191" t="s">
        <v>604</v>
      </c>
      <c r="DM191">
        <v>1</v>
      </c>
    </row>
    <row r="192" spans="2:117" x14ac:dyDescent="0.3">
      <c r="B192" s="175" t="str">
        <f t="shared" si="39"/>
        <v>RetriggersNo amortizationSep - 14</v>
      </c>
      <c r="C192" t="s">
        <v>599</v>
      </c>
      <c r="D192" t="s">
        <v>537</v>
      </c>
      <c r="E192" t="s">
        <v>300</v>
      </c>
      <c r="F192">
        <v>825</v>
      </c>
      <c r="G192">
        <v>159</v>
      </c>
      <c r="H192">
        <v>666</v>
      </c>
      <c r="I192" s="175" t="str">
        <f t="shared" si="40"/>
        <v>Sep - 14</v>
      </c>
      <c r="N192" s="175" t="str">
        <f t="shared" si="41"/>
        <v>All Trigger TypesNo amortizationMar - 14Action Taken (Late)</v>
      </c>
      <c r="O192" t="s">
        <v>626</v>
      </c>
      <c r="P192" t="s">
        <v>537</v>
      </c>
      <c r="Q192" t="s">
        <v>525</v>
      </c>
      <c r="R192" t="s">
        <v>589</v>
      </c>
      <c r="S192">
        <v>44</v>
      </c>
      <c r="T192">
        <v>332</v>
      </c>
      <c r="U192">
        <v>0.13253012049999999</v>
      </c>
      <c r="V192" s="175" t="str">
        <f t="shared" si="42"/>
        <v>Mar - 14</v>
      </c>
      <c r="Y192" s="175" t="str">
        <f t="shared" si="43"/>
        <v>New TriggersOthersAll MonthsNo Action Taken (Req)</v>
      </c>
      <c r="Z192" t="s">
        <v>598</v>
      </c>
      <c r="AA192" t="s">
        <v>106</v>
      </c>
      <c r="AB192" t="s">
        <v>594</v>
      </c>
      <c r="AC192">
        <v>4</v>
      </c>
      <c r="AD192" t="s">
        <v>616</v>
      </c>
      <c r="AE192">
        <v>4</v>
      </c>
      <c r="AF192">
        <v>1</v>
      </c>
      <c r="AG192" s="175" t="str">
        <f t="shared" si="44"/>
        <v>All Months</v>
      </c>
      <c r="AK192" s="175" t="str">
        <f t="shared" si="45"/>
        <v>New TriggersCV dropNov - 14Others</v>
      </c>
      <c r="AL192" t="s">
        <v>598</v>
      </c>
      <c r="AM192" t="s">
        <v>203</v>
      </c>
      <c r="AN192" t="s">
        <v>302</v>
      </c>
      <c r="AO192" t="s">
        <v>106</v>
      </c>
      <c r="AP192">
        <v>1</v>
      </c>
      <c r="AQ192">
        <v>195</v>
      </c>
      <c r="AR192">
        <v>5.1282050999999999E-3</v>
      </c>
      <c r="AS192" s="175" t="str">
        <f t="shared" si="46"/>
        <v>Nov - 14</v>
      </c>
      <c r="AX192" s="175" t="str">
        <f t="shared" si="47"/>
        <v>RetriggersOthersNov - 14</v>
      </c>
      <c r="AY192" t="s">
        <v>599</v>
      </c>
      <c r="AZ192" t="s">
        <v>106</v>
      </c>
      <c r="BA192" t="s">
        <v>302</v>
      </c>
      <c r="BB192">
        <v>437</v>
      </c>
      <c r="BC192">
        <v>0</v>
      </c>
      <c r="BD192">
        <v>3.9032258065000001</v>
      </c>
      <c r="BE192" s="175" t="str">
        <f t="shared" si="48"/>
        <v>Nov - 14</v>
      </c>
      <c r="BF192" s="30"/>
      <c r="CU192" s="175" t="str">
        <f t="shared" si="52"/>
        <v>Two Year FinancingNov - 14Restaurant</v>
      </c>
      <c r="CV192" t="s">
        <v>161</v>
      </c>
      <c r="CW192" t="s">
        <v>302</v>
      </c>
      <c r="CX192">
        <v>0</v>
      </c>
      <c r="CY192">
        <v>0</v>
      </c>
      <c r="CZ192">
        <v>52712024.380000003</v>
      </c>
      <c r="DA192" t="s">
        <v>13</v>
      </c>
      <c r="DB192" s="175">
        <f t="shared" si="53"/>
        <v>0</v>
      </c>
      <c r="DC192" s="175" t="str">
        <f t="shared" si="54"/>
        <v>Nov - 14</v>
      </c>
      <c r="DH192" s="175" t="str">
        <f t="shared" si="55"/>
        <v>W/O last 6MRestaurantOne Year FinancingM14</v>
      </c>
      <c r="DI192" t="s">
        <v>158</v>
      </c>
      <c r="DJ192" t="s">
        <v>562</v>
      </c>
      <c r="DK192" t="s">
        <v>13</v>
      </c>
      <c r="DL192" t="s">
        <v>604</v>
      </c>
      <c r="DM192">
        <v>10</v>
      </c>
    </row>
    <row r="193" spans="2:117" x14ac:dyDescent="0.3">
      <c r="B193" s="175" t="str">
        <f t="shared" si="39"/>
        <v>New TriggersOthersApr - 14</v>
      </c>
      <c r="C193" t="s">
        <v>598</v>
      </c>
      <c r="D193" t="s">
        <v>106</v>
      </c>
      <c r="E193" t="s">
        <v>295</v>
      </c>
      <c r="F193">
        <v>284</v>
      </c>
      <c r="G193">
        <v>64</v>
      </c>
      <c r="H193">
        <v>220</v>
      </c>
      <c r="I193" s="175" t="str">
        <f t="shared" si="40"/>
        <v>Apr - 14</v>
      </c>
      <c r="N193" s="175" t="str">
        <f t="shared" si="41"/>
        <v>All Trigger TypesNo amortizationMar - 14No Action Taken (Req)</v>
      </c>
      <c r="O193" t="s">
        <v>626</v>
      </c>
      <c r="P193" t="s">
        <v>537</v>
      </c>
      <c r="Q193" t="s">
        <v>525</v>
      </c>
      <c r="R193" t="s">
        <v>616</v>
      </c>
      <c r="S193">
        <v>231</v>
      </c>
      <c r="T193">
        <v>332</v>
      </c>
      <c r="U193">
        <v>0.69578313250000001</v>
      </c>
      <c r="V193" s="175" t="str">
        <f t="shared" si="42"/>
        <v>Mar - 14</v>
      </c>
      <c r="Y193" s="175" t="str">
        <f t="shared" si="43"/>
        <v>RetriggersAgingAll MonthsAction Taken (Late)</v>
      </c>
      <c r="Z193" t="s">
        <v>599</v>
      </c>
      <c r="AA193" t="s">
        <v>391</v>
      </c>
      <c r="AB193" t="s">
        <v>594</v>
      </c>
      <c r="AC193">
        <v>121</v>
      </c>
      <c r="AD193" t="s">
        <v>589</v>
      </c>
      <c r="AE193">
        <v>9</v>
      </c>
      <c r="AF193">
        <v>7.4380165299999995E-2</v>
      </c>
      <c r="AG193" s="175" t="str">
        <f t="shared" si="44"/>
        <v>All Months</v>
      </c>
      <c r="AK193" s="175" t="str">
        <f t="shared" si="45"/>
        <v>New TriggersCV dropNov - 14Payment plan</v>
      </c>
      <c r="AL193" t="s">
        <v>598</v>
      </c>
      <c r="AM193" t="s">
        <v>203</v>
      </c>
      <c r="AN193" t="s">
        <v>302</v>
      </c>
      <c r="AO193" t="s">
        <v>538</v>
      </c>
      <c r="AP193">
        <v>4</v>
      </c>
      <c r="AQ193">
        <v>195</v>
      </c>
      <c r="AR193">
        <v>2.0512820500000001E-2</v>
      </c>
      <c r="AS193" s="175" t="str">
        <f t="shared" si="46"/>
        <v>Nov - 14</v>
      </c>
      <c r="AX193" s="175" t="str">
        <f t="shared" si="47"/>
        <v>RetriggersOthersOct - 14</v>
      </c>
      <c r="AY193" t="s">
        <v>599</v>
      </c>
      <c r="AZ193" t="s">
        <v>106</v>
      </c>
      <c r="BA193" t="s">
        <v>301</v>
      </c>
      <c r="BB193">
        <v>467</v>
      </c>
      <c r="BC193">
        <v>0</v>
      </c>
      <c r="BD193">
        <v>3</v>
      </c>
      <c r="BE193" s="175" t="str">
        <f t="shared" si="48"/>
        <v>Oct - 14</v>
      </c>
      <c r="BF193" s="30"/>
      <c r="CU193" s="175" t="str">
        <f t="shared" si="52"/>
        <v>Two Year FinancingNov - 14Retail</v>
      </c>
      <c r="CV193" t="s">
        <v>161</v>
      </c>
      <c r="CW193" t="s">
        <v>302</v>
      </c>
      <c r="CX193">
        <v>0</v>
      </c>
      <c r="CY193">
        <v>0</v>
      </c>
      <c r="CZ193">
        <v>57001886.979999997</v>
      </c>
      <c r="DA193" t="s">
        <v>12</v>
      </c>
      <c r="DB193" s="175">
        <f t="shared" si="53"/>
        <v>0</v>
      </c>
      <c r="DC193" s="175" t="str">
        <f t="shared" si="54"/>
        <v>Nov - 14</v>
      </c>
      <c r="DH193" s="175" t="str">
        <f t="shared" si="55"/>
        <v>W/O last 6MRestaurantOne Year FinancingM15</v>
      </c>
      <c r="DI193" t="s">
        <v>158</v>
      </c>
      <c r="DJ193" t="s">
        <v>563</v>
      </c>
      <c r="DK193" t="s">
        <v>13</v>
      </c>
      <c r="DL193" t="s">
        <v>604</v>
      </c>
      <c r="DM193">
        <v>3</v>
      </c>
    </row>
    <row r="194" spans="2:117" x14ac:dyDescent="0.3">
      <c r="B194" s="175" t="str">
        <f t="shared" si="39"/>
        <v>New TriggersOthersAug - 14</v>
      </c>
      <c r="C194" t="s">
        <v>598</v>
      </c>
      <c r="D194" t="s">
        <v>106</v>
      </c>
      <c r="E194" t="s">
        <v>299</v>
      </c>
      <c r="F194">
        <v>386</v>
      </c>
      <c r="G194">
        <v>78</v>
      </c>
      <c r="H194">
        <v>308</v>
      </c>
      <c r="I194" s="175" t="str">
        <f t="shared" si="40"/>
        <v>Aug - 14</v>
      </c>
      <c r="N194" s="175" t="str">
        <f t="shared" si="41"/>
        <v>All Trigger TypesNo amortizationMay - 14Action Taken (Late)</v>
      </c>
      <c r="O194" t="s">
        <v>626</v>
      </c>
      <c r="P194" t="s">
        <v>537</v>
      </c>
      <c r="Q194" t="s">
        <v>296</v>
      </c>
      <c r="R194" t="s">
        <v>589</v>
      </c>
      <c r="S194">
        <v>54</v>
      </c>
      <c r="T194">
        <v>536</v>
      </c>
      <c r="U194">
        <v>0.1007462687</v>
      </c>
      <c r="V194" s="175" t="str">
        <f t="shared" si="42"/>
        <v>May - 14</v>
      </c>
      <c r="Y194" s="175" t="str">
        <f t="shared" si="43"/>
        <v>RetriggersAgingAll MonthsAction Taken (Timely)</v>
      </c>
      <c r="Z194" t="s">
        <v>599</v>
      </c>
      <c r="AA194" t="s">
        <v>391</v>
      </c>
      <c r="AB194" t="s">
        <v>594</v>
      </c>
      <c r="AC194">
        <v>71</v>
      </c>
      <c r="AD194" t="s">
        <v>588</v>
      </c>
      <c r="AE194">
        <v>12</v>
      </c>
      <c r="AF194">
        <v>0.16901408449999999</v>
      </c>
      <c r="AG194" s="175" t="str">
        <f t="shared" si="44"/>
        <v>All Months</v>
      </c>
      <c r="AK194" s="175" t="str">
        <f t="shared" si="45"/>
        <v>New TriggersDebit ACH behaviorNov - 14Customer contact</v>
      </c>
      <c r="AL194" t="s">
        <v>598</v>
      </c>
      <c r="AM194" t="s">
        <v>204</v>
      </c>
      <c r="AN194" t="s">
        <v>302</v>
      </c>
      <c r="AO194" t="s">
        <v>571</v>
      </c>
      <c r="AP194">
        <v>8</v>
      </c>
      <c r="AQ194">
        <v>89</v>
      </c>
      <c r="AR194">
        <v>8.9887640399999996E-2</v>
      </c>
      <c r="AS194" s="175" t="str">
        <f t="shared" si="46"/>
        <v>Nov - 14</v>
      </c>
      <c r="AX194" s="175" t="str">
        <f t="shared" si="47"/>
        <v>RetriggersOthersSep - 14</v>
      </c>
      <c r="AY194" t="s">
        <v>599</v>
      </c>
      <c r="AZ194" t="s">
        <v>106</v>
      </c>
      <c r="BA194" t="s">
        <v>300</v>
      </c>
      <c r="BB194">
        <v>477</v>
      </c>
      <c r="BC194">
        <v>0</v>
      </c>
      <c r="BD194">
        <v>1.9829931972999999</v>
      </c>
      <c r="BE194" s="175" t="str">
        <f t="shared" si="48"/>
        <v>Sep - 14</v>
      </c>
      <c r="BF194" s="30"/>
      <c r="CU194" s="175" t="str">
        <f t="shared" si="52"/>
        <v>Two Year FinancingOct - 14Others</v>
      </c>
      <c r="CV194" t="s">
        <v>161</v>
      </c>
      <c r="CW194" t="s">
        <v>301</v>
      </c>
      <c r="CX194">
        <v>0</v>
      </c>
      <c r="CY194">
        <v>0</v>
      </c>
      <c r="CZ194">
        <v>16631802.99</v>
      </c>
      <c r="DA194" t="s">
        <v>106</v>
      </c>
      <c r="DB194" s="175">
        <f t="shared" si="53"/>
        <v>0</v>
      </c>
      <c r="DC194" s="175" t="str">
        <f t="shared" si="54"/>
        <v>Oct - 14</v>
      </c>
      <c r="DH194" s="175" t="str">
        <f t="shared" si="55"/>
        <v>W/O last 6MRetailOne Year FinancingM6</v>
      </c>
      <c r="DI194" t="s">
        <v>158</v>
      </c>
      <c r="DJ194" t="s">
        <v>73</v>
      </c>
      <c r="DK194" t="s">
        <v>12</v>
      </c>
      <c r="DL194" t="s">
        <v>604</v>
      </c>
      <c r="DM194">
        <v>3</v>
      </c>
    </row>
    <row r="195" spans="2:117" x14ac:dyDescent="0.3">
      <c r="B195" s="175" t="str">
        <f t="shared" si="39"/>
        <v>RetriggersOthersAug - 14</v>
      </c>
      <c r="C195" t="s">
        <v>599</v>
      </c>
      <c r="D195" t="s">
        <v>106</v>
      </c>
      <c r="E195" t="s">
        <v>299</v>
      </c>
      <c r="F195">
        <v>156</v>
      </c>
      <c r="G195">
        <v>6</v>
      </c>
      <c r="H195">
        <v>150</v>
      </c>
      <c r="I195" s="175" t="str">
        <f t="shared" si="40"/>
        <v>Aug - 14</v>
      </c>
      <c r="N195" s="175" t="str">
        <f t="shared" si="41"/>
        <v>All Trigger TypesNo amortizationMay - 14No Action Taken (Not Req)</v>
      </c>
      <c r="O195" t="s">
        <v>626</v>
      </c>
      <c r="P195" t="s">
        <v>537</v>
      </c>
      <c r="Q195" t="s">
        <v>296</v>
      </c>
      <c r="R195" t="s">
        <v>617</v>
      </c>
      <c r="S195">
        <v>50</v>
      </c>
      <c r="T195">
        <v>536</v>
      </c>
      <c r="U195">
        <v>9.3283582099999998E-2</v>
      </c>
      <c r="V195" s="175" t="str">
        <f t="shared" si="42"/>
        <v>May - 14</v>
      </c>
      <c r="Y195" s="175" t="str">
        <f t="shared" si="43"/>
        <v>RetriggersAgingAll MonthsNo Action Taken (Not Req)</v>
      </c>
      <c r="Z195" t="s">
        <v>599</v>
      </c>
      <c r="AA195" t="s">
        <v>391</v>
      </c>
      <c r="AB195" t="s">
        <v>594</v>
      </c>
      <c r="AC195">
        <v>6</v>
      </c>
      <c r="AD195" t="s">
        <v>617</v>
      </c>
      <c r="AE195">
        <v>3</v>
      </c>
      <c r="AF195">
        <v>0.5</v>
      </c>
      <c r="AG195" s="175" t="str">
        <f t="shared" si="44"/>
        <v>All Months</v>
      </c>
      <c r="AK195" s="175" t="str">
        <f t="shared" si="45"/>
        <v>New TriggersDebit ACH behaviorNov - 14No action</v>
      </c>
      <c r="AL195" t="s">
        <v>598</v>
      </c>
      <c r="AM195" t="s">
        <v>204</v>
      </c>
      <c r="AN195" t="s">
        <v>302</v>
      </c>
      <c r="AO195" t="s">
        <v>623</v>
      </c>
      <c r="AP195">
        <v>78</v>
      </c>
      <c r="AQ195">
        <v>89</v>
      </c>
      <c r="AR195">
        <v>0.87640449440000001</v>
      </c>
      <c r="AS195" s="175" t="str">
        <f t="shared" si="46"/>
        <v>Nov - 14</v>
      </c>
      <c r="AX195" s="175"/>
      <c r="AY195" s="12"/>
      <c r="AZ195" s="12"/>
      <c r="BA195" s="12"/>
      <c r="BB195" s="118"/>
      <c r="BF195" s="30"/>
      <c r="CU195" s="175" t="str">
        <f t="shared" si="52"/>
        <v>Two Year FinancingOct - 14Restaurant</v>
      </c>
      <c r="CV195" t="s">
        <v>161</v>
      </c>
      <c r="CW195" t="s">
        <v>301</v>
      </c>
      <c r="CX195">
        <v>0</v>
      </c>
      <c r="CY195">
        <v>0</v>
      </c>
      <c r="CZ195">
        <v>44959655.399999999</v>
      </c>
      <c r="DA195" t="s">
        <v>13</v>
      </c>
      <c r="DB195" s="175">
        <f t="shared" si="53"/>
        <v>0</v>
      </c>
      <c r="DC195" s="175" t="str">
        <f t="shared" si="54"/>
        <v>Oct - 14</v>
      </c>
      <c r="DH195" s="175" t="str">
        <f t="shared" si="55"/>
        <v>W/O last 6MRetailOne Year FinancingM7</v>
      </c>
      <c r="DI195" t="s">
        <v>158</v>
      </c>
      <c r="DJ195" t="s">
        <v>74</v>
      </c>
      <c r="DK195" t="s">
        <v>12</v>
      </c>
      <c r="DL195" t="s">
        <v>604</v>
      </c>
      <c r="DM195">
        <v>2</v>
      </c>
    </row>
    <row r="196" spans="2:117" x14ac:dyDescent="0.3">
      <c r="B196" s="175" t="str">
        <f t="shared" si="39"/>
        <v>New TriggersOthersDec - 14</v>
      </c>
      <c r="C196" t="s">
        <v>598</v>
      </c>
      <c r="D196" t="s">
        <v>106</v>
      </c>
      <c r="E196" t="s">
        <v>303</v>
      </c>
      <c r="F196">
        <v>368</v>
      </c>
      <c r="G196">
        <v>77</v>
      </c>
      <c r="H196">
        <v>291</v>
      </c>
      <c r="I196" s="175" t="str">
        <f t="shared" si="40"/>
        <v>Dec - 14</v>
      </c>
      <c r="N196" s="175" t="str">
        <f t="shared" si="41"/>
        <v>All Trigger TypesNo amortizationMay - 14Action Taken (Timely)</v>
      </c>
      <c r="O196" t="s">
        <v>626</v>
      </c>
      <c r="P196" t="s">
        <v>537</v>
      </c>
      <c r="Q196" t="s">
        <v>296</v>
      </c>
      <c r="R196" t="s">
        <v>588</v>
      </c>
      <c r="S196">
        <v>49</v>
      </c>
      <c r="T196">
        <v>536</v>
      </c>
      <c r="U196">
        <v>9.1417910399999996E-2</v>
      </c>
      <c r="V196" s="175" t="str">
        <f t="shared" si="42"/>
        <v>May - 14</v>
      </c>
      <c r="Y196" s="175" t="str">
        <f t="shared" si="43"/>
        <v>RetriggersAgingAll MonthsNo Action Taken (Req)</v>
      </c>
      <c r="Z196" t="s">
        <v>599</v>
      </c>
      <c r="AA196" t="s">
        <v>391</v>
      </c>
      <c r="AB196" t="s">
        <v>594</v>
      </c>
      <c r="AC196">
        <v>459</v>
      </c>
      <c r="AD196" t="s">
        <v>616</v>
      </c>
      <c r="AE196">
        <v>33</v>
      </c>
      <c r="AF196">
        <v>7.1895424799999996E-2</v>
      </c>
      <c r="AG196" s="175" t="str">
        <f t="shared" si="44"/>
        <v>All Months</v>
      </c>
      <c r="AK196" s="175" t="str">
        <f t="shared" si="45"/>
        <v>New TriggersDebit ACH behaviorNov - 14Payment plan</v>
      </c>
      <c r="AL196" t="s">
        <v>598</v>
      </c>
      <c r="AM196" t="s">
        <v>204</v>
      </c>
      <c r="AN196" t="s">
        <v>302</v>
      </c>
      <c r="AO196" t="s">
        <v>538</v>
      </c>
      <c r="AP196">
        <v>3</v>
      </c>
      <c r="AQ196">
        <v>89</v>
      </c>
      <c r="AR196">
        <v>3.3707865199999999E-2</v>
      </c>
      <c r="AS196" s="175" t="str">
        <f t="shared" si="46"/>
        <v>Nov - 14</v>
      </c>
      <c r="AX196" s="175"/>
      <c r="AY196" s="12"/>
      <c r="AZ196" s="12"/>
      <c r="BA196" s="12"/>
      <c r="BB196" s="118"/>
      <c r="BF196" s="30"/>
      <c r="CU196" s="175" t="str">
        <f t="shared" si="52"/>
        <v>Two Year FinancingOct - 14Retail</v>
      </c>
      <c r="CV196" t="s">
        <v>161</v>
      </c>
      <c r="CW196" t="s">
        <v>301</v>
      </c>
      <c r="CX196">
        <v>0</v>
      </c>
      <c r="CY196">
        <v>0</v>
      </c>
      <c r="CZ196">
        <v>53053799.619999997</v>
      </c>
      <c r="DA196" t="s">
        <v>12</v>
      </c>
      <c r="DB196" s="175">
        <f t="shared" si="53"/>
        <v>0</v>
      </c>
      <c r="DC196" s="175" t="str">
        <f t="shared" si="54"/>
        <v>Oct - 14</v>
      </c>
      <c r="DH196" s="175" t="str">
        <f t="shared" si="55"/>
        <v>W/O last 6MRetailOne Year FinancingM8</v>
      </c>
      <c r="DI196" t="s">
        <v>158</v>
      </c>
      <c r="DJ196" t="s">
        <v>75</v>
      </c>
      <c r="DK196" t="s">
        <v>12</v>
      </c>
      <c r="DL196" t="s">
        <v>604</v>
      </c>
      <c r="DM196">
        <v>2</v>
      </c>
    </row>
    <row r="197" spans="2:117" x14ac:dyDescent="0.3">
      <c r="B197" s="175" t="str">
        <f t="shared" ref="B197:B215" si="56">CONCATENATE(C197,D197,E197)</f>
        <v>RetriggersOthersDec - 14</v>
      </c>
      <c r="C197" t="s">
        <v>599</v>
      </c>
      <c r="D197" t="s">
        <v>106</v>
      </c>
      <c r="E197" t="s">
        <v>303</v>
      </c>
      <c r="F197">
        <v>227</v>
      </c>
      <c r="G197">
        <v>13</v>
      </c>
      <c r="H197">
        <v>214</v>
      </c>
      <c r="I197" s="175" t="str">
        <f t="shared" ref="I197:I215" si="57">CONCATENATE(TEXT(E197,"mmm")," - ", TEXT(E197,"dd"))</f>
        <v>Dec - 14</v>
      </c>
      <c r="N197" s="175" t="str">
        <f t="shared" ref="N197:N260" si="58">CONCATENATE(O197,P197,Q197,R197)</f>
        <v>All Trigger TypesNo amortizationMay - 14No Action Taken (Req)</v>
      </c>
      <c r="O197" t="s">
        <v>626</v>
      </c>
      <c r="P197" t="s">
        <v>537</v>
      </c>
      <c r="Q197" t="s">
        <v>296</v>
      </c>
      <c r="R197" t="s">
        <v>616</v>
      </c>
      <c r="S197">
        <v>383</v>
      </c>
      <c r="T197">
        <v>536</v>
      </c>
      <c r="U197">
        <v>0.71455223879999996</v>
      </c>
      <c r="V197" s="175" t="str">
        <f t="shared" ref="V197:V260" si="59">IF(Q197="All Months","All Months",CONCATENATE(TEXT(Q197,"mmm")," - ", TEXT(Q197,"dd")))</f>
        <v>May - 14</v>
      </c>
      <c r="Y197" s="175" t="str">
        <f t="shared" ref="Y197:Y260" si="60">CONCATENATE(Z197,AA197,AB197,AD197)</f>
        <v>RetriggersCV dropAll MonthsAction Taken (Late)</v>
      </c>
      <c r="Z197" t="s">
        <v>599</v>
      </c>
      <c r="AA197" t="s">
        <v>203</v>
      </c>
      <c r="AB197" t="s">
        <v>594</v>
      </c>
      <c r="AC197">
        <v>78</v>
      </c>
      <c r="AD197" t="s">
        <v>589</v>
      </c>
      <c r="AE197">
        <v>0</v>
      </c>
      <c r="AF197">
        <v>0</v>
      </c>
      <c r="AG197" s="175" t="str">
        <f t="shared" ref="AG197:AG260" si="61">IF(AB197="All Months","All Months",CONCATENATE(TEXT(AB197,"mmm")," - ", TEXT(AB197,"dd")))</f>
        <v>All Months</v>
      </c>
      <c r="AK197" s="175" t="str">
        <f t="shared" ref="AK197:AK260" si="62">CONCATENATE(AL197,AM197,AN197,AO197)</f>
        <v>New TriggersNo amortizationNov - 14Customer contact</v>
      </c>
      <c r="AL197" t="s">
        <v>598</v>
      </c>
      <c r="AM197" t="s">
        <v>537</v>
      </c>
      <c r="AN197" t="s">
        <v>302</v>
      </c>
      <c r="AO197" t="s">
        <v>571</v>
      </c>
      <c r="AP197">
        <v>38</v>
      </c>
      <c r="AQ197">
        <v>185</v>
      </c>
      <c r="AR197">
        <v>0.20540540539999999</v>
      </c>
      <c r="AS197" s="175" t="str">
        <f t="shared" ref="AS197:AS260" si="63">IF(AN197="All Months","All Months",CONCATENATE(TEXT(AN197,"mmm")," - ", TEXT(AN197,"dd")))</f>
        <v>Nov - 14</v>
      </c>
      <c r="AX197" s="175"/>
      <c r="AY197" s="12"/>
      <c r="AZ197" s="12"/>
      <c r="BA197" s="12"/>
      <c r="BB197" s="118"/>
      <c r="BF197" s="30"/>
      <c r="CU197" s="175" t="str">
        <f t="shared" ref="CU197:CU199" si="64">CONCATENATE(CV197,CW197,DA197)</f>
        <v>Two Year FinancingSep - 14Others</v>
      </c>
      <c r="CV197" t="s">
        <v>161</v>
      </c>
      <c r="CW197" t="s">
        <v>300</v>
      </c>
      <c r="CX197">
        <v>0</v>
      </c>
      <c r="CY197">
        <v>0</v>
      </c>
      <c r="CZ197">
        <v>9290196.4800000004</v>
      </c>
      <c r="DA197" t="s">
        <v>106</v>
      </c>
      <c r="DB197" s="175">
        <f t="shared" ref="DB197:DB199" si="65">CY197/CZ197</f>
        <v>0</v>
      </c>
      <c r="DC197" s="175" t="str">
        <f t="shared" ref="DC197:DC199" si="66">IF(CW197="All Months","All Months",CONCATENATE(TEXT(CW197,"mmm")," - ", TEXT(CW197,"dd")))</f>
        <v>Sep - 14</v>
      </c>
      <c r="DH197" s="175" t="str">
        <f t="shared" ref="DH197:DH218" si="67">CONCATENATE(DL197,DK197,DI197,DJ197)</f>
        <v>W/O last 6MRetailOne Year FinancingM9</v>
      </c>
      <c r="DI197" t="s">
        <v>158</v>
      </c>
      <c r="DJ197" t="s">
        <v>76</v>
      </c>
      <c r="DK197" t="s">
        <v>12</v>
      </c>
      <c r="DL197" t="s">
        <v>604</v>
      </c>
      <c r="DM197">
        <v>1</v>
      </c>
    </row>
    <row r="198" spans="2:117" x14ac:dyDescent="0.3">
      <c r="B198" s="175" t="str">
        <f t="shared" si="56"/>
        <v>New TriggersOthersFeb - 15</v>
      </c>
      <c r="C198" t="s">
        <v>598</v>
      </c>
      <c r="D198" t="s">
        <v>106</v>
      </c>
      <c r="E198" t="s">
        <v>519</v>
      </c>
      <c r="F198">
        <v>379</v>
      </c>
      <c r="G198">
        <v>135</v>
      </c>
      <c r="H198">
        <v>244</v>
      </c>
      <c r="I198" s="175" t="str">
        <f t="shared" si="57"/>
        <v>Feb - 15</v>
      </c>
      <c r="N198" s="175" t="str">
        <f t="shared" si="58"/>
        <v>All Trigger TypesNo amortizationNov - 14No Action Taken (Not Req)</v>
      </c>
      <c r="O198" t="s">
        <v>626</v>
      </c>
      <c r="P198" t="s">
        <v>537</v>
      </c>
      <c r="Q198" t="s">
        <v>302</v>
      </c>
      <c r="R198" t="s">
        <v>617</v>
      </c>
      <c r="S198">
        <v>137</v>
      </c>
      <c r="T198">
        <v>1171</v>
      </c>
      <c r="U198">
        <v>0.11699402220000001</v>
      </c>
      <c r="V198" s="175" t="str">
        <f t="shared" si="59"/>
        <v>Nov - 14</v>
      </c>
      <c r="Y198" s="175" t="str">
        <f t="shared" si="60"/>
        <v>RetriggersCV dropAll MonthsAction Taken (Timely)</v>
      </c>
      <c r="Z198" t="s">
        <v>599</v>
      </c>
      <c r="AA198" t="s">
        <v>203</v>
      </c>
      <c r="AB198" t="s">
        <v>594</v>
      </c>
      <c r="AC198">
        <v>51</v>
      </c>
      <c r="AD198" t="s">
        <v>588</v>
      </c>
      <c r="AE198">
        <v>1</v>
      </c>
      <c r="AF198">
        <v>1.9607843100000001E-2</v>
      </c>
      <c r="AG198" s="175" t="str">
        <f t="shared" si="61"/>
        <v>All Months</v>
      </c>
      <c r="AK198" s="175" t="str">
        <f t="shared" si="62"/>
        <v>New TriggersNo amortizationNov - 14Debit ACH</v>
      </c>
      <c r="AL198" t="s">
        <v>598</v>
      </c>
      <c r="AM198" t="s">
        <v>537</v>
      </c>
      <c r="AN198" t="s">
        <v>302</v>
      </c>
      <c r="AO198" t="s">
        <v>202</v>
      </c>
      <c r="AP198">
        <v>3</v>
      </c>
      <c r="AQ198">
        <v>185</v>
      </c>
      <c r="AR198">
        <v>1.6216216200000001E-2</v>
      </c>
      <c r="AS198" s="175" t="str">
        <f t="shared" si="63"/>
        <v>Nov - 14</v>
      </c>
      <c r="AX198" s="175"/>
      <c r="AY198" s="12"/>
      <c r="AZ198" s="12"/>
      <c r="BA198" s="12"/>
      <c r="BB198" s="118"/>
      <c r="BF198" s="30"/>
      <c r="CU198" s="175" t="str">
        <f t="shared" si="64"/>
        <v>Two Year FinancingSep - 14Restaurant</v>
      </c>
      <c r="CV198" t="s">
        <v>161</v>
      </c>
      <c r="CW198" t="s">
        <v>300</v>
      </c>
      <c r="CX198">
        <v>0</v>
      </c>
      <c r="CY198">
        <v>0</v>
      </c>
      <c r="CZ198">
        <v>29436838.699999999</v>
      </c>
      <c r="DA198" t="s">
        <v>13</v>
      </c>
      <c r="DB198" s="175">
        <f t="shared" si="65"/>
        <v>0</v>
      </c>
      <c r="DC198" s="175" t="str">
        <f t="shared" si="66"/>
        <v>Sep - 14</v>
      </c>
      <c r="DH198" s="175" t="str">
        <f t="shared" si="67"/>
        <v>W/O last 6MRetailOne Year FinancingM10</v>
      </c>
      <c r="DI198" t="s">
        <v>158</v>
      </c>
      <c r="DJ198" t="s">
        <v>77</v>
      </c>
      <c r="DK198" t="s">
        <v>12</v>
      </c>
      <c r="DL198" t="s">
        <v>604</v>
      </c>
      <c r="DM198">
        <v>3</v>
      </c>
    </row>
    <row r="199" spans="2:117" x14ac:dyDescent="0.3">
      <c r="B199" s="175" t="str">
        <f t="shared" si="56"/>
        <v>RetriggersOthersFeb - 15</v>
      </c>
      <c r="C199" t="s">
        <v>599</v>
      </c>
      <c r="D199" t="s">
        <v>106</v>
      </c>
      <c r="E199" t="s">
        <v>519</v>
      </c>
      <c r="F199">
        <v>189</v>
      </c>
      <c r="G199">
        <v>30</v>
      </c>
      <c r="H199">
        <v>159</v>
      </c>
      <c r="I199" s="175" t="str">
        <f t="shared" si="57"/>
        <v>Feb - 15</v>
      </c>
      <c r="N199" s="175" t="str">
        <f t="shared" si="58"/>
        <v>All Trigger TypesNo amortizationNov - 14Action Taken (Timely)</v>
      </c>
      <c r="O199" t="s">
        <v>626</v>
      </c>
      <c r="P199" t="s">
        <v>537</v>
      </c>
      <c r="Q199" t="s">
        <v>302</v>
      </c>
      <c r="R199" t="s">
        <v>588</v>
      </c>
      <c r="S199">
        <v>112</v>
      </c>
      <c r="T199">
        <v>1171</v>
      </c>
      <c r="U199">
        <v>9.5644748099999996E-2</v>
      </c>
      <c r="V199" s="175" t="str">
        <f t="shared" si="59"/>
        <v>Nov - 14</v>
      </c>
      <c r="Y199" s="175" t="str">
        <f t="shared" si="60"/>
        <v>RetriggersCV dropAll MonthsNo Action Taken (Not Req)</v>
      </c>
      <c r="Z199" t="s">
        <v>599</v>
      </c>
      <c r="AA199" t="s">
        <v>203</v>
      </c>
      <c r="AB199" t="s">
        <v>594</v>
      </c>
      <c r="AC199">
        <v>42</v>
      </c>
      <c r="AD199" t="s">
        <v>617</v>
      </c>
      <c r="AE199">
        <v>0</v>
      </c>
      <c r="AF199">
        <v>0</v>
      </c>
      <c r="AG199" s="175" t="str">
        <f t="shared" si="61"/>
        <v>All Months</v>
      </c>
      <c r="AK199" s="175" t="str">
        <f t="shared" si="62"/>
        <v>New TriggersNo amortizationNov - 14No action</v>
      </c>
      <c r="AL199" t="s">
        <v>598</v>
      </c>
      <c r="AM199" t="s">
        <v>537</v>
      </c>
      <c r="AN199" t="s">
        <v>302</v>
      </c>
      <c r="AO199" t="s">
        <v>623</v>
      </c>
      <c r="AP199">
        <v>138</v>
      </c>
      <c r="AQ199">
        <v>185</v>
      </c>
      <c r="AR199">
        <v>0.74594594589999996</v>
      </c>
      <c r="AS199" s="175" t="str">
        <f t="shared" si="63"/>
        <v>Nov - 14</v>
      </c>
      <c r="AX199" s="175"/>
      <c r="AY199" s="12"/>
      <c r="AZ199" s="12"/>
      <c r="BA199" s="12"/>
      <c r="BB199" s="118"/>
      <c r="BF199" s="30"/>
      <c r="CU199" s="175" t="str">
        <f t="shared" si="64"/>
        <v>Two Year FinancingSep - 14Retail</v>
      </c>
      <c r="CV199" t="s">
        <v>161</v>
      </c>
      <c r="CW199" t="s">
        <v>300</v>
      </c>
      <c r="CX199">
        <v>0</v>
      </c>
      <c r="CY199">
        <v>0</v>
      </c>
      <c r="CZ199">
        <v>40967770.899999999</v>
      </c>
      <c r="DA199" t="s">
        <v>12</v>
      </c>
      <c r="DB199" s="175">
        <f t="shared" si="65"/>
        <v>0</v>
      </c>
      <c r="DC199" s="175" t="str">
        <f t="shared" si="66"/>
        <v>Sep - 14</v>
      </c>
      <c r="DH199" s="175" t="str">
        <f t="shared" si="67"/>
        <v>W/O last 6MRetailOne Year FinancingM11</v>
      </c>
      <c r="DI199" t="s">
        <v>158</v>
      </c>
      <c r="DJ199" t="s">
        <v>78</v>
      </c>
      <c r="DK199" t="s">
        <v>12</v>
      </c>
      <c r="DL199" t="s">
        <v>604</v>
      </c>
      <c r="DM199">
        <v>6</v>
      </c>
    </row>
    <row r="200" spans="2:117" x14ac:dyDescent="0.3">
      <c r="B200" s="175" t="str">
        <f t="shared" si="56"/>
        <v>New TriggersOthersJan - 15</v>
      </c>
      <c r="C200" t="s">
        <v>598</v>
      </c>
      <c r="D200" t="s">
        <v>106</v>
      </c>
      <c r="E200" t="s">
        <v>520</v>
      </c>
      <c r="F200">
        <v>248</v>
      </c>
      <c r="G200">
        <v>82</v>
      </c>
      <c r="H200">
        <v>166</v>
      </c>
      <c r="I200" s="175" t="str">
        <f t="shared" si="57"/>
        <v>Jan - 15</v>
      </c>
      <c r="N200" s="175" t="str">
        <f t="shared" si="58"/>
        <v>All Trigger TypesNo amortizationNov - 14Action Taken (Late)</v>
      </c>
      <c r="O200" t="s">
        <v>626</v>
      </c>
      <c r="P200" t="s">
        <v>537</v>
      </c>
      <c r="Q200" t="s">
        <v>302</v>
      </c>
      <c r="R200" t="s">
        <v>589</v>
      </c>
      <c r="S200">
        <v>106</v>
      </c>
      <c r="T200">
        <v>1171</v>
      </c>
      <c r="U200">
        <v>9.0520922300000001E-2</v>
      </c>
      <c r="V200" s="175" t="str">
        <f t="shared" si="59"/>
        <v>Nov - 14</v>
      </c>
      <c r="Y200" s="175" t="str">
        <f t="shared" si="60"/>
        <v>RetriggersCV dropAll MonthsNo Action Taken (Req)</v>
      </c>
      <c r="Z200" t="s">
        <v>599</v>
      </c>
      <c r="AA200" t="s">
        <v>203</v>
      </c>
      <c r="AB200" t="s">
        <v>594</v>
      </c>
      <c r="AC200">
        <v>572</v>
      </c>
      <c r="AD200" t="s">
        <v>616</v>
      </c>
      <c r="AE200">
        <v>8</v>
      </c>
      <c r="AF200">
        <v>1.3986014E-2</v>
      </c>
      <c r="AG200" s="175" t="str">
        <f t="shared" si="61"/>
        <v>All Months</v>
      </c>
      <c r="AK200" s="175" t="str">
        <f t="shared" si="62"/>
        <v>New TriggersNo amortizationNov - 14Payment plan</v>
      </c>
      <c r="AL200" t="s">
        <v>598</v>
      </c>
      <c r="AM200" t="s">
        <v>537</v>
      </c>
      <c r="AN200" t="s">
        <v>302</v>
      </c>
      <c r="AO200" t="s">
        <v>538</v>
      </c>
      <c r="AP200">
        <v>6</v>
      </c>
      <c r="AQ200">
        <v>185</v>
      </c>
      <c r="AR200">
        <v>3.2432432400000002E-2</v>
      </c>
      <c r="AS200" s="175" t="str">
        <f t="shared" si="63"/>
        <v>Nov - 14</v>
      </c>
      <c r="AX200" s="175"/>
      <c r="AY200" s="12"/>
      <c r="AZ200" s="12"/>
      <c r="BA200" s="12"/>
      <c r="BB200" s="118"/>
      <c r="BF200" s="30"/>
      <c r="DH200" s="175" t="str">
        <f t="shared" si="67"/>
        <v>W/O last 6MRetailOne Year FinancingM12</v>
      </c>
      <c r="DI200" t="s">
        <v>158</v>
      </c>
      <c r="DJ200" t="s">
        <v>79</v>
      </c>
      <c r="DK200" t="s">
        <v>12</v>
      </c>
      <c r="DL200" t="s">
        <v>604</v>
      </c>
      <c r="DM200">
        <v>7</v>
      </c>
    </row>
    <row r="201" spans="2:117" x14ac:dyDescent="0.3">
      <c r="B201" s="175" t="str">
        <f t="shared" si="56"/>
        <v>RetriggersOthersJan - 15</v>
      </c>
      <c r="C201" t="s">
        <v>599</v>
      </c>
      <c r="D201" t="s">
        <v>106</v>
      </c>
      <c r="E201" t="s">
        <v>520</v>
      </c>
      <c r="F201">
        <v>492</v>
      </c>
      <c r="G201">
        <v>38</v>
      </c>
      <c r="H201">
        <v>454</v>
      </c>
      <c r="I201" s="175" t="str">
        <f t="shared" si="57"/>
        <v>Jan - 15</v>
      </c>
      <c r="N201" s="175" t="str">
        <f t="shared" si="58"/>
        <v>All Trigger TypesNo amortizationNov - 14No Action Taken (Req)</v>
      </c>
      <c r="O201" t="s">
        <v>626</v>
      </c>
      <c r="P201" t="s">
        <v>537</v>
      </c>
      <c r="Q201" t="s">
        <v>302</v>
      </c>
      <c r="R201" t="s">
        <v>616</v>
      </c>
      <c r="S201">
        <v>816</v>
      </c>
      <c r="T201">
        <v>1171</v>
      </c>
      <c r="U201">
        <v>0.69684030740000003</v>
      </c>
      <c r="V201" s="175" t="str">
        <f t="shared" si="59"/>
        <v>Nov - 14</v>
      </c>
      <c r="Y201" s="175" t="str">
        <f t="shared" si="60"/>
        <v>RetriggersDebit ACH behaviorAll MonthsAction Taken (Late)</v>
      </c>
      <c r="Z201" t="s">
        <v>599</v>
      </c>
      <c r="AA201" t="s">
        <v>204</v>
      </c>
      <c r="AB201" t="s">
        <v>594</v>
      </c>
      <c r="AC201">
        <v>16</v>
      </c>
      <c r="AD201" t="s">
        <v>589</v>
      </c>
      <c r="AE201">
        <v>0</v>
      </c>
      <c r="AF201">
        <v>0</v>
      </c>
      <c r="AG201" s="175" t="str">
        <f t="shared" si="61"/>
        <v>All Months</v>
      </c>
      <c r="AK201" s="175" t="str">
        <f t="shared" si="62"/>
        <v>New TriggersOthersNov - 14Customer contact</v>
      </c>
      <c r="AL201" t="s">
        <v>598</v>
      </c>
      <c r="AM201" t="s">
        <v>106</v>
      </c>
      <c r="AN201" t="s">
        <v>302</v>
      </c>
      <c r="AO201" t="s">
        <v>571</v>
      </c>
      <c r="AP201">
        <v>39</v>
      </c>
      <c r="AQ201">
        <v>102</v>
      </c>
      <c r="AR201">
        <v>0.38235294120000002</v>
      </c>
      <c r="AS201" s="175" t="str">
        <f t="shared" si="63"/>
        <v>Nov - 14</v>
      </c>
      <c r="AX201" s="175"/>
      <c r="AY201" s="12"/>
      <c r="AZ201" s="12"/>
      <c r="BA201" s="12"/>
      <c r="BB201" s="118"/>
      <c r="BF201" s="30"/>
      <c r="DH201" s="175" t="str">
        <f t="shared" si="67"/>
        <v>W/O last 6MRetailOne Year FinancingM13</v>
      </c>
      <c r="DI201" t="s">
        <v>158</v>
      </c>
      <c r="DJ201" t="s">
        <v>561</v>
      </c>
      <c r="DK201" t="s">
        <v>12</v>
      </c>
      <c r="DL201" t="s">
        <v>604</v>
      </c>
      <c r="DM201">
        <v>2</v>
      </c>
    </row>
    <row r="202" spans="2:117" x14ac:dyDescent="0.3">
      <c r="B202" s="175" t="str">
        <f t="shared" si="56"/>
        <v>New TriggersOthersJul - 14</v>
      </c>
      <c r="C202" t="s">
        <v>598</v>
      </c>
      <c r="D202" t="s">
        <v>106</v>
      </c>
      <c r="E202" t="s">
        <v>298</v>
      </c>
      <c r="F202">
        <v>85</v>
      </c>
      <c r="G202">
        <v>53</v>
      </c>
      <c r="H202">
        <v>32</v>
      </c>
      <c r="I202" s="175" t="str">
        <f t="shared" si="57"/>
        <v>Jul - 14</v>
      </c>
      <c r="N202" s="175" t="str">
        <f t="shared" si="58"/>
        <v>All Trigger TypesNo amortizationOct - 14No Action Taken (Req)</v>
      </c>
      <c r="O202" t="s">
        <v>626</v>
      </c>
      <c r="P202" t="s">
        <v>537</v>
      </c>
      <c r="Q202" t="s">
        <v>301</v>
      </c>
      <c r="R202" t="s">
        <v>616</v>
      </c>
      <c r="S202">
        <v>643</v>
      </c>
      <c r="T202">
        <v>974</v>
      </c>
      <c r="U202">
        <v>0.66016427099999997</v>
      </c>
      <c r="V202" s="175" t="str">
        <f t="shared" si="59"/>
        <v>Oct - 14</v>
      </c>
      <c r="Y202" s="175" t="str">
        <f t="shared" si="60"/>
        <v>RetriggersDebit ACH behaviorAll MonthsAction Taken (Timely)</v>
      </c>
      <c r="Z202" t="s">
        <v>599</v>
      </c>
      <c r="AA202" t="s">
        <v>204</v>
      </c>
      <c r="AB202" t="s">
        <v>594</v>
      </c>
      <c r="AC202">
        <v>11</v>
      </c>
      <c r="AD202" t="s">
        <v>588</v>
      </c>
      <c r="AE202">
        <v>2</v>
      </c>
      <c r="AF202">
        <v>0.18181818180000001</v>
      </c>
      <c r="AG202" s="175" t="str">
        <f t="shared" si="61"/>
        <v>All Months</v>
      </c>
      <c r="AK202" s="175" t="str">
        <f t="shared" si="62"/>
        <v>New TriggersOthersNov - 14Debit ACH</v>
      </c>
      <c r="AL202" t="s">
        <v>598</v>
      </c>
      <c r="AM202" t="s">
        <v>106</v>
      </c>
      <c r="AN202" t="s">
        <v>302</v>
      </c>
      <c r="AO202" t="s">
        <v>202</v>
      </c>
      <c r="AP202">
        <v>2</v>
      </c>
      <c r="AQ202">
        <v>102</v>
      </c>
      <c r="AR202">
        <v>1.9607843100000001E-2</v>
      </c>
      <c r="AS202" s="175" t="str">
        <f t="shared" si="63"/>
        <v>Nov - 14</v>
      </c>
      <c r="AX202" s="175"/>
      <c r="AY202" s="12"/>
      <c r="AZ202" s="12"/>
      <c r="BA202" s="12"/>
      <c r="BB202" s="118"/>
      <c r="BF202" s="30"/>
      <c r="DH202" s="175" t="str">
        <f t="shared" si="67"/>
        <v>W/O last 6MRetailOne Year FinancingM14</v>
      </c>
      <c r="DI202" t="s">
        <v>158</v>
      </c>
      <c r="DJ202" t="s">
        <v>562</v>
      </c>
      <c r="DK202" t="s">
        <v>12</v>
      </c>
      <c r="DL202" t="s">
        <v>604</v>
      </c>
      <c r="DM202">
        <v>9</v>
      </c>
    </row>
    <row r="203" spans="2:117" x14ac:dyDescent="0.3">
      <c r="B203" s="175" t="str">
        <f t="shared" si="56"/>
        <v>RetriggersOthersJul - 14</v>
      </c>
      <c r="C203" t="s">
        <v>599</v>
      </c>
      <c r="D203" t="s">
        <v>106</v>
      </c>
      <c r="E203" t="s">
        <v>298</v>
      </c>
      <c r="F203">
        <v>356</v>
      </c>
      <c r="G203">
        <v>31</v>
      </c>
      <c r="H203">
        <v>325</v>
      </c>
      <c r="I203" s="175" t="str">
        <f t="shared" si="57"/>
        <v>Jul - 14</v>
      </c>
      <c r="N203" s="175" t="str">
        <f t="shared" si="58"/>
        <v>All Trigger TypesNo amortizationOct - 14No Action Taken (Not Req)</v>
      </c>
      <c r="O203" t="s">
        <v>626</v>
      </c>
      <c r="P203" t="s">
        <v>537</v>
      </c>
      <c r="Q203" t="s">
        <v>301</v>
      </c>
      <c r="R203" t="s">
        <v>617</v>
      </c>
      <c r="S203">
        <v>86</v>
      </c>
      <c r="T203">
        <v>974</v>
      </c>
      <c r="U203">
        <v>8.8295687900000003E-2</v>
      </c>
      <c r="V203" s="175" t="str">
        <f t="shared" si="59"/>
        <v>Oct - 14</v>
      </c>
      <c r="Y203" s="175" t="str">
        <f t="shared" si="60"/>
        <v>RetriggersDebit ACH behaviorAll MonthsNo Action Taken (Req)</v>
      </c>
      <c r="Z203" t="s">
        <v>599</v>
      </c>
      <c r="AA203" t="s">
        <v>204</v>
      </c>
      <c r="AB203" t="s">
        <v>594</v>
      </c>
      <c r="AC203">
        <v>169</v>
      </c>
      <c r="AD203" t="s">
        <v>616</v>
      </c>
      <c r="AE203">
        <v>1</v>
      </c>
      <c r="AF203">
        <v>5.9171598000000002E-3</v>
      </c>
      <c r="AG203" s="175" t="str">
        <f t="shared" si="61"/>
        <v>All Months</v>
      </c>
      <c r="AK203" s="175" t="str">
        <f t="shared" si="62"/>
        <v>New TriggersOthersNov - 14No action</v>
      </c>
      <c r="AL203" t="s">
        <v>598</v>
      </c>
      <c r="AM203" t="s">
        <v>106</v>
      </c>
      <c r="AN203" t="s">
        <v>302</v>
      </c>
      <c r="AO203" t="s">
        <v>623</v>
      </c>
      <c r="AP203">
        <v>56</v>
      </c>
      <c r="AQ203">
        <v>102</v>
      </c>
      <c r="AR203">
        <v>0.54901960780000003</v>
      </c>
      <c r="AS203" s="175" t="str">
        <f t="shared" si="63"/>
        <v>Nov - 14</v>
      </c>
      <c r="AX203" s="175"/>
      <c r="AY203" s="12"/>
      <c r="AZ203" s="12"/>
      <c r="BA203" s="12"/>
      <c r="BB203" s="118"/>
      <c r="BF203" s="30"/>
      <c r="DH203" s="175" t="str">
        <f t="shared" si="67"/>
        <v>W/O last 6MRetailOne Year FinancingM15</v>
      </c>
      <c r="DI203" t="s">
        <v>158</v>
      </c>
      <c r="DJ203" t="s">
        <v>563</v>
      </c>
      <c r="DK203" t="s">
        <v>12</v>
      </c>
      <c r="DL203" t="s">
        <v>604</v>
      </c>
      <c r="DM203">
        <v>1</v>
      </c>
    </row>
    <row r="204" spans="2:117" x14ac:dyDescent="0.3">
      <c r="B204" s="175" t="str">
        <f t="shared" si="56"/>
        <v>New TriggersOthersJun - 14</v>
      </c>
      <c r="C204" t="s">
        <v>598</v>
      </c>
      <c r="D204" t="s">
        <v>106</v>
      </c>
      <c r="E204" t="s">
        <v>297</v>
      </c>
      <c r="F204">
        <v>86</v>
      </c>
      <c r="G204">
        <v>47</v>
      </c>
      <c r="H204">
        <v>39</v>
      </c>
      <c r="I204" s="175" t="str">
        <f t="shared" si="57"/>
        <v>Jun - 14</v>
      </c>
      <c r="N204" s="175" t="str">
        <f t="shared" si="58"/>
        <v>All Trigger TypesNo amortizationOct - 14Action Taken (Late)</v>
      </c>
      <c r="O204" t="s">
        <v>626</v>
      </c>
      <c r="P204" t="s">
        <v>537</v>
      </c>
      <c r="Q204" t="s">
        <v>301</v>
      </c>
      <c r="R204" t="s">
        <v>589</v>
      </c>
      <c r="S204">
        <v>136</v>
      </c>
      <c r="T204">
        <v>974</v>
      </c>
      <c r="U204">
        <v>0.1396303901</v>
      </c>
      <c r="V204" s="175" t="str">
        <f t="shared" si="59"/>
        <v>Oct - 14</v>
      </c>
      <c r="Y204" s="175" t="str">
        <f t="shared" si="60"/>
        <v>RetriggersNo amortizationAll MonthsAction Taken (Late)</v>
      </c>
      <c r="Z204" t="s">
        <v>599</v>
      </c>
      <c r="AA204" t="s">
        <v>537</v>
      </c>
      <c r="AB204" t="s">
        <v>594</v>
      </c>
      <c r="AC204">
        <v>244</v>
      </c>
      <c r="AD204" t="s">
        <v>589</v>
      </c>
      <c r="AE204">
        <v>37</v>
      </c>
      <c r="AF204">
        <v>0.15163934430000001</v>
      </c>
      <c r="AG204" s="175" t="str">
        <f t="shared" si="61"/>
        <v>All Months</v>
      </c>
      <c r="AK204" s="175" t="str">
        <f t="shared" si="62"/>
        <v>New TriggersOthersNov - 14Others</v>
      </c>
      <c r="AL204" t="s">
        <v>598</v>
      </c>
      <c r="AM204" t="s">
        <v>106</v>
      </c>
      <c r="AN204" t="s">
        <v>302</v>
      </c>
      <c r="AO204" t="s">
        <v>106</v>
      </c>
      <c r="AP204">
        <v>1</v>
      </c>
      <c r="AQ204">
        <v>102</v>
      </c>
      <c r="AR204">
        <v>9.8039215999999995E-3</v>
      </c>
      <c r="AS204" s="175" t="str">
        <f t="shared" si="63"/>
        <v>Nov - 14</v>
      </c>
      <c r="AX204" s="175"/>
      <c r="AY204" s="12"/>
      <c r="AZ204" s="12"/>
      <c r="BA204" s="12"/>
      <c r="BB204" s="118"/>
      <c r="BF204" s="30"/>
      <c r="DH204" s="175" t="str">
        <f t="shared" si="67"/>
        <v>W/O last 6MRetailOne Year FinancingM16</v>
      </c>
      <c r="DI204" t="s">
        <v>158</v>
      </c>
      <c r="DJ204" t="s">
        <v>564</v>
      </c>
      <c r="DK204" t="s">
        <v>12</v>
      </c>
      <c r="DL204" t="s">
        <v>604</v>
      </c>
      <c r="DM204">
        <v>3</v>
      </c>
    </row>
    <row r="205" spans="2:117" x14ac:dyDescent="0.3">
      <c r="B205" s="175" t="str">
        <f t="shared" si="56"/>
        <v>RetriggersOthersJun - 14</v>
      </c>
      <c r="C205" t="s">
        <v>599</v>
      </c>
      <c r="D205" t="s">
        <v>106</v>
      </c>
      <c r="E205" t="s">
        <v>297</v>
      </c>
      <c r="F205">
        <v>307</v>
      </c>
      <c r="G205">
        <v>19</v>
      </c>
      <c r="H205">
        <v>288</v>
      </c>
      <c r="I205" s="175" t="str">
        <f t="shared" si="57"/>
        <v>Jun - 14</v>
      </c>
      <c r="N205" s="175" t="str">
        <f t="shared" si="58"/>
        <v>All Trigger TypesNo amortizationOct - 14Action Taken (Timely)</v>
      </c>
      <c r="O205" t="s">
        <v>626</v>
      </c>
      <c r="P205" t="s">
        <v>537</v>
      </c>
      <c r="Q205" t="s">
        <v>301</v>
      </c>
      <c r="R205" t="s">
        <v>588</v>
      </c>
      <c r="S205">
        <v>109</v>
      </c>
      <c r="T205">
        <v>974</v>
      </c>
      <c r="U205">
        <v>0.1119096509</v>
      </c>
      <c r="V205" s="175" t="str">
        <f t="shared" si="59"/>
        <v>Oct - 14</v>
      </c>
      <c r="Y205" s="175" t="str">
        <f t="shared" si="60"/>
        <v>RetriggersNo amortizationAll MonthsAction Taken (Timely)</v>
      </c>
      <c r="Z205" t="s">
        <v>599</v>
      </c>
      <c r="AA205" t="s">
        <v>537</v>
      </c>
      <c r="AB205" t="s">
        <v>594</v>
      </c>
      <c r="AC205">
        <v>187</v>
      </c>
      <c r="AD205" t="s">
        <v>588</v>
      </c>
      <c r="AE205">
        <v>20</v>
      </c>
      <c r="AF205">
        <v>0.10695187170000001</v>
      </c>
      <c r="AG205" s="175" t="str">
        <f t="shared" si="61"/>
        <v>All Months</v>
      </c>
      <c r="AK205" s="175" t="str">
        <f t="shared" si="62"/>
        <v>New TriggersOthersNov - 14Payment plan</v>
      </c>
      <c r="AL205" t="s">
        <v>598</v>
      </c>
      <c r="AM205" t="s">
        <v>106</v>
      </c>
      <c r="AN205" t="s">
        <v>302</v>
      </c>
      <c r="AO205" t="s">
        <v>538</v>
      </c>
      <c r="AP205">
        <v>4</v>
      </c>
      <c r="AQ205">
        <v>102</v>
      </c>
      <c r="AR205">
        <v>3.9215686299999997E-2</v>
      </c>
      <c r="AS205" s="175" t="str">
        <f t="shared" si="63"/>
        <v>Nov - 14</v>
      </c>
      <c r="AX205" s="175"/>
      <c r="AY205" s="12"/>
      <c r="AZ205" s="12"/>
      <c r="BA205" s="12"/>
      <c r="BB205" s="118"/>
      <c r="BF205" s="30"/>
      <c r="DH205" s="175" t="str">
        <f t="shared" si="67"/>
        <v>W/O last 6MOthersSettlement AdvanceM5</v>
      </c>
      <c r="DI205" t="s">
        <v>164</v>
      </c>
      <c r="DJ205" t="s">
        <v>72</v>
      </c>
      <c r="DK205" t="s">
        <v>106</v>
      </c>
      <c r="DL205" t="s">
        <v>604</v>
      </c>
      <c r="DM205">
        <v>1</v>
      </c>
    </row>
    <row r="206" spans="2:117" x14ac:dyDescent="0.3">
      <c r="B206" s="175" t="str">
        <f t="shared" si="56"/>
        <v>New TriggersOthersMar - 14</v>
      </c>
      <c r="C206" t="s">
        <v>598</v>
      </c>
      <c r="D206" t="s">
        <v>106</v>
      </c>
      <c r="E206" t="s">
        <v>525</v>
      </c>
      <c r="F206">
        <v>37</v>
      </c>
      <c r="G206">
        <v>23</v>
      </c>
      <c r="H206">
        <v>14</v>
      </c>
      <c r="I206" s="175" t="str">
        <f t="shared" si="57"/>
        <v>Mar - 14</v>
      </c>
      <c r="N206" s="175" t="str">
        <f t="shared" si="58"/>
        <v>All Trigger TypesNo amortizationSep - 14Action Taken (Timely)</v>
      </c>
      <c r="O206" t="s">
        <v>626</v>
      </c>
      <c r="P206" t="s">
        <v>537</v>
      </c>
      <c r="Q206" t="s">
        <v>300</v>
      </c>
      <c r="R206" t="s">
        <v>588</v>
      </c>
      <c r="S206">
        <v>78</v>
      </c>
      <c r="T206">
        <v>902</v>
      </c>
      <c r="U206">
        <v>8.6474501100000004E-2</v>
      </c>
      <c r="V206" s="175" t="str">
        <f t="shared" si="59"/>
        <v>Sep - 14</v>
      </c>
      <c r="Y206" s="175" t="str">
        <f t="shared" si="60"/>
        <v>RetriggersNo amortizationAll MonthsNo Action Taken (Not Req)</v>
      </c>
      <c r="Z206" t="s">
        <v>599</v>
      </c>
      <c r="AA206" t="s">
        <v>537</v>
      </c>
      <c r="AB206" t="s">
        <v>594</v>
      </c>
      <c r="AC206">
        <v>15</v>
      </c>
      <c r="AD206" t="s">
        <v>617</v>
      </c>
      <c r="AE206">
        <v>1</v>
      </c>
      <c r="AF206">
        <v>6.6666666700000002E-2</v>
      </c>
      <c r="AG206" s="175" t="str">
        <f t="shared" si="61"/>
        <v>All Months</v>
      </c>
      <c r="AK206" s="175" t="str">
        <f t="shared" si="62"/>
        <v>New TriggersAgingOct - 14Customer contact</v>
      </c>
      <c r="AL206" t="s">
        <v>598</v>
      </c>
      <c r="AM206" t="s">
        <v>391</v>
      </c>
      <c r="AN206" t="s">
        <v>301</v>
      </c>
      <c r="AO206" t="s">
        <v>571</v>
      </c>
      <c r="AP206">
        <v>26</v>
      </c>
      <c r="AQ206">
        <v>86</v>
      </c>
      <c r="AR206">
        <v>0.30232558139999999</v>
      </c>
      <c r="AS206" s="175" t="str">
        <f t="shared" si="63"/>
        <v>Oct - 14</v>
      </c>
      <c r="AX206" s="175"/>
      <c r="AY206" s="12"/>
      <c r="AZ206" s="12"/>
      <c r="BA206" s="12"/>
      <c r="BB206" s="118"/>
      <c r="BF206" s="30"/>
      <c r="DH206" s="175" t="str">
        <f t="shared" si="67"/>
        <v>W/O last 6MOthersSettlement AdvanceM6</v>
      </c>
      <c r="DI206" t="s">
        <v>164</v>
      </c>
      <c r="DJ206" t="s">
        <v>73</v>
      </c>
      <c r="DK206" t="s">
        <v>106</v>
      </c>
      <c r="DL206" t="s">
        <v>604</v>
      </c>
      <c r="DM206">
        <v>1</v>
      </c>
    </row>
    <row r="207" spans="2:117" x14ac:dyDescent="0.3">
      <c r="B207" s="175" t="str">
        <f t="shared" si="56"/>
        <v>RetriggersOthersMar - 14</v>
      </c>
      <c r="C207" t="s">
        <v>599</v>
      </c>
      <c r="D207" t="s">
        <v>106</v>
      </c>
      <c r="E207" t="s">
        <v>525</v>
      </c>
      <c r="F207">
        <v>60</v>
      </c>
      <c r="G207">
        <v>8</v>
      </c>
      <c r="H207">
        <v>52</v>
      </c>
      <c r="I207" s="175" t="str">
        <f t="shared" si="57"/>
        <v>Mar - 14</v>
      </c>
      <c r="N207" s="175" t="str">
        <f t="shared" si="58"/>
        <v>All Trigger TypesNo amortizationSep - 14Action Taken (Late)</v>
      </c>
      <c r="O207" t="s">
        <v>626</v>
      </c>
      <c r="P207" t="s">
        <v>537</v>
      </c>
      <c r="Q207" t="s">
        <v>300</v>
      </c>
      <c r="R207" t="s">
        <v>589</v>
      </c>
      <c r="S207">
        <v>93</v>
      </c>
      <c r="T207">
        <v>902</v>
      </c>
      <c r="U207">
        <v>0.10310421290000001</v>
      </c>
      <c r="V207" s="175" t="str">
        <f t="shared" si="59"/>
        <v>Sep - 14</v>
      </c>
      <c r="Y207" s="175" t="str">
        <f t="shared" si="60"/>
        <v>RetriggersNo amortizationAll MonthsNo Action Taken (Req)</v>
      </c>
      <c r="Z207" t="s">
        <v>599</v>
      </c>
      <c r="AA207" t="s">
        <v>537</v>
      </c>
      <c r="AB207" t="s">
        <v>594</v>
      </c>
      <c r="AC207">
        <v>1932</v>
      </c>
      <c r="AD207" t="s">
        <v>616</v>
      </c>
      <c r="AE207">
        <v>39</v>
      </c>
      <c r="AF207">
        <v>2.0186335400000002E-2</v>
      </c>
      <c r="AG207" s="175" t="str">
        <f t="shared" si="61"/>
        <v>All Months</v>
      </c>
      <c r="AK207" s="175" t="str">
        <f t="shared" si="62"/>
        <v>New TriggersAgingOct - 14No action</v>
      </c>
      <c r="AL207" t="s">
        <v>598</v>
      </c>
      <c r="AM207" t="s">
        <v>391</v>
      </c>
      <c r="AN207" t="s">
        <v>301</v>
      </c>
      <c r="AO207" t="s">
        <v>623</v>
      </c>
      <c r="AP207">
        <v>58</v>
      </c>
      <c r="AQ207">
        <v>86</v>
      </c>
      <c r="AR207">
        <v>0.67441860470000004</v>
      </c>
      <c r="AS207" s="175" t="str">
        <f t="shared" si="63"/>
        <v>Oct - 14</v>
      </c>
      <c r="AX207" s="175"/>
      <c r="AY207" s="12"/>
      <c r="AZ207" s="12"/>
      <c r="BA207" s="12"/>
      <c r="BB207" s="118"/>
      <c r="BF207" s="30"/>
      <c r="DH207" s="175" t="str">
        <f t="shared" si="67"/>
        <v>W/O last 6MRestaurantSettlement AdvanceM8</v>
      </c>
      <c r="DI207" t="s">
        <v>164</v>
      </c>
      <c r="DJ207" t="s">
        <v>75</v>
      </c>
      <c r="DK207" t="s">
        <v>13</v>
      </c>
      <c r="DL207" t="s">
        <v>604</v>
      </c>
      <c r="DM207">
        <v>3</v>
      </c>
    </row>
    <row r="208" spans="2:117" x14ac:dyDescent="0.3">
      <c r="B208" s="175" t="str">
        <f t="shared" si="56"/>
        <v>New TriggersOthersMay - 14</v>
      </c>
      <c r="C208" t="s">
        <v>598</v>
      </c>
      <c r="D208" t="s">
        <v>106</v>
      </c>
      <c r="E208" t="s">
        <v>296</v>
      </c>
      <c r="F208">
        <v>108</v>
      </c>
      <c r="G208">
        <v>48</v>
      </c>
      <c r="H208">
        <v>60</v>
      </c>
      <c r="I208" s="175" t="str">
        <f t="shared" si="57"/>
        <v>May - 14</v>
      </c>
      <c r="N208" s="175" t="str">
        <f t="shared" si="58"/>
        <v>All Trigger TypesNo amortizationSep - 14No Action Taken (Req)</v>
      </c>
      <c r="O208" t="s">
        <v>626</v>
      </c>
      <c r="P208" t="s">
        <v>537</v>
      </c>
      <c r="Q208" t="s">
        <v>300</v>
      </c>
      <c r="R208" t="s">
        <v>616</v>
      </c>
      <c r="S208">
        <v>666</v>
      </c>
      <c r="T208">
        <v>902</v>
      </c>
      <c r="U208">
        <v>0.73835920180000003</v>
      </c>
      <c r="V208" s="175" t="str">
        <f t="shared" si="59"/>
        <v>Sep - 14</v>
      </c>
      <c r="Y208" s="175" t="str">
        <f t="shared" si="60"/>
        <v>RetriggersOthersAll MonthsAction Taken (Late)</v>
      </c>
      <c r="Z208" t="s">
        <v>599</v>
      </c>
      <c r="AA208" t="s">
        <v>106</v>
      </c>
      <c r="AB208" t="s">
        <v>594</v>
      </c>
      <c r="AC208">
        <v>18</v>
      </c>
      <c r="AD208" t="s">
        <v>589</v>
      </c>
      <c r="AE208">
        <v>1</v>
      </c>
      <c r="AF208">
        <v>5.5555555600000001E-2</v>
      </c>
      <c r="AG208" s="175" t="str">
        <f t="shared" si="61"/>
        <v>All Months</v>
      </c>
      <c r="AK208" s="175" t="str">
        <f t="shared" si="62"/>
        <v>New TriggersAgingOct - 14Others</v>
      </c>
      <c r="AL208" t="s">
        <v>598</v>
      </c>
      <c r="AM208" t="s">
        <v>391</v>
      </c>
      <c r="AN208" t="s">
        <v>301</v>
      </c>
      <c r="AO208" t="s">
        <v>106</v>
      </c>
      <c r="AP208">
        <v>1</v>
      </c>
      <c r="AQ208">
        <v>86</v>
      </c>
      <c r="AR208">
        <v>1.1627907E-2</v>
      </c>
      <c r="AS208" s="175" t="str">
        <f t="shared" si="63"/>
        <v>Oct - 14</v>
      </c>
      <c r="AX208" s="175"/>
      <c r="AY208" s="12"/>
      <c r="AZ208" s="12"/>
      <c r="BA208" s="12"/>
      <c r="BB208" s="118"/>
      <c r="BF208" s="30"/>
      <c r="DH208" s="175" t="str">
        <f t="shared" si="67"/>
        <v>W/O last 6MRestaurantSettlement AdvanceM9</v>
      </c>
      <c r="DI208" t="s">
        <v>164</v>
      </c>
      <c r="DJ208" t="s">
        <v>76</v>
      </c>
      <c r="DK208" t="s">
        <v>13</v>
      </c>
      <c r="DL208" t="s">
        <v>604</v>
      </c>
      <c r="DM208">
        <v>1</v>
      </c>
    </row>
    <row r="209" spans="2:117" x14ac:dyDescent="0.3">
      <c r="B209" s="175" t="str">
        <f t="shared" si="56"/>
        <v>RetriggersOthersMay - 14</v>
      </c>
      <c r="C209" t="s">
        <v>599</v>
      </c>
      <c r="D209" t="s">
        <v>106</v>
      </c>
      <c r="E209" t="s">
        <v>296</v>
      </c>
      <c r="F209">
        <v>293</v>
      </c>
      <c r="G209">
        <v>21</v>
      </c>
      <c r="H209">
        <v>272</v>
      </c>
      <c r="I209" s="175" t="str">
        <f t="shared" si="57"/>
        <v>May - 14</v>
      </c>
      <c r="N209" s="175" t="str">
        <f t="shared" si="58"/>
        <v>All Trigger TypesNo amortizationSep - 14No Action Taken (Not Req)</v>
      </c>
      <c r="O209" t="s">
        <v>626</v>
      </c>
      <c r="P209" t="s">
        <v>537</v>
      </c>
      <c r="Q209" t="s">
        <v>300</v>
      </c>
      <c r="R209" t="s">
        <v>617</v>
      </c>
      <c r="S209">
        <v>65</v>
      </c>
      <c r="T209">
        <v>902</v>
      </c>
      <c r="U209">
        <v>7.2062084299999996E-2</v>
      </c>
      <c r="V209" s="175" t="str">
        <f t="shared" si="59"/>
        <v>Sep - 14</v>
      </c>
      <c r="Y209" s="175" t="str">
        <f t="shared" si="60"/>
        <v>RetriggersOthersAll MonthsAction Taken (Timely)</v>
      </c>
      <c r="Z209" t="s">
        <v>599</v>
      </c>
      <c r="AA209" t="s">
        <v>106</v>
      </c>
      <c r="AB209" t="s">
        <v>594</v>
      </c>
      <c r="AC209">
        <v>62</v>
      </c>
      <c r="AD209" t="s">
        <v>588</v>
      </c>
      <c r="AE209">
        <v>2</v>
      </c>
      <c r="AF209">
        <v>3.2258064500000003E-2</v>
      </c>
      <c r="AG209" s="175" t="str">
        <f t="shared" si="61"/>
        <v>All Months</v>
      </c>
      <c r="AK209" s="175" t="str">
        <f t="shared" si="62"/>
        <v>New TriggersAgingOct - 14Payment plan</v>
      </c>
      <c r="AL209" t="s">
        <v>598</v>
      </c>
      <c r="AM209" t="s">
        <v>391</v>
      </c>
      <c r="AN209" t="s">
        <v>301</v>
      </c>
      <c r="AO209" t="s">
        <v>538</v>
      </c>
      <c r="AP209">
        <v>1</v>
      </c>
      <c r="AQ209">
        <v>86</v>
      </c>
      <c r="AR209">
        <v>1.1627907E-2</v>
      </c>
      <c r="AS209" s="175" t="str">
        <f t="shared" si="63"/>
        <v>Oct - 14</v>
      </c>
      <c r="AX209" s="175"/>
      <c r="AY209" s="12"/>
      <c r="AZ209" s="12"/>
      <c r="BA209" s="12"/>
      <c r="BB209" s="118"/>
      <c r="BF209" s="30"/>
      <c r="DH209" s="175" t="str">
        <f t="shared" si="67"/>
        <v>W/O last 6MRestaurantSettlement AdvanceM10</v>
      </c>
      <c r="DI209" t="s">
        <v>164</v>
      </c>
      <c r="DJ209" t="s">
        <v>77</v>
      </c>
      <c r="DK209" t="s">
        <v>13</v>
      </c>
      <c r="DL209" t="s">
        <v>604</v>
      </c>
      <c r="DM209">
        <v>1</v>
      </c>
    </row>
    <row r="210" spans="2:117" x14ac:dyDescent="0.3">
      <c r="B210" s="175" t="str">
        <f t="shared" si="56"/>
        <v>New TriggersOthersNov - 14</v>
      </c>
      <c r="C210" t="s">
        <v>598</v>
      </c>
      <c r="D210" t="s">
        <v>106</v>
      </c>
      <c r="E210" t="s">
        <v>302</v>
      </c>
      <c r="F210">
        <v>99</v>
      </c>
      <c r="G210">
        <v>40</v>
      </c>
      <c r="H210">
        <v>59</v>
      </c>
      <c r="I210" s="175" t="str">
        <f t="shared" si="57"/>
        <v>Nov - 14</v>
      </c>
      <c r="N210" s="175" t="str">
        <f t="shared" si="58"/>
        <v>All Trigger TypesOthersApr - 14No Action Taken (Req)</v>
      </c>
      <c r="O210" t="s">
        <v>626</v>
      </c>
      <c r="P210" t="s">
        <v>106</v>
      </c>
      <c r="Q210" t="s">
        <v>295</v>
      </c>
      <c r="R210" t="s">
        <v>616</v>
      </c>
      <c r="S210">
        <v>1</v>
      </c>
      <c r="T210">
        <v>284</v>
      </c>
      <c r="U210">
        <v>3.5211268000000001E-3</v>
      </c>
      <c r="V210" s="175" t="str">
        <f t="shared" si="59"/>
        <v>Apr - 14</v>
      </c>
      <c r="Y210" s="175" t="str">
        <f t="shared" si="60"/>
        <v>RetriggersOthersAll MonthsNo Action Taken (Not Req)</v>
      </c>
      <c r="Z210" t="s">
        <v>599</v>
      </c>
      <c r="AA210" t="s">
        <v>106</v>
      </c>
      <c r="AB210" t="s">
        <v>594</v>
      </c>
      <c r="AC210">
        <v>5</v>
      </c>
      <c r="AD210" t="s">
        <v>617</v>
      </c>
      <c r="AE210">
        <v>2</v>
      </c>
      <c r="AF210">
        <v>0.4</v>
      </c>
      <c r="AG210" s="175" t="str">
        <f t="shared" si="61"/>
        <v>All Months</v>
      </c>
      <c r="AK210" s="175" t="str">
        <f t="shared" si="62"/>
        <v>New TriggersCV dropOct - 14No action</v>
      </c>
      <c r="AL210" t="s">
        <v>598</v>
      </c>
      <c r="AM210" t="s">
        <v>203</v>
      </c>
      <c r="AN210" t="s">
        <v>301</v>
      </c>
      <c r="AO210" t="s">
        <v>623</v>
      </c>
      <c r="AP210">
        <v>14</v>
      </c>
      <c r="AQ210">
        <v>15</v>
      </c>
      <c r="AR210">
        <v>0.93333333330000001</v>
      </c>
      <c r="AS210" s="175" t="str">
        <f t="shared" si="63"/>
        <v>Oct - 14</v>
      </c>
      <c r="AX210" s="175"/>
      <c r="AY210" s="12"/>
      <c r="AZ210" s="12"/>
      <c r="BA210" s="12"/>
      <c r="BB210" s="118"/>
      <c r="BF210" s="30"/>
      <c r="DH210" s="175" t="str">
        <f t="shared" si="67"/>
        <v>W/O last 6MRestaurantSettlement AdvanceM14</v>
      </c>
      <c r="DI210" t="s">
        <v>164</v>
      </c>
      <c r="DJ210" t="s">
        <v>562</v>
      </c>
      <c r="DK210" t="s">
        <v>13</v>
      </c>
      <c r="DL210" t="s">
        <v>604</v>
      </c>
      <c r="DM210">
        <v>2</v>
      </c>
    </row>
    <row r="211" spans="2:117" x14ac:dyDescent="0.3">
      <c r="B211" s="175" t="str">
        <f t="shared" si="56"/>
        <v>RetriggersOthersNov - 14</v>
      </c>
      <c r="C211" t="s">
        <v>599</v>
      </c>
      <c r="D211" t="s">
        <v>106</v>
      </c>
      <c r="E211" t="s">
        <v>302</v>
      </c>
      <c r="F211">
        <v>437</v>
      </c>
      <c r="G211">
        <v>34</v>
      </c>
      <c r="H211">
        <v>403</v>
      </c>
      <c r="I211" s="175" t="str">
        <f t="shared" si="57"/>
        <v>Nov - 14</v>
      </c>
      <c r="N211" s="175" t="str">
        <f t="shared" si="58"/>
        <v>All Trigger TypesOthersApr - 14Action Taken (Timely)</v>
      </c>
      <c r="O211" t="s">
        <v>626</v>
      </c>
      <c r="P211" t="s">
        <v>106</v>
      </c>
      <c r="Q211" t="s">
        <v>295</v>
      </c>
      <c r="R211" t="s">
        <v>588</v>
      </c>
      <c r="S211">
        <v>40</v>
      </c>
      <c r="T211">
        <v>284</v>
      </c>
      <c r="U211">
        <v>0.14084507039999999</v>
      </c>
      <c r="V211" s="175" t="str">
        <f t="shared" si="59"/>
        <v>Apr - 14</v>
      </c>
      <c r="Y211" s="175" t="str">
        <f t="shared" si="60"/>
        <v>RetriggersOthersAll MonthsNo Action Taken (Req)</v>
      </c>
      <c r="Z211" t="s">
        <v>599</v>
      </c>
      <c r="AA211" t="s">
        <v>106</v>
      </c>
      <c r="AB211" t="s">
        <v>594</v>
      </c>
      <c r="AC211">
        <v>1108</v>
      </c>
      <c r="AD211" t="s">
        <v>616</v>
      </c>
      <c r="AE211">
        <v>13</v>
      </c>
      <c r="AF211">
        <v>1.1732852E-2</v>
      </c>
      <c r="AG211" s="175" t="str">
        <f t="shared" si="61"/>
        <v>All Months</v>
      </c>
      <c r="AK211" s="175" t="str">
        <f t="shared" si="62"/>
        <v>New TriggersCV dropOct - 14Payment plan</v>
      </c>
      <c r="AL211" t="s">
        <v>598</v>
      </c>
      <c r="AM211" t="s">
        <v>203</v>
      </c>
      <c r="AN211" t="s">
        <v>301</v>
      </c>
      <c r="AO211" t="s">
        <v>538</v>
      </c>
      <c r="AP211">
        <v>1</v>
      </c>
      <c r="AQ211">
        <v>15</v>
      </c>
      <c r="AR211">
        <v>6.6666666700000002E-2</v>
      </c>
      <c r="AS211" s="175" t="str">
        <f t="shared" si="63"/>
        <v>Oct - 14</v>
      </c>
      <c r="AX211" s="175"/>
      <c r="AY211" s="12"/>
      <c r="AZ211" s="12"/>
      <c r="BA211" s="12"/>
      <c r="BB211" s="118"/>
      <c r="BF211" s="30"/>
      <c r="DH211" s="175" t="str">
        <f t="shared" si="67"/>
        <v>W/O last 6MRestaurantSettlement AdvanceM15</v>
      </c>
      <c r="DI211" t="s">
        <v>164</v>
      </c>
      <c r="DJ211" t="s">
        <v>563</v>
      </c>
      <c r="DK211" t="s">
        <v>13</v>
      </c>
      <c r="DL211" t="s">
        <v>604</v>
      </c>
      <c r="DM211">
        <v>1</v>
      </c>
    </row>
    <row r="212" spans="2:117" x14ac:dyDescent="0.3">
      <c r="B212" s="175" t="str">
        <f t="shared" si="56"/>
        <v>New TriggersOthersOct - 14</v>
      </c>
      <c r="C212" t="s">
        <v>598</v>
      </c>
      <c r="D212" t="s">
        <v>106</v>
      </c>
      <c r="E212" t="s">
        <v>301</v>
      </c>
      <c r="F212">
        <v>137</v>
      </c>
      <c r="G212">
        <v>51</v>
      </c>
      <c r="H212">
        <v>86</v>
      </c>
      <c r="I212" s="175" t="str">
        <f t="shared" si="57"/>
        <v>Oct - 14</v>
      </c>
      <c r="N212" s="175" t="str">
        <f t="shared" si="58"/>
        <v>All Trigger TypesOthersApr - 14Action Taken (Late)</v>
      </c>
      <c r="O212" t="s">
        <v>626</v>
      </c>
      <c r="P212" t="s">
        <v>106</v>
      </c>
      <c r="Q212" t="s">
        <v>295</v>
      </c>
      <c r="R212" t="s">
        <v>589</v>
      </c>
      <c r="S212">
        <v>21</v>
      </c>
      <c r="T212">
        <v>284</v>
      </c>
      <c r="U212">
        <v>7.3943661999999993E-2</v>
      </c>
      <c r="V212" s="175" t="str">
        <f t="shared" si="59"/>
        <v>Apr - 14</v>
      </c>
      <c r="Y212" s="175" t="str">
        <f t="shared" si="60"/>
        <v>New TriggersAgingApr - 14Action Taken (Late)</v>
      </c>
      <c r="Z212" t="s">
        <v>598</v>
      </c>
      <c r="AA212" t="s">
        <v>391</v>
      </c>
      <c r="AB212" t="s">
        <v>295</v>
      </c>
      <c r="AC212">
        <v>42</v>
      </c>
      <c r="AD212" t="s">
        <v>589</v>
      </c>
      <c r="AE212">
        <v>1</v>
      </c>
      <c r="AF212">
        <v>2.3809523799999999E-2</v>
      </c>
      <c r="AG212" s="175" t="str">
        <f t="shared" si="61"/>
        <v>Apr - 14</v>
      </c>
      <c r="AK212" s="175" t="str">
        <f t="shared" si="62"/>
        <v>New TriggersDebit ACH behaviorOct - 14Customer contact</v>
      </c>
      <c r="AL212" t="s">
        <v>598</v>
      </c>
      <c r="AM212" t="s">
        <v>204</v>
      </c>
      <c r="AN212" t="s">
        <v>301</v>
      </c>
      <c r="AO212" t="s">
        <v>571</v>
      </c>
      <c r="AP212">
        <v>6</v>
      </c>
      <c r="AQ212">
        <v>18</v>
      </c>
      <c r="AR212">
        <v>0.33333333329999998</v>
      </c>
      <c r="AS212" s="175" t="str">
        <f t="shared" si="63"/>
        <v>Oct - 14</v>
      </c>
      <c r="AX212" s="175"/>
      <c r="AY212" s="12"/>
      <c r="AZ212" s="12"/>
      <c r="BA212" s="12"/>
      <c r="BB212" s="118"/>
      <c r="BF212" s="30"/>
      <c r="DH212" s="175" t="str">
        <f t="shared" si="67"/>
        <v>W/O last 6MRetailSettlement AdvanceM5</v>
      </c>
      <c r="DI212" t="s">
        <v>164</v>
      </c>
      <c r="DJ212" t="s">
        <v>72</v>
      </c>
      <c r="DK212" t="s">
        <v>12</v>
      </c>
      <c r="DL212" t="s">
        <v>604</v>
      </c>
      <c r="DM212">
        <v>1</v>
      </c>
    </row>
    <row r="213" spans="2:117" x14ac:dyDescent="0.3">
      <c r="B213" s="175" t="str">
        <f t="shared" si="56"/>
        <v>RetriggersOthersOct - 14</v>
      </c>
      <c r="C213" t="s">
        <v>599</v>
      </c>
      <c r="D213" t="s">
        <v>106</v>
      </c>
      <c r="E213" t="s">
        <v>301</v>
      </c>
      <c r="F213">
        <v>467</v>
      </c>
      <c r="G213">
        <v>52</v>
      </c>
      <c r="H213">
        <v>415</v>
      </c>
      <c r="I213" s="175" t="str">
        <f t="shared" si="57"/>
        <v>Oct - 14</v>
      </c>
      <c r="N213" s="175" t="str">
        <f t="shared" si="58"/>
        <v>All Trigger TypesOthersApr - 14No Action Taken (Not Req)</v>
      </c>
      <c r="O213" t="s">
        <v>626</v>
      </c>
      <c r="P213" t="s">
        <v>106</v>
      </c>
      <c r="Q213" t="s">
        <v>295</v>
      </c>
      <c r="R213" t="s">
        <v>617</v>
      </c>
      <c r="S213">
        <v>222</v>
      </c>
      <c r="T213">
        <v>284</v>
      </c>
      <c r="U213">
        <v>0.78169014079999999</v>
      </c>
      <c r="V213" s="175" t="str">
        <f t="shared" si="59"/>
        <v>Apr - 14</v>
      </c>
      <c r="Y213" s="175" t="str">
        <f t="shared" si="60"/>
        <v>New TriggersAgingApr - 14Action Taken (Timely)</v>
      </c>
      <c r="Z213" t="s">
        <v>598</v>
      </c>
      <c r="AA213" t="s">
        <v>391</v>
      </c>
      <c r="AB213" t="s">
        <v>295</v>
      </c>
      <c r="AC213">
        <v>66</v>
      </c>
      <c r="AD213" t="s">
        <v>588</v>
      </c>
      <c r="AE213">
        <v>3</v>
      </c>
      <c r="AF213">
        <v>4.5454545499999999E-2</v>
      </c>
      <c r="AG213" s="175" t="str">
        <f t="shared" si="61"/>
        <v>Apr - 14</v>
      </c>
      <c r="AK213" s="175" t="str">
        <f t="shared" si="62"/>
        <v>New TriggersDebit ACH behaviorOct - 14No action</v>
      </c>
      <c r="AL213" t="s">
        <v>598</v>
      </c>
      <c r="AM213" t="s">
        <v>204</v>
      </c>
      <c r="AN213" t="s">
        <v>301</v>
      </c>
      <c r="AO213" t="s">
        <v>623</v>
      </c>
      <c r="AP213">
        <v>12</v>
      </c>
      <c r="AQ213">
        <v>18</v>
      </c>
      <c r="AR213">
        <v>0.66666666669999997</v>
      </c>
      <c r="AS213" s="175" t="str">
        <f t="shared" si="63"/>
        <v>Oct - 14</v>
      </c>
      <c r="AX213" s="175"/>
      <c r="AY213" s="12"/>
      <c r="AZ213" s="12"/>
      <c r="BA213" s="12"/>
      <c r="BB213" s="118"/>
      <c r="BF213" s="30"/>
      <c r="DH213" s="175" t="str">
        <f t="shared" si="67"/>
        <v>W/O last 6MRetailSettlement AdvanceM7</v>
      </c>
      <c r="DI213" t="s">
        <v>164</v>
      </c>
      <c r="DJ213" t="s">
        <v>74</v>
      </c>
      <c r="DK213" t="s">
        <v>12</v>
      </c>
      <c r="DL213" t="s">
        <v>604</v>
      </c>
      <c r="DM213">
        <v>3</v>
      </c>
    </row>
    <row r="214" spans="2:117" x14ac:dyDescent="0.3">
      <c r="B214" s="175" t="str">
        <f t="shared" si="56"/>
        <v>New TriggersOthersSep - 14</v>
      </c>
      <c r="C214" t="s">
        <v>598</v>
      </c>
      <c r="D214" t="s">
        <v>106</v>
      </c>
      <c r="E214" t="s">
        <v>300</v>
      </c>
      <c r="F214">
        <v>84</v>
      </c>
      <c r="G214">
        <v>36</v>
      </c>
      <c r="H214">
        <v>48</v>
      </c>
      <c r="I214" s="175" t="str">
        <f t="shared" si="57"/>
        <v>Sep - 14</v>
      </c>
      <c r="N214" s="175" t="str">
        <f t="shared" si="58"/>
        <v>All Trigger TypesOthersAug - 14Action Taken (Timely)</v>
      </c>
      <c r="O214" t="s">
        <v>626</v>
      </c>
      <c r="P214" t="s">
        <v>106</v>
      </c>
      <c r="Q214" t="s">
        <v>299</v>
      </c>
      <c r="R214" t="s">
        <v>588</v>
      </c>
      <c r="S214">
        <v>60</v>
      </c>
      <c r="T214">
        <v>539</v>
      </c>
      <c r="U214">
        <v>0.11131725419999999</v>
      </c>
      <c r="V214" s="175" t="str">
        <f t="shared" si="59"/>
        <v>Aug - 14</v>
      </c>
      <c r="Y214" s="175" t="str">
        <f t="shared" si="60"/>
        <v>New TriggersAgingApr - 14No Action Taken (Not Req)</v>
      </c>
      <c r="Z214" t="s">
        <v>598</v>
      </c>
      <c r="AA214" t="s">
        <v>391</v>
      </c>
      <c r="AB214" t="s">
        <v>295</v>
      </c>
      <c r="AC214">
        <v>121</v>
      </c>
      <c r="AD214" t="s">
        <v>617</v>
      </c>
      <c r="AE214">
        <v>2</v>
      </c>
      <c r="AF214">
        <v>1.6528925600000001E-2</v>
      </c>
      <c r="AG214" s="175" t="str">
        <f t="shared" si="61"/>
        <v>Apr - 14</v>
      </c>
      <c r="AK214" s="175" t="str">
        <f t="shared" si="62"/>
        <v>New TriggersNo amortizationOct - 14Customer contact</v>
      </c>
      <c r="AL214" t="s">
        <v>598</v>
      </c>
      <c r="AM214" t="s">
        <v>537</v>
      </c>
      <c r="AN214" t="s">
        <v>301</v>
      </c>
      <c r="AO214" t="s">
        <v>571</v>
      </c>
      <c r="AP214">
        <v>33</v>
      </c>
      <c r="AQ214">
        <v>121</v>
      </c>
      <c r="AR214">
        <v>0.27272727270000002</v>
      </c>
      <c r="AS214" s="175" t="str">
        <f t="shared" si="63"/>
        <v>Oct - 14</v>
      </c>
      <c r="AX214" s="175"/>
      <c r="AY214" s="12"/>
      <c r="AZ214" s="12"/>
      <c r="BA214" s="12"/>
      <c r="BB214" s="118"/>
      <c r="BF214" s="30"/>
      <c r="DH214" s="175" t="str">
        <f t="shared" si="67"/>
        <v>W/O last 6MRetailSettlement AdvanceM8</v>
      </c>
      <c r="DI214" t="s">
        <v>164</v>
      </c>
      <c r="DJ214" t="s">
        <v>75</v>
      </c>
      <c r="DK214" t="s">
        <v>12</v>
      </c>
      <c r="DL214" t="s">
        <v>604</v>
      </c>
      <c r="DM214">
        <v>1</v>
      </c>
    </row>
    <row r="215" spans="2:117" x14ac:dyDescent="0.3">
      <c r="B215" s="175" t="str">
        <f t="shared" si="56"/>
        <v>RetriggersOthersSep - 14</v>
      </c>
      <c r="C215" t="s">
        <v>599</v>
      </c>
      <c r="D215" t="s">
        <v>106</v>
      </c>
      <c r="E215" t="s">
        <v>300</v>
      </c>
      <c r="F215">
        <v>477</v>
      </c>
      <c r="G215">
        <v>32</v>
      </c>
      <c r="H215">
        <v>445</v>
      </c>
      <c r="I215" s="175" t="str">
        <f t="shared" si="57"/>
        <v>Sep - 14</v>
      </c>
      <c r="N215" s="175" t="str">
        <f t="shared" si="58"/>
        <v>All Trigger TypesOthersAug - 14Action Taken (Late)</v>
      </c>
      <c r="O215" t="s">
        <v>626</v>
      </c>
      <c r="P215" t="s">
        <v>106</v>
      </c>
      <c r="Q215" t="s">
        <v>299</v>
      </c>
      <c r="R215" t="s">
        <v>589</v>
      </c>
      <c r="S215">
        <v>20</v>
      </c>
      <c r="T215">
        <v>539</v>
      </c>
      <c r="U215">
        <v>3.7105751399999998E-2</v>
      </c>
      <c r="V215" s="175" t="str">
        <f t="shared" si="59"/>
        <v>Aug - 14</v>
      </c>
      <c r="Y215" s="175" t="str">
        <f t="shared" si="60"/>
        <v>New TriggersAgingApr - 14No Action Taken (Req)</v>
      </c>
      <c r="Z215" t="s">
        <v>598</v>
      </c>
      <c r="AA215" t="s">
        <v>391</v>
      </c>
      <c r="AB215" t="s">
        <v>295</v>
      </c>
      <c r="AC215">
        <v>2</v>
      </c>
      <c r="AD215" t="s">
        <v>616</v>
      </c>
      <c r="AE215">
        <v>2</v>
      </c>
      <c r="AF215">
        <v>1</v>
      </c>
      <c r="AG215" s="175" t="str">
        <f t="shared" si="61"/>
        <v>Apr - 14</v>
      </c>
      <c r="AK215" s="175" t="str">
        <f t="shared" si="62"/>
        <v>New TriggersNo amortizationOct - 14Debit ACH</v>
      </c>
      <c r="AL215" t="s">
        <v>598</v>
      </c>
      <c r="AM215" t="s">
        <v>537</v>
      </c>
      <c r="AN215" t="s">
        <v>301</v>
      </c>
      <c r="AO215" t="s">
        <v>202</v>
      </c>
      <c r="AP215">
        <v>2</v>
      </c>
      <c r="AQ215">
        <v>121</v>
      </c>
      <c r="AR215">
        <v>1.6528925600000001E-2</v>
      </c>
      <c r="AS215" s="175" t="str">
        <f t="shared" si="63"/>
        <v>Oct - 14</v>
      </c>
      <c r="AX215" s="175"/>
      <c r="AY215" s="12"/>
      <c r="AZ215" s="12"/>
      <c r="BA215" s="12"/>
      <c r="BB215" s="118"/>
      <c r="BF215" s="30"/>
      <c r="DH215" s="175" t="str">
        <f t="shared" si="67"/>
        <v>W/O last 6MRetailSettlement AdvanceM11</v>
      </c>
      <c r="DI215" t="s">
        <v>164</v>
      </c>
      <c r="DJ215" t="s">
        <v>78</v>
      </c>
      <c r="DK215" t="s">
        <v>12</v>
      </c>
      <c r="DL215" t="s">
        <v>604</v>
      </c>
      <c r="DM215">
        <v>1</v>
      </c>
    </row>
    <row r="216" spans="2:117" x14ac:dyDescent="0.3">
      <c r="B216" s="12"/>
      <c r="F216" s="123"/>
      <c r="G216" s="123"/>
      <c r="I216" s="34"/>
      <c r="J216" s="30"/>
      <c r="N216" s="175" t="str">
        <f t="shared" si="58"/>
        <v>All Trigger TypesOthersAug - 14No Action Taken (Req)</v>
      </c>
      <c r="O216" t="s">
        <v>626</v>
      </c>
      <c r="P216" t="s">
        <v>106</v>
      </c>
      <c r="Q216" t="s">
        <v>299</v>
      </c>
      <c r="R216" t="s">
        <v>616</v>
      </c>
      <c r="S216">
        <v>149</v>
      </c>
      <c r="T216">
        <v>539</v>
      </c>
      <c r="U216">
        <v>0.27643784789999998</v>
      </c>
      <c r="V216" s="175" t="str">
        <f t="shared" si="59"/>
        <v>Aug - 14</v>
      </c>
      <c r="Y216" s="175" t="str">
        <f t="shared" si="60"/>
        <v>New TriggersAgingAug - 14Action Taken (Late)</v>
      </c>
      <c r="Z216" t="s">
        <v>598</v>
      </c>
      <c r="AA216" t="s">
        <v>391</v>
      </c>
      <c r="AB216" t="s">
        <v>299</v>
      </c>
      <c r="AC216">
        <v>32</v>
      </c>
      <c r="AD216" t="s">
        <v>589</v>
      </c>
      <c r="AE216">
        <v>0</v>
      </c>
      <c r="AF216">
        <v>0</v>
      </c>
      <c r="AG216" s="175" t="str">
        <f t="shared" si="61"/>
        <v>Aug - 14</v>
      </c>
      <c r="AK216" s="175" t="str">
        <f t="shared" si="62"/>
        <v>New TriggersNo amortizationOct - 14No action</v>
      </c>
      <c r="AL216" t="s">
        <v>598</v>
      </c>
      <c r="AM216" t="s">
        <v>537</v>
      </c>
      <c r="AN216" t="s">
        <v>301</v>
      </c>
      <c r="AO216" t="s">
        <v>623</v>
      </c>
      <c r="AP216">
        <v>85</v>
      </c>
      <c r="AQ216">
        <v>121</v>
      </c>
      <c r="AR216">
        <v>0.70247933880000002</v>
      </c>
      <c r="AS216" s="175" t="str">
        <f t="shared" si="63"/>
        <v>Oct - 14</v>
      </c>
      <c r="AX216" s="175"/>
      <c r="AY216" s="12"/>
      <c r="AZ216" s="12"/>
      <c r="BA216" s="12"/>
      <c r="BB216" s="118"/>
      <c r="BF216" s="30"/>
      <c r="DH216" s="175" t="str">
        <f t="shared" si="67"/>
        <v>W/O last 6MRetailSettlement AdvanceM14</v>
      </c>
      <c r="DI216" t="s">
        <v>164</v>
      </c>
      <c r="DJ216" t="s">
        <v>562</v>
      </c>
      <c r="DK216" t="s">
        <v>12</v>
      </c>
      <c r="DL216" t="s">
        <v>604</v>
      </c>
      <c r="DM216">
        <v>1</v>
      </c>
    </row>
    <row r="217" spans="2:117" x14ac:dyDescent="0.3">
      <c r="B217" s="12"/>
      <c r="F217" s="123"/>
      <c r="G217" s="123"/>
      <c r="I217" s="34"/>
      <c r="J217" s="30"/>
      <c r="N217" s="175" t="str">
        <f t="shared" si="58"/>
        <v>All Trigger TypesOthersAug - 14No Action Taken (Not Req)</v>
      </c>
      <c r="O217" t="s">
        <v>626</v>
      </c>
      <c r="P217" t="s">
        <v>106</v>
      </c>
      <c r="Q217" t="s">
        <v>299</v>
      </c>
      <c r="R217" t="s">
        <v>617</v>
      </c>
      <c r="S217">
        <v>310</v>
      </c>
      <c r="T217">
        <v>539</v>
      </c>
      <c r="U217">
        <v>0.57513914659999998</v>
      </c>
      <c r="V217" s="175" t="str">
        <f t="shared" si="59"/>
        <v>Aug - 14</v>
      </c>
      <c r="Y217" s="175" t="str">
        <f t="shared" si="60"/>
        <v>New TriggersAgingAug - 14Action Taken (Timely)</v>
      </c>
      <c r="Z217" t="s">
        <v>598</v>
      </c>
      <c r="AA217" t="s">
        <v>391</v>
      </c>
      <c r="AB217" t="s">
        <v>299</v>
      </c>
      <c r="AC217">
        <v>26</v>
      </c>
      <c r="AD217" t="s">
        <v>588</v>
      </c>
      <c r="AE217">
        <v>5</v>
      </c>
      <c r="AF217">
        <v>0.1923076923</v>
      </c>
      <c r="AG217" s="175" t="str">
        <f t="shared" si="61"/>
        <v>Aug - 14</v>
      </c>
      <c r="AK217" s="175" t="str">
        <f t="shared" si="62"/>
        <v>New TriggersNo amortizationOct - 14Payment plan</v>
      </c>
      <c r="AL217" t="s">
        <v>598</v>
      </c>
      <c r="AM217" t="s">
        <v>537</v>
      </c>
      <c r="AN217" t="s">
        <v>301</v>
      </c>
      <c r="AO217" t="s">
        <v>538</v>
      </c>
      <c r="AP217">
        <v>1</v>
      </c>
      <c r="AQ217">
        <v>121</v>
      </c>
      <c r="AR217">
        <v>8.2644628000000005E-3</v>
      </c>
      <c r="AS217" s="175" t="str">
        <f t="shared" si="63"/>
        <v>Oct - 14</v>
      </c>
      <c r="AX217" s="175"/>
      <c r="AY217" s="12"/>
      <c r="AZ217" s="12"/>
      <c r="BA217" s="12"/>
      <c r="BB217" s="118"/>
      <c r="BF217" s="30"/>
      <c r="DH217" s="175" t="str">
        <f t="shared" si="67"/>
        <v>W/O last 6MRestaurantTwo Year FinancingM14</v>
      </c>
      <c r="DI217" t="s">
        <v>161</v>
      </c>
      <c r="DJ217" t="s">
        <v>562</v>
      </c>
      <c r="DK217" t="s">
        <v>13</v>
      </c>
      <c r="DL217" t="s">
        <v>604</v>
      </c>
      <c r="DM217">
        <v>1</v>
      </c>
    </row>
    <row r="218" spans="2:117" x14ac:dyDescent="0.3">
      <c r="B218" s="12"/>
      <c r="F218" s="123"/>
      <c r="G218" s="123"/>
      <c r="I218" s="34"/>
      <c r="J218" s="30"/>
      <c r="N218" s="175" t="str">
        <f t="shared" si="58"/>
        <v>All Trigger TypesOthersAll MonthsAction Taken (Timely)</v>
      </c>
      <c r="O218" t="s">
        <v>626</v>
      </c>
      <c r="P218" t="s">
        <v>106</v>
      </c>
      <c r="Q218" t="s">
        <v>594</v>
      </c>
      <c r="R218" t="s">
        <v>588</v>
      </c>
      <c r="S218">
        <v>734</v>
      </c>
      <c r="T218">
        <v>5743</v>
      </c>
      <c r="U218">
        <v>0.12780776599999999</v>
      </c>
      <c r="V218" s="175" t="str">
        <f t="shared" si="59"/>
        <v>All Months</v>
      </c>
      <c r="Y218" s="175" t="str">
        <f t="shared" si="60"/>
        <v>New TriggersAgingAug - 14No Action Taken (Not Req)</v>
      </c>
      <c r="Z218" t="s">
        <v>598</v>
      </c>
      <c r="AA218" t="s">
        <v>391</v>
      </c>
      <c r="AB218" t="s">
        <v>299</v>
      </c>
      <c r="AC218">
        <v>163</v>
      </c>
      <c r="AD218" t="s">
        <v>617</v>
      </c>
      <c r="AE218">
        <v>6</v>
      </c>
      <c r="AF218">
        <v>3.6809816000000002E-2</v>
      </c>
      <c r="AG218" s="175" t="str">
        <f t="shared" si="61"/>
        <v>Aug - 14</v>
      </c>
      <c r="AK218" s="175" t="str">
        <f t="shared" si="62"/>
        <v>New TriggersOthersOct - 14Customer contact</v>
      </c>
      <c r="AL218" t="s">
        <v>598</v>
      </c>
      <c r="AM218" t="s">
        <v>106</v>
      </c>
      <c r="AN218" t="s">
        <v>301</v>
      </c>
      <c r="AO218" t="s">
        <v>571</v>
      </c>
      <c r="AP218">
        <v>48</v>
      </c>
      <c r="AQ218">
        <v>139</v>
      </c>
      <c r="AR218">
        <v>0.34532374100000002</v>
      </c>
      <c r="AS218" s="175" t="str">
        <f t="shared" si="63"/>
        <v>Oct - 14</v>
      </c>
      <c r="AX218" s="175"/>
      <c r="AY218" s="12"/>
      <c r="AZ218" s="12"/>
      <c r="BA218" s="12"/>
      <c r="BB218" s="118"/>
      <c r="BF218" s="30"/>
      <c r="DH218" s="175" t="str">
        <f t="shared" si="67"/>
        <v>W/O last 6MRetailTwo Year FinancingM6</v>
      </c>
      <c r="DI218" t="s">
        <v>161</v>
      </c>
      <c r="DJ218" t="s">
        <v>73</v>
      </c>
      <c r="DK218" t="s">
        <v>12</v>
      </c>
      <c r="DL218" t="s">
        <v>604</v>
      </c>
      <c r="DM218">
        <v>1</v>
      </c>
    </row>
    <row r="219" spans="2:117" x14ac:dyDescent="0.3">
      <c r="B219" s="12"/>
      <c r="F219" s="123"/>
      <c r="G219" s="123"/>
      <c r="I219" s="34"/>
      <c r="J219" s="30"/>
      <c r="N219" s="175" t="str">
        <f t="shared" si="58"/>
        <v>All Trigger TypesOthersAll MonthsNo Action Taken (Not Req)</v>
      </c>
      <c r="O219" t="s">
        <v>626</v>
      </c>
      <c r="P219" t="s">
        <v>106</v>
      </c>
      <c r="Q219" t="s">
        <v>594</v>
      </c>
      <c r="R219" t="s">
        <v>617</v>
      </c>
      <c r="S219">
        <v>1595</v>
      </c>
      <c r="T219">
        <v>5743</v>
      </c>
      <c r="U219">
        <v>0.27772940969999999</v>
      </c>
      <c r="V219" s="175" t="str">
        <f t="shared" si="59"/>
        <v>All Months</v>
      </c>
      <c r="Y219" s="175" t="str">
        <f t="shared" si="60"/>
        <v>New TriggersAgingAug - 14No Action Taken (Req)</v>
      </c>
      <c r="Z219" t="s">
        <v>598</v>
      </c>
      <c r="AA219" t="s">
        <v>391</v>
      </c>
      <c r="AB219" t="s">
        <v>299</v>
      </c>
      <c r="AC219">
        <v>10</v>
      </c>
      <c r="AD219" t="s">
        <v>616</v>
      </c>
      <c r="AE219">
        <v>10</v>
      </c>
      <c r="AF219">
        <v>1</v>
      </c>
      <c r="AG219" s="175" t="str">
        <f t="shared" si="61"/>
        <v>Aug - 14</v>
      </c>
      <c r="AK219" s="175" t="str">
        <f t="shared" si="62"/>
        <v>New TriggersOthersOct - 14Debit ACH</v>
      </c>
      <c r="AL219" t="s">
        <v>598</v>
      </c>
      <c r="AM219" t="s">
        <v>106</v>
      </c>
      <c r="AN219" t="s">
        <v>301</v>
      </c>
      <c r="AO219" t="s">
        <v>202</v>
      </c>
      <c r="AP219">
        <v>3</v>
      </c>
      <c r="AQ219">
        <v>139</v>
      </c>
      <c r="AR219">
        <v>2.15827338E-2</v>
      </c>
      <c r="AS219" s="175" t="str">
        <f t="shared" si="63"/>
        <v>Oct - 14</v>
      </c>
      <c r="AX219" s="175"/>
      <c r="AY219" s="12"/>
      <c r="AZ219" s="12"/>
      <c r="BA219" s="12"/>
      <c r="BB219" s="118"/>
      <c r="BF219" s="30"/>
    </row>
    <row r="220" spans="2:117" x14ac:dyDescent="0.3">
      <c r="B220" s="12"/>
      <c r="F220" s="123"/>
      <c r="G220" s="123"/>
      <c r="I220" s="34"/>
      <c r="J220" s="30"/>
      <c r="N220" s="175" t="str">
        <f t="shared" si="58"/>
        <v>All Trigger TypesOthersAll MonthsAction Taken (Late)</v>
      </c>
      <c r="O220" t="s">
        <v>626</v>
      </c>
      <c r="P220" t="s">
        <v>106</v>
      </c>
      <c r="Q220" t="s">
        <v>594</v>
      </c>
      <c r="R220" t="s">
        <v>589</v>
      </c>
      <c r="S220">
        <v>238</v>
      </c>
      <c r="T220">
        <v>5743</v>
      </c>
      <c r="U220">
        <v>4.1441755199999999E-2</v>
      </c>
      <c r="V220" s="175" t="str">
        <f t="shared" si="59"/>
        <v>All Months</v>
      </c>
      <c r="Y220" s="175" t="str">
        <f t="shared" si="60"/>
        <v>New TriggersAgingFeb - 14Action Taken (Late)</v>
      </c>
      <c r="Z220" t="s">
        <v>598</v>
      </c>
      <c r="AA220" t="s">
        <v>391</v>
      </c>
      <c r="AB220" t="s">
        <v>544</v>
      </c>
      <c r="AC220">
        <v>62</v>
      </c>
      <c r="AD220" t="s">
        <v>589</v>
      </c>
      <c r="AE220">
        <v>0</v>
      </c>
      <c r="AF220">
        <v>0</v>
      </c>
      <c r="AG220" s="175" t="str">
        <f t="shared" si="61"/>
        <v>Feb - 14</v>
      </c>
      <c r="AK220" s="175" t="str">
        <f t="shared" si="62"/>
        <v>New TriggersOthersOct - 14No action</v>
      </c>
      <c r="AL220" t="s">
        <v>598</v>
      </c>
      <c r="AM220" t="s">
        <v>106</v>
      </c>
      <c r="AN220" t="s">
        <v>301</v>
      </c>
      <c r="AO220" t="s">
        <v>623</v>
      </c>
      <c r="AP220">
        <v>86</v>
      </c>
      <c r="AQ220">
        <v>139</v>
      </c>
      <c r="AR220">
        <v>0.61870503600000004</v>
      </c>
      <c r="AS220" s="175" t="str">
        <f t="shared" si="63"/>
        <v>Oct - 14</v>
      </c>
      <c r="AX220" s="175"/>
      <c r="AY220" s="12"/>
      <c r="AZ220" s="12"/>
      <c r="BA220" s="12"/>
      <c r="BB220" s="118"/>
      <c r="BF220" s="30"/>
    </row>
    <row r="221" spans="2:117" x14ac:dyDescent="0.3">
      <c r="B221" s="12"/>
      <c r="F221" s="123"/>
      <c r="G221" s="123"/>
      <c r="I221" s="34"/>
      <c r="J221" s="30"/>
      <c r="N221" s="175" t="str">
        <f t="shared" si="58"/>
        <v>All Trigger TypesOthersAll MonthsNo Action Taken (Req)</v>
      </c>
      <c r="O221" t="s">
        <v>626</v>
      </c>
      <c r="P221" t="s">
        <v>106</v>
      </c>
      <c r="Q221" t="s">
        <v>594</v>
      </c>
      <c r="R221" t="s">
        <v>616</v>
      </c>
      <c r="S221">
        <v>3176</v>
      </c>
      <c r="T221">
        <v>5743</v>
      </c>
      <c r="U221">
        <v>0.55302106910000004</v>
      </c>
      <c r="V221" s="175" t="str">
        <f t="shared" si="59"/>
        <v>All Months</v>
      </c>
      <c r="Y221" s="175" t="str">
        <f t="shared" si="60"/>
        <v>New TriggersAgingFeb - 14No Action Taken (Not Req)</v>
      </c>
      <c r="Z221" t="s">
        <v>598</v>
      </c>
      <c r="AA221" t="s">
        <v>391</v>
      </c>
      <c r="AB221" t="s">
        <v>544</v>
      </c>
      <c r="AC221">
        <v>41</v>
      </c>
      <c r="AD221" t="s">
        <v>617</v>
      </c>
      <c r="AE221">
        <v>0</v>
      </c>
      <c r="AF221">
        <v>0</v>
      </c>
      <c r="AG221" s="175" t="str">
        <f t="shared" si="61"/>
        <v>Feb - 14</v>
      </c>
      <c r="AK221" s="175" t="str">
        <f t="shared" si="62"/>
        <v>New TriggersOthersOct - 14Others</v>
      </c>
      <c r="AL221" t="s">
        <v>598</v>
      </c>
      <c r="AM221" t="s">
        <v>106</v>
      </c>
      <c r="AN221" t="s">
        <v>301</v>
      </c>
      <c r="AO221" t="s">
        <v>106</v>
      </c>
      <c r="AP221">
        <v>1</v>
      </c>
      <c r="AQ221">
        <v>139</v>
      </c>
      <c r="AR221">
        <v>7.1942446E-3</v>
      </c>
      <c r="AS221" s="175" t="str">
        <f t="shared" si="63"/>
        <v>Oct - 14</v>
      </c>
      <c r="AX221" s="175"/>
      <c r="AY221" s="12"/>
      <c r="AZ221" s="12"/>
      <c r="BA221" s="12"/>
      <c r="BB221" s="118"/>
      <c r="BF221" s="30"/>
    </row>
    <row r="222" spans="2:117" x14ac:dyDescent="0.3">
      <c r="B222" s="12"/>
      <c r="F222" s="123"/>
      <c r="G222" s="123"/>
      <c r="I222" s="34"/>
      <c r="J222" s="30"/>
      <c r="N222" s="175" t="str">
        <f t="shared" si="58"/>
        <v>All Trigger TypesOthersDec - 14Action Taken (Timely)</v>
      </c>
      <c r="O222" t="s">
        <v>626</v>
      </c>
      <c r="P222" t="s">
        <v>106</v>
      </c>
      <c r="Q222" t="s">
        <v>303</v>
      </c>
      <c r="R222" t="s">
        <v>588</v>
      </c>
      <c r="S222">
        <v>65</v>
      </c>
      <c r="T222">
        <v>595</v>
      </c>
      <c r="U222">
        <v>0.1092436975</v>
      </c>
      <c r="V222" s="175" t="str">
        <f t="shared" si="59"/>
        <v>Dec - 14</v>
      </c>
      <c r="Y222" s="175" t="str">
        <f t="shared" si="60"/>
        <v>New TriggersAgingJan - 14Action Taken (Late)</v>
      </c>
      <c r="Z222" t="s">
        <v>598</v>
      </c>
      <c r="AA222" t="s">
        <v>391</v>
      </c>
      <c r="AB222" t="s">
        <v>294</v>
      </c>
      <c r="AC222">
        <v>40</v>
      </c>
      <c r="AD222" t="s">
        <v>589</v>
      </c>
      <c r="AE222">
        <v>0</v>
      </c>
      <c r="AF222">
        <v>0</v>
      </c>
      <c r="AG222" s="175" t="str">
        <f t="shared" si="61"/>
        <v>Jan - 14</v>
      </c>
      <c r="AK222" s="175" t="str">
        <f t="shared" si="62"/>
        <v>New TriggersOthersOct - 14Payment plan</v>
      </c>
      <c r="AL222" t="s">
        <v>598</v>
      </c>
      <c r="AM222" t="s">
        <v>106</v>
      </c>
      <c r="AN222" t="s">
        <v>301</v>
      </c>
      <c r="AO222" t="s">
        <v>538</v>
      </c>
      <c r="AP222">
        <v>1</v>
      </c>
      <c r="AQ222">
        <v>139</v>
      </c>
      <c r="AR222">
        <v>7.1942446E-3</v>
      </c>
      <c r="AS222" s="175" t="str">
        <f t="shared" si="63"/>
        <v>Oct - 14</v>
      </c>
      <c r="AX222" s="175"/>
      <c r="AY222" s="12"/>
      <c r="AZ222" s="12"/>
      <c r="BA222" s="12"/>
      <c r="BB222" s="118"/>
      <c r="BF222" s="30"/>
    </row>
    <row r="223" spans="2:117" x14ac:dyDescent="0.3">
      <c r="B223" s="12"/>
      <c r="F223" s="123"/>
      <c r="G223" s="123"/>
      <c r="I223" s="34"/>
      <c r="J223" s="30"/>
      <c r="N223" s="175" t="str">
        <f t="shared" si="58"/>
        <v>All Trigger TypesOthersDec - 14No Action Taken (Not Req)</v>
      </c>
      <c r="O223" t="s">
        <v>626</v>
      </c>
      <c r="P223" t="s">
        <v>106</v>
      </c>
      <c r="Q223" t="s">
        <v>303</v>
      </c>
      <c r="R223" t="s">
        <v>617</v>
      </c>
      <c r="S223">
        <v>293</v>
      </c>
      <c r="T223">
        <v>595</v>
      </c>
      <c r="U223">
        <v>0.49243697479999998</v>
      </c>
      <c r="V223" s="175" t="str">
        <f t="shared" si="59"/>
        <v>Dec - 14</v>
      </c>
      <c r="Y223" s="175" t="str">
        <f t="shared" si="60"/>
        <v>New TriggersAgingJan - 14No Action Taken (Not Req)</v>
      </c>
      <c r="Z223" t="s">
        <v>598</v>
      </c>
      <c r="AA223" t="s">
        <v>391</v>
      </c>
      <c r="AB223" t="s">
        <v>294</v>
      </c>
      <c r="AC223">
        <v>31</v>
      </c>
      <c r="AD223" t="s">
        <v>617</v>
      </c>
      <c r="AE223">
        <v>0</v>
      </c>
      <c r="AF223">
        <v>0</v>
      </c>
      <c r="AG223" s="175" t="str">
        <f t="shared" si="61"/>
        <v>Jan - 14</v>
      </c>
      <c r="AK223" s="175" t="str">
        <f t="shared" si="62"/>
        <v>New TriggersAgingSep - 14Customer contact</v>
      </c>
      <c r="AL223" t="s">
        <v>598</v>
      </c>
      <c r="AM223" t="s">
        <v>391</v>
      </c>
      <c r="AN223" t="s">
        <v>300</v>
      </c>
      <c r="AO223" t="s">
        <v>571</v>
      </c>
      <c r="AP223">
        <v>6</v>
      </c>
      <c r="AQ223">
        <v>33</v>
      </c>
      <c r="AR223">
        <v>0.18181818180000001</v>
      </c>
      <c r="AS223" s="175" t="str">
        <f t="shared" si="63"/>
        <v>Sep - 14</v>
      </c>
      <c r="AX223" s="175"/>
      <c r="AY223" s="12"/>
      <c r="AZ223" s="12"/>
      <c r="BA223" s="12"/>
      <c r="BB223" s="118"/>
      <c r="BF223" s="30"/>
    </row>
    <row r="224" spans="2:117" x14ac:dyDescent="0.3">
      <c r="B224" s="12"/>
      <c r="F224" s="123"/>
      <c r="G224" s="123"/>
      <c r="I224" s="34"/>
      <c r="J224" s="30"/>
      <c r="N224" s="175" t="str">
        <f t="shared" si="58"/>
        <v>All Trigger TypesOthersDec - 14Action Taken (Late)</v>
      </c>
      <c r="O224" t="s">
        <v>626</v>
      </c>
      <c r="P224" t="s">
        <v>106</v>
      </c>
      <c r="Q224" t="s">
        <v>303</v>
      </c>
      <c r="R224" t="s">
        <v>589</v>
      </c>
      <c r="S224">
        <v>23</v>
      </c>
      <c r="T224">
        <v>595</v>
      </c>
      <c r="U224">
        <v>3.8655462199999997E-2</v>
      </c>
      <c r="V224" s="175" t="str">
        <f t="shared" si="59"/>
        <v>Dec - 14</v>
      </c>
      <c r="Y224" s="175" t="str">
        <f t="shared" si="60"/>
        <v>New TriggersAgingJul - 14Action Taken (Late)</v>
      </c>
      <c r="Z224" t="s">
        <v>598</v>
      </c>
      <c r="AA224" t="s">
        <v>391</v>
      </c>
      <c r="AB224" t="s">
        <v>298</v>
      </c>
      <c r="AC224">
        <v>24</v>
      </c>
      <c r="AD224" t="s">
        <v>589</v>
      </c>
      <c r="AE224">
        <v>1</v>
      </c>
      <c r="AF224">
        <v>4.16666667E-2</v>
      </c>
      <c r="AG224" s="175" t="str">
        <f t="shared" si="61"/>
        <v>Jul - 14</v>
      </c>
      <c r="AK224" s="175" t="str">
        <f t="shared" si="62"/>
        <v>New TriggersAgingSep - 14No action</v>
      </c>
      <c r="AL224" t="s">
        <v>598</v>
      </c>
      <c r="AM224" t="s">
        <v>391</v>
      </c>
      <c r="AN224" t="s">
        <v>300</v>
      </c>
      <c r="AO224" t="s">
        <v>623</v>
      </c>
      <c r="AP224">
        <v>26</v>
      </c>
      <c r="AQ224">
        <v>33</v>
      </c>
      <c r="AR224">
        <v>0.78787878789999999</v>
      </c>
      <c r="AS224" s="175" t="str">
        <f t="shared" si="63"/>
        <v>Sep - 14</v>
      </c>
      <c r="AX224" s="175"/>
      <c r="AY224" s="12"/>
      <c r="AZ224" s="12"/>
      <c r="BA224" s="12"/>
      <c r="BB224" s="118"/>
      <c r="BF224" s="30"/>
    </row>
    <row r="225" spans="2:58" x14ac:dyDescent="0.3">
      <c r="B225" s="12"/>
      <c r="F225" s="123"/>
      <c r="G225" s="123"/>
      <c r="I225" s="34"/>
      <c r="J225" s="30"/>
      <c r="N225" s="175" t="str">
        <f t="shared" si="58"/>
        <v>All Trigger TypesOthersDec - 14No Action Taken (Req)</v>
      </c>
      <c r="O225" t="s">
        <v>626</v>
      </c>
      <c r="P225" t="s">
        <v>106</v>
      </c>
      <c r="Q225" t="s">
        <v>303</v>
      </c>
      <c r="R225" t="s">
        <v>616</v>
      </c>
      <c r="S225">
        <v>214</v>
      </c>
      <c r="T225">
        <v>595</v>
      </c>
      <c r="U225">
        <v>0.35966386550000001</v>
      </c>
      <c r="V225" s="175" t="str">
        <f t="shared" si="59"/>
        <v>Dec - 14</v>
      </c>
      <c r="Y225" s="175" t="str">
        <f t="shared" si="60"/>
        <v>New TriggersAgingJul - 14Action Taken (Timely)</v>
      </c>
      <c r="Z225" t="s">
        <v>598</v>
      </c>
      <c r="AA225" t="s">
        <v>391</v>
      </c>
      <c r="AB225" t="s">
        <v>298</v>
      </c>
      <c r="AC225">
        <v>19</v>
      </c>
      <c r="AD225" t="s">
        <v>588</v>
      </c>
      <c r="AE225">
        <v>1</v>
      </c>
      <c r="AF225">
        <v>5.2631578900000003E-2</v>
      </c>
      <c r="AG225" s="175" t="str">
        <f t="shared" si="61"/>
        <v>Jul - 14</v>
      </c>
      <c r="AK225" s="175" t="str">
        <f t="shared" si="62"/>
        <v>New TriggersAgingSep - 14Payment plan</v>
      </c>
      <c r="AL225" t="s">
        <v>598</v>
      </c>
      <c r="AM225" t="s">
        <v>391</v>
      </c>
      <c r="AN225" t="s">
        <v>300</v>
      </c>
      <c r="AO225" t="s">
        <v>538</v>
      </c>
      <c r="AP225">
        <v>1</v>
      </c>
      <c r="AQ225">
        <v>33</v>
      </c>
      <c r="AR225">
        <v>3.0303030299999999E-2</v>
      </c>
      <c r="AS225" s="175" t="str">
        <f t="shared" si="63"/>
        <v>Sep - 14</v>
      </c>
      <c r="AX225" s="175"/>
      <c r="AY225" s="12"/>
      <c r="AZ225" s="12"/>
      <c r="BA225" s="12"/>
      <c r="BB225" s="118"/>
      <c r="BF225" s="30"/>
    </row>
    <row r="226" spans="2:58" x14ac:dyDescent="0.3">
      <c r="B226" s="12"/>
      <c r="F226" s="123"/>
      <c r="G226" s="123"/>
      <c r="I226" s="34"/>
      <c r="J226" s="30"/>
      <c r="N226" s="175" t="str">
        <f t="shared" si="58"/>
        <v>All Trigger TypesOthersFeb - 15Action Taken (Late)</v>
      </c>
      <c r="O226" t="s">
        <v>626</v>
      </c>
      <c r="P226" t="s">
        <v>106</v>
      </c>
      <c r="Q226" t="s">
        <v>519</v>
      </c>
      <c r="R226" t="s">
        <v>589</v>
      </c>
      <c r="S226">
        <v>19</v>
      </c>
      <c r="T226">
        <v>568</v>
      </c>
      <c r="U226">
        <v>3.34507042E-2</v>
      </c>
      <c r="V226" s="175" t="str">
        <f t="shared" si="59"/>
        <v>Feb - 15</v>
      </c>
      <c r="Y226" s="175" t="str">
        <f t="shared" si="60"/>
        <v>New TriggersAgingJul - 14No Action Taken (Not Req)</v>
      </c>
      <c r="Z226" t="s">
        <v>598</v>
      </c>
      <c r="AA226" t="s">
        <v>391</v>
      </c>
      <c r="AB226" t="s">
        <v>298</v>
      </c>
      <c r="AC226">
        <v>56</v>
      </c>
      <c r="AD226" t="s">
        <v>617</v>
      </c>
      <c r="AE226">
        <v>0</v>
      </c>
      <c r="AF226">
        <v>0</v>
      </c>
      <c r="AG226" s="175" t="str">
        <f t="shared" si="61"/>
        <v>Jul - 14</v>
      </c>
      <c r="AK226" s="175" t="str">
        <f t="shared" si="62"/>
        <v>New TriggersCV dropSep - 14Customer contact</v>
      </c>
      <c r="AL226" t="s">
        <v>598</v>
      </c>
      <c r="AM226" t="s">
        <v>203</v>
      </c>
      <c r="AN226" t="s">
        <v>300</v>
      </c>
      <c r="AO226" t="s">
        <v>571</v>
      </c>
      <c r="AP226">
        <v>7</v>
      </c>
      <c r="AQ226">
        <v>65</v>
      </c>
      <c r="AR226">
        <v>0.1076923077</v>
      </c>
      <c r="AS226" s="175" t="str">
        <f t="shared" si="63"/>
        <v>Sep - 14</v>
      </c>
      <c r="AX226" s="175"/>
      <c r="AY226" s="12"/>
      <c r="AZ226" s="12"/>
      <c r="BA226" s="12"/>
      <c r="BB226" s="118"/>
      <c r="BF226" s="30"/>
    </row>
    <row r="227" spans="2:58" x14ac:dyDescent="0.3">
      <c r="B227" s="12"/>
      <c r="F227" s="123"/>
      <c r="G227" s="123"/>
      <c r="I227" s="34"/>
      <c r="J227" s="30"/>
      <c r="N227" s="175" t="str">
        <f t="shared" si="58"/>
        <v>All Trigger TypesOthersFeb - 15No Action Taken (Not Req)</v>
      </c>
      <c r="O227" t="s">
        <v>626</v>
      </c>
      <c r="P227" t="s">
        <v>106</v>
      </c>
      <c r="Q227" t="s">
        <v>519</v>
      </c>
      <c r="R227" t="s">
        <v>617</v>
      </c>
      <c r="S227">
        <v>251</v>
      </c>
      <c r="T227">
        <v>568</v>
      </c>
      <c r="U227">
        <v>0.44190140849999998</v>
      </c>
      <c r="V227" s="175" t="str">
        <f t="shared" si="59"/>
        <v>Feb - 15</v>
      </c>
      <c r="Y227" s="175" t="str">
        <f t="shared" si="60"/>
        <v>New TriggersAgingJun - 14Action Taken (Late)</v>
      </c>
      <c r="Z227" t="s">
        <v>598</v>
      </c>
      <c r="AA227" t="s">
        <v>391</v>
      </c>
      <c r="AB227" t="s">
        <v>297</v>
      </c>
      <c r="AC227">
        <v>7</v>
      </c>
      <c r="AD227" t="s">
        <v>589</v>
      </c>
      <c r="AE227">
        <v>0</v>
      </c>
      <c r="AF227">
        <v>0</v>
      </c>
      <c r="AG227" s="175" t="str">
        <f t="shared" si="61"/>
        <v>Jun - 14</v>
      </c>
      <c r="AK227" s="175" t="str">
        <f t="shared" si="62"/>
        <v>New TriggersCV dropSep - 14No action</v>
      </c>
      <c r="AL227" t="s">
        <v>598</v>
      </c>
      <c r="AM227" t="s">
        <v>203</v>
      </c>
      <c r="AN227" t="s">
        <v>300</v>
      </c>
      <c r="AO227" t="s">
        <v>623</v>
      </c>
      <c r="AP227">
        <v>56</v>
      </c>
      <c r="AQ227">
        <v>65</v>
      </c>
      <c r="AR227">
        <v>0.86153846150000002</v>
      </c>
      <c r="AS227" s="175" t="str">
        <f t="shared" si="63"/>
        <v>Sep - 14</v>
      </c>
      <c r="AX227" s="175"/>
      <c r="AY227" s="12"/>
      <c r="AZ227" s="12"/>
      <c r="BA227" s="12"/>
      <c r="BB227" s="118"/>
      <c r="BF227" s="30"/>
    </row>
    <row r="228" spans="2:58" x14ac:dyDescent="0.3">
      <c r="B228" s="12"/>
      <c r="F228" s="123"/>
      <c r="G228" s="123"/>
      <c r="I228" s="34"/>
      <c r="J228" s="30"/>
      <c r="N228" s="175" t="str">
        <f t="shared" si="58"/>
        <v>All Trigger TypesOthersFeb - 15No Action Taken (Req)</v>
      </c>
      <c r="O228" t="s">
        <v>626</v>
      </c>
      <c r="P228" t="s">
        <v>106</v>
      </c>
      <c r="Q228" t="s">
        <v>519</v>
      </c>
      <c r="R228" t="s">
        <v>616</v>
      </c>
      <c r="S228">
        <v>159</v>
      </c>
      <c r="T228">
        <v>568</v>
      </c>
      <c r="U228">
        <v>0.27992957750000003</v>
      </c>
      <c r="V228" s="175" t="str">
        <f t="shared" si="59"/>
        <v>Feb - 15</v>
      </c>
      <c r="Y228" s="175" t="str">
        <f t="shared" si="60"/>
        <v>New TriggersAgingJun - 14Action Taken (Timely)</v>
      </c>
      <c r="Z228" t="s">
        <v>598</v>
      </c>
      <c r="AA228" t="s">
        <v>391</v>
      </c>
      <c r="AB228" t="s">
        <v>297</v>
      </c>
      <c r="AC228">
        <v>10</v>
      </c>
      <c r="AD228" t="s">
        <v>588</v>
      </c>
      <c r="AE228">
        <v>0</v>
      </c>
      <c r="AF228">
        <v>0</v>
      </c>
      <c r="AG228" s="175" t="str">
        <f t="shared" si="61"/>
        <v>Jun - 14</v>
      </c>
      <c r="AK228" s="175" t="str">
        <f t="shared" si="62"/>
        <v>New TriggersCV dropSep - 14Payment plan</v>
      </c>
      <c r="AL228" t="s">
        <v>598</v>
      </c>
      <c r="AM228" t="s">
        <v>203</v>
      </c>
      <c r="AN228" t="s">
        <v>300</v>
      </c>
      <c r="AO228" t="s">
        <v>538</v>
      </c>
      <c r="AP228">
        <v>2</v>
      </c>
      <c r="AQ228">
        <v>65</v>
      </c>
      <c r="AR228">
        <v>3.0769230799999998E-2</v>
      </c>
      <c r="AS228" s="175" t="str">
        <f t="shared" si="63"/>
        <v>Sep - 14</v>
      </c>
      <c r="AX228" s="175"/>
      <c r="AY228" s="12"/>
      <c r="AZ228" s="12"/>
      <c r="BA228" s="12"/>
      <c r="BB228" s="118"/>
      <c r="BF228" s="30"/>
    </row>
    <row r="229" spans="2:58" x14ac:dyDescent="0.3">
      <c r="B229" s="12"/>
      <c r="F229" s="123"/>
      <c r="G229" s="123"/>
      <c r="I229" s="34"/>
      <c r="J229" s="30"/>
      <c r="N229" s="175" t="str">
        <f t="shared" si="58"/>
        <v>All Trigger TypesOthersFeb - 15Action Taken (Timely)</v>
      </c>
      <c r="O229" t="s">
        <v>626</v>
      </c>
      <c r="P229" t="s">
        <v>106</v>
      </c>
      <c r="Q229" t="s">
        <v>519</v>
      </c>
      <c r="R229" t="s">
        <v>588</v>
      </c>
      <c r="S229">
        <v>139</v>
      </c>
      <c r="T229">
        <v>568</v>
      </c>
      <c r="U229">
        <v>0.24471830989999999</v>
      </c>
      <c r="V229" s="175" t="str">
        <f t="shared" si="59"/>
        <v>Feb - 15</v>
      </c>
      <c r="Y229" s="175" t="str">
        <f t="shared" si="60"/>
        <v>New TriggersAgingJun - 14No Action Taken (Not Req)</v>
      </c>
      <c r="Z229" t="s">
        <v>598</v>
      </c>
      <c r="AA229" t="s">
        <v>391</v>
      </c>
      <c r="AB229" t="s">
        <v>297</v>
      </c>
      <c r="AC229">
        <v>30</v>
      </c>
      <c r="AD229" t="s">
        <v>617</v>
      </c>
      <c r="AE229">
        <v>0</v>
      </c>
      <c r="AF229">
        <v>0</v>
      </c>
      <c r="AG229" s="175" t="str">
        <f t="shared" si="61"/>
        <v>Jun - 14</v>
      </c>
      <c r="AK229" s="175" t="str">
        <f t="shared" si="62"/>
        <v>New TriggersDebit ACH behaviorSep - 14Customer contact</v>
      </c>
      <c r="AL229" t="s">
        <v>598</v>
      </c>
      <c r="AM229" t="s">
        <v>204</v>
      </c>
      <c r="AN229" t="s">
        <v>300</v>
      </c>
      <c r="AO229" t="s">
        <v>571</v>
      </c>
      <c r="AP229">
        <v>7</v>
      </c>
      <c r="AQ229">
        <v>34</v>
      </c>
      <c r="AR229">
        <v>0.20588235290000001</v>
      </c>
      <c r="AS229" s="175" t="str">
        <f t="shared" si="63"/>
        <v>Sep - 14</v>
      </c>
      <c r="AX229" s="175"/>
      <c r="AY229" s="12"/>
      <c r="AZ229" s="12"/>
      <c r="BA229" s="12"/>
      <c r="BB229" s="118"/>
      <c r="BF229" s="30"/>
    </row>
    <row r="230" spans="2:58" x14ac:dyDescent="0.3">
      <c r="B230" s="12"/>
      <c r="F230" s="123"/>
      <c r="G230" s="123"/>
      <c r="I230" s="34"/>
      <c r="J230" s="30"/>
      <c r="N230" s="175" t="str">
        <f t="shared" si="58"/>
        <v>All Trigger TypesOthersJan - 15No Action Taken (Req)</v>
      </c>
      <c r="O230" t="s">
        <v>626</v>
      </c>
      <c r="P230" t="s">
        <v>106</v>
      </c>
      <c r="Q230" t="s">
        <v>520</v>
      </c>
      <c r="R230" t="s">
        <v>616</v>
      </c>
      <c r="S230">
        <v>454</v>
      </c>
      <c r="T230">
        <v>740</v>
      </c>
      <c r="U230">
        <v>0.61351351350000005</v>
      </c>
      <c r="V230" s="175" t="str">
        <f t="shared" si="59"/>
        <v>Jan - 15</v>
      </c>
      <c r="Y230" s="175" t="str">
        <f t="shared" si="60"/>
        <v>New TriggersAgingMar - 14Action Taken (Late)</v>
      </c>
      <c r="Z230" t="s">
        <v>598</v>
      </c>
      <c r="AA230" t="s">
        <v>391</v>
      </c>
      <c r="AB230" t="s">
        <v>525</v>
      </c>
      <c r="AC230">
        <v>15</v>
      </c>
      <c r="AD230" t="s">
        <v>589</v>
      </c>
      <c r="AE230">
        <v>2</v>
      </c>
      <c r="AF230">
        <v>0.1333333333</v>
      </c>
      <c r="AG230" s="175" t="str">
        <f t="shared" si="61"/>
        <v>Mar - 14</v>
      </c>
      <c r="AK230" s="175" t="str">
        <f t="shared" si="62"/>
        <v>New TriggersDebit ACH behaviorSep - 14No action</v>
      </c>
      <c r="AL230" t="s">
        <v>598</v>
      </c>
      <c r="AM230" t="s">
        <v>204</v>
      </c>
      <c r="AN230" t="s">
        <v>300</v>
      </c>
      <c r="AO230" t="s">
        <v>623</v>
      </c>
      <c r="AP230">
        <v>25</v>
      </c>
      <c r="AQ230">
        <v>34</v>
      </c>
      <c r="AR230">
        <v>0.73529411759999996</v>
      </c>
      <c r="AS230" s="175" t="str">
        <f t="shared" si="63"/>
        <v>Sep - 14</v>
      </c>
      <c r="AX230" s="175"/>
      <c r="AY230" s="12"/>
      <c r="AZ230" s="12"/>
      <c r="BA230" s="12"/>
      <c r="BB230" s="118"/>
      <c r="BF230" s="30"/>
    </row>
    <row r="231" spans="2:58" x14ac:dyDescent="0.3">
      <c r="B231" s="12"/>
      <c r="F231" s="123"/>
      <c r="G231" s="123"/>
      <c r="I231" s="34"/>
      <c r="J231" s="30"/>
      <c r="N231" s="175" t="str">
        <f t="shared" si="58"/>
        <v>All Trigger TypesOthersJan - 15No Action Taken (Not Req)</v>
      </c>
      <c r="O231" t="s">
        <v>626</v>
      </c>
      <c r="P231" t="s">
        <v>106</v>
      </c>
      <c r="Q231" t="s">
        <v>520</v>
      </c>
      <c r="R231" t="s">
        <v>617</v>
      </c>
      <c r="S231">
        <v>169</v>
      </c>
      <c r="T231">
        <v>740</v>
      </c>
      <c r="U231">
        <v>0.2283783784</v>
      </c>
      <c r="V231" s="175" t="str">
        <f t="shared" si="59"/>
        <v>Jan - 15</v>
      </c>
      <c r="Y231" s="175" t="str">
        <f t="shared" si="60"/>
        <v>New TriggersAgingMar - 14Action Taken (Timely)</v>
      </c>
      <c r="Z231" t="s">
        <v>598</v>
      </c>
      <c r="AA231" t="s">
        <v>391</v>
      </c>
      <c r="AB231" t="s">
        <v>525</v>
      </c>
      <c r="AC231">
        <v>5</v>
      </c>
      <c r="AD231" t="s">
        <v>588</v>
      </c>
      <c r="AE231">
        <v>1</v>
      </c>
      <c r="AF231">
        <v>0.2</v>
      </c>
      <c r="AG231" s="175" t="str">
        <f t="shared" si="61"/>
        <v>Mar - 14</v>
      </c>
      <c r="AK231" s="175" t="str">
        <f t="shared" si="62"/>
        <v>New TriggersDebit ACH behaviorSep - 14Payment plan</v>
      </c>
      <c r="AL231" t="s">
        <v>598</v>
      </c>
      <c r="AM231" t="s">
        <v>204</v>
      </c>
      <c r="AN231" t="s">
        <v>300</v>
      </c>
      <c r="AO231" t="s">
        <v>538</v>
      </c>
      <c r="AP231">
        <v>2</v>
      </c>
      <c r="AQ231">
        <v>34</v>
      </c>
      <c r="AR231">
        <v>5.8823529399999998E-2</v>
      </c>
      <c r="AS231" s="175" t="str">
        <f t="shared" si="63"/>
        <v>Sep - 14</v>
      </c>
      <c r="AX231" s="175"/>
      <c r="AY231" s="12"/>
      <c r="AZ231" s="12"/>
      <c r="BA231" s="12"/>
      <c r="BB231" s="118"/>
      <c r="BF231" s="30"/>
    </row>
    <row r="232" spans="2:58" x14ac:dyDescent="0.3">
      <c r="B232" s="12"/>
      <c r="F232" s="123"/>
      <c r="G232" s="123"/>
      <c r="I232" s="34"/>
      <c r="J232" s="30"/>
      <c r="N232" s="175" t="str">
        <f t="shared" si="58"/>
        <v>All Trigger TypesOthersJan - 15Action Taken (Timely)</v>
      </c>
      <c r="O232" t="s">
        <v>626</v>
      </c>
      <c r="P232" t="s">
        <v>106</v>
      </c>
      <c r="Q232" t="s">
        <v>520</v>
      </c>
      <c r="R232" t="s">
        <v>588</v>
      </c>
      <c r="S232">
        <v>89</v>
      </c>
      <c r="T232">
        <v>740</v>
      </c>
      <c r="U232">
        <v>0.1202702703</v>
      </c>
      <c r="V232" s="175" t="str">
        <f t="shared" si="59"/>
        <v>Jan - 15</v>
      </c>
      <c r="Y232" s="175" t="str">
        <f t="shared" si="60"/>
        <v>New TriggersAgingMar - 14No Action Taken (Not Req)</v>
      </c>
      <c r="Z232" t="s">
        <v>598</v>
      </c>
      <c r="AA232" t="s">
        <v>391</v>
      </c>
      <c r="AB232" t="s">
        <v>525</v>
      </c>
      <c r="AC232">
        <v>54</v>
      </c>
      <c r="AD232" t="s">
        <v>617</v>
      </c>
      <c r="AE232">
        <v>1</v>
      </c>
      <c r="AF232">
        <v>1.8518518500000001E-2</v>
      </c>
      <c r="AG232" s="175" t="str">
        <f t="shared" si="61"/>
        <v>Mar - 14</v>
      </c>
      <c r="AK232" s="175" t="str">
        <f t="shared" si="62"/>
        <v>New TriggersNo amortizationSep - 14Customer contact</v>
      </c>
      <c r="AL232" t="s">
        <v>598</v>
      </c>
      <c r="AM232" t="s">
        <v>537</v>
      </c>
      <c r="AN232" t="s">
        <v>300</v>
      </c>
      <c r="AO232" t="s">
        <v>571</v>
      </c>
      <c r="AP232">
        <v>18</v>
      </c>
      <c r="AQ232">
        <v>81</v>
      </c>
      <c r="AR232">
        <v>0.22222222220000001</v>
      </c>
      <c r="AS232" s="175" t="str">
        <f t="shared" si="63"/>
        <v>Sep - 14</v>
      </c>
      <c r="AX232" s="175"/>
      <c r="AY232" s="12"/>
      <c r="AZ232" s="12"/>
      <c r="BA232" s="12"/>
      <c r="BB232" s="118"/>
      <c r="BF232" s="30"/>
    </row>
    <row r="233" spans="2:58" x14ac:dyDescent="0.3">
      <c r="B233" s="12"/>
      <c r="F233" s="123"/>
      <c r="G233" s="123"/>
      <c r="I233" s="34"/>
      <c r="J233" s="30"/>
      <c r="N233" s="175" t="str">
        <f t="shared" si="58"/>
        <v>All Trigger TypesOthersJan - 15Action Taken (Late)</v>
      </c>
      <c r="O233" t="s">
        <v>626</v>
      </c>
      <c r="P233" t="s">
        <v>106</v>
      </c>
      <c r="Q233" t="s">
        <v>520</v>
      </c>
      <c r="R233" t="s">
        <v>589</v>
      </c>
      <c r="S233">
        <v>28</v>
      </c>
      <c r="T233">
        <v>740</v>
      </c>
      <c r="U233">
        <v>3.7837837800000003E-2</v>
      </c>
      <c r="V233" s="175" t="str">
        <f t="shared" si="59"/>
        <v>Jan - 15</v>
      </c>
      <c r="Y233" s="175" t="str">
        <f t="shared" si="60"/>
        <v>New TriggersAgingMay - 14Action Taken (Late)</v>
      </c>
      <c r="Z233" t="s">
        <v>598</v>
      </c>
      <c r="AA233" t="s">
        <v>391</v>
      </c>
      <c r="AB233" t="s">
        <v>296</v>
      </c>
      <c r="AC233">
        <v>8</v>
      </c>
      <c r="AD233" t="s">
        <v>589</v>
      </c>
      <c r="AE233">
        <v>0</v>
      </c>
      <c r="AF233">
        <v>0</v>
      </c>
      <c r="AG233" s="175" t="str">
        <f t="shared" si="61"/>
        <v>May - 14</v>
      </c>
      <c r="AK233" s="175" t="str">
        <f t="shared" si="62"/>
        <v>New TriggersNo amortizationSep - 14No action</v>
      </c>
      <c r="AL233" t="s">
        <v>598</v>
      </c>
      <c r="AM233" t="s">
        <v>537</v>
      </c>
      <c r="AN233" t="s">
        <v>300</v>
      </c>
      <c r="AO233" t="s">
        <v>623</v>
      </c>
      <c r="AP233">
        <v>63</v>
      </c>
      <c r="AQ233">
        <v>81</v>
      </c>
      <c r="AR233">
        <v>0.77777777780000001</v>
      </c>
      <c r="AS233" s="175" t="str">
        <f t="shared" si="63"/>
        <v>Sep - 14</v>
      </c>
      <c r="AX233" s="175"/>
      <c r="AY233" s="12"/>
      <c r="AZ233" s="12"/>
      <c r="BA233" s="12"/>
      <c r="BB233" s="118"/>
      <c r="BF233" s="30"/>
    </row>
    <row r="234" spans="2:58" x14ac:dyDescent="0.3">
      <c r="B234" s="12"/>
      <c r="F234" s="123"/>
      <c r="G234" s="123"/>
      <c r="I234" s="34"/>
      <c r="J234" s="30"/>
      <c r="N234" s="175" t="str">
        <f t="shared" si="58"/>
        <v>All Trigger TypesOthersJul - 14No Action Taken (Req)</v>
      </c>
      <c r="O234" t="s">
        <v>626</v>
      </c>
      <c r="P234" t="s">
        <v>106</v>
      </c>
      <c r="Q234" t="s">
        <v>298</v>
      </c>
      <c r="R234" t="s">
        <v>616</v>
      </c>
      <c r="S234">
        <v>325</v>
      </c>
      <c r="T234">
        <v>441</v>
      </c>
      <c r="U234">
        <v>0.73696145120000001</v>
      </c>
      <c r="V234" s="175" t="str">
        <f t="shared" si="59"/>
        <v>Jul - 14</v>
      </c>
      <c r="Y234" s="175" t="str">
        <f t="shared" si="60"/>
        <v>New TriggersAgingMay - 14Action Taken (Timely)</v>
      </c>
      <c r="Z234" t="s">
        <v>598</v>
      </c>
      <c r="AA234" t="s">
        <v>391</v>
      </c>
      <c r="AB234" t="s">
        <v>296</v>
      </c>
      <c r="AC234">
        <v>11</v>
      </c>
      <c r="AD234" t="s">
        <v>588</v>
      </c>
      <c r="AE234">
        <v>0</v>
      </c>
      <c r="AF234">
        <v>0</v>
      </c>
      <c r="AG234" s="175" t="str">
        <f t="shared" si="61"/>
        <v>May - 14</v>
      </c>
      <c r="AK234" s="175" t="str">
        <f t="shared" si="62"/>
        <v>New TriggersOthersSep - 14Customer contact</v>
      </c>
      <c r="AL234" t="s">
        <v>598</v>
      </c>
      <c r="AM234" t="s">
        <v>106</v>
      </c>
      <c r="AN234" t="s">
        <v>300</v>
      </c>
      <c r="AO234" t="s">
        <v>571</v>
      </c>
      <c r="AP234">
        <v>33</v>
      </c>
      <c r="AQ234">
        <v>87</v>
      </c>
      <c r="AR234">
        <v>0.37931034479999998</v>
      </c>
      <c r="AS234" s="175" t="str">
        <f t="shared" si="63"/>
        <v>Sep - 14</v>
      </c>
      <c r="AX234" s="175"/>
      <c r="AY234" s="12"/>
      <c r="AZ234" s="12"/>
      <c r="BA234" s="12"/>
      <c r="BB234" s="118"/>
      <c r="BF234" s="30"/>
    </row>
    <row r="235" spans="2:58" x14ac:dyDescent="0.3">
      <c r="B235" s="12"/>
      <c r="F235" s="123"/>
      <c r="G235" s="123"/>
      <c r="I235" s="34"/>
      <c r="J235" s="30"/>
      <c r="N235" s="175" t="str">
        <f t="shared" si="58"/>
        <v>All Trigger TypesOthersJul - 14No Action Taken (Not Req)</v>
      </c>
      <c r="O235" t="s">
        <v>626</v>
      </c>
      <c r="P235" t="s">
        <v>106</v>
      </c>
      <c r="Q235" t="s">
        <v>298</v>
      </c>
      <c r="R235" t="s">
        <v>617</v>
      </c>
      <c r="S235">
        <v>36</v>
      </c>
      <c r="T235">
        <v>441</v>
      </c>
      <c r="U235">
        <v>8.1632653099999994E-2</v>
      </c>
      <c r="V235" s="175" t="str">
        <f t="shared" si="59"/>
        <v>Jul - 14</v>
      </c>
      <c r="Y235" s="175" t="str">
        <f t="shared" si="60"/>
        <v>New TriggersAgingMay - 14No Action Taken (Not Req)</v>
      </c>
      <c r="Z235" t="s">
        <v>598</v>
      </c>
      <c r="AA235" t="s">
        <v>391</v>
      </c>
      <c r="AB235" t="s">
        <v>296</v>
      </c>
      <c r="AC235">
        <v>34</v>
      </c>
      <c r="AD235" t="s">
        <v>617</v>
      </c>
      <c r="AE235">
        <v>0</v>
      </c>
      <c r="AF235">
        <v>0</v>
      </c>
      <c r="AG235" s="175" t="str">
        <f t="shared" si="61"/>
        <v>May - 14</v>
      </c>
      <c r="AK235" s="175" t="str">
        <f t="shared" si="62"/>
        <v>New TriggersOthersSep - 14Debit ACH</v>
      </c>
      <c r="AL235" t="s">
        <v>598</v>
      </c>
      <c r="AM235" t="s">
        <v>106</v>
      </c>
      <c r="AN235" t="s">
        <v>300</v>
      </c>
      <c r="AO235" t="s">
        <v>202</v>
      </c>
      <c r="AP235">
        <v>1</v>
      </c>
      <c r="AQ235">
        <v>87</v>
      </c>
      <c r="AR235">
        <v>1.14942529E-2</v>
      </c>
      <c r="AS235" s="175" t="str">
        <f t="shared" si="63"/>
        <v>Sep - 14</v>
      </c>
      <c r="AX235" s="175"/>
      <c r="AY235" s="12"/>
      <c r="AZ235" s="12"/>
      <c r="BA235" s="12"/>
      <c r="BB235" s="118"/>
      <c r="BF235" s="30"/>
    </row>
    <row r="236" spans="2:58" x14ac:dyDescent="0.3">
      <c r="B236" s="12"/>
      <c r="F236" s="123"/>
      <c r="G236" s="123"/>
      <c r="I236" s="34"/>
      <c r="J236" s="30"/>
      <c r="N236" s="175" t="str">
        <f t="shared" si="58"/>
        <v>All Trigger TypesOthersJul - 14Action Taken (Timely)</v>
      </c>
      <c r="O236" t="s">
        <v>626</v>
      </c>
      <c r="P236" t="s">
        <v>106</v>
      </c>
      <c r="Q236" t="s">
        <v>298</v>
      </c>
      <c r="R236" t="s">
        <v>588</v>
      </c>
      <c r="S236">
        <v>63</v>
      </c>
      <c r="T236">
        <v>441</v>
      </c>
      <c r="U236">
        <v>0.14285714290000001</v>
      </c>
      <c r="V236" s="175" t="str">
        <f t="shared" si="59"/>
        <v>Jul - 14</v>
      </c>
      <c r="Y236" s="175" t="str">
        <f t="shared" si="60"/>
        <v>New TriggersCV dropApr - 14Action Taken (Late)</v>
      </c>
      <c r="Z236" t="s">
        <v>598</v>
      </c>
      <c r="AA236" t="s">
        <v>203</v>
      </c>
      <c r="AB236" t="s">
        <v>295</v>
      </c>
      <c r="AC236">
        <v>27</v>
      </c>
      <c r="AD236" t="s">
        <v>589</v>
      </c>
      <c r="AE236">
        <v>0</v>
      </c>
      <c r="AF236">
        <v>0</v>
      </c>
      <c r="AG236" s="175" t="str">
        <f t="shared" si="61"/>
        <v>Apr - 14</v>
      </c>
      <c r="AK236" s="175" t="str">
        <f t="shared" si="62"/>
        <v>New TriggersOthersSep - 14No action</v>
      </c>
      <c r="AL236" t="s">
        <v>598</v>
      </c>
      <c r="AM236" t="s">
        <v>106</v>
      </c>
      <c r="AN236" t="s">
        <v>300</v>
      </c>
      <c r="AO236" t="s">
        <v>623</v>
      </c>
      <c r="AP236">
        <v>49</v>
      </c>
      <c r="AQ236">
        <v>87</v>
      </c>
      <c r="AR236">
        <v>0.56321839080000002</v>
      </c>
      <c r="AS236" s="175" t="str">
        <f t="shared" si="63"/>
        <v>Sep - 14</v>
      </c>
      <c r="AX236" s="175"/>
      <c r="AY236" s="12"/>
      <c r="AZ236" s="12"/>
      <c r="BA236" s="12"/>
      <c r="BB236" s="118"/>
      <c r="BF236" s="30"/>
    </row>
    <row r="237" spans="2:58" x14ac:dyDescent="0.3">
      <c r="B237" s="12"/>
      <c r="F237" s="123"/>
      <c r="G237" s="123"/>
      <c r="I237" s="34"/>
      <c r="J237" s="30"/>
      <c r="N237" s="175" t="str">
        <f t="shared" si="58"/>
        <v>All Trigger TypesOthersJul - 14Action Taken (Late)</v>
      </c>
      <c r="O237" t="s">
        <v>626</v>
      </c>
      <c r="P237" t="s">
        <v>106</v>
      </c>
      <c r="Q237" t="s">
        <v>298</v>
      </c>
      <c r="R237" t="s">
        <v>589</v>
      </c>
      <c r="S237">
        <v>17</v>
      </c>
      <c r="T237">
        <v>441</v>
      </c>
      <c r="U237">
        <v>3.8548752800000002E-2</v>
      </c>
      <c r="V237" s="175" t="str">
        <f t="shared" si="59"/>
        <v>Jul - 14</v>
      </c>
      <c r="Y237" s="175" t="str">
        <f t="shared" si="60"/>
        <v>New TriggersCV dropApr - 14Action Taken (Timely)</v>
      </c>
      <c r="Z237" t="s">
        <v>598</v>
      </c>
      <c r="AA237" t="s">
        <v>203</v>
      </c>
      <c r="AB237" t="s">
        <v>295</v>
      </c>
      <c r="AC237">
        <v>28</v>
      </c>
      <c r="AD237" t="s">
        <v>588</v>
      </c>
      <c r="AE237">
        <v>1</v>
      </c>
      <c r="AF237">
        <v>3.5714285700000001E-2</v>
      </c>
      <c r="AG237" s="175" t="str">
        <f t="shared" si="61"/>
        <v>Apr - 14</v>
      </c>
      <c r="AK237" s="175" t="str">
        <f t="shared" si="62"/>
        <v>New TriggersOthersSep - 14Others</v>
      </c>
      <c r="AL237" t="s">
        <v>598</v>
      </c>
      <c r="AM237" t="s">
        <v>106</v>
      </c>
      <c r="AN237" t="s">
        <v>300</v>
      </c>
      <c r="AO237" t="s">
        <v>106</v>
      </c>
      <c r="AP237">
        <v>2</v>
      </c>
      <c r="AQ237">
        <v>87</v>
      </c>
      <c r="AR237">
        <v>2.2988505699999998E-2</v>
      </c>
      <c r="AS237" s="175" t="str">
        <f t="shared" si="63"/>
        <v>Sep - 14</v>
      </c>
      <c r="AX237" s="175"/>
      <c r="AY237" s="12"/>
      <c r="AZ237" s="12"/>
      <c r="BA237" s="12"/>
      <c r="BB237" s="118"/>
      <c r="BF237" s="30"/>
    </row>
    <row r="238" spans="2:58" x14ac:dyDescent="0.3">
      <c r="B238" s="12"/>
      <c r="F238" s="123"/>
      <c r="G238" s="123"/>
      <c r="I238" s="34"/>
      <c r="J238" s="30"/>
      <c r="N238" s="175" t="str">
        <f t="shared" si="58"/>
        <v>All Trigger TypesOthersJun - 14Action Taken (Late)</v>
      </c>
      <c r="O238" t="s">
        <v>626</v>
      </c>
      <c r="P238" t="s">
        <v>106</v>
      </c>
      <c r="Q238" t="s">
        <v>297</v>
      </c>
      <c r="R238" t="s">
        <v>589</v>
      </c>
      <c r="S238">
        <v>17</v>
      </c>
      <c r="T238">
        <v>391</v>
      </c>
      <c r="U238">
        <v>4.3478260900000003E-2</v>
      </c>
      <c r="V238" s="175" t="str">
        <f t="shared" si="59"/>
        <v>Jun - 14</v>
      </c>
      <c r="Y238" s="175" t="str">
        <f t="shared" si="60"/>
        <v>New TriggersCV dropApr - 14No Action Taken (Not Req)</v>
      </c>
      <c r="Z238" t="s">
        <v>598</v>
      </c>
      <c r="AA238" t="s">
        <v>203</v>
      </c>
      <c r="AB238" t="s">
        <v>295</v>
      </c>
      <c r="AC238">
        <v>216</v>
      </c>
      <c r="AD238" t="s">
        <v>617</v>
      </c>
      <c r="AE238">
        <v>1</v>
      </c>
      <c r="AF238">
        <v>4.6296295999999999E-3</v>
      </c>
      <c r="AG238" s="175" t="str">
        <f t="shared" si="61"/>
        <v>Apr - 14</v>
      </c>
      <c r="AK238" s="175" t="str">
        <f t="shared" si="62"/>
        <v>New TriggersOthersSep - 14Payment plan</v>
      </c>
      <c r="AL238" t="s">
        <v>598</v>
      </c>
      <c r="AM238" t="s">
        <v>106</v>
      </c>
      <c r="AN238" t="s">
        <v>300</v>
      </c>
      <c r="AO238" t="s">
        <v>538</v>
      </c>
      <c r="AP238">
        <v>2</v>
      </c>
      <c r="AQ238">
        <v>87</v>
      </c>
      <c r="AR238">
        <v>2.2988505699999998E-2</v>
      </c>
      <c r="AS238" s="175" t="str">
        <f t="shared" si="63"/>
        <v>Sep - 14</v>
      </c>
      <c r="AX238" s="175"/>
      <c r="AY238" s="12"/>
      <c r="AZ238" s="12"/>
      <c r="BA238" s="12"/>
      <c r="BB238" s="118"/>
      <c r="BF238" s="30"/>
    </row>
    <row r="239" spans="2:58" x14ac:dyDescent="0.3">
      <c r="B239" s="12"/>
      <c r="F239" s="123"/>
      <c r="G239" s="123"/>
      <c r="I239" s="34"/>
      <c r="J239" s="30"/>
      <c r="N239" s="175" t="str">
        <f t="shared" si="58"/>
        <v>All Trigger TypesOthersJun - 14Action Taken (Timely)</v>
      </c>
      <c r="O239" t="s">
        <v>626</v>
      </c>
      <c r="P239" t="s">
        <v>106</v>
      </c>
      <c r="Q239" t="s">
        <v>297</v>
      </c>
      <c r="R239" t="s">
        <v>588</v>
      </c>
      <c r="S239">
        <v>43</v>
      </c>
      <c r="T239">
        <v>391</v>
      </c>
      <c r="U239">
        <v>0.1099744246</v>
      </c>
      <c r="V239" s="175" t="str">
        <f t="shared" si="59"/>
        <v>Jun - 14</v>
      </c>
      <c r="Y239" s="175" t="str">
        <f t="shared" si="60"/>
        <v>New TriggersCV dropApr - 14No Action Taken (Req)</v>
      </c>
      <c r="Z239" t="s">
        <v>598</v>
      </c>
      <c r="AA239" t="s">
        <v>203</v>
      </c>
      <c r="AB239" t="s">
        <v>295</v>
      </c>
      <c r="AC239">
        <v>2</v>
      </c>
      <c r="AD239" t="s">
        <v>616</v>
      </c>
      <c r="AE239">
        <v>2</v>
      </c>
      <c r="AF239">
        <v>1</v>
      </c>
      <c r="AG239" s="175" t="str">
        <f t="shared" si="61"/>
        <v>Apr - 14</v>
      </c>
      <c r="AK239" s="175" t="str">
        <f t="shared" si="62"/>
        <v>RetriggersAgingApr - 14Customer contact</v>
      </c>
      <c r="AL239" t="s">
        <v>599</v>
      </c>
      <c r="AM239" t="s">
        <v>391</v>
      </c>
      <c r="AN239" t="s">
        <v>295</v>
      </c>
      <c r="AO239" t="s">
        <v>571</v>
      </c>
      <c r="AP239">
        <v>367</v>
      </c>
      <c r="AQ239">
        <v>926</v>
      </c>
      <c r="AR239">
        <v>0.3963282937</v>
      </c>
      <c r="AS239" s="175" t="str">
        <f t="shared" si="63"/>
        <v>Apr - 14</v>
      </c>
      <c r="AX239" s="175"/>
      <c r="AY239" s="12"/>
      <c r="AZ239" s="12"/>
      <c r="BA239" s="12"/>
      <c r="BB239" s="118"/>
      <c r="BF239" s="30"/>
    </row>
    <row r="240" spans="2:58" x14ac:dyDescent="0.3">
      <c r="B240" s="12"/>
      <c r="F240" s="123"/>
      <c r="G240" s="123"/>
      <c r="I240" s="34"/>
      <c r="J240" s="30"/>
      <c r="N240" s="175" t="str">
        <f t="shared" si="58"/>
        <v>All Trigger TypesOthersJun - 14No Action Taken (Req)</v>
      </c>
      <c r="O240" t="s">
        <v>626</v>
      </c>
      <c r="P240" t="s">
        <v>106</v>
      </c>
      <c r="Q240" t="s">
        <v>297</v>
      </c>
      <c r="R240" t="s">
        <v>616</v>
      </c>
      <c r="S240">
        <v>288</v>
      </c>
      <c r="T240">
        <v>391</v>
      </c>
      <c r="U240">
        <v>0.73657289000000004</v>
      </c>
      <c r="V240" s="175" t="str">
        <f t="shared" si="59"/>
        <v>Jun - 14</v>
      </c>
      <c r="Y240" s="175" t="str">
        <f t="shared" si="60"/>
        <v>New TriggersCV dropAug - 14Action Taken (Late)</v>
      </c>
      <c r="Z240" t="s">
        <v>598</v>
      </c>
      <c r="AA240" t="s">
        <v>203</v>
      </c>
      <c r="AB240" t="s">
        <v>299</v>
      </c>
      <c r="AC240">
        <v>11</v>
      </c>
      <c r="AD240" t="s">
        <v>589</v>
      </c>
      <c r="AE240">
        <v>0</v>
      </c>
      <c r="AF240">
        <v>0</v>
      </c>
      <c r="AG240" s="175" t="str">
        <f t="shared" si="61"/>
        <v>Aug - 14</v>
      </c>
      <c r="AK240" s="175" t="str">
        <f t="shared" si="62"/>
        <v>RetriggersAgingApr - 14Debit ACH</v>
      </c>
      <c r="AL240" t="s">
        <v>599</v>
      </c>
      <c r="AM240" t="s">
        <v>391</v>
      </c>
      <c r="AN240" t="s">
        <v>295</v>
      </c>
      <c r="AO240" t="s">
        <v>202</v>
      </c>
      <c r="AP240">
        <v>19</v>
      </c>
      <c r="AQ240">
        <v>926</v>
      </c>
      <c r="AR240">
        <v>2.05183585E-2</v>
      </c>
      <c r="AS240" s="175" t="str">
        <f t="shared" si="63"/>
        <v>Apr - 14</v>
      </c>
      <c r="AX240" s="175"/>
      <c r="AY240" s="12"/>
      <c r="AZ240" s="12"/>
      <c r="BA240" s="12"/>
      <c r="BB240" s="118"/>
      <c r="BF240" s="30"/>
    </row>
    <row r="241" spans="2:58" x14ac:dyDescent="0.3">
      <c r="B241" s="12"/>
      <c r="F241" s="123"/>
      <c r="G241" s="123"/>
      <c r="I241" s="34"/>
      <c r="J241" s="30"/>
      <c r="N241" s="175" t="str">
        <f t="shared" si="58"/>
        <v>All Trigger TypesOthersJun - 14No Action Taken (Not Req)</v>
      </c>
      <c r="O241" t="s">
        <v>626</v>
      </c>
      <c r="P241" t="s">
        <v>106</v>
      </c>
      <c r="Q241" t="s">
        <v>297</v>
      </c>
      <c r="R241" t="s">
        <v>617</v>
      </c>
      <c r="S241">
        <v>43</v>
      </c>
      <c r="T241">
        <v>391</v>
      </c>
      <c r="U241">
        <v>0.1099744246</v>
      </c>
      <c r="V241" s="175" t="str">
        <f t="shared" si="59"/>
        <v>Jun - 14</v>
      </c>
      <c r="Y241" s="175" t="str">
        <f t="shared" si="60"/>
        <v>New TriggersCV dropAug - 14Action Taken (Timely)</v>
      </c>
      <c r="Z241" t="s">
        <v>598</v>
      </c>
      <c r="AA241" t="s">
        <v>203</v>
      </c>
      <c r="AB241" t="s">
        <v>299</v>
      </c>
      <c r="AC241">
        <v>37</v>
      </c>
      <c r="AD241" t="s">
        <v>588</v>
      </c>
      <c r="AE241">
        <v>1</v>
      </c>
      <c r="AF241">
        <v>2.7027026999999999E-2</v>
      </c>
      <c r="AG241" s="175" t="str">
        <f t="shared" si="61"/>
        <v>Aug - 14</v>
      </c>
      <c r="AK241" s="175" t="str">
        <f t="shared" si="62"/>
        <v>RetriggersAgingApr - 14No action</v>
      </c>
      <c r="AL241" t="s">
        <v>599</v>
      </c>
      <c r="AM241" t="s">
        <v>391</v>
      </c>
      <c r="AN241" t="s">
        <v>295</v>
      </c>
      <c r="AO241" t="s">
        <v>623</v>
      </c>
      <c r="AP241">
        <v>392</v>
      </c>
      <c r="AQ241">
        <v>926</v>
      </c>
      <c r="AR241">
        <v>0.42332613390000001</v>
      </c>
      <c r="AS241" s="175" t="str">
        <f t="shared" si="63"/>
        <v>Apr - 14</v>
      </c>
      <c r="AX241" s="175"/>
      <c r="AY241" s="12"/>
      <c r="AZ241" s="12"/>
      <c r="BA241" s="12"/>
      <c r="BB241" s="118"/>
      <c r="BF241" s="30"/>
    </row>
    <row r="242" spans="2:58" x14ac:dyDescent="0.3">
      <c r="B242" s="12"/>
      <c r="F242" s="123"/>
      <c r="G242" s="123"/>
      <c r="I242" s="34"/>
      <c r="J242" s="30"/>
      <c r="N242" s="175" t="str">
        <f t="shared" si="58"/>
        <v>All Trigger TypesOthersMar - 14Action Taken (Timely)</v>
      </c>
      <c r="O242" t="s">
        <v>626</v>
      </c>
      <c r="P242" t="s">
        <v>106</v>
      </c>
      <c r="Q242" t="s">
        <v>525</v>
      </c>
      <c r="R242" t="s">
        <v>588</v>
      </c>
      <c r="S242">
        <v>13</v>
      </c>
      <c r="T242">
        <v>97</v>
      </c>
      <c r="U242">
        <v>0.1340206186</v>
      </c>
      <c r="V242" s="175" t="str">
        <f t="shared" si="59"/>
        <v>Mar - 14</v>
      </c>
      <c r="Y242" s="175" t="str">
        <f t="shared" si="60"/>
        <v>New TriggersCV dropAug - 14No Action Taken (Not Req)</v>
      </c>
      <c r="Z242" t="s">
        <v>598</v>
      </c>
      <c r="AA242" t="s">
        <v>203</v>
      </c>
      <c r="AB242" t="s">
        <v>299</v>
      </c>
      <c r="AC242">
        <v>330</v>
      </c>
      <c r="AD242" t="s">
        <v>617</v>
      </c>
      <c r="AE242">
        <v>5</v>
      </c>
      <c r="AF242">
        <v>1.51515152E-2</v>
      </c>
      <c r="AG242" s="175" t="str">
        <f t="shared" si="61"/>
        <v>Aug - 14</v>
      </c>
      <c r="AK242" s="175" t="str">
        <f t="shared" si="62"/>
        <v>RetriggersAgingApr - 14Others</v>
      </c>
      <c r="AL242" t="s">
        <v>599</v>
      </c>
      <c r="AM242" t="s">
        <v>391</v>
      </c>
      <c r="AN242" t="s">
        <v>295</v>
      </c>
      <c r="AO242" t="s">
        <v>106</v>
      </c>
      <c r="AP242">
        <v>52</v>
      </c>
      <c r="AQ242">
        <v>926</v>
      </c>
      <c r="AR242">
        <v>5.6155507600000001E-2</v>
      </c>
      <c r="AS242" s="175" t="str">
        <f t="shared" si="63"/>
        <v>Apr - 14</v>
      </c>
      <c r="AX242" s="175"/>
      <c r="AY242" s="12"/>
      <c r="AZ242" s="12"/>
      <c r="BA242" s="12"/>
      <c r="BB242" s="118"/>
      <c r="BF242" s="30"/>
    </row>
    <row r="243" spans="2:58" x14ac:dyDescent="0.3">
      <c r="B243" s="12"/>
      <c r="F243" s="123"/>
      <c r="G243" s="123"/>
      <c r="I243" s="34"/>
      <c r="J243" s="30"/>
      <c r="N243" s="175" t="str">
        <f t="shared" si="58"/>
        <v>All Trigger TypesOthersMar - 14No Action Taken (Req)</v>
      </c>
      <c r="O243" t="s">
        <v>626</v>
      </c>
      <c r="P243" t="s">
        <v>106</v>
      </c>
      <c r="Q243" t="s">
        <v>525</v>
      </c>
      <c r="R243" t="s">
        <v>616</v>
      </c>
      <c r="S243">
        <v>52</v>
      </c>
      <c r="T243">
        <v>97</v>
      </c>
      <c r="U243">
        <v>0.53608247419999999</v>
      </c>
      <c r="V243" s="175" t="str">
        <f t="shared" si="59"/>
        <v>Mar - 14</v>
      </c>
      <c r="Y243" s="175" t="str">
        <f t="shared" si="60"/>
        <v>New TriggersCV dropFeb - 14Action Taken (Late)</v>
      </c>
      <c r="Z243" t="s">
        <v>598</v>
      </c>
      <c r="AA243" t="s">
        <v>203</v>
      </c>
      <c r="AB243" t="s">
        <v>544</v>
      </c>
      <c r="AC243">
        <v>8</v>
      </c>
      <c r="AD243" t="s">
        <v>589</v>
      </c>
      <c r="AE243">
        <v>0</v>
      </c>
      <c r="AF243">
        <v>0</v>
      </c>
      <c r="AG243" s="175" t="str">
        <f t="shared" si="61"/>
        <v>Feb - 14</v>
      </c>
      <c r="AK243" s="175" t="str">
        <f t="shared" si="62"/>
        <v>RetriggersAgingApr - 14Payment plan</v>
      </c>
      <c r="AL243" t="s">
        <v>599</v>
      </c>
      <c r="AM243" t="s">
        <v>391</v>
      </c>
      <c r="AN243" t="s">
        <v>295</v>
      </c>
      <c r="AO243" t="s">
        <v>538</v>
      </c>
      <c r="AP243">
        <v>17</v>
      </c>
      <c r="AQ243">
        <v>926</v>
      </c>
      <c r="AR243">
        <v>1.8358531300000001E-2</v>
      </c>
      <c r="AS243" s="175" t="str">
        <f t="shared" si="63"/>
        <v>Apr - 14</v>
      </c>
      <c r="AX243" s="175"/>
      <c r="AY243" s="12"/>
      <c r="AZ243" s="12"/>
      <c r="BA243" s="12"/>
      <c r="BB243" s="118"/>
      <c r="BF243" s="30"/>
    </row>
    <row r="244" spans="2:58" x14ac:dyDescent="0.3">
      <c r="B244" s="12"/>
      <c r="F244" s="123"/>
      <c r="G244" s="123"/>
      <c r="I244" s="34"/>
      <c r="J244" s="30"/>
      <c r="N244" s="175" t="str">
        <f t="shared" si="58"/>
        <v>All Trigger TypesOthersMar - 14No Action Taken (Not Req)</v>
      </c>
      <c r="O244" t="s">
        <v>626</v>
      </c>
      <c r="P244" t="s">
        <v>106</v>
      </c>
      <c r="Q244" t="s">
        <v>525</v>
      </c>
      <c r="R244" t="s">
        <v>617</v>
      </c>
      <c r="S244">
        <v>14</v>
      </c>
      <c r="T244">
        <v>97</v>
      </c>
      <c r="U244">
        <v>0.1443298969</v>
      </c>
      <c r="V244" s="175" t="str">
        <f t="shared" si="59"/>
        <v>Mar - 14</v>
      </c>
      <c r="Y244" s="175" t="str">
        <f t="shared" si="60"/>
        <v>New TriggersCV dropFeb - 14No Action Taken (Not Req)</v>
      </c>
      <c r="Z244" t="s">
        <v>598</v>
      </c>
      <c r="AA244" t="s">
        <v>203</v>
      </c>
      <c r="AB244" t="s">
        <v>544</v>
      </c>
      <c r="AC244">
        <v>26</v>
      </c>
      <c r="AD244" t="s">
        <v>617</v>
      </c>
      <c r="AE244">
        <v>0</v>
      </c>
      <c r="AF244">
        <v>0</v>
      </c>
      <c r="AG244" s="175" t="str">
        <f t="shared" si="61"/>
        <v>Feb - 14</v>
      </c>
      <c r="AK244" s="175" t="str">
        <f t="shared" si="62"/>
        <v>RetriggersAgingApr - 14Risk action</v>
      </c>
      <c r="AL244" t="s">
        <v>599</v>
      </c>
      <c r="AM244" t="s">
        <v>391</v>
      </c>
      <c r="AN244" t="s">
        <v>295</v>
      </c>
      <c r="AO244" t="s">
        <v>539</v>
      </c>
      <c r="AP244">
        <v>79</v>
      </c>
      <c r="AQ244">
        <v>926</v>
      </c>
      <c r="AR244">
        <v>8.5313174899999997E-2</v>
      </c>
      <c r="AS244" s="175" t="str">
        <f t="shared" si="63"/>
        <v>Apr - 14</v>
      </c>
      <c r="AX244" s="175"/>
      <c r="AY244" s="12"/>
      <c r="AZ244" s="12"/>
      <c r="BA244" s="12"/>
      <c r="BB244" s="118"/>
      <c r="BF244" s="30"/>
    </row>
    <row r="245" spans="2:58" x14ac:dyDescent="0.3">
      <c r="B245" s="12"/>
      <c r="F245" s="123"/>
      <c r="G245" s="123"/>
      <c r="I245" s="34"/>
      <c r="J245" s="30"/>
      <c r="N245" s="175" t="str">
        <f t="shared" si="58"/>
        <v>All Trigger TypesOthersMar - 14Action Taken (Late)</v>
      </c>
      <c r="O245" t="s">
        <v>626</v>
      </c>
      <c r="P245" t="s">
        <v>106</v>
      </c>
      <c r="Q245" t="s">
        <v>525</v>
      </c>
      <c r="R245" t="s">
        <v>589</v>
      </c>
      <c r="S245">
        <v>18</v>
      </c>
      <c r="T245">
        <v>97</v>
      </c>
      <c r="U245">
        <v>0.1855670103</v>
      </c>
      <c r="V245" s="175" t="str">
        <f t="shared" si="59"/>
        <v>Mar - 14</v>
      </c>
      <c r="Y245" s="175" t="str">
        <f t="shared" si="60"/>
        <v>New TriggersCV dropJan - 14Action Taken (Late)</v>
      </c>
      <c r="Z245" t="s">
        <v>598</v>
      </c>
      <c r="AA245" t="s">
        <v>203</v>
      </c>
      <c r="AB245" t="s">
        <v>294</v>
      </c>
      <c r="AC245">
        <v>8</v>
      </c>
      <c r="AD245" t="s">
        <v>589</v>
      </c>
      <c r="AE245">
        <v>0</v>
      </c>
      <c r="AF245">
        <v>0</v>
      </c>
      <c r="AG245" s="175" t="str">
        <f t="shared" si="61"/>
        <v>Jan - 14</v>
      </c>
      <c r="AK245" s="175" t="str">
        <f t="shared" si="62"/>
        <v>RetriggersCV dropApr - 14Customer contact</v>
      </c>
      <c r="AL245" t="s">
        <v>599</v>
      </c>
      <c r="AM245" t="s">
        <v>203</v>
      </c>
      <c r="AN245" t="s">
        <v>295</v>
      </c>
      <c r="AO245" t="s">
        <v>571</v>
      </c>
      <c r="AP245">
        <v>283</v>
      </c>
      <c r="AQ245">
        <v>1044</v>
      </c>
      <c r="AR245">
        <v>0.27107279690000002</v>
      </c>
      <c r="AS245" s="175" t="str">
        <f t="shared" si="63"/>
        <v>Apr - 14</v>
      </c>
      <c r="AX245" s="175"/>
      <c r="AY245" s="12"/>
      <c r="AZ245" s="12"/>
      <c r="BA245" s="12"/>
      <c r="BB245" s="118"/>
      <c r="BF245" s="30"/>
    </row>
    <row r="246" spans="2:58" x14ac:dyDescent="0.3">
      <c r="B246" s="12"/>
      <c r="F246" s="123"/>
      <c r="G246" s="123"/>
      <c r="I246" s="34"/>
      <c r="J246" s="30"/>
      <c r="N246" s="175" t="str">
        <f t="shared" si="58"/>
        <v>All Trigger TypesOthersMay - 14Action Taken (Timely)</v>
      </c>
      <c r="O246" t="s">
        <v>626</v>
      </c>
      <c r="P246" t="s">
        <v>106</v>
      </c>
      <c r="Q246" t="s">
        <v>296</v>
      </c>
      <c r="R246" t="s">
        <v>588</v>
      </c>
      <c r="S246">
        <v>49</v>
      </c>
      <c r="T246">
        <v>400</v>
      </c>
      <c r="U246">
        <v>0.1225</v>
      </c>
      <c r="V246" s="175" t="str">
        <f t="shared" si="59"/>
        <v>May - 14</v>
      </c>
      <c r="Y246" s="175" t="str">
        <f t="shared" si="60"/>
        <v>New TriggersCV dropJan - 14No Action Taken (Not Req)</v>
      </c>
      <c r="Z246" t="s">
        <v>598</v>
      </c>
      <c r="AA246" t="s">
        <v>203</v>
      </c>
      <c r="AB246" t="s">
        <v>294</v>
      </c>
      <c r="AC246">
        <v>7</v>
      </c>
      <c r="AD246" t="s">
        <v>617</v>
      </c>
      <c r="AE246">
        <v>0</v>
      </c>
      <c r="AF246">
        <v>0</v>
      </c>
      <c r="AG246" s="175" t="str">
        <f t="shared" si="61"/>
        <v>Jan - 14</v>
      </c>
      <c r="AK246" s="175" t="str">
        <f t="shared" si="62"/>
        <v>RetriggersCV dropApr - 14Debit ACH</v>
      </c>
      <c r="AL246" t="s">
        <v>599</v>
      </c>
      <c r="AM246" t="s">
        <v>203</v>
      </c>
      <c r="AN246" t="s">
        <v>295</v>
      </c>
      <c r="AO246" t="s">
        <v>202</v>
      </c>
      <c r="AP246">
        <v>57</v>
      </c>
      <c r="AQ246">
        <v>1044</v>
      </c>
      <c r="AR246">
        <v>5.45977011E-2</v>
      </c>
      <c r="AS246" s="175" t="str">
        <f t="shared" si="63"/>
        <v>Apr - 14</v>
      </c>
      <c r="AX246" s="175"/>
      <c r="AY246" s="12"/>
      <c r="AZ246" s="12"/>
      <c r="BA246" s="12"/>
      <c r="BB246" s="118"/>
      <c r="BF246" s="30"/>
    </row>
    <row r="247" spans="2:58" x14ac:dyDescent="0.3">
      <c r="B247" s="12"/>
      <c r="F247" s="123"/>
      <c r="G247" s="123"/>
      <c r="I247" s="34"/>
      <c r="J247" s="30"/>
      <c r="N247" s="175" t="str">
        <f t="shared" si="58"/>
        <v>All Trigger TypesOthersMay - 14No Action Taken (Req)</v>
      </c>
      <c r="O247" t="s">
        <v>626</v>
      </c>
      <c r="P247" t="s">
        <v>106</v>
      </c>
      <c r="Q247" t="s">
        <v>296</v>
      </c>
      <c r="R247" t="s">
        <v>616</v>
      </c>
      <c r="S247">
        <v>274</v>
      </c>
      <c r="T247">
        <v>400</v>
      </c>
      <c r="U247">
        <v>0.68500000000000005</v>
      </c>
      <c r="V247" s="175" t="str">
        <f t="shared" si="59"/>
        <v>May - 14</v>
      </c>
      <c r="Y247" s="175" t="str">
        <f t="shared" si="60"/>
        <v>New TriggersCV dropJul - 14Action Taken (Late)</v>
      </c>
      <c r="Z247" t="s">
        <v>598</v>
      </c>
      <c r="AA247" t="s">
        <v>203</v>
      </c>
      <c r="AB247" t="s">
        <v>298</v>
      </c>
      <c r="AC247">
        <v>5</v>
      </c>
      <c r="AD247" t="s">
        <v>589</v>
      </c>
      <c r="AE247">
        <v>1</v>
      </c>
      <c r="AF247">
        <v>0.2</v>
      </c>
      <c r="AG247" s="175" t="str">
        <f t="shared" si="61"/>
        <v>Jul - 14</v>
      </c>
      <c r="AK247" s="175" t="str">
        <f t="shared" si="62"/>
        <v>RetriggersCV dropApr - 14No action</v>
      </c>
      <c r="AL247" t="s">
        <v>599</v>
      </c>
      <c r="AM247" t="s">
        <v>203</v>
      </c>
      <c r="AN247" t="s">
        <v>295</v>
      </c>
      <c r="AO247" t="s">
        <v>623</v>
      </c>
      <c r="AP247">
        <v>380</v>
      </c>
      <c r="AQ247">
        <v>1044</v>
      </c>
      <c r="AR247">
        <v>0.36398467429999998</v>
      </c>
      <c r="AS247" s="175" t="str">
        <f t="shared" si="63"/>
        <v>Apr - 14</v>
      </c>
      <c r="AX247" s="175"/>
      <c r="AY247" s="12"/>
      <c r="AZ247" s="12"/>
      <c r="BA247" s="12"/>
      <c r="BB247" s="118"/>
      <c r="BF247" s="30"/>
    </row>
    <row r="248" spans="2:58" x14ac:dyDescent="0.3">
      <c r="B248" s="12"/>
      <c r="F248" s="123"/>
      <c r="G248" s="123"/>
      <c r="I248" s="34"/>
      <c r="J248" s="30"/>
      <c r="N248" s="175" t="str">
        <f t="shared" si="58"/>
        <v>All Trigger TypesOthersMay - 14No Action Taken (Not Req)</v>
      </c>
      <c r="O248" t="s">
        <v>626</v>
      </c>
      <c r="P248" t="s">
        <v>106</v>
      </c>
      <c r="Q248" t="s">
        <v>296</v>
      </c>
      <c r="R248" t="s">
        <v>617</v>
      </c>
      <c r="S248">
        <v>58</v>
      </c>
      <c r="T248">
        <v>400</v>
      </c>
      <c r="U248">
        <v>0.14499999999999999</v>
      </c>
      <c r="V248" s="175" t="str">
        <f t="shared" si="59"/>
        <v>May - 14</v>
      </c>
      <c r="Y248" s="175" t="str">
        <f t="shared" si="60"/>
        <v>New TriggersCV dropJul - 14Action Taken (Timely)</v>
      </c>
      <c r="Z248" t="s">
        <v>598</v>
      </c>
      <c r="AA248" t="s">
        <v>203</v>
      </c>
      <c r="AB248" t="s">
        <v>298</v>
      </c>
      <c r="AC248">
        <v>17</v>
      </c>
      <c r="AD248" t="s">
        <v>588</v>
      </c>
      <c r="AE248">
        <v>2</v>
      </c>
      <c r="AF248">
        <v>0.1176470588</v>
      </c>
      <c r="AG248" s="175" t="str">
        <f t="shared" si="61"/>
        <v>Jul - 14</v>
      </c>
      <c r="AK248" s="175" t="str">
        <f t="shared" si="62"/>
        <v>RetriggersCV dropApr - 14Others</v>
      </c>
      <c r="AL248" t="s">
        <v>599</v>
      </c>
      <c r="AM248" t="s">
        <v>203</v>
      </c>
      <c r="AN248" t="s">
        <v>295</v>
      </c>
      <c r="AO248" t="s">
        <v>106</v>
      </c>
      <c r="AP248">
        <v>21</v>
      </c>
      <c r="AQ248">
        <v>1044</v>
      </c>
      <c r="AR248">
        <v>2.01149425E-2</v>
      </c>
      <c r="AS248" s="175" t="str">
        <f t="shared" si="63"/>
        <v>Apr - 14</v>
      </c>
      <c r="AX248" s="175"/>
      <c r="AY248" s="12"/>
      <c r="AZ248" s="12"/>
      <c r="BA248" s="12"/>
      <c r="BB248" s="118"/>
      <c r="BF248" s="30"/>
    </row>
    <row r="249" spans="2:58" x14ac:dyDescent="0.3">
      <c r="B249" s="12"/>
      <c r="F249" s="123"/>
      <c r="G249" s="123"/>
      <c r="I249" s="34"/>
      <c r="J249" s="30"/>
      <c r="N249" s="175" t="str">
        <f t="shared" si="58"/>
        <v>All Trigger TypesOthersMay - 14Action Taken (Late)</v>
      </c>
      <c r="O249" t="s">
        <v>626</v>
      </c>
      <c r="P249" t="s">
        <v>106</v>
      </c>
      <c r="Q249" t="s">
        <v>296</v>
      </c>
      <c r="R249" t="s">
        <v>589</v>
      </c>
      <c r="S249">
        <v>19</v>
      </c>
      <c r="T249">
        <v>400</v>
      </c>
      <c r="U249">
        <v>4.7500000000000001E-2</v>
      </c>
      <c r="V249" s="175" t="str">
        <f t="shared" si="59"/>
        <v>May - 14</v>
      </c>
      <c r="Y249" s="175" t="str">
        <f t="shared" si="60"/>
        <v>New TriggersCV dropJul - 14No Action Taken (Not Req)</v>
      </c>
      <c r="Z249" t="s">
        <v>598</v>
      </c>
      <c r="AA249" t="s">
        <v>203</v>
      </c>
      <c r="AB249" t="s">
        <v>298</v>
      </c>
      <c r="AC249">
        <v>71</v>
      </c>
      <c r="AD249" t="s">
        <v>617</v>
      </c>
      <c r="AE249">
        <v>2</v>
      </c>
      <c r="AF249">
        <v>2.8169014100000001E-2</v>
      </c>
      <c r="AG249" s="175" t="str">
        <f t="shared" si="61"/>
        <v>Jul - 14</v>
      </c>
      <c r="AK249" s="175" t="str">
        <f t="shared" si="62"/>
        <v>RetriggersCV dropApr - 14Payment plan</v>
      </c>
      <c r="AL249" t="s">
        <v>599</v>
      </c>
      <c r="AM249" t="s">
        <v>203</v>
      </c>
      <c r="AN249" t="s">
        <v>295</v>
      </c>
      <c r="AO249" t="s">
        <v>538</v>
      </c>
      <c r="AP249">
        <v>230</v>
      </c>
      <c r="AQ249">
        <v>1044</v>
      </c>
      <c r="AR249">
        <v>0.22030651339999999</v>
      </c>
      <c r="AS249" s="175" t="str">
        <f t="shared" si="63"/>
        <v>Apr - 14</v>
      </c>
      <c r="AX249" s="175"/>
      <c r="AY249" s="12"/>
      <c r="AZ249" s="12"/>
      <c r="BA249" s="12"/>
      <c r="BB249" s="118"/>
      <c r="BF249" s="30"/>
    </row>
    <row r="250" spans="2:58" x14ac:dyDescent="0.3">
      <c r="B250" s="12"/>
      <c r="F250" s="123"/>
      <c r="G250" s="123"/>
      <c r="I250" s="34"/>
      <c r="J250" s="30"/>
      <c r="N250" s="175" t="str">
        <f t="shared" si="58"/>
        <v>All Trigger TypesOthersNov - 14Action Taken (Timely)</v>
      </c>
      <c r="O250" t="s">
        <v>626</v>
      </c>
      <c r="P250" t="s">
        <v>106</v>
      </c>
      <c r="Q250" t="s">
        <v>302</v>
      </c>
      <c r="R250" t="s">
        <v>588</v>
      </c>
      <c r="S250">
        <v>51</v>
      </c>
      <c r="T250">
        <v>531</v>
      </c>
      <c r="U250">
        <v>9.6045197700000001E-2</v>
      </c>
      <c r="V250" s="175" t="str">
        <f t="shared" si="59"/>
        <v>Nov - 14</v>
      </c>
      <c r="Y250" s="175" t="str">
        <f t="shared" si="60"/>
        <v>New TriggersCV dropJun - 14Action Taken (Late)</v>
      </c>
      <c r="Z250" t="s">
        <v>598</v>
      </c>
      <c r="AA250" t="s">
        <v>203</v>
      </c>
      <c r="AB250" t="s">
        <v>297</v>
      </c>
      <c r="AC250">
        <v>11</v>
      </c>
      <c r="AD250" t="s">
        <v>589</v>
      </c>
      <c r="AE250">
        <v>1</v>
      </c>
      <c r="AF250">
        <v>9.0909090900000003E-2</v>
      </c>
      <c r="AG250" s="175" t="str">
        <f t="shared" si="61"/>
        <v>Jun - 14</v>
      </c>
      <c r="AK250" s="175" t="str">
        <f t="shared" si="62"/>
        <v>RetriggersCV dropApr - 14Risk action</v>
      </c>
      <c r="AL250" t="s">
        <v>599</v>
      </c>
      <c r="AM250" t="s">
        <v>203</v>
      </c>
      <c r="AN250" t="s">
        <v>295</v>
      </c>
      <c r="AO250" t="s">
        <v>539</v>
      </c>
      <c r="AP250">
        <v>73</v>
      </c>
      <c r="AQ250">
        <v>1044</v>
      </c>
      <c r="AR250">
        <v>6.9923371600000006E-2</v>
      </c>
      <c r="AS250" s="175" t="str">
        <f t="shared" si="63"/>
        <v>Apr - 14</v>
      </c>
      <c r="AX250" s="175"/>
      <c r="AY250" s="12"/>
      <c r="AZ250" s="12"/>
      <c r="BA250" s="12"/>
      <c r="BB250" s="118"/>
      <c r="BF250" s="30"/>
    </row>
    <row r="251" spans="2:58" x14ac:dyDescent="0.3">
      <c r="B251" s="12"/>
      <c r="F251" s="123"/>
      <c r="G251" s="123"/>
      <c r="I251" s="34"/>
      <c r="J251" s="30"/>
      <c r="N251" s="175" t="str">
        <f t="shared" si="58"/>
        <v>All Trigger TypesOthersNov - 14Action Taken (Late)</v>
      </c>
      <c r="O251" t="s">
        <v>626</v>
      </c>
      <c r="P251" t="s">
        <v>106</v>
      </c>
      <c r="Q251" t="s">
        <v>302</v>
      </c>
      <c r="R251" t="s">
        <v>589</v>
      </c>
      <c r="S251">
        <v>16</v>
      </c>
      <c r="T251">
        <v>531</v>
      </c>
      <c r="U251">
        <v>3.0131826699999999E-2</v>
      </c>
      <c r="V251" s="175" t="str">
        <f t="shared" si="59"/>
        <v>Nov - 14</v>
      </c>
      <c r="Y251" s="175" t="str">
        <f t="shared" si="60"/>
        <v>New TriggersCV dropJun - 14Action Taken (Timely)</v>
      </c>
      <c r="Z251" t="s">
        <v>598</v>
      </c>
      <c r="AA251" t="s">
        <v>203</v>
      </c>
      <c r="AB251" t="s">
        <v>297</v>
      </c>
      <c r="AC251">
        <v>14</v>
      </c>
      <c r="AD251" t="s">
        <v>588</v>
      </c>
      <c r="AE251">
        <v>1</v>
      </c>
      <c r="AF251">
        <v>7.1428571400000002E-2</v>
      </c>
      <c r="AG251" s="175" t="str">
        <f t="shared" si="61"/>
        <v>Jun - 14</v>
      </c>
      <c r="AK251" s="175" t="str">
        <f t="shared" si="62"/>
        <v>RetriggersDebit ACH behaviorApr - 14Customer contact</v>
      </c>
      <c r="AL251" t="s">
        <v>599</v>
      </c>
      <c r="AM251" t="s">
        <v>204</v>
      </c>
      <c r="AN251" t="s">
        <v>295</v>
      </c>
      <c r="AO251" t="s">
        <v>571</v>
      </c>
      <c r="AP251">
        <v>17</v>
      </c>
      <c r="AQ251">
        <v>72</v>
      </c>
      <c r="AR251">
        <v>0.23611111109999999</v>
      </c>
      <c r="AS251" s="175" t="str">
        <f t="shared" si="63"/>
        <v>Apr - 14</v>
      </c>
      <c r="AX251" s="175"/>
      <c r="AY251" s="12"/>
      <c r="AZ251" s="12"/>
      <c r="BA251" s="12"/>
      <c r="BB251" s="118"/>
      <c r="BF251" s="30"/>
    </row>
    <row r="252" spans="2:58" x14ac:dyDescent="0.3">
      <c r="B252" s="12"/>
      <c r="F252" s="123"/>
      <c r="G252" s="123"/>
      <c r="I252" s="34"/>
      <c r="J252" s="30"/>
      <c r="N252" s="175" t="str">
        <f t="shared" si="58"/>
        <v>All Trigger TypesOthersNov - 14No Action Taken (Req)</v>
      </c>
      <c r="O252" t="s">
        <v>626</v>
      </c>
      <c r="P252" t="s">
        <v>106</v>
      </c>
      <c r="Q252" t="s">
        <v>302</v>
      </c>
      <c r="R252" t="s">
        <v>616</v>
      </c>
      <c r="S252">
        <v>402</v>
      </c>
      <c r="T252">
        <v>531</v>
      </c>
      <c r="U252">
        <v>0.75706214689999995</v>
      </c>
      <c r="V252" s="175" t="str">
        <f t="shared" si="59"/>
        <v>Nov - 14</v>
      </c>
      <c r="Y252" s="175" t="str">
        <f t="shared" si="60"/>
        <v>New TriggersCV dropJun - 14No Action Taken (Not Req)</v>
      </c>
      <c r="Z252" t="s">
        <v>598</v>
      </c>
      <c r="AA252" t="s">
        <v>203</v>
      </c>
      <c r="AB252" t="s">
        <v>297</v>
      </c>
      <c r="AC252">
        <v>143</v>
      </c>
      <c r="AD252" t="s">
        <v>617</v>
      </c>
      <c r="AE252">
        <v>2</v>
      </c>
      <c r="AF252">
        <v>1.3986014E-2</v>
      </c>
      <c r="AG252" s="175" t="str">
        <f t="shared" si="61"/>
        <v>Jun - 14</v>
      </c>
      <c r="AK252" s="175" t="str">
        <f t="shared" si="62"/>
        <v>RetriggersDebit ACH behaviorApr - 14Debit ACH</v>
      </c>
      <c r="AL252" t="s">
        <v>599</v>
      </c>
      <c r="AM252" t="s">
        <v>204</v>
      </c>
      <c r="AN252" t="s">
        <v>295</v>
      </c>
      <c r="AO252" t="s">
        <v>202</v>
      </c>
      <c r="AP252">
        <v>2</v>
      </c>
      <c r="AQ252">
        <v>72</v>
      </c>
      <c r="AR252">
        <v>2.77777778E-2</v>
      </c>
      <c r="AS252" s="175" t="str">
        <f t="shared" si="63"/>
        <v>Apr - 14</v>
      </c>
      <c r="AX252" s="175"/>
      <c r="AY252" s="12"/>
      <c r="AZ252" s="12"/>
      <c r="BA252" s="12"/>
      <c r="BB252" s="118"/>
      <c r="BF252" s="30"/>
    </row>
    <row r="253" spans="2:58" x14ac:dyDescent="0.3">
      <c r="B253" s="12"/>
      <c r="F253" s="123"/>
      <c r="G253" s="123"/>
      <c r="I253" s="34"/>
      <c r="J253" s="30"/>
      <c r="N253" s="175" t="str">
        <f t="shared" si="58"/>
        <v>All Trigger TypesOthersNov - 14No Action Taken (Not Req)</v>
      </c>
      <c r="O253" t="s">
        <v>626</v>
      </c>
      <c r="P253" t="s">
        <v>106</v>
      </c>
      <c r="Q253" t="s">
        <v>302</v>
      </c>
      <c r="R253" t="s">
        <v>617</v>
      </c>
      <c r="S253">
        <v>62</v>
      </c>
      <c r="T253">
        <v>531</v>
      </c>
      <c r="U253">
        <v>0.11676082860000001</v>
      </c>
      <c r="V253" s="175" t="str">
        <f t="shared" si="59"/>
        <v>Nov - 14</v>
      </c>
      <c r="Y253" s="175" t="str">
        <f t="shared" si="60"/>
        <v>New TriggersCV dropMar - 14Action Taken (Late)</v>
      </c>
      <c r="Z253" t="s">
        <v>598</v>
      </c>
      <c r="AA253" t="s">
        <v>203</v>
      </c>
      <c r="AB253" t="s">
        <v>525</v>
      </c>
      <c r="AC253">
        <v>5</v>
      </c>
      <c r="AD253" t="s">
        <v>589</v>
      </c>
      <c r="AE253">
        <v>1</v>
      </c>
      <c r="AF253">
        <v>0.2</v>
      </c>
      <c r="AG253" s="175" t="str">
        <f t="shared" si="61"/>
        <v>Mar - 14</v>
      </c>
      <c r="AK253" s="175" t="str">
        <f t="shared" si="62"/>
        <v>RetriggersDebit ACH behaviorApr - 14No action</v>
      </c>
      <c r="AL253" t="s">
        <v>599</v>
      </c>
      <c r="AM253" t="s">
        <v>204</v>
      </c>
      <c r="AN253" t="s">
        <v>295</v>
      </c>
      <c r="AO253" t="s">
        <v>623</v>
      </c>
      <c r="AP253">
        <v>41</v>
      </c>
      <c r="AQ253">
        <v>72</v>
      </c>
      <c r="AR253">
        <v>0.56944444439999997</v>
      </c>
      <c r="AS253" s="175" t="str">
        <f t="shared" si="63"/>
        <v>Apr - 14</v>
      </c>
      <c r="AX253" s="175"/>
      <c r="AY253" s="12"/>
      <c r="AZ253" s="12"/>
      <c r="BA253" s="12"/>
      <c r="BB253" s="118"/>
      <c r="BF253" s="30"/>
    </row>
    <row r="254" spans="2:58" x14ac:dyDescent="0.3">
      <c r="B254" s="12"/>
      <c r="F254" s="123"/>
      <c r="G254" s="123"/>
      <c r="I254" s="34"/>
      <c r="J254" s="30"/>
      <c r="N254" s="175" t="str">
        <f t="shared" si="58"/>
        <v>All Trigger TypesOthersOct - 14Action Taken (Late)</v>
      </c>
      <c r="O254" t="s">
        <v>626</v>
      </c>
      <c r="P254" t="s">
        <v>106</v>
      </c>
      <c r="Q254" t="s">
        <v>301</v>
      </c>
      <c r="R254" t="s">
        <v>589</v>
      </c>
      <c r="S254">
        <v>26</v>
      </c>
      <c r="T254">
        <v>601</v>
      </c>
      <c r="U254">
        <v>4.3261231300000001E-2</v>
      </c>
      <c r="V254" s="175" t="str">
        <f t="shared" si="59"/>
        <v>Oct - 14</v>
      </c>
      <c r="Y254" s="175" t="str">
        <f t="shared" si="60"/>
        <v>New TriggersCV dropMar - 14No Action Taken (Not Req)</v>
      </c>
      <c r="Z254" t="s">
        <v>598</v>
      </c>
      <c r="AA254" t="s">
        <v>203</v>
      </c>
      <c r="AB254" t="s">
        <v>525</v>
      </c>
      <c r="AC254">
        <v>8</v>
      </c>
      <c r="AD254" t="s">
        <v>617</v>
      </c>
      <c r="AE254">
        <v>1</v>
      </c>
      <c r="AF254">
        <v>0.125</v>
      </c>
      <c r="AG254" s="175" t="str">
        <f t="shared" si="61"/>
        <v>Mar - 14</v>
      </c>
      <c r="AK254" s="175" t="str">
        <f t="shared" si="62"/>
        <v>RetriggersDebit ACH behaviorApr - 14Others</v>
      </c>
      <c r="AL254" t="s">
        <v>599</v>
      </c>
      <c r="AM254" t="s">
        <v>204</v>
      </c>
      <c r="AN254" t="s">
        <v>295</v>
      </c>
      <c r="AO254" t="s">
        <v>106</v>
      </c>
      <c r="AP254">
        <v>2</v>
      </c>
      <c r="AQ254">
        <v>72</v>
      </c>
      <c r="AR254">
        <v>2.77777778E-2</v>
      </c>
      <c r="AS254" s="175" t="str">
        <f t="shared" si="63"/>
        <v>Apr - 14</v>
      </c>
      <c r="AX254" s="175"/>
      <c r="AY254" s="12"/>
      <c r="AZ254" s="12"/>
      <c r="BA254" s="12"/>
      <c r="BB254" s="118"/>
      <c r="BF254" s="30"/>
    </row>
    <row r="255" spans="2:58" x14ac:dyDescent="0.3">
      <c r="B255" s="12"/>
      <c r="F255" s="123"/>
      <c r="G255" s="123"/>
      <c r="I255" s="34"/>
      <c r="J255" s="30"/>
      <c r="N255" s="175" t="str">
        <f t="shared" si="58"/>
        <v>All Trigger TypesOthersOct - 14No Action Taken (Not Req)</v>
      </c>
      <c r="O255" t="s">
        <v>626</v>
      </c>
      <c r="P255" t="s">
        <v>106</v>
      </c>
      <c r="Q255" t="s">
        <v>301</v>
      </c>
      <c r="R255" t="s">
        <v>617</v>
      </c>
      <c r="S255">
        <v>90</v>
      </c>
      <c r="T255">
        <v>601</v>
      </c>
      <c r="U255">
        <v>0.149750416</v>
      </c>
      <c r="V255" s="175" t="str">
        <f t="shared" si="59"/>
        <v>Oct - 14</v>
      </c>
      <c r="Y255" s="175" t="str">
        <f t="shared" si="60"/>
        <v>New TriggersCV dropMay - 14Action Taken (Late)</v>
      </c>
      <c r="Z255" t="s">
        <v>598</v>
      </c>
      <c r="AA255" t="s">
        <v>203</v>
      </c>
      <c r="AB255" t="s">
        <v>296</v>
      </c>
      <c r="AC255">
        <v>20</v>
      </c>
      <c r="AD255" t="s">
        <v>589</v>
      </c>
      <c r="AE255">
        <v>2</v>
      </c>
      <c r="AF255">
        <v>0.1</v>
      </c>
      <c r="AG255" s="175" t="str">
        <f t="shared" si="61"/>
        <v>May - 14</v>
      </c>
      <c r="AK255" s="175" t="str">
        <f t="shared" si="62"/>
        <v>RetriggersDebit ACH behaviorApr - 14Payment plan</v>
      </c>
      <c r="AL255" t="s">
        <v>599</v>
      </c>
      <c r="AM255" t="s">
        <v>204</v>
      </c>
      <c r="AN255" t="s">
        <v>295</v>
      </c>
      <c r="AO255" t="s">
        <v>538</v>
      </c>
      <c r="AP255">
        <v>6</v>
      </c>
      <c r="AQ255">
        <v>72</v>
      </c>
      <c r="AR255">
        <v>8.3333333300000006E-2</v>
      </c>
      <c r="AS255" s="175" t="str">
        <f t="shared" si="63"/>
        <v>Apr - 14</v>
      </c>
      <c r="AX255" s="175"/>
      <c r="AY255" s="12"/>
      <c r="AZ255" s="12"/>
      <c r="BA255" s="12"/>
      <c r="BB255" s="118"/>
      <c r="BF255" s="30"/>
    </row>
    <row r="256" spans="2:58" x14ac:dyDescent="0.3">
      <c r="B256" s="12"/>
      <c r="F256" s="123"/>
      <c r="G256" s="123"/>
      <c r="I256" s="34"/>
      <c r="J256" s="30"/>
      <c r="N256" s="175" t="str">
        <f t="shared" si="58"/>
        <v>All Trigger TypesOthersOct - 14Action Taken (Timely)</v>
      </c>
      <c r="O256" t="s">
        <v>626</v>
      </c>
      <c r="P256" t="s">
        <v>106</v>
      </c>
      <c r="Q256" t="s">
        <v>301</v>
      </c>
      <c r="R256" t="s">
        <v>588</v>
      </c>
      <c r="S256">
        <v>72</v>
      </c>
      <c r="T256">
        <v>601</v>
      </c>
      <c r="U256">
        <v>0.11980033280000001</v>
      </c>
      <c r="V256" s="175" t="str">
        <f t="shared" si="59"/>
        <v>Oct - 14</v>
      </c>
      <c r="Y256" s="175" t="str">
        <f t="shared" si="60"/>
        <v>New TriggersCV dropMay - 14Action Taken (Timely)</v>
      </c>
      <c r="Z256" t="s">
        <v>598</v>
      </c>
      <c r="AA256" t="s">
        <v>203</v>
      </c>
      <c r="AB256" t="s">
        <v>296</v>
      </c>
      <c r="AC256">
        <v>30</v>
      </c>
      <c r="AD256" t="s">
        <v>588</v>
      </c>
      <c r="AE256">
        <v>0</v>
      </c>
      <c r="AF256">
        <v>0</v>
      </c>
      <c r="AG256" s="175" t="str">
        <f t="shared" si="61"/>
        <v>May - 14</v>
      </c>
      <c r="AK256" s="175" t="str">
        <f t="shared" si="62"/>
        <v>RetriggersDebit ACH behaviorApr - 14Risk action</v>
      </c>
      <c r="AL256" t="s">
        <v>599</v>
      </c>
      <c r="AM256" t="s">
        <v>204</v>
      </c>
      <c r="AN256" t="s">
        <v>295</v>
      </c>
      <c r="AO256" t="s">
        <v>539</v>
      </c>
      <c r="AP256">
        <v>4</v>
      </c>
      <c r="AQ256">
        <v>72</v>
      </c>
      <c r="AR256">
        <v>5.5555555600000001E-2</v>
      </c>
      <c r="AS256" s="175" t="str">
        <f t="shared" si="63"/>
        <v>Apr - 14</v>
      </c>
      <c r="AX256" s="175"/>
      <c r="AY256" s="12"/>
      <c r="AZ256" s="12"/>
      <c r="BA256" s="12"/>
      <c r="BB256" s="118"/>
      <c r="BF256" s="30"/>
    </row>
    <row r="257" spans="2:58" x14ac:dyDescent="0.3">
      <c r="B257" s="12"/>
      <c r="F257" s="123"/>
      <c r="G257" s="123"/>
      <c r="I257" s="34"/>
      <c r="J257" s="30"/>
      <c r="N257" s="175" t="str">
        <f t="shared" si="58"/>
        <v>All Trigger TypesOthersOct - 14No Action Taken (Req)</v>
      </c>
      <c r="O257" t="s">
        <v>626</v>
      </c>
      <c r="P257" t="s">
        <v>106</v>
      </c>
      <c r="Q257" t="s">
        <v>301</v>
      </c>
      <c r="R257" t="s">
        <v>616</v>
      </c>
      <c r="S257">
        <v>413</v>
      </c>
      <c r="T257">
        <v>601</v>
      </c>
      <c r="U257">
        <v>0.68718802000000001</v>
      </c>
      <c r="V257" s="175" t="str">
        <f t="shared" si="59"/>
        <v>Oct - 14</v>
      </c>
      <c r="Y257" s="175" t="str">
        <f t="shared" si="60"/>
        <v>New TriggersCV dropMay - 14No Action Taken (Not Req)</v>
      </c>
      <c r="Z257" t="s">
        <v>598</v>
      </c>
      <c r="AA257" t="s">
        <v>203</v>
      </c>
      <c r="AB257" t="s">
        <v>296</v>
      </c>
      <c r="AC257">
        <v>162</v>
      </c>
      <c r="AD257" t="s">
        <v>617</v>
      </c>
      <c r="AE257">
        <v>1</v>
      </c>
      <c r="AF257">
        <v>6.1728395E-3</v>
      </c>
      <c r="AG257" s="175" t="str">
        <f t="shared" si="61"/>
        <v>May - 14</v>
      </c>
      <c r="AK257" s="175" t="str">
        <f t="shared" si="62"/>
        <v>RetriggersNo amortizationApr - 14Customer contact</v>
      </c>
      <c r="AL257" t="s">
        <v>599</v>
      </c>
      <c r="AM257" t="s">
        <v>537</v>
      </c>
      <c r="AN257" t="s">
        <v>295</v>
      </c>
      <c r="AO257" t="s">
        <v>571</v>
      </c>
      <c r="AP257">
        <v>458</v>
      </c>
      <c r="AQ257">
        <v>1657</v>
      </c>
      <c r="AR257">
        <v>0.27640313820000001</v>
      </c>
      <c r="AS257" s="175" t="str">
        <f t="shared" si="63"/>
        <v>Apr - 14</v>
      </c>
      <c r="AX257" s="175"/>
      <c r="AY257" s="12"/>
      <c r="AZ257" s="12"/>
      <c r="BA257" s="12"/>
      <c r="BB257" s="118"/>
      <c r="BF257" s="30"/>
    </row>
    <row r="258" spans="2:58" x14ac:dyDescent="0.3">
      <c r="B258" s="12"/>
      <c r="F258" s="123"/>
      <c r="G258" s="123"/>
      <c r="I258" s="34"/>
      <c r="J258" s="30"/>
      <c r="N258" s="175" t="str">
        <f t="shared" si="58"/>
        <v>All Trigger TypesOthersSep - 14Action Taken (Timely)</v>
      </c>
      <c r="O258" t="s">
        <v>626</v>
      </c>
      <c r="P258" t="s">
        <v>106</v>
      </c>
      <c r="Q258" t="s">
        <v>300</v>
      </c>
      <c r="R258" t="s">
        <v>588</v>
      </c>
      <c r="S258">
        <v>50</v>
      </c>
      <c r="T258">
        <v>556</v>
      </c>
      <c r="U258">
        <v>8.99280576E-2</v>
      </c>
      <c r="V258" s="175" t="str">
        <f t="shared" si="59"/>
        <v>Sep - 14</v>
      </c>
      <c r="Y258" s="175" t="str">
        <f t="shared" si="60"/>
        <v>New TriggersCV dropMay - 14No Action Taken (Req)</v>
      </c>
      <c r="Z258" t="s">
        <v>598</v>
      </c>
      <c r="AA258" t="s">
        <v>203</v>
      </c>
      <c r="AB258" t="s">
        <v>296</v>
      </c>
      <c r="AC258">
        <v>2</v>
      </c>
      <c r="AD258" t="s">
        <v>616</v>
      </c>
      <c r="AE258">
        <v>2</v>
      </c>
      <c r="AF258">
        <v>1</v>
      </c>
      <c r="AG258" s="175" t="str">
        <f t="shared" si="61"/>
        <v>May - 14</v>
      </c>
      <c r="AK258" s="175" t="str">
        <f t="shared" si="62"/>
        <v>RetriggersNo amortizationApr - 14Debit ACH</v>
      </c>
      <c r="AL258" t="s">
        <v>599</v>
      </c>
      <c r="AM258" t="s">
        <v>537</v>
      </c>
      <c r="AN258" t="s">
        <v>295</v>
      </c>
      <c r="AO258" t="s">
        <v>202</v>
      </c>
      <c r="AP258">
        <v>32</v>
      </c>
      <c r="AQ258">
        <v>1657</v>
      </c>
      <c r="AR258">
        <v>1.93120097E-2</v>
      </c>
      <c r="AS258" s="175" t="str">
        <f t="shared" si="63"/>
        <v>Apr - 14</v>
      </c>
      <c r="AX258" s="175"/>
      <c r="AY258" s="12"/>
      <c r="AZ258" s="12"/>
      <c r="BA258" s="12"/>
      <c r="BB258" s="118"/>
      <c r="BF258" s="30"/>
    </row>
    <row r="259" spans="2:58" x14ac:dyDescent="0.3">
      <c r="B259" s="12"/>
      <c r="F259" s="123"/>
      <c r="G259" s="123"/>
      <c r="I259" s="34"/>
      <c r="J259" s="30"/>
      <c r="N259" s="175" t="str">
        <f t="shared" si="58"/>
        <v>All Trigger TypesOthersSep - 14No Action Taken (Req)</v>
      </c>
      <c r="O259" t="s">
        <v>626</v>
      </c>
      <c r="P259" t="s">
        <v>106</v>
      </c>
      <c r="Q259" t="s">
        <v>300</v>
      </c>
      <c r="R259" t="s">
        <v>616</v>
      </c>
      <c r="S259">
        <v>445</v>
      </c>
      <c r="T259">
        <v>556</v>
      </c>
      <c r="U259">
        <v>0.80035971220000002</v>
      </c>
      <c r="V259" s="175" t="str">
        <f t="shared" si="59"/>
        <v>Sep - 14</v>
      </c>
      <c r="Y259" s="175" t="str">
        <f t="shared" si="60"/>
        <v>New TriggersDebit ACH behaviorApr - 14Action Taken (Late)</v>
      </c>
      <c r="Z259" t="s">
        <v>598</v>
      </c>
      <c r="AA259" t="s">
        <v>204</v>
      </c>
      <c r="AB259" t="s">
        <v>295</v>
      </c>
      <c r="AC259">
        <v>3</v>
      </c>
      <c r="AD259" t="s">
        <v>589</v>
      </c>
      <c r="AE259">
        <v>0</v>
      </c>
      <c r="AF259">
        <v>0</v>
      </c>
      <c r="AG259" s="175" t="str">
        <f t="shared" si="61"/>
        <v>Apr - 14</v>
      </c>
      <c r="AK259" s="175" t="str">
        <f t="shared" si="62"/>
        <v>RetriggersNo amortizationApr - 14No action</v>
      </c>
      <c r="AL259" t="s">
        <v>599</v>
      </c>
      <c r="AM259" t="s">
        <v>537</v>
      </c>
      <c r="AN259" t="s">
        <v>295</v>
      </c>
      <c r="AO259" t="s">
        <v>623</v>
      </c>
      <c r="AP259">
        <v>986</v>
      </c>
      <c r="AQ259">
        <v>1657</v>
      </c>
      <c r="AR259">
        <v>0.59505129749999996</v>
      </c>
      <c r="AS259" s="175" t="str">
        <f t="shared" si="63"/>
        <v>Apr - 14</v>
      </c>
      <c r="AX259" s="175"/>
      <c r="AY259" s="12"/>
      <c r="AZ259" s="12"/>
      <c r="BA259" s="12"/>
      <c r="BB259" s="118"/>
      <c r="BF259" s="30"/>
    </row>
    <row r="260" spans="2:58" x14ac:dyDescent="0.3">
      <c r="B260" s="12"/>
      <c r="F260" s="123"/>
      <c r="G260" s="123"/>
      <c r="I260" s="34"/>
      <c r="J260" s="30"/>
      <c r="N260" s="175" t="str">
        <f t="shared" si="58"/>
        <v>All Trigger TypesOthersSep - 14No Action Taken (Not Req)</v>
      </c>
      <c r="O260" t="s">
        <v>626</v>
      </c>
      <c r="P260" t="s">
        <v>106</v>
      </c>
      <c r="Q260" t="s">
        <v>300</v>
      </c>
      <c r="R260" t="s">
        <v>617</v>
      </c>
      <c r="S260">
        <v>47</v>
      </c>
      <c r="T260">
        <v>556</v>
      </c>
      <c r="U260">
        <v>8.4532374100000002E-2</v>
      </c>
      <c r="V260" s="175" t="str">
        <f t="shared" si="59"/>
        <v>Sep - 14</v>
      </c>
      <c r="Y260" s="175" t="str">
        <f t="shared" si="60"/>
        <v>New TriggersDebit ACH behaviorApr - 14Action Taken (Timely)</v>
      </c>
      <c r="Z260" t="s">
        <v>598</v>
      </c>
      <c r="AA260" t="s">
        <v>204</v>
      </c>
      <c r="AB260" t="s">
        <v>295</v>
      </c>
      <c r="AC260">
        <v>2</v>
      </c>
      <c r="AD260" t="s">
        <v>588</v>
      </c>
      <c r="AE260">
        <v>0</v>
      </c>
      <c r="AF260">
        <v>0</v>
      </c>
      <c r="AG260" s="175" t="str">
        <f t="shared" si="61"/>
        <v>Apr - 14</v>
      </c>
      <c r="AK260" s="175" t="str">
        <f t="shared" si="62"/>
        <v>RetriggersNo amortizationApr - 14Others</v>
      </c>
      <c r="AL260" t="s">
        <v>599</v>
      </c>
      <c r="AM260" t="s">
        <v>537</v>
      </c>
      <c r="AN260" t="s">
        <v>295</v>
      </c>
      <c r="AO260" t="s">
        <v>106</v>
      </c>
      <c r="AP260">
        <v>21</v>
      </c>
      <c r="AQ260">
        <v>1657</v>
      </c>
      <c r="AR260">
        <v>1.26735063E-2</v>
      </c>
      <c r="AS260" s="175" t="str">
        <f t="shared" si="63"/>
        <v>Apr - 14</v>
      </c>
      <c r="AX260" s="175"/>
      <c r="AY260" s="12"/>
      <c r="AZ260" s="12"/>
      <c r="BA260" s="12"/>
      <c r="BB260" s="118"/>
      <c r="BF260" s="30"/>
    </row>
    <row r="261" spans="2:58" x14ac:dyDescent="0.3">
      <c r="B261" s="12"/>
      <c r="F261" s="123"/>
      <c r="G261" s="123"/>
      <c r="I261" s="34"/>
      <c r="J261" s="30"/>
      <c r="N261" s="175" t="str">
        <f t="shared" ref="N261:N324" si="68">CONCATENATE(O261,P261,Q261,R261)</f>
        <v>All Trigger TypesOthersSep - 14Action Taken (Late)</v>
      </c>
      <c r="O261" t="s">
        <v>626</v>
      </c>
      <c r="P261" t="s">
        <v>106</v>
      </c>
      <c r="Q261" t="s">
        <v>300</v>
      </c>
      <c r="R261" t="s">
        <v>589</v>
      </c>
      <c r="S261">
        <v>14</v>
      </c>
      <c r="T261">
        <v>556</v>
      </c>
      <c r="U261">
        <v>2.5179856099999998E-2</v>
      </c>
      <c r="V261" s="175" t="str">
        <f t="shared" ref="V261:V324" si="69">IF(Q261="All Months","All Months",CONCATENATE(TEXT(Q261,"mmm")," - ", TEXT(Q261,"dd")))</f>
        <v>Sep - 14</v>
      </c>
      <c r="Y261" s="175" t="str">
        <f t="shared" ref="Y261:Y324" si="70">CONCATENATE(Z261,AA261,AB261,AD261)</f>
        <v>New TriggersDebit ACH behaviorApr - 14No Action Taken (Not Req)</v>
      </c>
      <c r="Z261" t="s">
        <v>598</v>
      </c>
      <c r="AA261" t="s">
        <v>204</v>
      </c>
      <c r="AB261" t="s">
        <v>295</v>
      </c>
      <c r="AC261">
        <v>18</v>
      </c>
      <c r="AD261" t="s">
        <v>617</v>
      </c>
      <c r="AE261">
        <v>0</v>
      </c>
      <c r="AF261">
        <v>0</v>
      </c>
      <c r="AG261" s="175" t="str">
        <f t="shared" ref="AG261:AG324" si="71">IF(AB261="All Months","All Months",CONCATENATE(TEXT(AB261,"mmm")," - ", TEXT(AB261,"dd")))</f>
        <v>Apr - 14</v>
      </c>
      <c r="AK261" s="175" t="str">
        <f t="shared" ref="AK261:AK324" si="72">CONCATENATE(AL261,AM261,AN261,AO261)</f>
        <v>RetriggersNo amortizationApr - 14Payment plan</v>
      </c>
      <c r="AL261" t="s">
        <v>599</v>
      </c>
      <c r="AM261" t="s">
        <v>537</v>
      </c>
      <c r="AN261" t="s">
        <v>295</v>
      </c>
      <c r="AO261" t="s">
        <v>538</v>
      </c>
      <c r="AP261">
        <v>103</v>
      </c>
      <c r="AQ261">
        <v>1657</v>
      </c>
      <c r="AR261">
        <v>6.2160531099999999E-2</v>
      </c>
      <c r="AS261" s="175" t="str">
        <f t="shared" ref="AS261:AS324" si="73">IF(AN261="All Months","All Months",CONCATENATE(TEXT(AN261,"mmm")," - ", TEXT(AN261,"dd")))</f>
        <v>Apr - 14</v>
      </c>
      <c r="AX261" s="175"/>
      <c r="AY261" s="12"/>
      <c r="AZ261" s="12"/>
      <c r="BA261" s="12"/>
      <c r="BB261" s="118"/>
      <c r="BF261" s="30"/>
    </row>
    <row r="262" spans="2:58" x14ac:dyDescent="0.3">
      <c r="B262" s="12"/>
      <c r="F262" s="123"/>
      <c r="G262" s="123"/>
      <c r="I262" s="34"/>
      <c r="J262" s="30"/>
      <c r="N262" s="175" t="str">
        <f t="shared" si="68"/>
        <v>New TriggersAgingApr - 14Action Taken (Timely)</v>
      </c>
      <c r="O262" t="s">
        <v>598</v>
      </c>
      <c r="P262" t="s">
        <v>391</v>
      </c>
      <c r="Q262" t="s">
        <v>295</v>
      </c>
      <c r="R262" t="s">
        <v>588</v>
      </c>
      <c r="S262">
        <v>66</v>
      </c>
      <c r="T262">
        <v>231</v>
      </c>
      <c r="U262">
        <v>0.28571428570000001</v>
      </c>
      <c r="V262" s="175" t="str">
        <f t="shared" si="69"/>
        <v>Apr - 14</v>
      </c>
      <c r="Y262" s="175" t="str">
        <f t="shared" si="70"/>
        <v>New TriggersDebit ACH behaviorAug - 14Action Taken (Late)</v>
      </c>
      <c r="Z262" t="s">
        <v>598</v>
      </c>
      <c r="AA262" t="s">
        <v>204</v>
      </c>
      <c r="AB262" t="s">
        <v>299</v>
      </c>
      <c r="AC262">
        <v>6</v>
      </c>
      <c r="AD262" t="s">
        <v>589</v>
      </c>
      <c r="AE262">
        <v>0</v>
      </c>
      <c r="AF262">
        <v>0</v>
      </c>
      <c r="AG262" s="175" t="str">
        <f t="shared" si="71"/>
        <v>Aug - 14</v>
      </c>
      <c r="AK262" s="175" t="str">
        <f t="shared" si="72"/>
        <v>RetriggersNo amortizationApr - 14Risk action</v>
      </c>
      <c r="AL262" t="s">
        <v>599</v>
      </c>
      <c r="AM262" t="s">
        <v>537</v>
      </c>
      <c r="AN262" t="s">
        <v>295</v>
      </c>
      <c r="AO262" t="s">
        <v>539</v>
      </c>
      <c r="AP262">
        <v>57</v>
      </c>
      <c r="AQ262">
        <v>1657</v>
      </c>
      <c r="AR262">
        <v>3.43995172E-2</v>
      </c>
      <c r="AS262" s="175" t="str">
        <f t="shared" si="73"/>
        <v>Apr - 14</v>
      </c>
      <c r="AX262" s="175"/>
      <c r="AY262" s="12"/>
      <c r="AZ262" s="12"/>
      <c r="BA262" s="12"/>
      <c r="BB262" s="118"/>
      <c r="BF262" s="30"/>
    </row>
    <row r="263" spans="2:58" x14ac:dyDescent="0.3">
      <c r="B263" s="12"/>
      <c r="F263" s="123"/>
      <c r="G263" s="123"/>
      <c r="I263" s="34"/>
      <c r="J263" s="30"/>
      <c r="N263" s="175" t="str">
        <f t="shared" si="68"/>
        <v>New TriggersAgingApr - 14No Action Taken (Req)</v>
      </c>
      <c r="O263" t="s">
        <v>598</v>
      </c>
      <c r="P263" t="s">
        <v>391</v>
      </c>
      <c r="Q263" t="s">
        <v>295</v>
      </c>
      <c r="R263" t="s">
        <v>616</v>
      </c>
      <c r="S263">
        <v>2</v>
      </c>
      <c r="T263">
        <v>231</v>
      </c>
      <c r="U263">
        <v>8.6580087000000007E-3</v>
      </c>
      <c r="V263" s="175" t="str">
        <f t="shared" si="69"/>
        <v>Apr - 14</v>
      </c>
      <c r="Y263" s="175" t="str">
        <f t="shared" si="70"/>
        <v>New TriggersDebit ACH behaviorAug - 14Action Taken (Timely)</v>
      </c>
      <c r="Z263" t="s">
        <v>598</v>
      </c>
      <c r="AA263" t="s">
        <v>204</v>
      </c>
      <c r="AB263" t="s">
        <v>299</v>
      </c>
      <c r="AC263">
        <v>14</v>
      </c>
      <c r="AD263" t="s">
        <v>588</v>
      </c>
      <c r="AE263">
        <v>2</v>
      </c>
      <c r="AF263">
        <v>0.14285714290000001</v>
      </c>
      <c r="AG263" s="175" t="str">
        <f t="shared" si="71"/>
        <v>Aug - 14</v>
      </c>
      <c r="AK263" s="175" t="str">
        <f t="shared" si="72"/>
        <v>RetriggersOthersApr - 14Customer contact</v>
      </c>
      <c r="AL263" t="s">
        <v>599</v>
      </c>
      <c r="AM263" t="s">
        <v>106</v>
      </c>
      <c r="AN263" t="s">
        <v>295</v>
      </c>
      <c r="AO263" t="s">
        <v>571</v>
      </c>
      <c r="AP263">
        <v>257</v>
      </c>
      <c r="AQ263">
        <v>791</v>
      </c>
      <c r="AR263">
        <v>0.32490518330000001</v>
      </c>
      <c r="AS263" s="175" t="str">
        <f t="shared" si="73"/>
        <v>Apr - 14</v>
      </c>
      <c r="AX263" s="175"/>
      <c r="AY263" s="12"/>
      <c r="AZ263" s="12"/>
      <c r="BA263" s="12"/>
      <c r="BB263" s="118"/>
      <c r="BF263" s="30"/>
    </row>
    <row r="264" spans="2:58" x14ac:dyDescent="0.3">
      <c r="B264" s="12"/>
      <c r="F264" s="123"/>
      <c r="G264" s="123"/>
      <c r="I264" s="34"/>
      <c r="J264" s="30"/>
      <c r="N264" s="175" t="str">
        <f t="shared" si="68"/>
        <v>New TriggersAgingApr - 14No Action Taken (Not Req)</v>
      </c>
      <c r="O264" t="s">
        <v>598</v>
      </c>
      <c r="P264" t="s">
        <v>391</v>
      </c>
      <c r="Q264" t="s">
        <v>295</v>
      </c>
      <c r="R264" t="s">
        <v>617</v>
      </c>
      <c r="S264">
        <v>121</v>
      </c>
      <c r="T264">
        <v>231</v>
      </c>
      <c r="U264">
        <v>0.52380952380000001</v>
      </c>
      <c r="V264" s="175" t="str">
        <f t="shared" si="69"/>
        <v>Apr - 14</v>
      </c>
      <c r="Y264" s="175" t="str">
        <f t="shared" si="70"/>
        <v>New TriggersDebit ACH behaviorAug - 14No Action Taken (Not Req)</v>
      </c>
      <c r="Z264" t="s">
        <v>598</v>
      </c>
      <c r="AA264" t="s">
        <v>204</v>
      </c>
      <c r="AB264" t="s">
        <v>299</v>
      </c>
      <c r="AC264">
        <v>115</v>
      </c>
      <c r="AD264" t="s">
        <v>617</v>
      </c>
      <c r="AE264">
        <v>4</v>
      </c>
      <c r="AF264">
        <v>3.4782608700000002E-2</v>
      </c>
      <c r="AG264" s="175" t="str">
        <f t="shared" si="71"/>
        <v>Aug - 14</v>
      </c>
      <c r="AK264" s="175" t="str">
        <f t="shared" si="72"/>
        <v>RetriggersOthersApr - 14Debit ACH</v>
      </c>
      <c r="AL264" t="s">
        <v>599</v>
      </c>
      <c r="AM264" t="s">
        <v>106</v>
      </c>
      <c r="AN264" t="s">
        <v>295</v>
      </c>
      <c r="AO264" t="s">
        <v>202</v>
      </c>
      <c r="AP264">
        <v>26</v>
      </c>
      <c r="AQ264">
        <v>791</v>
      </c>
      <c r="AR264">
        <v>3.28697851E-2</v>
      </c>
      <c r="AS264" s="175" t="str">
        <f t="shared" si="73"/>
        <v>Apr - 14</v>
      </c>
      <c r="AX264" s="175"/>
      <c r="AY264" s="12"/>
      <c r="AZ264" s="12"/>
      <c r="BA264" s="12"/>
      <c r="BB264" s="118"/>
      <c r="BF264" s="30"/>
    </row>
    <row r="265" spans="2:58" x14ac:dyDescent="0.3">
      <c r="B265" s="12"/>
      <c r="F265" s="123"/>
      <c r="G265" s="123"/>
      <c r="I265" s="34"/>
      <c r="J265" s="30"/>
      <c r="N265" s="175" t="str">
        <f t="shared" si="68"/>
        <v>New TriggersAgingApr - 14Action Taken (Late)</v>
      </c>
      <c r="O265" t="s">
        <v>598</v>
      </c>
      <c r="P265" t="s">
        <v>391</v>
      </c>
      <c r="Q265" t="s">
        <v>295</v>
      </c>
      <c r="R265" t="s">
        <v>589</v>
      </c>
      <c r="S265">
        <v>42</v>
      </c>
      <c r="T265">
        <v>231</v>
      </c>
      <c r="U265">
        <v>0.18181818180000001</v>
      </c>
      <c r="V265" s="175" t="str">
        <f t="shared" si="69"/>
        <v>Apr - 14</v>
      </c>
      <c r="Y265" s="175" t="str">
        <f t="shared" si="70"/>
        <v>New TriggersDebit ACH behaviorAug - 14No Action Taken (Req)</v>
      </c>
      <c r="Z265" t="s">
        <v>598</v>
      </c>
      <c r="AA265" t="s">
        <v>204</v>
      </c>
      <c r="AB265" t="s">
        <v>299</v>
      </c>
      <c r="AC265">
        <v>1</v>
      </c>
      <c r="AD265" t="s">
        <v>616</v>
      </c>
      <c r="AE265">
        <v>1</v>
      </c>
      <c r="AF265">
        <v>1</v>
      </c>
      <c r="AG265" s="175" t="str">
        <f t="shared" si="71"/>
        <v>Aug - 14</v>
      </c>
      <c r="AK265" s="175" t="str">
        <f t="shared" si="72"/>
        <v>RetriggersOthersApr - 14No action</v>
      </c>
      <c r="AL265" t="s">
        <v>599</v>
      </c>
      <c r="AM265" t="s">
        <v>106</v>
      </c>
      <c r="AN265" t="s">
        <v>295</v>
      </c>
      <c r="AO265" t="s">
        <v>623</v>
      </c>
      <c r="AP265">
        <v>418</v>
      </c>
      <c r="AQ265">
        <v>791</v>
      </c>
      <c r="AR265">
        <v>0.52844500630000002</v>
      </c>
      <c r="AS265" s="175" t="str">
        <f t="shared" si="73"/>
        <v>Apr - 14</v>
      </c>
      <c r="AX265" s="175"/>
      <c r="AY265" s="12"/>
      <c r="AZ265" s="12"/>
      <c r="BA265" s="12"/>
      <c r="BB265" s="118"/>
      <c r="BF265" s="30"/>
    </row>
    <row r="266" spans="2:58" x14ac:dyDescent="0.3">
      <c r="B266" s="12"/>
      <c r="F266" s="123"/>
      <c r="G266" s="123"/>
      <c r="I266" s="34"/>
      <c r="J266" s="30"/>
      <c r="N266" s="175" t="str">
        <f t="shared" si="68"/>
        <v>New TriggersAgingAug - 14Action Taken (Late)</v>
      </c>
      <c r="O266" t="s">
        <v>598</v>
      </c>
      <c r="P266" t="s">
        <v>391</v>
      </c>
      <c r="Q266" t="s">
        <v>299</v>
      </c>
      <c r="R266" t="s">
        <v>589</v>
      </c>
      <c r="S266">
        <v>32</v>
      </c>
      <c r="T266">
        <v>231</v>
      </c>
      <c r="U266">
        <v>0.13852813850000001</v>
      </c>
      <c r="V266" s="175" t="str">
        <f t="shared" si="69"/>
        <v>Aug - 14</v>
      </c>
      <c r="Y266" s="175" t="str">
        <f t="shared" si="70"/>
        <v>New TriggersDebit ACH behaviorFeb - 14Action Taken (Late)</v>
      </c>
      <c r="Z266" t="s">
        <v>598</v>
      </c>
      <c r="AA266" t="s">
        <v>204</v>
      </c>
      <c r="AB266" t="s">
        <v>544</v>
      </c>
      <c r="AC266">
        <v>4</v>
      </c>
      <c r="AD266" t="s">
        <v>589</v>
      </c>
      <c r="AE266">
        <v>1</v>
      </c>
      <c r="AF266">
        <v>0.25</v>
      </c>
      <c r="AG266" s="175" t="str">
        <f t="shared" si="71"/>
        <v>Feb - 14</v>
      </c>
      <c r="AK266" s="175" t="str">
        <f t="shared" si="72"/>
        <v>RetriggersOthersApr - 14Others</v>
      </c>
      <c r="AL266" t="s">
        <v>599</v>
      </c>
      <c r="AM266" t="s">
        <v>106</v>
      </c>
      <c r="AN266" t="s">
        <v>295</v>
      </c>
      <c r="AO266" t="s">
        <v>106</v>
      </c>
      <c r="AP266">
        <v>12</v>
      </c>
      <c r="AQ266">
        <v>791</v>
      </c>
      <c r="AR266">
        <v>1.5170670000000001E-2</v>
      </c>
      <c r="AS266" s="175" t="str">
        <f t="shared" si="73"/>
        <v>Apr - 14</v>
      </c>
      <c r="AX266" s="175"/>
      <c r="AY266" s="12"/>
      <c r="AZ266" s="12"/>
      <c r="BA266" s="12"/>
      <c r="BB266" s="118"/>
      <c r="BF266" s="30"/>
    </row>
    <row r="267" spans="2:58" x14ac:dyDescent="0.3">
      <c r="B267" s="12"/>
      <c r="F267" s="123"/>
      <c r="G267" s="123"/>
      <c r="I267" s="34"/>
      <c r="J267" s="30"/>
      <c r="N267" s="175" t="str">
        <f t="shared" si="68"/>
        <v>New TriggersAgingAug - 14No Action Taken (Not Req)</v>
      </c>
      <c r="O267" t="s">
        <v>598</v>
      </c>
      <c r="P267" t="s">
        <v>391</v>
      </c>
      <c r="Q267" t="s">
        <v>299</v>
      </c>
      <c r="R267" t="s">
        <v>617</v>
      </c>
      <c r="S267">
        <v>163</v>
      </c>
      <c r="T267">
        <v>231</v>
      </c>
      <c r="U267">
        <v>0.70562770559999999</v>
      </c>
      <c r="V267" s="175" t="str">
        <f t="shared" si="69"/>
        <v>Aug - 14</v>
      </c>
      <c r="Y267" s="175" t="str">
        <f t="shared" si="70"/>
        <v>New TriggersDebit ACH behaviorFeb - 14No Action Taken (Not Req)</v>
      </c>
      <c r="Z267" t="s">
        <v>598</v>
      </c>
      <c r="AA267" t="s">
        <v>204</v>
      </c>
      <c r="AB267" t="s">
        <v>544</v>
      </c>
      <c r="AC267">
        <v>28</v>
      </c>
      <c r="AD267" t="s">
        <v>617</v>
      </c>
      <c r="AE267">
        <v>0</v>
      </c>
      <c r="AF267">
        <v>0</v>
      </c>
      <c r="AG267" s="175" t="str">
        <f t="shared" si="71"/>
        <v>Feb - 14</v>
      </c>
      <c r="AK267" s="175" t="str">
        <f t="shared" si="72"/>
        <v>RetriggersOthersApr - 14Payment plan</v>
      </c>
      <c r="AL267" t="s">
        <v>599</v>
      </c>
      <c r="AM267" t="s">
        <v>106</v>
      </c>
      <c r="AN267" t="s">
        <v>295</v>
      </c>
      <c r="AO267" t="s">
        <v>538</v>
      </c>
      <c r="AP267">
        <v>45</v>
      </c>
      <c r="AQ267">
        <v>791</v>
      </c>
      <c r="AR267">
        <v>5.6890012599999998E-2</v>
      </c>
      <c r="AS267" s="175" t="str">
        <f t="shared" si="73"/>
        <v>Apr - 14</v>
      </c>
      <c r="AX267" s="175"/>
      <c r="AY267" s="12"/>
      <c r="AZ267" s="12"/>
      <c r="BA267" s="12"/>
      <c r="BB267" s="118"/>
      <c r="BF267" s="30"/>
    </row>
    <row r="268" spans="2:58" x14ac:dyDescent="0.3">
      <c r="B268" s="12"/>
      <c r="F268" s="123"/>
      <c r="G268" s="123"/>
      <c r="I268" s="34"/>
      <c r="J268" s="30"/>
      <c r="N268" s="175" t="str">
        <f t="shared" si="68"/>
        <v>New TriggersAgingAug - 14Action Taken (Timely)</v>
      </c>
      <c r="O268" t="s">
        <v>598</v>
      </c>
      <c r="P268" t="s">
        <v>391</v>
      </c>
      <c r="Q268" t="s">
        <v>299</v>
      </c>
      <c r="R268" t="s">
        <v>588</v>
      </c>
      <c r="S268">
        <v>26</v>
      </c>
      <c r="T268">
        <v>231</v>
      </c>
      <c r="U268">
        <v>0.11255411260000001</v>
      </c>
      <c r="V268" s="175" t="str">
        <f t="shared" si="69"/>
        <v>Aug - 14</v>
      </c>
      <c r="Y268" s="175" t="str">
        <f t="shared" si="70"/>
        <v>New TriggersDebit ACH behaviorJan - 14Action Taken (Late)</v>
      </c>
      <c r="Z268" t="s">
        <v>598</v>
      </c>
      <c r="AA268" t="s">
        <v>204</v>
      </c>
      <c r="AB268" t="s">
        <v>294</v>
      </c>
      <c r="AC268">
        <v>7</v>
      </c>
      <c r="AD268" t="s">
        <v>589</v>
      </c>
      <c r="AE268">
        <v>0</v>
      </c>
      <c r="AF268">
        <v>0</v>
      </c>
      <c r="AG268" s="175" t="str">
        <f t="shared" si="71"/>
        <v>Jan - 14</v>
      </c>
      <c r="AK268" s="175" t="str">
        <f t="shared" si="72"/>
        <v>RetriggersOthersApr - 14Risk action</v>
      </c>
      <c r="AL268" t="s">
        <v>599</v>
      </c>
      <c r="AM268" t="s">
        <v>106</v>
      </c>
      <c r="AN268" t="s">
        <v>295</v>
      </c>
      <c r="AO268" t="s">
        <v>539</v>
      </c>
      <c r="AP268">
        <v>33</v>
      </c>
      <c r="AQ268">
        <v>791</v>
      </c>
      <c r="AR268">
        <v>4.1719342600000001E-2</v>
      </c>
      <c r="AS268" s="175" t="str">
        <f t="shared" si="73"/>
        <v>Apr - 14</v>
      </c>
      <c r="AX268" s="175"/>
      <c r="AY268" s="12"/>
      <c r="AZ268" s="12"/>
      <c r="BA268" s="12"/>
      <c r="BB268" s="118"/>
      <c r="BF268" s="30"/>
    </row>
    <row r="269" spans="2:58" x14ac:dyDescent="0.3">
      <c r="B269" s="12"/>
      <c r="F269" s="123"/>
      <c r="G269" s="123"/>
      <c r="I269" s="34"/>
      <c r="J269" s="30"/>
      <c r="N269" s="175" t="str">
        <f t="shared" si="68"/>
        <v>New TriggersAgingAug - 14No Action Taken (Req)</v>
      </c>
      <c r="O269" t="s">
        <v>598</v>
      </c>
      <c r="P269" t="s">
        <v>391</v>
      </c>
      <c r="Q269" t="s">
        <v>299</v>
      </c>
      <c r="R269" t="s">
        <v>616</v>
      </c>
      <c r="S269">
        <v>10</v>
      </c>
      <c r="T269">
        <v>231</v>
      </c>
      <c r="U269">
        <v>4.3290043299999997E-2</v>
      </c>
      <c r="V269" s="175" t="str">
        <f t="shared" si="69"/>
        <v>Aug - 14</v>
      </c>
      <c r="Y269" s="175" t="str">
        <f t="shared" si="70"/>
        <v>New TriggersDebit ACH behaviorJan - 14No Action Taken (Not Req)</v>
      </c>
      <c r="Z269" t="s">
        <v>598</v>
      </c>
      <c r="AA269" t="s">
        <v>204</v>
      </c>
      <c r="AB269" t="s">
        <v>294</v>
      </c>
      <c r="AC269">
        <v>28</v>
      </c>
      <c r="AD269" t="s">
        <v>617</v>
      </c>
      <c r="AE269">
        <v>0</v>
      </c>
      <c r="AF269">
        <v>0</v>
      </c>
      <c r="AG269" s="175" t="str">
        <f t="shared" si="71"/>
        <v>Jan - 14</v>
      </c>
      <c r="AK269" s="175" t="str">
        <f t="shared" si="72"/>
        <v>RetriggersAgingAug - 14Customer contact</v>
      </c>
      <c r="AL269" t="s">
        <v>599</v>
      </c>
      <c r="AM269" t="s">
        <v>391</v>
      </c>
      <c r="AN269" t="s">
        <v>299</v>
      </c>
      <c r="AO269" t="s">
        <v>571</v>
      </c>
      <c r="AP269">
        <v>247</v>
      </c>
      <c r="AQ269">
        <v>929</v>
      </c>
      <c r="AR269">
        <v>0.2658772874</v>
      </c>
      <c r="AS269" s="175" t="str">
        <f t="shared" si="73"/>
        <v>Aug - 14</v>
      </c>
      <c r="AX269" s="175"/>
      <c r="BF269" s="30"/>
    </row>
    <row r="270" spans="2:58" x14ac:dyDescent="0.3">
      <c r="B270" s="12"/>
      <c r="F270" s="123"/>
      <c r="G270" s="123"/>
      <c r="I270" s="34"/>
      <c r="J270" s="30"/>
      <c r="N270" s="175" t="str">
        <f t="shared" si="68"/>
        <v>New TriggersAgingAll MonthsNo Action Taken (Req)</v>
      </c>
      <c r="O270" t="s">
        <v>598</v>
      </c>
      <c r="P270" t="s">
        <v>391</v>
      </c>
      <c r="Q270" t="s">
        <v>594</v>
      </c>
      <c r="R270" t="s">
        <v>616</v>
      </c>
      <c r="S270">
        <v>15</v>
      </c>
      <c r="T270">
        <v>1718</v>
      </c>
      <c r="U270">
        <v>8.7310827000000001E-3</v>
      </c>
      <c r="V270" s="175" t="str">
        <f t="shared" si="69"/>
        <v>All Months</v>
      </c>
      <c r="Y270" s="175" t="str">
        <f t="shared" si="70"/>
        <v>New TriggersDebit ACH behaviorJul - 14Action Taken (Late)</v>
      </c>
      <c r="Z270" t="s">
        <v>598</v>
      </c>
      <c r="AA270" t="s">
        <v>204</v>
      </c>
      <c r="AB270" t="s">
        <v>298</v>
      </c>
      <c r="AC270">
        <v>1</v>
      </c>
      <c r="AD270" t="s">
        <v>589</v>
      </c>
      <c r="AE270">
        <v>0</v>
      </c>
      <c r="AF270">
        <v>0</v>
      </c>
      <c r="AG270" s="175" t="str">
        <f t="shared" si="71"/>
        <v>Jul - 14</v>
      </c>
      <c r="AK270" s="175" t="str">
        <f t="shared" si="72"/>
        <v>RetriggersAgingAug - 14Debit ACH</v>
      </c>
      <c r="AL270" t="s">
        <v>599</v>
      </c>
      <c r="AM270" t="s">
        <v>391</v>
      </c>
      <c r="AN270" t="s">
        <v>299</v>
      </c>
      <c r="AO270" t="s">
        <v>202</v>
      </c>
      <c r="AP270">
        <v>22</v>
      </c>
      <c r="AQ270">
        <v>929</v>
      </c>
      <c r="AR270">
        <v>2.36813778E-2</v>
      </c>
      <c r="AS270" s="175" t="str">
        <f t="shared" si="73"/>
        <v>Aug - 14</v>
      </c>
      <c r="AX270" s="175"/>
      <c r="BF270" s="30"/>
    </row>
    <row r="271" spans="2:58" x14ac:dyDescent="0.3">
      <c r="B271" s="12"/>
      <c r="F271" s="123"/>
      <c r="G271" s="123"/>
      <c r="I271" s="34"/>
      <c r="J271" s="30"/>
      <c r="N271" s="175" t="str">
        <f t="shared" si="68"/>
        <v>New TriggersAgingAll MonthsNo Action Taken (Not Req)</v>
      </c>
      <c r="O271" t="s">
        <v>598</v>
      </c>
      <c r="P271" t="s">
        <v>391</v>
      </c>
      <c r="Q271" t="s">
        <v>594</v>
      </c>
      <c r="R271" t="s">
        <v>617</v>
      </c>
      <c r="S271">
        <v>1131</v>
      </c>
      <c r="T271">
        <v>1718</v>
      </c>
      <c r="U271">
        <v>0.6583236321</v>
      </c>
      <c r="V271" s="175" t="str">
        <f t="shared" si="69"/>
        <v>All Months</v>
      </c>
      <c r="Y271" s="175" t="str">
        <f t="shared" si="70"/>
        <v>New TriggersDebit ACH behaviorJul - 14Action Taken (Timely)</v>
      </c>
      <c r="Z271" t="s">
        <v>598</v>
      </c>
      <c r="AA271" t="s">
        <v>204</v>
      </c>
      <c r="AB271" t="s">
        <v>298</v>
      </c>
      <c r="AC271">
        <v>1</v>
      </c>
      <c r="AD271" t="s">
        <v>588</v>
      </c>
      <c r="AE271">
        <v>0</v>
      </c>
      <c r="AF271">
        <v>0</v>
      </c>
      <c r="AG271" s="175" t="str">
        <f t="shared" si="71"/>
        <v>Jul - 14</v>
      </c>
      <c r="AK271" s="175" t="str">
        <f t="shared" si="72"/>
        <v>RetriggersAgingAug - 14No action</v>
      </c>
      <c r="AL271" t="s">
        <v>599</v>
      </c>
      <c r="AM271" t="s">
        <v>391</v>
      </c>
      <c r="AN271" t="s">
        <v>299</v>
      </c>
      <c r="AO271" t="s">
        <v>623</v>
      </c>
      <c r="AP271">
        <v>544</v>
      </c>
      <c r="AQ271">
        <v>929</v>
      </c>
      <c r="AR271">
        <v>0.58557588810000005</v>
      </c>
      <c r="AS271" s="175" t="str">
        <f t="shared" si="73"/>
        <v>Aug - 14</v>
      </c>
      <c r="AX271" s="175"/>
      <c r="BF271" s="30"/>
    </row>
    <row r="272" spans="2:58" x14ac:dyDescent="0.3">
      <c r="B272" s="12"/>
      <c r="F272" s="123"/>
      <c r="G272" s="123"/>
      <c r="I272" s="34"/>
      <c r="J272" s="30"/>
      <c r="N272" s="175" t="str">
        <f t="shared" si="68"/>
        <v>New TriggersAgingAll MonthsAction Taken (Timely)</v>
      </c>
      <c r="O272" t="s">
        <v>598</v>
      </c>
      <c r="P272" t="s">
        <v>391</v>
      </c>
      <c r="Q272" t="s">
        <v>594</v>
      </c>
      <c r="R272" t="s">
        <v>588</v>
      </c>
      <c r="S272">
        <v>286</v>
      </c>
      <c r="T272">
        <v>1718</v>
      </c>
      <c r="U272">
        <v>0.1664726426</v>
      </c>
      <c r="V272" s="175" t="str">
        <f t="shared" si="69"/>
        <v>All Months</v>
      </c>
      <c r="Y272" s="175" t="str">
        <f t="shared" si="70"/>
        <v>New TriggersDebit ACH behaviorJul - 14No Action Taken (Not Req)</v>
      </c>
      <c r="Z272" t="s">
        <v>598</v>
      </c>
      <c r="AA272" t="s">
        <v>204</v>
      </c>
      <c r="AB272" t="s">
        <v>298</v>
      </c>
      <c r="AC272">
        <v>67</v>
      </c>
      <c r="AD272" t="s">
        <v>617</v>
      </c>
      <c r="AE272">
        <v>1</v>
      </c>
      <c r="AF272">
        <v>1.49253731E-2</v>
      </c>
      <c r="AG272" s="175" t="str">
        <f t="shared" si="71"/>
        <v>Jul - 14</v>
      </c>
      <c r="AK272" s="175" t="str">
        <f t="shared" si="72"/>
        <v>RetriggersAgingAug - 14Others</v>
      </c>
      <c r="AL272" t="s">
        <v>599</v>
      </c>
      <c r="AM272" t="s">
        <v>391</v>
      </c>
      <c r="AN272" t="s">
        <v>299</v>
      </c>
      <c r="AO272" t="s">
        <v>106</v>
      </c>
      <c r="AP272">
        <v>4</v>
      </c>
      <c r="AQ272">
        <v>929</v>
      </c>
      <c r="AR272">
        <v>4.3057051000000004E-3</v>
      </c>
      <c r="AS272" s="175" t="str">
        <f t="shared" si="73"/>
        <v>Aug - 14</v>
      </c>
      <c r="AX272" s="175"/>
      <c r="BF272" s="30"/>
    </row>
    <row r="273" spans="2:58" x14ac:dyDescent="0.3">
      <c r="B273" s="12"/>
      <c r="F273" s="123"/>
      <c r="G273" s="123"/>
      <c r="I273" s="34"/>
      <c r="J273" s="30"/>
      <c r="N273" s="175" t="str">
        <f t="shared" si="68"/>
        <v>New TriggersAgingAll MonthsAction Taken (Late)</v>
      </c>
      <c r="O273" t="s">
        <v>598</v>
      </c>
      <c r="P273" t="s">
        <v>391</v>
      </c>
      <c r="Q273" t="s">
        <v>594</v>
      </c>
      <c r="R273" t="s">
        <v>589</v>
      </c>
      <c r="S273">
        <v>286</v>
      </c>
      <c r="T273">
        <v>1718</v>
      </c>
      <c r="U273">
        <v>0.1664726426</v>
      </c>
      <c r="V273" s="175" t="str">
        <f t="shared" si="69"/>
        <v>All Months</v>
      </c>
      <c r="Y273" s="175" t="str">
        <f t="shared" si="70"/>
        <v>New TriggersDebit ACH behaviorJul - 14No Action Taken (Req)</v>
      </c>
      <c r="Z273" t="s">
        <v>598</v>
      </c>
      <c r="AA273" t="s">
        <v>204</v>
      </c>
      <c r="AB273" t="s">
        <v>298</v>
      </c>
      <c r="AC273">
        <v>1</v>
      </c>
      <c r="AD273" t="s">
        <v>616</v>
      </c>
      <c r="AE273">
        <v>1</v>
      </c>
      <c r="AF273">
        <v>1</v>
      </c>
      <c r="AG273" s="175" t="str">
        <f t="shared" si="71"/>
        <v>Jul - 14</v>
      </c>
      <c r="AK273" s="175" t="str">
        <f t="shared" si="72"/>
        <v>RetriggersAgingAug - 14Payment plan</v>
      </c>
      <c r="AL273" t="s">
        <v>599</v>
      </c>
      <c r="AM273" t="s">
        <v>391</v>
      </c>
      <c r="AN273" t="s">
        <v>299</v>
      </c>
      <c r="AO273" t="s">
        <v>538</v>
      </c>
      <c r="AP273">
        <v>83</v>
      </c>
      <c r="AQ273">
        <v>929</v>
      </c>
      <c r="AR273">
        <v>8.934338E-2</v>
      </c>
      <c r="AS273" s="175" t="str">
        <f t="shared" si="73"/>
        <v>Aug - 14</v>
      </c>
      <c r="AX273" s="175"/>
      <c r="BF273" s="30"/>
    </row>
    <row r="274" spans="2:58" x14ac:dyDescent="0.3">
      <c r="B274" s="12"/>
      <c r="F274" s="123"/>
      <c r="G274" s="123"/>
      <c r="I274" s="34"/>
      <c r="J274" s="30"/>
      <c r="N274" s="175" t="str">
        <f t="shared" si="68"/>
        <v>New TriggersAgingDec - 14No Action Taken (Not Req)</v>
      </c>
      <c r="O274" t="s">
        <v>598</v>
      </c>
      <c r="P274" t="s">
        <v>391</v>
      </c>
      <c r="Q274" t="s">
        <v>303</v>
      </c>
      <c r="R274" t="s">
        <v>617</v>
      </c>
      <c r="S274">
        <v>215</v>
      </c>
      <c r="T274">
        <v>338</v>
      </c>
      <c r="U274">
        <v>0.63609467460000002</v>
      </c>
      <c r="V274" s="175" t="str">
        <f t="shared" si="69"/>
        <v>Dec - 14</v>
      </c>
      <c r="Y274" s="175" t="str">
        <f t="shared" si="70"/>
        <v>New TriggersDebit ACH behaviorJun - 14Action Taken (Late)</v>
      </c>
      <c r="Z274" t="s">
        <v>598</v>
      </c>
      <c r="AA274" t="s">
        <v>204</v>
      </c>
      <c r="AB274" t="s">
        <v>297</v>
      </c>
      <c r="AC274">
        <v>3</v>
      </c>
      <c r="AD274" t="s">
        <v>589</v>
      </c>
      <c r="AE274">
        <v>0</v>
      </c>
      <c r="AF274">
        <v>0</v>
      </c>
      <c r="AG274" s="175" t="str">
        <f t="shared" si="71"/>
        <v>Jun - 14</v>
      </c>
      <c r="AK274" s="175" t="str">
        <f t="shared" si="72"/>
        <v>RetriggersAgingAug - 14Risk action</v>
      </c>
      <c r="AL274" t="s">
        <v>599</v>
      </c>
      <c r="AM274" t="s">
        <v>391</v>
      </c>
      <c r="AN274" t="s">
        <v>299</v>
      </c>
      <c r="AO274" t="s">
        <v>539</v>
      </c>
      <c r="AP274">
        <v>29</v>
      </c>
      <c r="AQ274">
        <v>929</v>
      </c>
      <c r="AR274">
        <v>3.12163617E-2</v>
      </c>
      <c r="AS274" s="175" t="str">
        <f t="shared" si="73"/>
        <v>Aug - 14</v>
      </c>
      <c r="AX274" s="175"/>
      <c r="BF274" s="30"/>
    </row>
    <row r="275" spans="2:58" x14ac:dyDescent="0.3">
      <c r="B275" s="12"/>
      <c r="F275" s="123"/>
      <c r="G275" s="123"/>
      <c r="I275" s="34"/>
      <c r="J275" s="30"/>
      <c r="N275" s="175" t="str">
        <f t="shared" si="68"/>
        <v>New TriggersAgingDec - 14Action Taken (Late)</v>
      </c>
      <c r="O275" t="s">
        <v>598</v>
      </c>
      <c r="P275" t="s">
        <v>391</v>
      </c>
      <c r="Q275" t="s">
        <v>303</v>
      </c>
      <c r="R275" t="s">
        <v>589</v>
      </c>
      <c r="S275">
        <v>59</v>
      </c>
      <c r="T275">
        <v>338</v>
      </c>
      <c r="U275">
        <v>0.17455621299999999</v>
      </c>
      <c r="V275" s="175" t="str">
        <f t="shared" si="69"/>
        <v>Dec - 14</v>
      </c>
      <c r="Y275" s="175" t="str">
        <f t="shared" si="70"/>
        <v>New TriggersDebit ACH behaviorJun - 14Action Taken (Timely)</v>
      </c>
      <c r="Z275" t="s">
        <v>598</v>
      </c>
      <c r="AA275" t="s">
        <v>204</v>
      </c>
      <c r="AB275" t="s">
        <v>297</v>
      </c>
      <c r="AC275">
        <v>4</v>
      </c>
      <c r="AD275" t="s">
        <v>588</v>
      </c>
      <c r="AE275">
        <v>1</v>
      </c>
      <c r="AF275">
        <v>0.25</v>
      </c>
      <c r="AG275" s="175" t="str">
        <f t="shared" si="71"/>
        <v>Jun - 14</v>
      </c>
      <c r="AK275" s="175" t="str">
        <f t="shared" si="72"/>
        <v>RetriggersCV dropAug - 14Customer contact</v>
      </c>
      <c r="AL275" t="s">
        <v>599</v>
      </c>
      <c r="AM275" t="s">
        <v>203</v>
      </c>
      <c r="AN275" t="s">
        <v>299</v>
      </c>
      <c r="AO275" t="s">
        <v>571</v>
      </c>
      <c r="AP275">
        <v>133</v>
      </c>
      <c r="AQ275">
        <v>731</v>
      </c>
      <c r="AR275">
        <v>0.1819425445</v>
      </c>
      <c r="AS275" s="175" t="str">
        <f t="shared" si="73"/>
        <v>Aug - 14</v>
      </c>
      <c r="AX275" s="175"/>
      <c r="BF275" s="30"/>
    </row>
    <row r="276" spans="2:58" x14ac:dyDescent="0.3">
      <c r="B276" s="12"/>
      <c r="F276" s="123"/>
      <c r="G276" s="123"/>
      <c r="I276" s="34"/>
      <c r="J276" s="30"/>
      <c r="N276" s="175" t="str">
        <f t="shared" si="68"/>
        <v>New TriggersAgingDec - 14Action Taken (Timely)</v>
      </c>
      <c r="O276" t="s">
        <v>598</v>
      </c>
      <c r="P276" t="s">
        <v>391</v>
      </c>
      <c r="Q276" t="s">
        <v>303</v>
      </c>
      <c r="R276" t="s">
        <v>588</v>
      </c>
      <c r="S276">
        <v>64</v>
      </c>
      <c r="T276">
        <v>338</v>
      </c>
      <c r="U276">
        <v>0.18934911239999999</v>
      </c>
      <c r="V276" s="175" t="str">
        <f t="shared" si="69"/>
        <v>Dec - 14</v>
      </c>
      <c r="Y276" s="175" t="str">
        <f t="shared" si="70"/>
        <v>New TriggersDebit ACH behaviorJun - 14No Action Taken (Not Req)</v>
      </c>
      <c r="Z276" t="s">
        <v>598</v>
      </c>
      <c r="AA276" t="s">
        <v>204</v>
      </c>
      <c r="AB276" t="s">
        <v>297</v>
      </c>
      <c r="AC276">
        <v>58</v>
      </c>
      <c r="AD276" t="s">
        <v>617</v>
      </c>
      <c r="AE276">
        <v>0</v>
      </c>
      <c r="AF276">
        <v>0</v>
      </c>
      <c r="AG276" s="175" t="str">
        <f t="shared" si="71"/>
        <v>Jun - 14</v>
      </c>
      <c r="AK276" s="175" t="str">
        <f t="shared" si="72"/>
        <v>RetriggersCV dropAug - 14Debit ACH</v>
      </c>
      <c r="AL276" t="s">
        <v>599</v>
      </c>
      <c r="AM276" t="s">
        <v>203</v>
      </c>
      <c r="AN276" t="s">
        <v>299</v>
      </c>
      <c r="AO276" t="s">
        <v>202</v>
      </c>
      <c r="AP276">
        <v>1</v>
      </c>
      <c r="AQ276">
        <v>731</v>
      </c>
      <c r="AR276">
        <v>1.3679891E-3</v>
      </c>
      <c r="AS276" s="175" t="str">
        <f t="shared" si="73"/>
        <v>Aug - 14</v>
      </c>
      <c r="AX276" s="175"/>
      <c r="BF276" s="30"/>
    </row>
    <row r="277" spans="2:58" x14ac:dyDescent="0.3">
      <c r="B277" s="12"/>
      <c r="F277" s="123"/>
      <c r="G277" s="123"/>
      <c r="I277" s="34"/>
      <c r="J277" s="30"/>
      <c r="N277" s="175" t="str">
        <f t="shared" si="68"/>
        <v>New TriggersAgingFeb - 15No Action Taken (Not Req)</v>
      </c>
      <c r="O277" t="s">
        <v>598</v>
      </c>
      <c r="P277" t="s">
        <v>391</v>
      </c>
      <c r="Q277" t="s">
        <v>519</v>
      </c>
      <c r="R277" t="s">
        <v>617</v>
      </c>
      <c r="S277">
        <v>215</v>
      </c>
      <c r="T277">
        <v>298</v>
      </c>
      <c r="U277">
        <v>0.72147651010000002</v>
      </c>
      <c r="V277" s="175" t="str">
        <f t="shared" si="69"/>
        <v>Feb - 15</v>
      </c>
      <c r="Y277" s="175" t="str">
        <f t="shared" si="70"/>
        <v>New TriggersDebit ACH behaviorJun - 14No Action Taken (Req)</v>
      </c>
      <c r="Z277" t="s">
        <v>598</v>
      </c>
      <c r="AA277" t="s">
        <v>204</v>
      </c>
      <c r="AB277" t="s">
        <v>297</v>
      </c>
      <c r="AC277">
        <v>2</v>
      </c>
      <c r="AD277" t="s">
        <v>616</v>
      </c>
      <c r="AE277">
        <v>2</v>
      </c>
      <c r="AF277">
        <v>1</v>
      </c>
      <c r="AG277" s="175" t="str">
        <f t="shared" si="71"/>
        <v>Jun - 14</v>
      </c>
      <c r="AK277" s="175" t="str">
        <f t="shared" si="72"/>
        <v>RetriggersCV dropAug - 14No action</v>
      </c>
      <c r="AL277" t="s">
        <v>599</v>
      </c>
      <c r="AM277" t="s">
        <v>203</v>
      </c>
      <c r="AN277" t="s">
        <v>299</v>
      </c>
      <c r="AO277" t="s">
        <v>623</v>
      </c>
      <c r="AP277">
        <v>569</v>
      </c>
      <c r="AQ277">
        <v>731</v>
      </c>
      <c r="AR277">
        <v>0.77838577289999999</v>
      </c>
      <c r="AS277" s="175" t="str">
        <f t="shared" si="73"/>
        <v>Aug - 14</v>
      </c>
      <c r="AX277" s="175"/>
      <c r="BF277" s="30"/>
    </row>
    <row r="278" spans="2:58" x14ac:dyDescent="0.3">
      <c r="B278" s="12"/>
      <c r="F278" s="123"/>
      <c r="G278" s="123"/>
      <c r="I278" s="34"/>
      <c r="J278" s="30"/>
      <c r="N278" s="175" t="str">
        <f t="shared" si="68"/>
        <v>New TriggersAgingFeb - 15Action Taken (Timely)</v>
      </c>
      <c r="O278" t="s">
        <v>598</v>
      </c>
      <c r="P278" t="s">
        <v>391</v>
      </c>
      <c r="Q278" t="s">
        <v>519</v>
      </c>
      <c r="R278" t="s">
        <v>588</v>
      </c>
      <c r="S278">
        <v>36</v>
      </c>
      <c r="T278">
        <v>298</v>
      </c>
      <c r="U278">
        <v>0.1208053691</v>
      </c>
      <c r="V278" s="175" t="str">
        <f t="shared" si="69"/>
        <v>Feb - 15</v>
      </c>
      <c r="Y278" s="175" t="str">
        <f t="shared" si="70"/>
        <v>New TriggersDebit ACH behaviorMar - 14Action Taken (Late)</v>
      </c>
      <c r="Z278" t="s">
        <v>598</v>
      </c>
      <c r="AA278" t="s">
        <v>204</v>
      </c>
      <c r="AB278" t="s">
        <v>525</v>
      </c>
      <c r="AC278">
        <v>7</v>
      </c>
      <c r="AD278" t="s">
        <v>589</v>
      </c>
      <c r="AE278">
        <v>0</v>
      </c>
      <c r="AF278">
        <v>0</v>
      </c>
      <c r="AG278" s="175" t="str">
        <f t="shared" si="71"/>
        <v>Mar - 14</v>
      </c>
      <c r="AK278" s="175" t="str">
        <f t="shared" si="72"/>
        <v>RetriggersCV dropAug - 14Payment plan</v>
      </c>
      <c r="AL278" t="s">
        <v>599</v>
      </c>
      <c r="AM278" t="s">
        <v>203</v>
      </c>
      <c r="AN278" t="s">
        <v>299</v>
      </c>
      <c r="AO278" t="s">
        <v>538</v>
      </c>
      <c r="AP278">
        <v>24</v>
      </c>
      <c r="AQ278">
        <v>731</v>
      </c>
      <c r="AR278">
        <v>3.2831737299999997E-2</v>
      </c>
      <c r="AS278" s="175" t="str">
        <f t="shared" si="73"/>
        <v>Aug - 14</v>
      </c>
      <c r="AX278" s="175"/>
      <c r="BF278" s="30"/>
    </row>
    <row r="279" spans="2:58" x14ac:dyDescent="0.3">
      <c r="B279" s="12"/>
      <c r="F279" s="123"/>
      <c r="G279" s="123"/>
      <c r="I279" s="34"/>
      <c r="J279" s="30"/>
      <c r="N279" s="175" t="str">
        <f t="shared" si="68"/>
        <v>New TriggersAgingFeb - 15Action Taken (Late)</v>
      </c>
      <c r="O279" t="s">
        <v>598</v>
      </c>
      <c r="P279" t="s">
        <v>391</v>
      </c>
      <c r="Q279" t="s">
        <v>519</v>
      </c>
      <c r="R279" t="s">
        <v>589</v>
      </c>
      <c r="S279">
        <v>47</v>
      </c>
      <c r="T279">
        <v>298</v>
      </c>
      <c r="U279">
        <v>0.1577181208</v>
      </c>
      <c r="V279" s="175" t="str">
        <f t="shared" si="69"/>
        <v>Feb - 15</v>
      </c>
      <c r="Y279" s="175" t="str">
        <f t="shared" si="70"/>
        <v>New TriggersDebit ACH behaviorMar - 14Action Taken (Timely)</v>
      </c>
      <c r="Z279" t="s">
        <v>598</v>
      </c>
      <c r="AA279" t="s">
        <v>204</v>
      </c>
      <c r="AB279" t="s">
        <v>525</v>
      </c>
      <c r="AC279">
        <v>4</v>
      </c>
      <c r="AD279" t="s">
        <v>588</v>
      </c>
      <c r="AE279">
        <v>0</v>
      </c>
      <c r="AF279">
        <v>0</v>
      </c>
      <c r="AG279" s="175" t="str">
        <f t="shared" si="71"/>
        <v>Mar - 14</v>
      </c>
      <c r="AK279" s="175" t="str">
        <f t="shared" si="72"/>
        <v>RetriggersCV dropAug - 14Risk action</v>
      </c>
      <c r="AL279" t="s">
        <v>599</v>
      </c>
      <c r="AM279" t="s">
        <v>203</v>
      </c>
      <c r="AN279" t="s">
        <v>299</v>
      </c>
      <c r="AO279" t="s">
        <v>539</v>
      </c>
      <c r="AP279">
        <v>4</v>
      </c>
      <c r="AQ279">
        <v>731</v>
      </c>
      <c r="AR279">
        <v>5.4719562000000001E-3</v>
      </c>
      <c r="AS279" s="175" t="str">
        <f t="shared" si="73"/>
        <v>Aug - 14</v>
      </c>
      <c r="AX279" s="175"/>
      <c r="BF279" s="30"/>
    </row>
    <row r="280" spans="2:58" x14ac:dyDescent="0.3">
      <c r="B280" s="12"/>
      <c r="F280" s="123"/>
      <c r="G280" s="123"/>
      <c r="I280" s="34"/>
      <c r="J280" s="30"/>
      <c r="N280" s="175" t="str">
        <f t="shared" si="68"/>
        <v>New TriggersAgingJan - 15Action Taken (Timely)</v>
      </c>
      <c r="O280" t="s">
        <v>598</v>
      </c>
      <c r="P280" t="s">
        <v>391</v>
      </c>
      <c r="Q280" t="s">
        <v>520</v>
      </c>
      <c r="R280" t="s">
        <v>588</v>
      </c>
      <c r="S280">
        <v>22</v>
      </c>
      <c r="T280">
        <v>151</v>
      </c>
      <c r="U280">
        <v>0.14569536420000001</v>
      </c>
      <c r="V280" s="175" t="str">
        <f t="shared" si="69"/>
        <v>Jan - 15</v>
      </c>
      <c r="Y280" s="175" t="str">
        <f t="shared" si="70"/>
        <v>New TriggersDebit ACH behaviorMar - 14No Action Taken (Not Req)</v>
      </c>
      <c r="Z280" t="s">
        <v>598</v>
      </c>
      <c r="AA280" t="s">
        <v>204</v>
      </c>
      <c r="AB280" t="s">
        <v>525</v>
      </c>
      <c r="AC280">
        <v>12</v>
      </c>
      <c r="AD280" t="s">
        <v>617</v>
      </c>
      <c r="AE280">
        <v>1</v>
      </c>
      <c r="AF280">
        <v>8.3333333300000006E-2</v>
      </c>
      <c r="AG280" s="175" t="str">
        <f t="shared" si="71"/>
        <v>Mar - 14</v>
      </c>
      <c r="AK280" s="175" t="str">
        <f t="shared" si="72"/>
        <v>RetriggersDebit ACH behaviorAug - 14Customer contact</v>
      </c>
      <c r="AL280" t="s">
        <v>599</v>
      </c>
      <c r="AM280" t="s">
        <v>204</v>
      </c>
      <c r="AN280" t="s">
        <v>299</v>
      </c>
      <c r="AO280" t="s">
        <v>571</v>
      </c>
      <c r="AP280">
        <v>50</v>
      </c>
      <c r="AQ280">
        <v>381</v>
      </c>
      <c r="AR280">
        <v>0.13123359579999999</v>
      </c>
      <c r="AS280" s="175" t="str">
        <f t="shared" si="73"/>
        <v>Aug - 14</v>
      </c>
      <c r="AX280" s="175"/>
      <c r="BF280" s="30"/>
    </row>
    <row r="281" spans="2:58" x14ac:dyDescent="0.3">
      <c r="B281" s="12"/>
      <c r="F281" s="123"/>
      <c r="G281" s="123"/>
      <c r="I281" s="34"/>
      <c r="J281" s="30"/>
      <c r="N281" s="175" t="str">
        <f t="shared" si="68"/>
        <v>New TriggersAgingJan - 15No Action Taken (Not Req)</v>
      </c>
      <c r="O281" t="s">
        <v>598</v>
      </c>
      <c r="P281" t="s">
        <v>391</v>
      </c>
      <c r="Q281" t="s">
        <v>520</v>
      </c>
      <c r="R281" t="s">
        <v>617</v>
      </c>
      <c r="S281">
        <v>110</v>
      </c>
      <c r="T281">
        <v>151</v>
      </c>
      <c r="U281">
        <v>0.72847682120000001</v>
      </c>
      <c r="V281" s="175" t="str">
        <f t="shared" si="69"/>
        <v>Jan - 15</v>
      </c>
      <c r="Y281" s="175" t="str">
        <f t="shared" si="70"/>
        <v>New TriggersDebit ACH behaviorMay - 14Action Taken (Late)</v>
      </c>
      <c r="Z281" t="s">
        <v>598</v>
      </c>
      <c r="AA281" t="s">
        <v>204</v>
      </c>
      <c r="AB281" t="s">
        <v>296</v>
      </c>
      <c r="AC281">
        <v>4</v>
      </c>
      <c r="AD281" t="s">
        <v>589</v>
      </c>
      <c r="AE281">
        <v>3</v>
      </c>
      <c r="AF281">
        <v>0.75</v>
      </c>
      <c r="AG281" s="175" t="str">
        <f t="shared" si="71"/>
        <v>May - 14</v>
      </c>
      <c r="AK281" s="175" t="str">
        <f t="shared" si="72"/>
        <v>RetriggersDebit ACH behaviorAug - 14Debit ACH</v>
      </c>
      <c r="AL281" t="s">
        <v>599</v>
      </c>
      <c r="AM281" t="s">
        <v>204</v>
      </c>
      <c r="AN281" t="s">
        <v>299</v>
      </c>
      <c r="AO281" t="s">
        <v>202</v>
      </c>
      <c r="AP281">
        <v>1</v>
      </c>
      <c r="AQ281">
        <v>381</v>
      </c>
      <c r="AR281">
        <v>2.6246719000000002E-3</v>
      </c>
      <c r="AS281" s="175" t="str">
        <f t="shared" si="73"/>
        <v>Aug - 14</v>
      </c>
      <c r="AX281" s="175"/>
      <c r="BF281" s="30"/>
    </row>
    <row r="282" spans="2:58" x14ac:dyDescent="0.3">
      <c r="B282" s="12"/>
      <c r="F282" s="123"/>
      <c r="G282" s="123"/>
      <c r="I282" s="34"/>
      <c r="J282" s="30"/>
      <c r="N282" s="175" t="str">
        <f t="shared" si="68"/>
        <v>New TriggersAgingJan - 15Action Taken (Late)</v>
      </c>
      <c r="O282" t="s">
        <v>598</v>
      </c>
      <c r="P282" t="s">
        <v>391</v>
      </c>
      <c r="Q282" t="s">
        <v>520</v>
      </c>
      <c r="R282" t="s">
        <v>589</v>
      </c>
      <c r="S282">
        <v>19</v>
      </c>
      <c r="T282">
        <v>151</v>
      </c>
      <c r="U282">
        <v>0.1258278146</v>
      </c>
      <c r="V282" s="175" t="str">
        <f t="shared" si="69"/>
        <v>Jan - 15</v>
      </c>
      <c r="Y282" s="175" t="str">
        <f t="shared" si="70"/>
        <v>New TriggersDebit ACH behaviorMay - 14Action Taken (Timely)</v>
      </c>
      <c r="Z282" t="s">
        <v>598</v>
      </c>
      <c r="AA282" t="s">
        <v>204</v>
      </c>
      <c r="AB282" t="s">
        <v>296</v>
      </c>
      <c r="AC282">
        <v>6</v>
      </c>
      <c r="AD282" t="s">
        <v>588</v>
      </c>
      <c r="AE282">
        <v>0</v>
      </c>
      <c r="AF282">
        <v>0</v>
      </c>
      <c r="AG282" s="175" t="str">
        <f t="shared" si="71"/>
        <v>May - 14</v>
      </c>
      <c r="AK282" s="175" t="str">
        <f t="shared" si="72"/>
        <v>RetriggersDebit ACH behaviorAug - 14No action</v>
      </c>
      <c r="AL282" t="s">
        <v>599</v>
      </c>
      <c r="AM282" t="s">
        <v>204</v>
      </c>
      <c r="AN282" t="s">
        <v>299</v>
      </c>
      <c r="AO282" t="s">
        <v>623</v>
      </c>
      <c r="AP282">
        <v>299</v>
      </c>
      <c r="AQ282">
        <v>381</v>
      </c>
      <c r="AR282">
        <v>0.78477690290000002</v>
      </c>
      <c r="AS282" s="175" t="str">
        <f t="shared" si="73"/>
        <v>Aug - 14</v>
      </c>
      <c r="AX282" s="175"/>
      <c r="BB282" s="118"/>
      <c r="BF282" s="30"/>
    </row>
    <row r="283" spans="2:58" x14ac:dyDescent="0.3">
      <c r="B283" s="12"/>
      <c r="F283" s="123"/>
      <c r="G283" s="123"/>
      <c r="I283" s="34"/>
      <c r="J283" s="30"/>
      <c r="N283" s="175" t="str">
        <f t="shared" si="68"/>
        <v>New TriggersAgingJul - 14Action Taken (Late)</v>
      </c>
      <c r="O283" t="s">
        <v>598</v>
      </c>
      <c r="P283" t="s">
        <v>391</v>
      </c>
      <c r="Q283" t="s">
        <v>298</v>
      </c>
      <c r="R283" t="s">
        <v>589</v>
      </c>
      <c r="S283">
        <v>24</v>
      </c>
      <c r="T283">
        <v>99</v>
      </c>
      <c r="U283">
        <v>0.24242424239999999</v>
      </c>
      <c r="V283" s="175" t="str">
        <f t="shared" si="69"/>
        <v>Jul - 14</v>
      </c>
      <c r="Y283" s="175" t="str">
        <f t="shared" si="70"/>
        <v>New TriggersDebit ACH behaviorMay - 14No Action Taken (Not Req)</v>
      </c>
      <c r="Z283" t="s">
        <v>598</v>
      </c>
      <c r="AA283" t="s">
        <v>204</v>
      </c>
      <c r="AB283" t="s">
        <v>296</v>
      </c>
      <c r="AC283">
        <v>57</v>
      </c>
      <c r="AD283" t="s">
        <v>617</v>
      </c>
      <c r="AE283">
        <v>2</v>
      </c>
      <c r="AF283">
        <v>3.50877193E-2</v>
      </c>
      <c r="AG283" s="175" t="str">
        <f t="shared" si="71"/>
        <v>May - 14</v>
      </c>
      <c r="AK283" s="175" t="str">
        <f t="shared" si="72"/>
        <v>RetriggersDebit ACH behaviorAug - 14Others</v>
      </c>
      <c r="AL283" t="s">
        <v>599</v>
      </c>
      <c r="AM283" t="s">
        <v>204</v>
      </c>
      <c r="AN283" t="s">
        <v>299</v>
      </c>
      <c r="AO283" t="s">
        <v>106</v>
      </c>
      <c r="AP283">
        <v>2</v>
      </c>
      <c r="AQ283">
        <v>381</v>
      </c>
      <c r="AR283">
        <v>5.2493438000000003E-3</v>
      </c>
      <c r="AS283" s="175" t="str">
        <f t="shared" si="73"/>
        <v>Aug - 14</v>
      </c>
      <c r="AX283" s="175"/>
      <c r="BB283" s="118"/>
      <c r="BF283" s="30"/>
    </row>
    <row r="284" spans="2:58" x14ac:dyDescent="0.3">
      <c r="B284" s="12"/>
      <c r="F284" s="123"/>
      <c r="G284" s="123"/>
      <c r="I284" s="34"/>
      <c r="J284" s="30"/>
      <c r="N284" s="175" t="str">
        <f t="shared" si="68"/>
        <v>New TriggersAgingJul - 14No Action Taken (Not Req)</v>
      </c>
      <c r="O284" t="s">
        <v>598</v>
      </c>
      <c r="P284" t="s">
        <v>391</v>
      </c>
      <c r="Q284" t="s">
        <v>298</v>
      </c>
      <c r="R284" t="s">
        <v>617</v>
      </c>
      <c r="S284">
        <v>56</v>
      </c>
      <c r="T284">
        <v>99</v>
      </c>
      <c r="U284">
        <v>0.5656565657</v>
      </c>
      <c r="V284" s="175" t="str">
        <f t="shared" si="69"/>
        <v>Jul - 14</v>
      </c>
      <c r="Y284" s="175" t="str">
        <f t="shared" si="70"/>
        <v>New TriggersDebit ACH behaviorMay - 14No Action Taken (Req)</v>
      </c>
      <c r="Z284" t="s">
        <v>598</v>
      </c>
      <c r="AA284" t="s">
        <v>204</v>
      </c>
      <c r="AB284" t="s">
        <v>296</v>
      </c>
      <c r="AC284">
        <v>1</v>
      </c>
      <c r="AD284" t="s">
        <v>616</v>
      </c>
      <c r="AE284">
        <v>1</v>
      </c>
      <c r="AF284">
        <v>1</v>
      </c>
      <c r="AG284" s="175" t="str">
        <f t="shared" si="71"/>
        <v>May - 14</v>
      </c>
      <c r="AK284" s="175" t="str">
        <f t="shared" si="72"/>
        <v>RetriggersDebit ACH behaviorAug - 14Payment plan</v>
      </c>
      <c r="AL284" t="s">
        <v>599</v>
      </c>
      <c r="AM284" t="s">
        <v>204</v>
      </c>
      <c r="AN284" t="s">
        <v>299</v>
      </c>
      <c r="AO284" t="s">
        <v>538</v>
      </c>
      <c r="AP284">
        <v>25</v>
      </c>
      <c r="AQ284">
        <v>381</v>
      </c>
      <c r="AR284">
        <v>6.5616797899999996E-2</v>
      </c>
      <c r="AS284" s="175" t="str">
        <f t="shared" si="73"/>
        <v>Aug - 14</v>
      </c>
      <c r="AX284" s="175"/>
      <c r="BB284" s="118"/>
      <c r="BF284" s="30"/>
    </row>
    <row r="285" spans="2:58" x14ac:dyDescent="0.3">
      <c r="B285" s="12"/>
      <c r="F285" s="123"/>
      <c r="G285" s="123"/>
      <c r="I285" s="34"/>
      <c r="J285" s="30"/>
      <c r="N285" s="175" t="str">
        <f t="shared" si="68"/>
        <v>New TriggersAgingJul - 14Action Taken (Timely)</v>
      </c>
      <c r="O285" t="s">
        <v>598</v>
      </c>
      <c r="P285" t="s">
        <v>391</v>
      </c>
      <c r="Q285" t="s">
        <v>298</v>
      </c>
      <c r="R285" t="s">
        <v>588</v>
      </c>
      <c r="S285">
        <v>19</v>
      </c>
      <c r="T285">
        <v>99</v>
      </c>
      <c r="U285">
        <v>0.19191919190000001</v>
      </c>
      <c r="V285" s="175" t="str">
        <f t="shared" si="69"/>
        <v>Jul - 14</v>
      </c>
      <c r="Y285" s="175" t="str">
        <f t="shared" si="70"/>
        <v>New TriggersNo amortizationApr - 14Action Taken (Late)</v>
      </c>
      <c r="Z285" t="s">
        <v>598</v>
      </c>
      <c r="AA285" t="s">
        <v>537</v>
      </c>
      <c r="AB285" t="s">
        <v>295</v>
      </c>
      <c r="AC285">
        <v>37</v>
      </c>
      <c r="AD285" t="s">
        <v>589</v>
      </c>
      <c r="AE285">
        <v>4</v>
      </c>
      <c r="AF285">
        <v>0.1081081081</v>
      </c>
      <c r="AG285" s="175" t="str">
        <f t="shared" si="71"/>
        <v>Apr - 14</v>
      </c>
      <c r="AK285" s="175" t="str">
        <f t="shared" si="72"/>
        <v>RetriggersDebit ACH behaviorAug - 14Risk action</v>
      </c>
      <c r="AL285" t="s">
        <v>599</v>
      </c>
      <c r="AM285" t="s">
        <v>204</v>
      </c>
      <c r="AN285" t="s">
        <v>299</v>
      </c>
      <c r="AO285" t="s">
        <v>539</v>
      </c>
      <c r="AP285">
        <v>4</v>
      </c>
      <c r="AQ285">
        <v>381</v>
      </c>
      <c r="AR285">
        <v>1.04986877E-2</v>
      </c>
      <c r="AS285" s="175" t="str">
        <f t="shared" si="73"/>
        <v>Aug - 14</v>
      </c>
      <c r="AX285" s="175"/>
      <c r="BB285" s="118"/>
      <c r="BF285" s="30"/>
    </row>
    <row r="286" spans="2:58" x14ac:dyDescent="0.3">
      <c r="B286" s="12"/>
      <c r="F286" s="123"/>
      <c r="G286" s="123"/>
      <c r="I286" s="34"/>
      <c r="J286" s="30"/>
      <c r="N286" s="175" t="str">
        <f t="shared" si="68"/>
        <v>New TriggersAgingJun - 14No Action Taken (Not Req)</v>
      </c>
      <c r="O286" t="s">
        <v>598</v>
      </c>
      <c r="P286" t="s">
        <v>391</v>
      </c>
      <c r="Q286" t="s">
        <v>297</v>
      </c>
      <c r="R286" t="s">
        <v>617</v>
      </c>
      <c r="S286">
        <v>30</v>
      </c>
      <c r="T286">
        <v>47</v>
      </c>
      <c r="U286">
        <v>0.63829787230000001</v>
      </c>
      <c r="V286" s="175" t="str">
        <f t="shared" si="69"/>
        <v>Jun - 14</v>
      </c>
      <c r="Y286" s="175" t="str">
        <f t="shared" si="70"/>
        <v>New TriggersNo amortizationApr - 14Action Taken (Timely)</v>
      </c>
      <c r="Z286" t="s">
        <v>598</v>
      </c>
      <c r="AA286" t="s">
        <v>537</v>
      </c>
      <c r="AB286" t="s">
        <v>295</v>
      </c>
      <c r="AC286">
        <v>58</v>
      </c>
      <c r="AD286" t="s">
        <v>588</v>
      </c>
      <c r="AE286">
        <v>8</v>
      </c>
      <c r="AF286">
        <v>0.13793103449999999</v>
      </c>
      <c r="AG286" s="175" t="str">
        <f t="shared" si="71"/>
        <v>Apr - 14</v>
      </c>
      <c r="AK286" s="175" t="str">
        <f t="shared" si="72"/>
        <v>RetriggersNo amortizationAug - 14Customer contact</v>
      </c>
      <c r="AL286" t="s">
        <v>599</v>
      </c>
      <c r="AM286" t="s">
        <v>537</v>
      </c>
      <c r="AN286" t="s">
        <v>299</v>
      </c>
      <c r="AO286" t="s">
        <v>571</v>
      </c>
      <c r="AP286">
        <v>576</v>
      </c>
      <c r="AQ286">
        <v>4017</v>
      </c>
      <c r="AR286">
        <v>0.14339059000000001</v>
      </c>
      <c r="AS286" s="175" t="str">
        <f t="shared" si="73"/>
        <v>Aug - 14</v>
      </c>
      <c r="AX286" s="175"/>
      <c r="BB286" s="118"/>
      <c r="BF286" s="30"/>
    </row>
    <row r="287" spans="2:58" x14ac:dyDescent="0.3">
      <c r="B287" s="12"/>
      <c r="F287" s="123"/>
      <c r="G287" s="123"/>
      <c r="I287" s="34"/>
      <c r="J287" s="30"/>
      <c r="N287" s="175" t="str">
        <f t="shared" si="68"/>
        <v>New TriggersAgingJun - 14Action Taken (Timely)</v>
      </c>
      <c r="O287" t="s">
        <v>598</v>
      </c>
      <c r="P287" t="s">
        <v>391</v>
      </c>
      <c r="Q287" t="s">
        <v>297</v>
      </c>
      <c r="R287" t="s">
        <v>588</v>
      </c>
      <c r="S287">
        <v>10</v>
      </c>
      <c r="T287">
        <v>47</v>
      </c>
      <c r="U287">
        <v>0.21276595740000001</v>
      </c>
      <c r="V287" s="175" t="str">
        <f t="shared" si="69"/>
        <v>Jun - 14</v>
      </c>
      <c r="Y287" s="175" t="str">
        <f t="shared" si="70"/>
        <v>New TriggersNo amortizationApr - 14No Action Taken (Not Req)</v>
      </c>
      <c r="Z287" t="s">
        <v>598</v>
      </c>
      <c r="AA287" t="s">
        <v>537</v>
      </c>
      <c r="AB287" t="s">
        <v>295</v>
      </c>
      <c r="AC287">
        <v>449</v>
      </c>
      <c r="AD287" t="s">
        <v>617</v>
      </c>
      <c r="AE287">
        <v>7</v>
      </c>
      <c r="AF287">
        <v>1.55902004E-2</v>
      </c>
      <c r="AG287" s="175" t="str">
        <f t="shared" si="71"/>
        <v>Apr - 14</v>
      </c>
      <c r="AK287" s="175" t="str">
        <f t="shared" si="72"/>
        <v>RetriggersNo amortizationAug - 14Debit ACH</v>
      </c>
      <c r="AL287" t="s">
        <v>599</v>
      </c>
      <c r="AM287" t="s">
        <v>537</v>
      </c>
      <c r="AN287" t="s">
        <v>299</v>
      </c>
      <c r="AO287" t="s">
        <v>202</v>
      </c>
      <c r="AP287">
        <v>47</v>
      </c>
      <c r="AQ287">
        <v>4017</v>
      </c>
      <c r="AR287">
        <v>1.1700273799999999E-2</v>
      </c>
      <c r="AS287" s="175" t="str">
        <f t="shared" si="73"/>
        <v>Aug - 14</v>
      </c>
      <c r="AX287" s="175"/>
      <c r="BB287" s="118"/>
      <c r="BF287" s="30"/>
    </row>
    <row r="288" spans="2:58" x14ac:dyDescent="0.3">
      <c r="B288" s="12"/>
      <c r="F288" s="123"/>
      <c r="G288" s="123"/>
      <c r="I288" s="34"/>
      <c r="J288" s="30"/>
      <c r="N288" s="175" t="str">
        <f t="shared" si="68"/>
        <v>New TriggersAgingJun - 14Action Taken (Late)</v>
      </c>
      <c r="O288" t="s">
        <v>598</v>
      </c>
      <c r="P288" t="s">
        <v>391</v>
      </c>
      <c r="Q288" t="s">
        <v>297</v>
      </c>
      <c r="R288" t="s">
        <v>589</v>
      </c>
      <c r="S288">
        <v>7</v>
      </c>
      <c r="T288">
        <v>47</v>
      </c>
      <c r="U288">
        <v>0.1489361702</v>
      </c>
      <c r="V288" s="175" t="str">
        <f t="shared" si="69"/>
        <v>Jun - 14</v>
      </c>
      <c r="Y288" s="175" t="str">
        <f t="shared" si="70"/>
        <v>New TriggersNo amortizationApr - 14No Action Taken (Req)</v>
      </c>
      <c r="Z288" t="s">
        <v>598</v>
      </c>
      <c r="AA288" t="s">
        <v>537</v>
      </c>
      <c r="AB288" t="s">
        <v>295</v>
      </c>
      <c r="AC288">
        <v>2</v>
      </c>
      <c r="AD288" t="s">
        <v>616</v>
      </c>
      <c r="AE288">
        <v>2</v>
      </c>
      <c r="AF288">
        <v>1</v>
      </c>
      <c r="AG288" s="175" t="str">
        <f t="shared" si="71"/>
        <v>Apr - 14</v>
      </c>
      <c r="AK288" s="175" t="str">
        <f t="shared" si="72"/>
        <v>RetriggersNo amortizationAug - 14No action</v>
      </c>
      <c r="AL288" t="s">
        <v>599</v>
      </c>
      <c r="AM288" t="s">
        <v>537</v>
      </c>
      <c r="AN288" t="s">
        <v>299</v>
      </c>
      <c r="AO288" t="s">
        <v>623</v>
      </c>
      <c r="AP288">
        <v>3008</v>
      </c>
      <c r="AQ288">
        <v>4017</v>
      </c>
      <c r="AR288">
        <v>0.74881752550000003</v>
      </c>
      <c r="AS288" s="175" t="str">
        <f t="shared" si="73"/>
        <v>Aug - 14</v>
      </c>
      <c r="AX288" s="175"/>
      <c r="BB288" s="118"/>
      <c r="BF288" s="30"/>
    </row>
    <row r="289" spans="2:58" x14ac:dyDescent="0.3">
      <c r="B289" s="12"/>
      <c r="F289" s="123"/>
      <c r="G289" s="123"/>
      <c r="I289" s="34"/>
      <c r="J289" s="30"/>
      <c r="N289" s="175" t="str">
        <f t="shared" si="68"/>
        <v>New TriggersAgingMar - 14No Action Taken (Not Req)</v>
      </c>
      <c r="O289" t="s">
        <v>598</v>
      </c>
      <c r="P289" t="s">
        <v>391</v>
      </c>
      <c r="Q289" t="s">
        <v>525</v>
      </c>
      <c r="R289" t="s">
        <v>617</v>
      </c>
      <c r="S289">
        <v>54</v>
      </c>
      <c r="T289">
        <v>74</v>
      </c>
      <c r="U289">
        <v>0.72972972970000005</v>
      </c>
      <c r="V289" s="175" t="str">
        <f t="shared" si="69"/>
        <v>Mar - 14</v>
      </c>
      <c r="Y289" s="175" t="str">
        <f t="shared" si="70"/>
        <v>New TriggersNo amortizationAug - 14Action Taken (Late)</v>
      </c>
      <c r="Z289" t="s">
        <v>598</v>
      </c>
      <c r="AA289" t="s">
        <v>537</v>
      </c>
      <c r="AB289" t="s">
        <v>299</v>
      </c>
      <c r="AC289">
        <v>73</v>
      </c>
      <c r="AD289" t="s">
        <v>589</v>
      </c>
      <c r="AE289">
        <v>11</v>
      </c>
      <c r="AF289">
        <v>0.15068493150000001</v>
      </c>
      <c r="AG289" s="175" t="str">
        <f t="shared" si="71"/>
        <v>Aug - 14</v>
      </c>
      <c r="AK289" s="175" t="str">
        <f t="shared" si="72"/>
        <v>RetriggersNo amortizationAug - 14Others</v>
      </c>
      <c r="AL289" t="s">
        <v>599</v>
      </c>
      <c r="AM289" t="s">
        <v>537</v>
      </c>
      <c r="AN289" t="s">
        <v>299</v>
      </c>
      <c r="AO289" t="s">
        <v>106</v>
      </c>
      <c r="AP289">
        <v>21</v>
      </c>
      <c r="AQ289">
        <v>4017</v>
      </c>
      <c r="AR289">
        <v>5.2277818999999998E-3</v>
      </c>
      <c r="AS289" s="175" t="str">
        <f t="shared" si="73"/>
        <v>Aug - 14</v>
      </c>
      <c r="AX289" s="175"/>
      <c r="BB289" s="118"/>
      <c r="BF289" s="30"/>
    </row>
    <row r="290" spans="2:58" x14ac:dyDescent="0.3">
      <c r="B290" s="12"/>
      <c r="F290" s="123"/>
      <c r="G290" s="123"/>
      <c r="I290" s="34"/>
      <c r="J290" s="30"/>
      <c r="N290" s="175" t="str">
        <f t="shared" si="68"/>
        <v>New TriggersAgingMar - 14Action Taken (Timely)</v>
      </c>
      <c r="O290" t="s">
        <v>598</v>
      </c>
      <c r="P290" t="s">
        <v>391</v>
      </c>
      <c r="Q290" t="s">
        <v>525</v>
      </c>
      <c r="R290" t="s">
        <v>588</v>
      </c>
      <c r="S290">
        <v>5</v>
      </c>
      <c r="T290">
        <v>74</v>
      </c>
      <c r="U290">
        <v>6.7567567600000003E-2</v>
      </c>
      <c r="V290" s="175" t="str">
        <f t="shared" si="69"/>
        <v>Mar - 14</v>
      </c>
      <c r="Y290" s="175" t="str">
        <f t="shared" si="70"/>
        <v>New TriggersNo amortizationAug - 14Action Taken (Timely)</v>
      </c>
      <c r="Z290" t="s">
        <v>598</v>
      </c>
      <c r="AA290" t="s">
        <v>537</v>
      </c>
      <c r="AB290" t="s">
        <v>299</v>
      </c>
      <c r="AC290">
        <v>67</v>
      </c>
      <c r="AD290" t="s">
        <v>588</v>
      </c>
      <c r="AE290">
        <v>6</v>
      </c>
      <c r="AF290">
        <v>8.9552238800000003E-2</v>
      </c>
      <c r="AG290" s="175" t="str">
        <f t="shared" si="71"/>
        <v>Aug - 14</v>
      </c>
      <c r="AK290" s="175" t="str">
        <f t="shared" si="72"/>
        <v>RetriggersNo amortizationAug - 14Payment plan</v>
      </c>
      <c r="AL290" t="s">
        <v>599</v>
      </c>
      <c r="AM290" t="s">
        <v>537</v>
      </c>
      <c r="AN290" t="s">
        <v>299</v>
      </c>
      <c r="AO290" t="s">
        <v>538</v>
      </c>
      <c r="AP290">
        <v>290</v>
      </c>
      <c r="AQ290">
        <v>4017</v>
      </c>
      <c r="AR290">
        <v>7.2193178999999996E-2</v>
      </c>
      <c r="AS290" s="175" t="str">
        <f t="shared" si="73"/>
        <v>Aug - 14</v>
      </c>
      <c r="AX290" s="175"/>
      <c r="BB290" s="118"/>
      <c r="BF290" s="30"/>
    </row>
    <row r="291" spans="2:58" x14ac:dyDescent="0.3">
      <c r="B291" s="12"/>
      <c r="F291" s="123"/>
      <c r="G291" s="123"/>
      <c r="I291" s="34"/>
      <c r="J291" s="30"/>
      <c r="N291" s="175" t="str">
        <f t="shared" si="68"/>
        <v>New TriggersAgingMar - 14Action Taken (Late)</v>
      </c>
      <c r="O291" t="s">
        <v>598</v>
      </c>
      <c r="P291" t="s">
        <v>391</v>
      </c>
      <c r="Q291" t="s">
        <v>525</v>
      </c>
      <c r="R291" t="s">
        <v>589</v>
      </c>
      <c r="S291">
        <v>15</v>
      </c>
      <c r="T291">
        <v>74</v>
      </c>
      <c r="U291">
        <v>0.20270270269999999</v>
      </c>
      <c r="V291" s="175" t="str">
        <f t="shared" si="69"/>
        <v>Mar - 14</v>
      </c>
      <c r="Y291" s="175" t="str">
        <f t="shared" si="70"/>
        <v>New TriggersNo amortizationAug - 14No Action Taken (Not Req)</v>
      </c>
      <c r="Z291" t="s">
        <v>598</v>
      </c>
      <c r="AA291" t="s">
        <v>537</v>
      </c>
      <c r="AB291" t="s">
        <v>299</v>
      </c>
      <c r="AC291">
        <v>631</v>
      </c>
      <c r="AD291" t="s">
        <v>617</v>
      </c>
      <c r="AE291">
        <v>15</v>
      </c>
      <c r="AF291">
        <v>2.3771790800000001E-2</v>
      </c>
      <c r="AG291" s="175" t="str">
        <f t="shared" si="71"/>
        <v>Aug - 14</v>
      </c>
      <c r="AK291" s="175" t="str">
        <f t="shared" si="72"/>
        <v>RetriggersNo amortizationAug - 14Risk action</v>
      </c>
      <c r="AL291" t="s">
        <v>599</v>
      </c>
      <c r="AM291" t="s">
        <v>537</v>
      </c>
      <c r="AN291" t="s">
        <v>299</v>
      </c>
      <c r="AO291" t="s">
        <v>539</v>
      </c>
      <c r="AP291">
        <v>75</v>
      </c>
      <c r="AQ291">
        <v>4017</v>
      </c>
      <c r="AR291">
        <v>1.86706497E-2</v>
      </c>
      <c r="AS291" s="175" t="str">
        <f t="shared" si="73"/>
        <v>Aug - 14</v>
      </c>
      <c r="AX291" s="175"/>
      <c r="BB291" s="118"/>
      <c r="BF291" s="30"/>
    </row>
    <row r="292" spans="2:58" x14ac:dyDescent="0.3">
      <c r="B292" s="12"/>
      <c r="F292" s="123"/>
      <c r="G292" s="123"/>
      <c r="I292" s="34"/>
      <c r="J292" s="30"/>
      <c r="N292" s="175" t="str">
        <f t="shared" si="68"/>
        <v>New TriggersAgingMay - 14No Action Taken (Not Req)</v>
      </c>
      <c r="O292" t="s">
        <v>598</v>
      </c>
      <c r="P292" t="s">
        <v>391</v>
      </c>
      <c r="Q292" t="s">
        <v>296</v>
      </c>
      <c r="R292" t="s">
        <v>617</v>
      </c>
      <c r="S292">
        <v>34</v>
      </c>
      <c r="T292">
        <v>53</v>
      </c>
      <c r="U292">
        <v>0.64150943400000005</v>
      </c>
      <c r="V292" s="175" t="str">
        <f t="shared" si="69"/>
        <v>May - 14</v>
      </c>
      <c r="Y292" s="175" t="str">
        <f t="shared" si="70"/>
        <v>New TriggersNo amortizationAug - 14No Action Taken (Req)</v>
      </c>
      <c r="Z292" t="s">
        <v>598</v>
      </c>
      <c r="AA292" t="s">
        <v>537</v>
      </c>
      <c r="AB292" t="s">
        <v>299</v>
      </c>
      <c r="AC292">
        <v>1</v>
      </c>
      <c r="AD292" t="s">
        <v>616</v>
      </c>
      <c r="AE292">
        <v>1</v>
      </c>
      <c r="AF292">
        <v>1</v>
      </c>
      <c r="AG292" s="175" t="str">
        <f t="shared" si="71"/>
        <v>Aug - 14</v>
      </c>
      <c r="AK292" s="175" t="str">
        <f t="shared" si="72"/>
        <v>RetriggersOthersAug - 14Customer contact</v>
      </c>
      <c r="AL292" t="s">
        <v>599</v>
      </c>
      <c r="AM292" t="s">
        <v>106</v>
      </c>
      <c r="AN292" t="s">
        <v>299</v>
      </c>
      <c r="AO292" t="s">
        <v>571</v>
      </c>
      <c r="AP292">
        <v>159</v>
      </c>
      <c r="AQ292">
        <v>918</v>
      </c>
      <c r="AR292">
        <v>0.17320261440000001</v>
      </c>
      <c r="AS292" s="175" t="str">
        <f t="shared" si="73"/>
        <v>Aug - 14</v>
      </c>
      <c r="AX292" s="175"/>
      <c r="BB292" s="118"/>
      <c r="BF292" s="30"/>
    </row>
    <row r="293" spans="2:58" x14ac:dyDescent="0.3">
      <c r="B293" s="12"/>
      <c r="F293" s="123"/>
      <c r="G293" s="123"/>
      <c r="I293" s="34"/>
      <c r="J293" s="30"/>
      <c r="N293" s="175" t="str">
        <f t="shared" si="68"/>
        <v>New TriggersAgingMay - 14Action Taken (Timely)</v>
      </c>
      <c r="O293" t="s">
        <v>598</v>
      </c>
      <c r="P293" t="s">
        <v>391</v>
      </c>
      <c r="Q293" t="s">
        <v>296</v>
      </c>
      <c r="R293" t="s">
        <v>588</v>
      </c>
      <c r="S293">
        <v>11</v>
      </c>
      <c r="T293">
        <v>53</v>
      </c>
      <c r="U293">
        <v>0.20754716979999999</v>
      </c>
      <c r="V293" s="175" t="str">
        <f t="shared" si="69"/>
        <v>May - 14</v>
      </c>
      <c r="Y293" s="175" t="str">
        <f t="shared" si="70"/>
        <v>New TriggersNo amortizationFeb - 14Action Taken (Late)</v>
      </c>
      <c r="Z293" t="s">
        <v>598</v>
      </c>
      <c r="AA293" t="s">
        <v>537</v>
      </c>
      <c r="AB293" t="s">
        <v>544</v>
      </c>
      <c r="AC293">
        <v>7</v>
      </c>
      <c r="AD293" t="s">
        <v>589</v>
      </c>
      <c r="AE293">
        <v>1</v>
      </c>
      <c r="AF293">
        <v>0.14285714290000001</v>
      </c>
      <c r="AG293" s="175" t="str">
        <f t="shared" si="71"/>
        <v>Feb - 14</v>
      </c>
      <c r="AK293" s="175" t="str">
        <f t="shared" si="72"/>
        <v>RetriggersOthersAug - 14Debit ACH</v>
      </c>
      <c r="AL293" t="s">
        <v>599</v>
      </c>
      <c r="AM293" t="s">
        <v>106</v>
      </c>
      <c r="AN293" t="s">
        <v>299</v>
      </c>
      <c r="AO293" t="s">
        <v>202</v>
      </c>
      <c r="AP293">
        <v>13</v>
      </c>
      <c r="AQ293">
        <v>918</v>
      </c>
      <c r="AR293">
        <v>1.416122E-2</v>
      </c>
      <c r="AS293" s="175" t="str">
        <f t="shared" si="73"/>
        <v>Aug - 14</v>
      </c>
      <c r="AX293" s="175"/>
      <c r="BB293" s="118"/>
      <c r="BF293" s="30"/>
    </row>
    <row r="294" spans="2:58" x14ac:dyDescent="0.3">
      <c r="B294" s="12"/>
      <c r="F294" s="123"/>
      <c r="G294" s="123"/>
      <c r="I294" s="34"/>
      <c r="J294" s="30"/>
      <c r="N294" s="175" t="str">
        <f t="shared" si="68"/>
        <v>New TriggersAgingMay - 14Action Taken (Late)</v>
      </c>
      <c r="O294" t="s">
        <v>598</v>
      </c>
      <c r="P294" t="s">
        <v>391</v>
      </c>
      <c r="Q294" t="s">
        <v>296</v>
      </c>
      <c r="R294" t="s">
        <v>589</v>
      </c>
      <c r="S294">
        <v>8</v>
      </c>
      <c r="T294">
        <v>53</v>
      </c>
      <c r="U294">
        <v>0.1509433962</v>
      </c>
      <c r="V294" s="175" t="str">
        <f t="shared" si="69"/>
        <v>May - 14</v>
      </c>
      <c r="Y294" s="175" t="str">
        <f t="shared" si="70"/>
        <v>New TriggersNo amortizationFeb - 14No Action Taken (Not Req)</v>
      </c>
      <c r="Z294" t="s">
        <v>598</v>
      </c>
      <c r="AA294" t="s">
        <v>537</v>
      </c>
      <c r="AB294" t="s">
        <v>544</v>
      </c>
      <c r="AC294">
        <v>29</v>
      </c>
      <c r="AD294" t="s">
        <v>617</v>
      </c>
      <c r="AE294">
        <v>0</v>
      </c>
      <c r="AF294">
        <v>0</v>
      </c>
      <c r="AG294" s="175" t="str">
        <f t="shared" si="71"/>
        <v>Feb - 14</v>
      </c>
      <c r="AK294" s="175" t="str">
        <f t="shared" si="72"/>
        <v>RetriggersOthersAug - 14No action</v>
      </c>
      <c r="AL294" t="s">
        <v>599</v>
      </c>
      <c r="AM294" t="s">
        <v>106</v>
      </c>
      <c r="AN294" t="s">
        <v>299</v>
      </c>
      <c r="AO294" t="s">
        <v>623</v>
      </c>
      <c r="AP294">
        <v>667</v>
      </c>
      <c r="AQ294">
        <v>918</v>
      </c>
      <c r="AR294">
        <v>0.72657952069999998</v>
      </c>
      <c r="AS294" s="175" t="str">
        <f t="shared" si="73"/>
        <v>Aug - 14</v>
      </c>
      <c r="AX294" s="175"/>
      <c r="BB294" s="118"/>
      <c r="BF294" s="30"/>
    </row>
    <row r="295" spans="2:58" x14ac:dyDescent="0.3">
      <c r="B295" s="12"/>
      <c r="F295" s="123"/>
      <c r="G295" s="123"/>
      <c r="I295" s="34"/>
      <c r="J295" s="30"/>
      <c r="N295" s="175" t="str">
        <f t="shared" si="68"/>
        <v>New TriggersAgingNov - 14No Action Taken (Req)</v>
      </c>
      <c r="O295" t="s">
        <v>598</v>
      </c>
      <c r="P295" t="s">
        <v>391</v>
      </c>
      <c r="Q295" t="s">
        <v>302</v>
      </c>
      <c r="R295" t="s">
        <v>616</v>
      </c>
      <c r="S295">
        <v>1</v>
      </c>
      <c r="T295">
        <v>83</v>
      </c>
      <c r="U295">
        <v>1.20481928E-2</v>
      </c>
      <c r="V295" s="175" t="str">
        <f t="shared" si="69"/>
        <v>Nov - 14</v>
      </c>
      <c r="Y295" s="175" t="str">
        <f t="shared" si="70"/>
        <v>New TriggersNo amortizationJan - 14Action Taken (Late)</v>
      </c>
      <c r="Z295" t="s">
        <v>598</v>
      </c>
      <c r="AA295" t="s">
        <v>537</v>
      </c>
      <c r="AB295" t="s">
        <v>294</v>
      </c>
      <c r="AC295">
        <v>12</v>
      </c>
      <c r="AD295" t="s">
        <v>589</v>
      </c>
      <c r="AE295">
        <v>2</v>
      </c>
      <c r="AF295">
        <v>0.16666666669999999</v>
      </c>
      <c r="AG295" s="175" t="str">
        <f t="shared" si="71"/>
        <v>Jan - 14</v>
      </c>
      <c r="AK295" s="175" t="str">
        <f t="shared" si="72"/>
        <v>RetriggersOthersAug - 14Others</v>
      </c>
      <c r="AL295" t="s">
        <v>599</v>
      </c>
      <c r="AM295" t="s">
        <v>106</v>
      </c>
      <c r="AN295" t="s">
        <v>299</v>
      </c>
      <c r="AO295" t="s">
        <v>106</v>
      </c>
      <c r="AP295">
        <v>13</v>
      </c>
      <c r="AQ295">
        <v>918</v>
      </c>
      <c r="AR295">
        <v>1.416122E-2</v>
      </c>
      <c r="AS295" s="175" t="str">
        <f t="shared" si="73"/>
        <v>Aug - 14</v>
      </c>
      <c r="AX295" s="175"/>
      <c r="BB295" s="118"/>
      <c r="BF295" s="30"/>
    </row>
    <row r="296" spans="2:58" x14ac:dyDescent="0.3">
      <c r="B296" s="12"/>
      <c r="F296" s="123"/>
      <c r="G296" s="123"/>
      <c r="I296" s="34"/>
      <c r="J296" s="30"/>
      <c r="N296" s="175" t="str">
        <f t="shared" si="68"/>
        <v>New TriggersAgingNov - 14No Action Taken (Not Req)</v>
      </c>
      <c r="O296" t="s">
        <v>598</v>
      </c>
      <c r="P296" t="s">
        <v>391</v>
      </c>
      <c r="Q296" t="s">
        <v>302</v>
      </c>
      <c r="R296" t="s">
        <v>617</v>
      </c>
      <c r="S296">
        <v>50</v>
      </c>
      <c r="T296">
        <v>83</v>
      </c>
      <c r="U296">
        <v>0.60240963859999996</v>
      </c>
      <c r="V296" s="175" t="str">
        <f t="shared" si="69"/>
        <v>Nov - 14</v>
      </c>
      <c r="Y296" s="175" t="str">
        <f t="shared" si="70"/>
        <v>New TriggersNo amortizationJan - 14No Action Taken (Not Req)</v>
      </c>
      <c r="Z296" t="s">
        <v>598</v>
      </c>
      <c r="AA296" t="s">
        <v>537</v>
      </c>
      <c r="AB296" t="s">
        <v>294</v>
      </c>
      <c r="AC296">
        <v>64</v>
      </c>
      <c r="AD296" t="s">
        <v>617</v>
      </c>
      <c r="AE296">
        <v>0</v>
      </c>
      <c r="AF296">
        <v>0</v>
      </c>
      <c r="AG296" s="175" t="str">
        <f t="shared" si="71"/>
        <v>Jan - 14</v>
      </c>
      <c r="AK296" s="175" t="str">
        <f t="shared" si="72"/>
        <v>RetriggersOthersAug - 14Payment plan</v>
      </c>
      <c r="AL296" t="s">
        <v>599</v>
      </c>
      <c r="AM296" t="s">
        <v>106</v>
      </c>
      <c r="AN296" t="s">
        <v>299</v>
      </c>
      <c r="AO296" t="s">
        <v>538</v>
      </c>
      <c r="AP296">
        <v>48</v>
      </c>
      <c r="AQ296">
        <v>918</v>
      </c>
      <c r="AR296">
        <v>5.2287581700000002E-2</v>
      </c>
      <c r="AS296" s="175" t="str">
        <f t="shared" si="73"/>
        <v>Aug - 14</v>
      </c>
      <c r="AX296" s="175"/>
      <c r="BB296" s="118"/>
      <c r="BF296" s="30"/>
    </row>
    <row r="297" spans="2:58" x14ac:dyDescent="0.3">
      <c r="B297" s="12"/>
      <c r="F297" s="123"/>
      <c r="G297" s="123"/>
      <c r="I297" s="34"/>
      <c r="J297" s="30"/>
      <c r="N297" s="175" t="str">
        <f t="shared" si="68"/>
        <v>New TriggersAgingNov - 14Action Taken (Timely)</v>
      </c>
      <c r="O297" t="s">
        <v>598</v>
      </c>
      <c r="P297" t="s">
        <v>391</v>
      </c>
      <c r="Q297" t="s">
        <v>302</v>
      </c>
      <c r="R297" t="s">
        <v>588</v>
      </c>
      <c r="S297">
        <v>16</v>
      </c>
      <c r="T297">
        <v>83</v>
      </c>
      <c r="U297">
        <v>0.19277108430000001</v>
      </c>
      <c r="V297" s="175" t="str">
        <f t="shared" si="69"/>
        <v>Nov - 14</v>
      </c>
      <c r="Y297" s="175" t="str">
        <f t="shared" si="70"/>
        <v>New TriggersNo amortizationJul - 14Action Taken (Late)</v>
      </c>
      <c r="Z297" t="s">
        <v>598</v>
      </c>
      <c r="AA297" t="s">
        <v>537</v>
      </c>
      <c r="AB297" t="s">
        <v>298</v>
      </c>
      <c r="AC297">
        <v>43</v>
      </c>
      <c r="AD297" t="s">
        <v>589</v>
      </c>
      <c r="AE297">
        <v>4</v>
      </c>
      <c r="AF297">
        <v>9.3023255799999996E-2</v>
      </c>
      <c r="AG297" s="175" t="str">
        <f t="shared" si="71"/>
        <v>Jul - 14</v>
      </c>
      <c r="AK297" s="175" t="str">
        <f t="shared" si="72"/>
        <v>RetriggersOthersAug - 14Risk action</v>
      </c>
      <c r="AL297" t="s">
        <v>599</v>
      </c>
      <c r="AM297" t="s">
        <v>106</v>
      </c>
      <c r="AN297" t="s">
        <v>299</v>
      </c>
      <c r="AO297" t="s">
        <v>539</v>
      </c>
      <c r="AP297">
        <v>18</v>
      </c>
      <c r="AQ297">
        <v>918</v>
      </c>
      <c r="AR297">
        <v>1.9607843100000001E-2</v>
      </c>
      <c r="AS297" s="175" t="str">
        <f t="shared" si="73"/>
        <v>Aug - 14</v>
      </c>
      <c r="AX297" s="175"/>
      <c r="BB297" s="118"/>
      <c r="BF297" s="30"/>
    </row>
    <row r="298" spans="2:58" x14ac:dyDescent="0.3">
      <c r="B298" s="12"/>
      <c r="F298" s="123"/>
      <c r="G298" s="123"/>
      <c r="I298" s="34"/>
      <c r="J298" s="30"/>
      <c r="N298" s="175" t="str">
        <f t="shared" si="68"/>
        <v>New TriggersAgingNov - 14Action Taken (Late)</v>
      </c>
      <c r="O298" t="s">
        <v>598</v>
      </c>
      <c r="P298" t="s">
        <v>391</v>
      </c>
      <c r="Q298" t="s">
        <v>302</v>
      </c>
      <c r="R298" t="s">
        <v>589</v>
      </c>
      <c r="S298">
        <v>16</v>
      </c>
      <c r="T298">
        <v>83</v>
      </c>
      <c r="U298">
        <v>0.19277108430000001</v>
      </c>
      <c r="V298" s="175" t="str">
        <f t="shared" si="69"/>
        <v>Nov - 14</v>
      </c>
      <c r="Y298" s="175" t="str">
        <f t="shared" si="70"/>
        <v>New TriggersNo amortizationJul - 14Action Taken (Timely)</v>
      </c>
      <c r="Z298" t="s">
        <v>598</v>
      </c>
      <c r="AA298" t="s">
        <v>537</v>
      </c>
      <c r="AB298" t="s">
        <v>298</v>
      </c>
      <c r="AC298">
        <v>25</v>
      </c>
      <c r="AD298" t="s">
        <v>588</v>
      </c>
      <c r="AE298">
        <v>0</v>
      </c>
      <c r="AF298">
        <v>0</v>
      </c>
      <c r="AG298" s="175" t="str">
        <f t="shared" si="71"/>
        <v>Jul - 14</v>
      </c>
      <c r="AK298" s="175" t="str">
        <f t="shared" si="72"/>
        <v>RetriggersAgingDec - 14Customer contact</v>
      </c>
      <c r="AL298" t="s">
        <v>599</v>
      </c>
      <c r="AM298" t="s">
        <v>391</v>
      </c>
      <c r="AN298" t="s">
        <v>303</v>
      </c>
      <c r="AO298" t="s">
        <v>571</v>
      </c>
      <c r="AP298">
        <v>340</v>
      </c>
      <c r="AQ298">
        <v>1271</v>
      </c>
      <c r="AR298">
        <v>0.26750590089999998</v>
      </c>
      <c r="AS298" s="175" t="str">
        <f t="shared" si="73"/>
        <v>Dec - 14</v>
      </c>
      <c r="AX298" s="175"/>
      <c r="BB298" s="118"/>
      <c r="BF298" s="30"/>
    </row>
    <row r="299" spans="2:58" x14ac:dyDescent="0.3">
      <c r="B299" s="12"/>
      <c r="F299" s="123"/>
      <c r="G299" s="123"/>
      <c r="I299" s="34"/>
      <c r="J299" s="30"/>
      <c r="N299" s="175" t="str">
        <f t="shared" si="68"/>
        <v>New TriggersAgingOct - 14No Action Taken (Req)</v>
      </c>
      <c r="O299" t="s">
        <v>598</v>
      </c>
      <c r="P299" t="s">
        <v>391</v>
      </c>
      <c r="Q299" t="s">
        <v>301</v>
      </c>
      <c r="R299" t="s">
        <v>616</v>
      </c>
      <c r="S299">
        <v>2</v>
      </c>
      <c r="T299">
        <v>82</v>
      </c>
      <c r="U299">
        <v>2.4390243900000001E-2</v>
      </c>
      <c r="V299" s="175" t="str">
        <f t="shared" si="69"/>
        <v>Oct - 14</v>
      </c>
      <c r="Y299" s="175" t="str">
        <f t="shared" si="70"/>
        <v>New TriggersNo amortizationJul - 14No Action Taken (Not Req)</v>
      </c>
      <c r="Z299" t="s">
        <v>598</v>
      </c>
      <c r="AA299" t="s">
        <v>537</v>
      </c>
      <c r="AB299" t="s">
        <v>298</v>
      </c>
      <c r="AC299">
        <v>242</v>
      </c>
      <c r="AD299" t="s">
        <v>617</v>
      </c>
      <c r="AE299">
        <v>1</v>
      </c>
      <c r="AF299">
        <v>4.1322314000000002E-3</v>
      </c>
      <c r="AG299" s="175" t="str">
        <f t="shared" si="71"/>
        <v>Jul - 14</v>
      </c>
      <c r="AK299" s="175" t="str">
        <f t="shared" si="72"/>
        <v>RetriggersAgingDec - 14Debit ACH</v>
      </c>
      <c r="AL299" t="s">
        <v>599</v>
      </c>
      <c r="AM299" t="s">
        <v>391</v>
      </c>
      <c r="AN299" t="s">
        <v>303</v>
      </c>
      <c r="AO299" t="s">
        <v>202</v>
      </c>
      <c r="AP299">
        <v>2</v>
      </c>
      <c r="AQ299">
        <v>1271</v>
      </c>
      <c r="AR299">
        <v>1.5735641E-3</v>
      </c>
      <c r="AS299" s="175" t="str">
        <f t="shared" si="73"/>
        <v>Dec - 14</v>
      </c>
      <c r="AX299" s="175"/>
      <c r="BB299" s="118"/>
      <c r="BF299" s="30"/>
    </row>
    <row r="300" spans="2:58" x14ac:dyDescent="0.3">
      <c r="B300" s="12"/>
      <c r="F300" s="123"/>
      <c r="G300" s="123"/>
      <c r="I300" s="34"/>
      <c r="J300" s="30"/>
      <c r="N300" s="175" t="str">
        <f t="shared" si="68"/>
        <v>New TriggersAgingOct - 14No Action Taken (Not Req)</v>
      </c>
      <c r="O300" t="s">
        <v>598</v>
      </c>
      <c r="P300" t="s">
        <v>391</v>
      </c>
      <c r="Q300" t="s">
        <v>301</v>
      </c>
      <c r="R300" t="s">
        <v>617</v>
      </c>
      <c r="S300">
        <v>57</v>
      </c>
      <c r="T300">
        <v>82</v>
      </c>
      <c r="U300">
        <v>0.69512195119999998</v>
      </c>
      <c r="V300" s="175" t="str">
        <f t="shared" si="69"/>
        <v>Oct - 14</v>
      </c>
      <c r="Y300" s="175" t="str">
        <f t="shared" si="70"/>
        <v>New TriggersNo amortizationJul - 14No Action Taken (Req)</v>
      </c>
      <c r="Z300" t="s">
        <v>598</v>
      </c>
      <c r="AA300" t="s">
        <v>537</v>
      </c>
      <c r="AB300" t="s">
        <v>298</v>
      </c>
      <c r="AC300">
        <v>2</v>
      </c>
      <c r="AD300" t="s">
        <v>616</v>
      </c>
      <c r="AE300">
        <v>2</v>
      </c>
      <c r="AF300">
        <v>1</v>
      </c>
      <c r="AG300" s="175" t="str">
        <f t="shared" si="71"/>
        <v>Jul - 14</v>
      </c>
      <c r="AK300" s="175" t="str">
        <f t="shared" si="72"/>
        <v>RetriggersAgingDec - 14No action</v>
      </c>
      <c r="AL300" t="s">
        <v>599</v>
      </c>
      <c r="AM300" t="s">
        <v>391</v>
      </c>
      <c r="AN300" t="s">
        <v>303</v>
      </c>
      <c r="AO300" t="s">
        <v>623</v>
      </c>
      <c r="AP300">
        <v>781</v>
      </c>
      <c r="AQ300">
        <v>1271</v>
      </c>
      <c r="AR300">
        <v>0.61447678989999999</v>
      </c>
      <c r="AS300" s="175" t="str">
        <f t="shared" si="73"/>
        <v>Dec - 14</v>
      </c>
      <c r="AX300" s="175"/>
      <c r="BB300" s="118"/>
      <c r="BF300" s="30"/>
    </row>
    <row r="301" spans="2:58" x14ac:dyDescent="0.3">
      <c r="B301" s="12"/>
      <c r="F301" s="123"/>
      <c r="G301" s="123"/>
      <c r="I301" s="34"/>
      <c r="J301" s="30"/>
      <c r="N301" s="175" t="str">
        <f t="shared" si="68"/>
        <v>New TriggersAgingOct - 14Action Taken (Timely)</v>
      </c>
      <c r="O301" t="s">
        <v>598</v>
      </c>
      <c r="P301" t="s">
        <v>391</v>
      </c>
      <c r="Q301" t="s">
        <v>301</v>
      </c>
      <c r="R301" t="s">
        <v>588</v>
      </c>
      <c r="S301">
        <v>9</v>
      </c>
      <c r="T301">
        <v>82</v>
      </c>
      <c r="U301">
        <v>0.1097560976</v>
      </c>
      <c r="V301" s="175" t="str">
        <f t="shared" si="69"/>
        <v>Oct - 14</v>
      </c>
      <c r="Y301" s="175" t="str">
        <f t="shared" si="70"/>
        <v>New TriggersNo amortizationJun - 14Action Taken (Late)</v>
      </c>
      <c r="Z301" t="s">
        <v>598</v>
      </c>
      <c r="AA301" t="s">
        <v>537</v>
      </c>
      <c r="AB301" t="s">
        <v>297</v>
      </c>
      <c r="AC301">
        <v>23</v>
      </c>
      <c r="AD301" t="s">
        <v>589</v>
      </c>
      <c r="AE301">
        <v>5</v>
      </c>
      <c r="AF301">
        <v>0.2173913043</v>
      </c>
      <c r="AG301" s="175" t="str">
        <f t="shared" si="71"/>
        <v>Jun - 14</v>
      </c>
      <c r="AK301" s="175" t="str">
        <f t="shared" si="72"/>
        <v>RetriggersAgingDec - 14Others</v>
      </c>
      <c r="AL301" t="s">
        <v>599</v>
      </c>
      <c r="AM301" t="s">
        <v>391</v>
      </c>
      <c r="AN301" t="s">
        <v>303</v>
      </c>
      <c r="AO301" t="s">
        <v>106</v>
      </c>
      <c r="AP301">
        <v>7</v>
      </c>
      <c r="AQ301">
        <v>1271</v>
      </c>
      <c r="AR301">
        <v>5.5074744000000002E-3</v>
      </c>
      <c r="AS301" s="175" t="str">
        <f t="shared" si="73"/>
        <v>Dec - 14</v>
      </c>
      <c r="AX301" s="175"/>
      <c r="BB301" s="118"/>
      <c r="BF301" s="30"/>
    </row>
    <row r="302" spans="2:58" x14ac:dyDescent="0.3">
      <c r="B302" s="12"/>
      <c r="F302" s="123"/>
      <c r="G302" s="123"/>
      <c r="I302" s="34"/>
      <c r="J302" s="30"/>
      <c r="N302" s="175" t="str">
        <f t="shared" si="68"/>
        <v>New TriggersAgingOct - 14Action Taken (Late)</v>
      </c>
      <c r="O302" t="s">
        <v>598</v>
      </c>
      <c r="P302" t="s">
        <v>391</v>
      </c>
      <c r="Q302" t="s">
        <v>301</v>
      </c>
      <c r="R302" t="s">
        <v>589</v>
      </c>
      <c r="S302">
        <v>14</v>
      </c>
      <c r="T302">
        <v>82</v>
      </c>
      <c r="U302">
        <v>0.17073170730000001</v>
      </c>
      <c r="V302" s="175" t="str">
        <f t="shared" si="69"/>
        <v>Oct - 14</v>
      </c>
      <c r="Y302" s="175" t="str">
        <f t="shared" si="70"/>
        <v>New TriggersNo amortizationJun - 14Action Taken (Timely)</v>
      </c>
      <c r="Z302" t="s">
        <v>598</v>
      </c>
      <c r="AA302" t="s">
        <v>537</v>
      </c>
      <c r="AB302" t="s">
        <v>297</v>
      </c>
      <c r="AC302">
        <v>13</v>
      </c>
      <c r="AD302" t="s">
        <v>588</v>
      </c>
      <c r="AE302">
        <v>1</v>
      </c>
      <c r="AF302">
        <v>7.6923076899999998E-2</v>
      </c>
      <c r="AG302" s="175" t="str">
        <f t="shared" si="71"/>
        <v>Jun - 14</v>
      </c>
      <c r="AK302" s="175" t="str">
        <f t="shared" si="72"/>
        <v>RetriggersAgingDec - 14Payment plan</v>
      </c>
      <c r="AL302" t="s">
        <v>599</v>
      </c>
      <c r="AM302" t="s">
        <v>391</v>
      </c>
      <c r="AN302" t="s">
        <v>303</v>
      </c>
      <c r="AO302" t="s">
        <v>538</v>
      </c>
      <c r="AP302">
        <v>124</v>
      </c>
      <c r="AQ302">
        <v>1271</v>
      </c>
      <c r="AR302">
        <v>9.7560975600000002E-2</v>
      </c>
      <c r="AS302" s="175" t="str">
        <f t="shared" si="73"/>
        <v>Dec - 14</v>
      </c>
      <c r="AX302" s="175"/>
      <c r="BB302" s="118"/>
      <c r="BF302" s="30"/>
    </row>
    <row r="303" spans="2:58" x14ac:dyDescent="0.3">
      <c r="B303" s="12"/>
      <c r="F303" s="123"/>
      <c r="G303" s="123"/>
      <c r="I303" s="34"/>
      <c r="J303" s="30"/>
      <c r="N303" s="175" t="str">
        <f t="shared" si="68"/>
        <v>New TriggersAgingSep - 14No Action Taken (Not Req)</v>
      </c>
      <c r="O303" t="s">
        <v>598</v>
      </c>
      <c r="P303" t="s">
        <v>391</v>
      </c>
      <c r="Q303" t="s">
        <v>300</v>
      </c>
      <c r="R303" t="s">
        <v>617</v>
      </c>
      <c r="S303">
        <v>26</v>
      </c>
      <c r="T303">
        <v>31</v>
      </c>
      <c r="U303">
        <v>0.83870967740000002</v>
      </c>
      <c r="V303" s="175" t="str">
        <f t="shared" si="69"/>
        <v>Sep - 14</v>
      </c>
      <c r="Y303" s="175" t="str">
        <f t="shared" si="70"/>
        <v>New TriggersNo amortizationJun - 14No Action Taken (Not Req)</v>
      </c>
      <c r="Z303" t="s">
        <v>598</v>
      </c>
      <c r="AA303" t="s">
        <v>537</v>
      </c>
      <c r="AB303" t="s">
        <v>297</v>
      </c>
      <c r="AC303">
        <v>97</v>
      </c>
      <c r="AD303" t="s">
        <v>617</v>
      </c>
      <c r="AE303">
        <v>0</v>
      </c>
      <c r="AF303">
        <v>0</v>
      </c>
      <c r="AG303" s="175" t="str">
        <f t="shared" si="71"/>
        <v>Jun - 14</v>
      </c>
      <c r="AK303" s="175" t="str">
        <f t="shared" si="72"/>
        <v>RetriggersAgingDec - 14Risk action</v>
      </c>
      <c r="AL303" t="s">
        <v>599</v>
      </c>
      <c r="AM303" t="s">
        <v>391</v>
      </c>
      <c r="AN303" t="s">
        <v>303</v>
      </c>
      <c r="AO303" t="s">
        <v>539</v>
      </c>
      <c r="AP303">
        <v>17</v>
      </c>
      <c r="AQ303">
        <v>1271</v>
      </c>
      <c r="AR303">
        <v>1.3375295000000001E-2</v>
      </c>
      <c r="AS303" s="175" t="str">
        <f t="shared" si="73"/>
        <v>Dec - 14</v>
      </c>
      <c r="AX303" s="175"/>
      <c r="BB303" s="118"/>
      <c r="BF303" s="30"/>
    </row>
    <row r="304" spans="2:58" x14ac:dyDescent="0.3">
      <c r="B304" s="12"/>
      <c r="F304" s="123"/>
      <c r="G304" s="123"/>
      <c r="I304" s="34"/>
      <c r="J304" s="30"/>
      <c r="N304" s="175" t="str">
        <f t="shared" si="68"/>
        <v>New TriggersAgingSep - 14Action Taken (Timely)</v>
      </c>
      <c r="O304" t="s">
        <v>598</v>
      </c>
      <c r="P304" t="s">
        <v>391</v>
      </c>
      <c r="Q304" t="s">
        <v>300</v>
      </c>
      <c r="R304" t="s">
        <v>588</v>
      </c>
      <c r="S304">
        <v>2</v>
      </c>
      <c r="T304">
        <v>31</v>
      </c>
      <c r="U304">
        <v>6.4516129000000005E-2</v>
      </c>
      <c r="V304" s="175" t="str">
        <f t="shared" si="69"/>
        <v>Sep - 14</v>
      </c>
      <c r="Y304" s="175" t="str">
        <f t="shared" si="70"/>
        <v>New TriggersNo amortizationJun - 14No Action Taken (Req)</v>
      </c>
      <c r="Z304" t="s">
        <v>598</v>
      </c>
      <c r="AA304" t="s">
        <v>537</v>
      </c>
      <c r="AB304" t="s">
        <v>297</v>
      </c>
      <c r="AC304">
        <v>1</v>
      </c>
      <c r="AD304" t="s">
        <v>616</v>
      </c>
      <c r="AE304">
        <v>1</v>
      </c>
      <c r="AF304">
        <v>1</v>
      </c>
      <c r="AG304" s="175" t="str">
        <f t="shared" si="71"/>
        <v>Jun - 14</v>
      </c>
      <c r="AK304" s="175" t="str">
        <f t="shared" si="72"/>
        <v>RetriggersCV dropDec - 14Customer contact</v>
      </c>
      <c r="AL304" t="s">
        <v>599</v>
      </c>
      <c r="AM304" t="s">
        <v>203</v>
      </c>
      <c r="AN304" t="s">
        <v>303</v>
      </c>
      <c r="AO304" t="s">
        <v>571</v>
      </c>
      <c r="AP304">
        <v>85</v>
      </c>
      <c r="AQ304">
        <v>1056</v>
      </c>
      <c r="AR304">
        <v>8.0492424199999996E-2</v>
      </c>
      <c r="AS304" s="175" t="str">
        <f t="shared" si="73"/>
        <v>Dec - 14</v>
      </c>
      <c r="AX304" s="175"/>
      <c r="BB304" s="118"/>
      <c r="BF304" s="30"/>
    </row>
    <row r="305" spans="2:58" x14ac:dyDescent="0.3">
      <c r="B305" s="12"/>
      <c r="F305" s="123"/>
      <c r="G305" s="123"/>
      <c r="I305" s="34"/>
      <c r="J305" s="30"/>
      <c r="N305" s="175" t="str">
        <f t="shared" si="68"/>
        <v>New TriggersAgingSep - 14Action Taken (Late)</v>
      </c>
      <c r="O305" t="s">
        <v>598</v>
      </c>
      <c r="P305" t="s">
        <v>391</v>
      </c>
      <c r="Q305" t="s">
        <v>300</v>
      </c>
      <c r="R305" t="s">
        <v>589</v>
      </c>
      <c r="S305">
        <v>3</v>
      </c>
      <c r="T305">
        <v>31</v>
      </c>
      <c r="U305">
        <v>9.6774193499999994E-2</v>
      </c>
      <c r="V305" s="175" t="str">
        <f t="shared" si="69"/>
        <v>Sep - 14</v>
      </c>
      <c r="Y305" s="175" t="str">
        <f t="shared" si="70"/>
        <v>New TriggersNo amortizationMar - 14Action Taken (Late)</v>
      </c>
      <c r="Z305" t="s">
        <v>598</v>
      </c>
      <c r="AA305" t="s">
        <v>537</v>
      </c>
      <c r="AB305" t="s">
        <v>525</v>
      </c>
      <c r="AC305">
        <v>9</v>
      </c>
      <c r="AD305" t="s">
        <v>589</v>
      </c>
      <c r="AE305">
        <v>1</v>
      </c>
      <c r="AF305">
        <v>0.11111111110000001</v>
      </c>
      <c r="AG305" s="175" t="str">
        <f t="shared" si="71"/>
        <v>Mar - 14</v>
      </c>
      <c r="AK305" s="175" t="str">
        <f t="shared" si="72"/>
        <v>RetriggersCV dropDec - 14No action</v>
      </c>
      <c r="AL305" t="s">
        <v>599</v>
      </c>
      <c r="AM305" t="s">
        <v>203</v>
      </c>
      <c r="AN305" t="s">
        <v>303</v>
      </c>
      <c r="AO305" t="s">
        <v>623</v>
      </c>
      <c r="AP305">
        <v>925</v>
      </c>
      <c r="AQ305">
        <v>1056</v>
      </c>
      <c r="AR305">
        <v>0.87594696969999997</v>
      </c>
      <c r="AS305" s="175" t="str">
        <f t="shared" si="73"/>
        <v>Dec - 14</v>
      </c>
      <c r="AX305" s="175"/>
      <c r="BB305" s="118"/>
      <c r="BF305" s="30"/>
    </row>
    <row r="306" spans="2:58" x14ac:dyDescent="0.3">
      <c r="B306" s="12"/>
      <c r="F306" s="123"/>
      <c r="G306" s="123"/>
      <c r="I306" s="34"/>
      <c r="J306" s="30"/>
      <c r="N306" s="175" t="str">
        <f t="shared" si="68"/>
        <v>New TriggersCV dropApr - 14No Action Taken (Req)</v>
      </c>
      <c r="O306" t="s">
        <v>598</v>
      </c>
      <c r="P306" t="s">
        <v>203</v>
      </c>
      <c r="Q306" t="s">
        <v>295</v>
      </c>
      <c r="R306" t="s">
        <v>616</v>
      </c>
      <c r="S306">
        <v>2</v>
      </c>
      <c r="T306">
        <v>273</v>
      </c>
      <c r="U306">
        <v>7.3260073000000004E-3</v>
      </c>
      <c r="V306" s="175" t="str">
        <f t="shared" si="69"/>
        <v>Apr - 14</v>
      </c>
      <c r="Y306" s="175" t="str">
        <f t="shared" si="70"/>
        <v>New TriggersNo amortizationMar - 14Action Taken (Timely)</v>
      </c>
      <c r="Z306" t="s">
        <v>598</v>
      </c>
      <c r="AA306" t="s">
        <v>537</v>
      </c>
      <c r="AB306" t="s">
        <v>525</v>
      </c>
      <c r="AC306">
        <v>2</v>
      </c>
      <c r="AD306" t="s">
        <v>588</v>
      </c>
      <c r="AE306">
        <v>0</v>
      </c>
      <c r="AF306">
        <v>0</v>
      </c>
      <c r="AG306" s="175" t="str">
        <f t="shared" si="71"/>
        <v>Mar - 14</v>
      </c>
      <c r="AK306" s="175" t="str">
        <f t="shared" si="72"/>
        <v>RetriggersCV dropDec - 14Others</v>
      </c>
      <c r="AL306" t="s">
        <v>599</v>
      </c>
      <c r="AM306" t="s">
        <v>203</v>
      </c>
      <c r="AN306" t="s">
        <v>303</v>
      </c>
      <c r="AO306" t="s">
        <v>106</v>
      </c>
      <c r="AP306">
        <v>3</v>
      </c>
      <c r="AQ306">
        <v>1056</v>
      </c>
      <c r="AR306">
        <v>2.8409091E-3</v>
      </c>
      <c r="AS306" s="175" t="str">
        <f t="shared" si="73"/>
        <v>Dec - 14</v>
      </c>
      <c r="AX306" s="175"/>
      <c r="BB306" s="118"/>
      <c r="BF306" s="30"/>
    </row>
    <row r="307" spans="2:58" x14ac:dyDescent="0.3">
      <c r="B307" s="12"/>
      <c r="F307" s="123"/>
      <c r="G307" s="123"/>
      <c r="I307" s="34"/>
      <c r="J307" s="30"/>
      <c r="N307" s="175" t="str">
        <f t="shared" si="68"/>
        <v>New TriggersCV dropApr - 14No Action Taken (Not Req)</v>
      </c>
      <c r="O307" t="s">
        <v>598</v>
      </c>
      <c r="P307" t="s">
        <v>203</v>
      </c>
      <c r="Q307" t="s">
        <v>295</v>
      </c>
      <c r="R307" t="s">
        <v>617</v>
      </c>
      <c r="S307">
        <v>216</v>
      </c>
      <c r="T307">
        <v>273</v>
      </c>
      <c r="U307">
        <v>0.79120879119999998</v>
      </c>
      <c r="V307" s="175" t="str">
        <f t="shared" si="69"/>
        <v>Apr - 14</v>
      </c>
      <c r="Y307" s="175" t="str">
        <f t="shared" si="70"/>
        <v>New TriggersNo amortizationMar - 14No Action Taken (Not Req)</v>
      </c>
      <c r="Z307" t="s">
        <v>598</v>
      </c>
      <c r="AA307" t="s">
        <v>537</v>
      </c>
      <c r="AB307" t="s">
        <v>525</v>
      </c>
      <c r="AC307">
        <v>46</v>
      </c>
      <c r="AD307" t="s">
        <v>617</v>
      </c>
      <c r="AE307">
        <v>1</v>
      </c>
      <c r="AF307">
        <v>2.1739130400000001E-2</v>
      </c>
      <c r="AG307" s="175" t="str">
        <f t="shared" si="71"/>
        <v>Mar - 14</v>
      </c>
      <c r="AK307" s="175" t="str">
        <f t="shared" si="72"/>
        <v>RetriggersCV dropDec - 14Payment plan</v>
      </c>
      <c r="AL307" t="s">
        <v>599</v>
      </c>
      <c r="AM307" t="s">
        <v>203</v>
      </c>
      <c r="AN307" t="s">
        <v>303</v>
      </c>
      <c r="AO307" t="s">
        <v>538</v>
      </c>
      <c r="AP307">
        <v>39</v>
      </c>
      <c r="AQ307">
        <v>1056</v>
      </c>
      <c r="AR307">
        <v>3.6931818200000001E-2</v>
      </c>
      <c r="AS307" s="175" t="str">
        <f t="shared" si="73"/>
        <v>Dec - 14</v>
      </c>
      <c r="AX307" s="175"/>
      <c r="BB307" s="118"/>
      <c r="BF307" s="30"/>
    </row>
    <row r="308" spans="2:58" x14ac:dyDescent="0.3">
      <c r="B308" s="12"/>
      <c r="F308" s="123"/>
      <c r="G308" s="123"/>
      <c r="I308" s="34"/>
      <c r="J308" s="30"/>
      <c r="N308" s="175" t="str">
        <f t="shared" si="68"/>
        <v>New TriggersCV dropApr - 14Action Taken (Timely)</v>
      </c>
      <c r="O308" t="s">
        <v>598</v>
      </c>
      <c r="P308" t="s">
        <v>203</v>
      </c>
      <c r="Q308" t="s">
        <v>295</v>
      </c>
      <c r="R308" t="s">
        <v>588</v>
      </c>
      <c r="S308">
        <v>28</v>
      </c>
      <c r="T308">
        <v>273</v>
      </c>
      <c r="U308">
        <v>0.1025641026</v>
      </c>
      <c r="V308" s="175" t="str">
        <f t="shared" si="69"/>
        <v>Apr - 14</v>
      </c>
      <c r="Y308" s="175" t="str">
        <f t="shared" si="70"/>
        <v>New TriggersNo amortizationMay - 14Action Taken (Late)</v>
      </c>
      <c r="Z308" t="s">
        <v>598</v>
      </c>
      <c r="AA308" t="s">
        <v>537</v>
      </c>
      <c r="AB308" t="s">
        <v>296</v>
      </c>
      <c r="AC308">
        <v>9</v>
      </c>
      <c r="AD308" t="s">
        <v>589</v>
      </c>
      <c r="AE308">
        <v>2</v>
      </c>
      <c r="AF308">
        <v>0.22222222220000001</v>
      </c>
      <c r="AG308" s="175" t="str">
        <f t="shared" si="71"/>
        <v>May - 14</v>
      </c>
      <c r="AK308" s="175" t="str">
        <f t="shared" si="72"/>
        <v>RetriggersCV dropDec - 14Risk action</v>
      </c>
      <c r="AL308" t="s">
        <v>599</v>
      </c>
      <c r="AM308" t="s">
        <v>203</v>
      </c>
      <c r="AN308" t="s">
        <v>303</v>
      </c>
      <c r="AO308" t="s">
        <v>539</v>
      </c>
      <c r="AP308">
        <v>4</v>
      </c>
      <c r="AQ308">
        <v>1056</v>
      </c>
      <c r="AR308">
        <v>3.7878788E-3</v>
      </c>
      <c r="AS308" s="175" t="str">
        <f t="shared" si="73"/>
        <v>Dec - 14</v>
      </c>
      <c r="AX308" s="175"/>
      <c r="BB308" s="118"/>
      <c r="BF308" s="30"/>
    </row>
    <row r="309" spans="2:58" x14ac:dyDescent="0.3">
      <c r="B309" s="12"/>
      <c r="F309" s="123"/>
      <c r="G309" s="123"/>
      <c r="I309" s="34"/>
      <c r="J309" s="30"/>
      <c r="N309" s="175" t="str">
        <f t="shared" si="68"/>
        <v>New TriggersCV dropApr - 14Action Taken (Late)</v>
      </c>
      <c r="O309" t="s">
        <v>598</v>
      </c>
      <c r="P309" t="s">
        <v>203</v>
      </c>
      <c r="Q309" t="s">
        <v>295</v>
      </c>
      <c r="R309" t="s">
        <v>589</v>
      </c>
      <c r="S309">
        <v>27</v>
      </c>
      <c r="T309">
        <v>273</v>
      </c>
      <c r="U309">
        <v>9.8901098899999998E-2</v>
      </c>
      <c r="V309" s="175" t="str">
        <f t="shared" si="69"/>
        <v>Apr - 14</v>
      </c>
      <c r="Y309" s="175" t="str">
        <f t="shared" si="70"/>
        <v>New TriggersNo amortizationMay - 14Action Taken (Timely)</v>
      </c>
      <c r="Z309" t="s">
        <v>598</v>
      </c>
      <c r="AA309" t="s">
        <v>537</v>
      </c>
      <c r="AB309" t="s">
        <v>296</v>
      </c>
      <c r="AC309">
        <v>15</v>
      </c>
      <c r="AD309" t="s">
        <v>588</v>
      </c>
      <c r="AE309">
        <v>1</v>
      </c>
      <c r="AF309">
        <v>6.6666666700000002E-2</v>
      </c>
      <c r="AG309" s="175" t="str">
        <f t="shared" si="71"/>
        <v>May - 14</v>
      </c>
      <c r="AK309" s="175" t="str">
        <f t="shared" si="72"/>
        <v>RetriggersDebit ACH behaviorDec - 14Customer contact</v>
      </c>
      <c r="AL309" t="s">
        <v>599</v>
      </c>
      <c r="AM309" t="s">
        <v>204</v>
      </c>
      <c r="AN309" t="s">
        <v>303</v>
      </c>
      <c r="AO309" t="s">
        <v>571</v>
      </c>
      <c r="AP309">
        <v>16</v>
      </c>
      <c r="AQ309">
        <v>386</v>
      </c>
      <c r="AR309">
        <v>4.1450777199999997E-2</v>
      </c>
      <c r="AS309" s="175" t="str">
        <f t="shared" si="73"/>
        <v>Dec - 14</v>
      </c>
      <c r="AX309" s="175"/>
      <c r="BB309" s="118"/>
      <c r="BF309" s="30"/>
    </row>
    <row r="310" spans="2:58" x14ac:dyDescent="0.3">
      <c r="B310" s="12"/>
      <c r="F310" s="123"/>
      <c r="G310" s="123"/>
      <c r="I310" s="34"/>
      <c r="J310" s="30"/>
      <c r="N310" s="175" t="str">
        <f t="shared" si="68"/>
        <v>New TriggersCV dropAug - 14No Action Taken (Not Req)</v>
      </c>
      <c r="O310" t="s">
        <v>598</v>
      </c>
      <c r="P310" t="s">
        <v>203</v>
      </c>
      <c r="Q310" t="s">
        <v>299</v>
      </c>
      <c r="R310" t="s">
        <v>617</v>
      </c>
      <c r="S310">
        <v>330</v>
      </c>
      <c r="T310">
        <v>378</v>
      </c>
      <c r="U310">
        <v>0.87301587300000005</v>
      </c>
      <c r="V310" s="175" t="str">
        <f t="shared" si="69"/>
        <v>Aug - 14</v>
      </c>
      <c r="Y310" s="175" t="str">
        <f t="shared" si="70"/>
        <v>New TriggersNo amortizationMay - 14No Action Taken (Not Req)</v>
      </c>
      <c r="Z310" t="s">
        <v>598</v>
      </c>
      <c r="AA310" t="s">
        <v>537</v>
      </c>
      <c r="AB310" t="s">
        <v>296</v>
      </c>
      <c r="AC310">
        <v>45</v>
      </c>
      <c r="AD310" t="s">
        <v>617</v>
      </c>
      <c r="AE310">
        <v>0</v>
      </c>
      <c r="AF310">
        <v>0</v>
      </c>
      <c r="AG310" s="175" t="str">
        <f t="shared" si="71"/>
        <v>May - 14</v>
      </c>
      <c r="AK310" s="175" t="str">
        <f t="shared" si="72"/>
        <v>RetriggersDebit ACH behaviorDec - 14No action</v>
      </c>
      <c r="AL310" t="s">
        <v>599</v>
      </c>
      <c r="AM310" t="s">
        <v>204</v>
      </c>
      <c r="AN310" t="s">
        <v>303</v>
      </c>
      <c r="AO310" t="s">
        <v>623</v>
      </c>
      <c r="AP310">
        <v>366</v>
      </c>
      <c r="AQ310">
        <v>386</v>
      </c>
      <c r="AR310">
        <v>0.94818652849999996</v>
      </c>
      <c r="AS310" s="175" t="str">
        <f t="shared" si="73"/>
        <v>Dec - 14</v>
      </c>
      <c r="AX310" s="175"/>
      <c r="BB310" s="118"/>
      <c r="BF310" s="30"/>
    </row>
    <row r="311" spans="2:58" x14ac:dyDescent="0.3">
      <c r="B311" s="12"/>
      <c r="F311" s="123"/>
      <c r="G311" s="123"/>
      <c r="I311" s="34"/>
      <c r="J311" s="30"/>
      <c r="N311" s="175" t="str">
        <f t="shared" si="68"/>
        <v>New TriggersCV dropAug - 14Action Taken (Timely)</v>
      </c>
      <c r="O311" t="s">
        <v>598</v>
      </c>
      <c r="P311" t="s">
        <v>203</v>
      </c>
      <c r="Q311" t="s">
        <v>299</v>
      </c>
      <c r="R311" t="s">
        <v>588</v>
      </c>
      <c r="S311">
        <v>37</v>
      </c>
      <c r="T311">
        <v>378</v>
      </c>
      <c r="U311">
        <v>9.7883597899999994E-2</v>
      </c>
      <c r="V311" s="175" t="str">
        <f t="shared" si="69"/>
        <v>Aug - 14</v>
      </c>
      <c r="Y311" s="175" t="str">
        <f t="shared" si="70"/>
        <v>New TriggersNo amortizationMay - 14No Action Taken (Req)</v>
      </c>
      <c r="Z311" t="s">
        <v>598</v>
      </c>
      <c r="AA311" t="s">
        <v>537</v>
      </c>
      <c r="AB311" t="s">
        <v>296</v>
      </c>
      <c r="AC311">
        <v>1</v>
      </c>
      <c r="AD311" t="s">
        <v>616</v>
      </c>
      <c r="AE311">
        <v>1</v>
      </c>
      <c r="AF311">
        <v>1</v>
      </c>
      <c r="AG311" s="175" t="str">
        <f t="shared" si="71"/>
        <v>May - 14</v>
      </c>
      <c r="AK311" s="175" t="str">
        <f t="shared" si="72"/>
        <v>RetriggersDebit ACH behaviorDec - 14Others</v>
      </c>
      <c r="AL311" t="s">
        <v>599</v>
      </c>
      <c r="AM311" t="s">
        <v>204</v>
      </c>
      <c r="AN311" t="s">
        <v>303</v>
      </c>
      <c r="AO311" t="s">
        <v>106</v>
      </c>
      <c r="AP311">
        <v>2</v>
      </c>
      <c r="AQ311">
        <v>386</v>
      </c>
      <c r="AR311">
        <v>5.1813472000000003E-3</v>
      </c>
      <c r="AS311" s="175" t="str">
        <f t="shared" si="73"/>
        <v>Dec - 14</v>
      </c>
      <c r="AX311" s="175"/>
      <c r="BB311" s="118"/>
      <c r="BF311" s="30"/>
    </row>
    <row r="312" spans="2:58" x14ac:dyDescent="0.3">
      <c r="B312" s="12"/>
      <c r="F312" s="123"/>
      <c r="G312" s="123"/>
      <c r="I312" s="34"/>
      <c r="J312" s="30"/>
      <c r="N312" s="175" t="str">
        <f t="shared" si="68"/>
        <v>New TriggersCV dropAug - 14Action Taken (Late)</v>
      </c>
      <c r="O312" t="s">
        <v>598</v>
      </c>
      <c r="P312" t="s">
        <v>203</v>
      </c>
      <c r="Q312" t="s">
        <v>299</v>
      </c>
      <c r="R312" t="s">
        <v>589</v>
      </c>
      <c r="S312">
        <v>11</v>
      </c>
      <c r="T312">
        <v>378</v>
      </c>
      <c r="U312">
        <v>2.9100529100000001E-2</v>
      </c>
      <c r="V312" s="175" t="str">
        <f t="shared" si="69"/>
        <v>Aug - 14</v>
      </c>
      <c r="Y312" s="175" t="str">
        <f t="shared" si="70"/>
        <v>New TriggersOthersApr - 14Action Taken (Late)</v>
      </c>
      <c r="Z312" t="s">
        <v>598</v>
      </c>
      <c r="AA312" t="s">
        <v>106</v>
      </c>
      <c r="AB312" t="s">
        <v>295</v>
      </c>
      <c r="AC312">
        <v>21</v>
      </c>
      <c r="AD312" t="s">
        <v>589</v>
      </c>
      <c r="AE312">
        <v>1</v>
      </c>
      <c r="AF312">
        <v>4.7619047599999999E-2</v>
      </c>
      <c r="AG312" s="175" t="str">
        <f t="shared" si="71"/>
        <v>Apr - 14</v>
      </c>
      <c r="AK312" s="175" t="str">
        <f t="shared" si="72"/>
        <v>RetriggersDebit ACH behaviorDec - 14Risk action</v>
      </c>
      <c r="AL312" t="s">
        <v>599</v>
      </c>
      <c r="AM312" t="s">
        <v>204</v>
      </c>
      <c r="AN312" t="s">
        <v>303</v>
      </c>
      <c r="AO312" t="s">
        <v>539</v>
      </c>
      <c r="AP312">
        <v>2</v>
      </c>
      <c r="AQ312">
        <v>386</v>
      </c>
      <c r="AR312">
        <v>5.1813472000000003E-3</v>
      </c>
      <c r="AS312" s="175" t="str">
        <f t="shared" si="73"/>
        <v>Dec - 14</v>
      </c>
      <c r="AX312" s="175"/>
      <c r="BB312" s="118"/>
      <c r="BF312" s="30"/>
    </row>
    <row r="313" spans="2:58" x14ac:dyDescent="0.3">
      <c r="B313" s="12"/>
      <c r="F313" s="123"/>
      <c r="G313" s="123"/>
      <c r="I313" s="34"/>
      <c r="J313" s="30"/>
      <c r="N313" s="175" t="str">
        <f t="shared" si="68"/>
        <v>New TriggersCV dropAll MonthsAction Taken (Timely)</v>
      </c>
      <c r="O313" t="s">
        <v>598</v>
      </c>
      <c r="P313" t="s">
        <v>203</v>
      </c>
      <c r="Q313" t="s">
        <v>594</v>
      </c>
      <c r="R313" t="s">
        <v>588</v>
      </c>
      <c r="S313">
        <v>235</v>
      </c>
      <c r="T313">
        <v>2392</v>
      </c>
      <c r="U313">
        <v>9.8244147200000007E-2</v>
      </c>
      <c r="V313" s="175" t="str">
        <f t="shared" si="69"/>
        <v>All Months</v>
      </c>
      <c r="Y313" s="175" t="str">
        <f t="shared" si="70"/>
        <v>New TriggersOthersApr - 14Action Taken (Timely)</v>
      </c>
      <c r="Z313" t="s">
        <v>598</v>
      </c>
      <c r="AA313" t="s">
        <v>106</v>
      </c>
      <c r="AB313" t="s">
        <v>295</v>
      </c>
      <c r="AC313">
        <v>40</v>
      </c>
      <c r="AD313" t="s">
        <v>588</v>
      </c>
      <c r="AE313">
        <v>1</v>
      </c>
      <c r="AF313">
        <v>2.5000000000000001E-2</v>
      </c>
      <c r="AG313" s="175" t="str">
        <f t="shared" si="71"/>
        <v>Apr - 14</v>
      </c>
      <c r="AK313" s="175" t="str">
        <f t="shared" si="72"/>
        <v>RetriggersNo amortizationDec - 14Customer contact</v>
      </c>
      <c r="AL313" t="s">
        <v>599</v>
      </c>
      <c r="AM313" t="s">
        <v>537</v>
      </c>
      <c r="AN313" t="s">
        <v>303</v>
      </c>
      <c r="AO313" t="s">
        <v>571</v>
      </c>
      <c r="AP313">
        <v>875</v>
      </c>
      <c r="AQ313">
        <v>6763</v>
      </c>
      <c r="AR313">
        <v>0.12938045249999999</v>
      </c>
      <c r="AS313" s="175" t="str">
        <f t="shared" si="73"/>
        <v>Dec - 14</v>
      </c>
      <c r="AX313" s="175"/>
      <c r="BB313" s="118"/>
      <c r="BF313" s="30"/>
    </row>
    <row r="314" spans="2:58" x14ac:dyDescent="0.3">
      <c r="B314" s="12"/>
      <c r="F314" s="123"/>
      <c r="G314" s="123"/>
      <c r="I314" s="34"/>
      <c r="J314" s="30"/>
      <c r="N314" s="175" t="str">
        <f t="shared" si="68"/>
        <v>New TriggersCV dropAll MonthsAction Taken (Late)</v>
      </c>
      <c r="O314" t="s">
        <v>598</v>
      </c>
      <c r="P314" t="s">
        <v>203</v>
      </c>
      <c r="Q314" t="s">
        <v>594</v>
      </c>
      <c r="R314" t="s">
        <v>589</v>
      </c>
      <c r="S314">
        <v>121</v>
      </c>
      <c r="T314">
        <v>2392</v>
      </c>
      <c r="U314">
        <v>5.0585284299999998E-2</v>
      </c>
      <c r="V314" s="175" t="str">
        <f t="shared" si="69"/>
        <v>All Months</v>
      </c>
      <c r="Y314" s="175" t="str">
        <f t="shared" si="70"/>
        <v>New TriggersOthersApr - 14No Action Taken (Not Req)</v>
      </c>
      <c r="Z314" t="s">
        <v>598</v>
      </c>
      <c r="AA314" t="s">
        <v>106</v>
      </c>
      <c r="AB314" t="s">
        <v>295</v>
      </c>
      <c r="AC314">
        <v>222</v>
      </c>
      <c r="AD314" t="s">
        <v>617</v>
      </c>
      <c r="AE314">
        <v>3</v>
      </c>
      <c r="AF314">
        <v>1.3513513499999999E-2</v>
      </c>
      <c r="AG314" s="175" t="str">
        <f t="shared" si="71"/>
        <v>Apr - 14</v>
      </c>
      <c r="AK314" s="175" t="str">
        <f t="shared" si="72"/>
        <v>RetriggersNo amortizationDec - 14Debit ACH</v>
      </c>
      <c r="AL314" t="s">
        <v>599</v>
      </c>
      <c r="AM314" t="s">
        <v>537</v>
      </c>
      <c r="AN314" t="s">
        <v>303</v>
      </c>
      <c r="AO314" t="s">
        <v>202</v>
      </c>
      <c r="AP314">
        <v>23</v>
      </c>
      <c r="AQ314">
        <v>6763</v>
      </c>
      <c r="AR314">
        <v>3.4008576E-3</v>
      </c>
      <c r="AS314" s="175" t="str">
        <f t="shared" si="73"/>
        <v>Dec - 14</v>
      </c>
      <c r="AX314" s="175"/>
      <c r="BB314" s="118"/>
      <c r="BF314" s="30"/>
    </row>
    <row r="315" spans="2:58" x14ac:dyDescent="0.3">
      <c r="B315" s="12"/>
      <c r="F315" s="123"/>
      <c r="G315" s="123"/>
      <c r="I315" s="34"/>
      <c r="J315" s="30"/>
      <c r="N315" s="175" t="str">
        <f t="shared" si="68"/>
        <v>New TriggersCV dropAll MonthsNo Action Taken (Not Req)</v>
      </c>
      <c r="O315" t="s">
        <v>598</v>
      </c>
      <c r="P315" t="s">
        <v>203</v>
      </c>
      <c r="Q315" t="s">
        <v>594</v>
      </c>
      <c r="R315" t="s">
        <v>617</v>
      </c>
      <c r="S315">
        <v>2032</v>
      </c>
      <c r="T315">
        <v>2392</v>
      </c>
      <c r="U315">
        <v>0.84949832780000001</v>
      </c>
      <c r="V315" s="175" t="str">
        <f t="shared" si="69"/>
        <v>All Months</v>
      </c>
      <c r="Y315" s="175" t="str">
        <f t="shared" si="70"/>
        <v>New TriggersOthersApr - 14No Action Taken (Req)</v>
      </c>
      <c r="Z315" t="s">
        <v>598</v>
      </c>
      <c r="AA315" t="s">
        <v>106</v>
      </c>
      <c r="AB315" t="s">
        <v>295</v>
      </c>
      <c r="AC315">
        <v>1</v>
      </c>
      <c r="AD315" t="s">
        <v>616</v>
      </c>
      <c r="AE315">
        <v>1</v>
      </c>
      <c r="AF315">
        <v>1</v>
      </c>
      <c r="AG315" s="175" t="str">
        <f t="shared" si="71"/>
        <v>Apr - 14</v>
      </c>
      <c r="AK315" s="175" t="str">
        <f t="shared" si="72"/>
        <v>RetriggersNo amortizationDec - 14No action</v>
      </c>
      <c r="AL315" t="s">
        <v>599</v>
      </c>
      <c r="AM315" t="s">
        <v>537</v>
      </c>
      <c r="AN315" t="s">
        <v>303</v>
      </c>
      <c r="AO315" t="s">
        <v>623</v>
      </c>
      <c r="AP315">
        <v>5344</v>
      </c>
      <c r="AQ315">
        <v>6763</v>
      </c>
      <c r="AR315">
        <v>0.79018187200000001</v>
      </c>
      <c r="AS315" s="175" t="str">
        <f t="shared" si="73"/>
        <v>Dec - 14</v>
      </c>
      <c r="AX315" s="175"/>
      <c r="BB315" s="118"/>
      <c r="BF315" s="30"/>
    </row>
    <row r="316" spans="2:58" x14ac:dyDescent="0.3">
      <c r="B316" s="12"/>
      <c r="F316" s="123"/>
      <c r="G316" s="123"/>
      <c r="I316" s="34"/>
      <c r="J316" s="30"/>
      <c r="N316" s="175" t="str">
        <f t="shared" si="68"/>
        <v>New TriggersCV dropAll MonthsNo Action Taken (Req)</v>
      </c>
      <c r="O316" t="s">
        <v>598</v>
      </c>
      <c r="P316" t="s">
        <v>203</v>
      </c>
      <c r="Q316" t="s">
        <v>594</v>
      </c>
      <c r="R316" t="s">
        <v>616</v>
      </c>
      <c r="S316">
        <v>4</v>
      </c>
      <c r="T316">
        <v>2392</v>
      </c>
      <c r="U316">
        <v>1.6722408E-3</v>
      </c>
      <c r="V316" s="175" t="str">
        <f t="shared" si="69"/>
        <v>All Months</v>
      </c>
      <c r="Y316" s="175" t="str">
        <f t="shared" si="70"/>
        <v>New TriggersOthersAug - 14Action Taken (Late)</v>
      </c>
      <c r="Z316" t="s">
        <v>598</v>
      </c>
      <c r="AA316" t="s">
        <v>106</v>
      </c>
      <c r="AB316" t="s">
        <v>299</v>
      </c>
      <c r="AC316">
        <v>19</v>
      </c>
      <c r="AD316" t="s">
        <v>589</v>
      </c>
      <c r="AE316">
        <v>3</v>
      </c>
      <c r="AF316">
        <v>0.15789473679999999</v>
      </c>
      <c r="AG316" s="175" t="str">
        <f t="shared" si="71"/>
        <v>Aug - 14</v>
      </c>
      <c r="AK316" s="175" t="str">
        <f t="shared" si="72"/>
        <v>RetriggersNo amortizationDec - 14Others</v>
      </c>
      <c r="AL316" t="s">
        <v>599</v>
      </c>
      <c r="AM316" t="s">
        <v>537</v>
      </c>
      <c r="AN316" t="s">
        <v>303</v>
      </c>
      <c r="AO316" t="s">
        <v>106</v>
      </c>
      <c r="AP316">
        <v>36</v>
      </c>
      <c r="AQ316">
        <v>6763</v>
      </c>
      <c r="AR316">
        <v>5.3230815000000001E-3</v>
      </c>
      <c r="AS316" s="175" t="str">
        <f t="shared" si="73"/>
        <v>Dec - 14</v>
      </c>
      <c r="AX316" s="175"/>
      <c r="BB316" s="118"/>
      <c r="BF316" s="30"/>
    </row>
    <row r="317" spans="2:58" x14ac:dyDescent="0.3">
      <c r="B317" s="12"/>
      <c r="F317" s="123"/>
      <c r="G317" s="123"/>
      <c r="I317" s="34"/>
      <c r="J317" s="30"/>
      <c r="N317" s="175" t="str">
        <f t="shared" si="68"/>
        <v>New TriggersCV dropDec - 14No Action Taken (Not Req)</v>
      </c>
      <c r="O317" t="s">
        <v>598</v>
      </c>
      <c r="P317" t="s">
        <v>203</v>
      </c>
      <c r="Q317" t="s">
        <v>303</v>
      </c>
      <c r="R317" t="s">
        <v>617</v>
      </c>
      <c r="S317">
        <v>423</v>
      </c>
      <c r="T317">
        <v>479</v>
      </c>
      <c r="U317">
        <v>0.88308977040000003</v>
      </c>
      <c r="V317" s="175" t="str">
        <f t="shared" si="69"/>
        <v>Dec - 14</v>
      </c>
      <c r="Y317" s="175" t="str">
        <f t="shared" si="70"/>
        <v>New TriggersOthersAug - 14Action Taken (Timely)</v>
      </c>
      <c r="Z317" t="s">
        <v>598</v>
      </c>
      <c r="AA317" t="s">
        <v>106</v>
      </c>
      <c r="AB317" t="s">
        <v>299</v>
      </c>
      <c r="AC317">
        <v>56</v>
      </c>
      <c r="AD317" t="s">
        <v>588</v>
      </c>
      <c r="AE317">
        <v>1</v>
      </c>
      <c r="AF317">
        <v>1.7857142900000001E-2</v>
      </c>
      <c r="AG317" s="175" t="str">
        <f t="shared" si="71"/>
        <v>Aug - 14</v>
      </c>
      <c r="AK317" s="175" t="str">
        <f t="shared" si="72"/>
        <v>RetriggersNo amortizationDec - 14Payment plan</v>
      </c>
      <c r="AL317" t="s">
        <v>599</v>
      </c>
      <c r="AM317" t="s">
        <v>537</v>
      </c>
      <c r="AN317" t="s">
        <v>303</v>
      </c>
      <c r="AO317" t="s">
        <v>538</v>
      </c>
      <c r="AP317">
        <v>432</v>
      </c>
      <c r="AQ317">
        <v>6763</v>
      </c>
      <c r="AR317">
        <v>6.3876977700000004E-2</v>
      </c>
      <c r="AS317" s="175" t="str">
        <f t="shared" si="73"/>
        <v>Dec - 14</v>
      </c>
      <c r="AX317" s="175"/>
      <c r="BB317" s="118"/>
      <c r="BF317" s="30"/>
    </row>
    <row r="318" spans="2:58" x14ac:dyDescent="0.3">
      <c r="B318" s="12"/>
      <c r="F318" s="123"/>
      <c r="G318" s="123"/>
      <c r="I318" s="34"/>
      <c r="J318" s="30"/>
      <c r="N318" s="175" t="str">
        <f t="shared" si="68"/>
        <v>New TriggersCV dropDec - 14Action Taken (Timely)</v>
      </c>
      <c r="O318" t="s">
        <v>598</v>
      </c>
      <c r="P318" t="s">
        <v>203</v>
      </c>
      <c r="Q318" t="s">
        <v>303</v>
      </c>
      <c r="R318" t="s">
        <v>588</v>
      </c>
      <c r="S318">
        <v>39</v>
      </c>
      <c r="T318">
        <v>479</v>
      </c>
      <c r="U318">
        <v>8.1419624199999999E-2</v>
      </c>
      <c r="V318" s="175" t="str">
        <f t="shared" si="69"/>
        <v>Dec - 14</v>
      </c>
      <c r="Y318" s="175" t="str">
        <f t="shared" si="70"/>
        <v>New TriggersOthersAug - 14No Action Taken (Not Req)</v>
      </c>
      <c r="Z318" t="s">
        <v>598</v>
      </c>
      <c r="AA318" t="s">
        <v>106</v>
      </c>
      <c r="AB318" t="s">
        <v>299</v>
      </c>
      <c r="AC318">
        <v>309</v>
      </c>
      <c r="AD318" t="s">
        <v>617</v>
      </c>
      <c r="AE318">
        <v>5</v>
      </c>
      <c r="AF318">
        <v>1.6181229799999999E-2</v>
      </c>
      <c r="AG318" s="175" t="str">
        <f t="shared" si="71"/>
        <v>Aug - 14</v>
      </c>
      <c r="AK318" s="175" t="str">
        <f t="shared" si="72"/>
        <v>RetriggersNo amortizationDec - 14Risk action</v>
      </c>
      <c r="AL318" t="s">
        <v>599</v>
      </c>
      <c r="AM318" t="s">
        <v>537</v>
      </c>
      <c r="AN318" t="s">
        <v>303</v>
      </c>
      <c r="AO318" t="s">
        <v>539</v>
      </c>
      <c r="AP318">
        <v>53</v>
      </c>
      <c r="AQ318">
        <v>6763</v>
      </c>
      <c r="AR318">
        <v>7.8367587999999995E-3</v>
      </c>
      <c r="AS318" s="175" t="str">
        <f t="shared" si="73"/>
        <v>Dec - 14</v>
      </c>
      <c r="AX318" s="175"/>
      <c r="BB318" s="118"/>
      <c r="BF318" s="30"/>
    </row>
    <row r="319" spans="2:58" x14ac:dyDescent="0.3">
      <c r="B319" s="12"/>
      <c r="F319" s="123"/>
      <c r="G319" s="123"/>
      <c r="I319" s="34"/>
      <c r="J319" s="30"/>
      <c r="N319" s="175" t="str">
        <f t="shared" si="68"/>
        <v>New TriggersCV dropDec - 14Action Taken (Late)</v>
      </c>
      <c r="O319" t="s">
        <v>598</v>
      </c>
      <c r="P319" t="s">
        <v>203</v>
      </c>
      <c r="Q319" t="s">
        <v>303</v>
      </c>
      <c r="R319" t="s">
        <v>589</v>
      </c>
      <c r="S319">
        <v>17</v>
      </c>
      <c r="T319">
        <v>479</v>
      </c>
      <c r="U319">
        <v>3.54906054E-2</v>
      </c>
      <c r="V319" s="175" t="str">
        <f t="shared" si="69"/>
        <v>Dec - 14</v>
      </c>
      <c r="Y319" s="175" t="str">
        <f t="shared" si="70"/>
        <v>New TriggersOthersAug - 14No Action Taken (Req)</v>
      </c>
      <c r="Z319" t="s">
        <v>598</v>
      </c>
      <c r="AA319" t="s">
        <v>106</v>
      </c>
      <c r="AB319" t="s">
        <v>299</v>
      </c>
      <c r="AC319">
        <v>1</v>
      </c>
      <c r="AD319" t="s">
        <v>616</v>
      </c>
      <c r="AE319">
        <v>1</v>
      </c>
      <c r="AF319">
        <v>1</v>
      </c>
      <c r="AG319" s="175" t="str">
        <f t="shared" si="71"/>
        <v>Aug - 14</v>
      </c>
      <c r="AK319" s="175" t="str">
        <f t="shared" si="72"/>
        <v>RetriggersOthersDec - 14Customer contact</v>
      </c>
      <c r="AL319" t="s">
        <v>599</v>
      </c>
      <c r="AM319" t="s">
        <v>106</v>
      </c>
      <c r="AN319" t="s">
        <v>303</v>
      </c>
      <c r="AO319" t="s">
        <v>571</v>
      </c>
      <c r="AP319">
        <v>247</v>
      </c>
      <c r="AQ319">
        <v>1265</v>
      </c>
      <c r="AR319">
        <v>0.195256917</v>
      </c>
      <c r="AS319" s="175" t="str">
        <f t="shared" si="73"/>
        <v>Dec - 14</v>
      </c>
      <c r="AX319" s="175"/>
      <c r="BB319" s="118"/>
      <c r="BF319" s="30"/>
    </row>
    <row r="320" spans="2:58" x14ac:dyDescent="0.3">
      <c r="B320" s="12"/>
      <c r="F320" s="123"/>
      <c r="G320" s="123"/>
      <c r="I320" s="34"/>
      <c r="J320" s="30"/>
      <c r="N320" s="175" t="str">
        <f t="shared" si="68"/>
        <v>New TriggersCV dropFeb - 15No Action Taken (Not Req)</v>
      </c>
      <c r="O320" t="s">
        <v>598</v>
      </c>
      <c r="P320" t="s">
        <v>203</v>
      </c>
      <c r="Q320" t="s">
        <v>519</v>
      </c>
      <c r="R320" t="s">
        <v>617</v>
      </c>
      <c r="S320">
        <v>347</v>
      </c>
      <c r="T320">
        <v>395</v>
      </c>
      <c r="U320">
        <v>0.87848101270000001</v>
      </c>
      <c r="V320" s="175" t="str">
        <f t="shared" si="69"/>
        <v>Feb - 15</v>
      </c>
      <c r="Y320" s="175" t="str">
        <f t="shared" si="70"/>
        <v>New TriggersOthersFeb - 14Action Taken (Late)</v>
      </c>
      <c r="Z320" t="s">
        <v>598</v>
      </c>
      <c r="AA320" t="s">
        <v>106</v>
      </c>
      <c r="AB320" t="s">
        <v>544</v>
      </c>
      <c r="AC320">
        <v>17</v>
      </c>
      <c r="AD320" t="s">
        <v>589</v>
      </c>
      <c r="AE320">
        <v>0</v>
      </c>
      <c r="AF320">
        <v>0</v>
      </c>
      <c r="AG320" s="175" t="str">
        <f t="shared" si="71"/>
        <v>Feb - 14</v>
      </c>
      <c r="AK320" s="175" t="str">
        <f t="shared" si="72"/>
        <v>RetriggersOthersDec - 14Debit ACH</v>
      </c>
      <c r="AL320" t="s">
        <v>599</v>
      </c>
      <c r="AM320" t="s">
        <v>106</v>
      </c>
      <c r="AN320" t="s">
        <v>303</v>
      </c>
      <c r="AO320" t="s">
        <v>202</v>
      </c>
      <c r="AP320">
        <v>1</v>
      </c>
      <c r="AQ320">
        <v>1265</v>
      </c>
      <c r="AR320">
        <v>7.9051380000000001E-4</v>
      </c>
      <c r="AS320" s="175" t="str">
        <f t="shared" si="73"/>
        <v>Dec - 14</v>
      </c>
      <c r="AX320" s="175"/>
      <c r="BB320" s="118"/>
      <c r="BF320" s="30"/>
    </row>
    <row r="321" spans="2:58" x14ac:dyDescent="0.3">
      <c r="B321" s="12"/>
      <c r="F321" s="123"/>
      <c r="G321" s="123"/>
      <c r="I321" s="34"/>
      <c r="J321" s="30"/>
      <c r="N321" s="175" t="str">
        <f t="shared" si="68"/>
        <v>New TriggersCV dropFeb - 15Action Taken (Timely)</v>
      </c>
      <c r="O321" t="s">
        <v>598</v>
      </c>
      <c r="P321" t="s">
        <v>203</v>
      </c>
      <c r="Q321" t="s">
        <v>519</v>
      </c>
      <c r="R321" t="s">
        <v>588</v>
      </c>
      <c r="S321">
        <v>31</v>
      </c>
      <c r="T321">
        <v>395</v>
      </c>
      <c r="U321">
        <v>7.8481012700000005E-2</v>
      </c>
      <c r="V321" s="175" t="str">
        <f t="shared" si="69"/>
        <v>Feb - 15</v>
      </c>
      <c r="Y321" s="175" t="str">
        <f t="shared" si="70"/>
        <v>New TriggersOthersFeb - 14No Action Taken (Not Req)</v>
      </c>
      <c r="Z321" t="s">
        <v>598</v>
      </c>
      <c r="AA321" t="s">
        <v>106</v>
      </c>
      <c r="AB321" t="s">
        <v>544</v>
      </c>
      <c r="AC321">
        <v>9</v>
      </c>
      <c r="AD321" t="s">
        <v>617</v>
      </c>
      <c r="AE321">
        <v>0</v>
      </c>
      <c r="AF321">
        <v>0</v>
      </c>
      <c r="AG321" s="175" t="str">
        <f t="shared" si="71"/>
        <v>Feb - 14</v>
      </c>
      <c r="AK321" s="175" t="str">
        <f t="shared" si="72"/>
        <v>RetriggersOthersDec - 14No action</v>
      </c>
      <c r="AL321" t="s">
        <v>599</v>
      </c>
      <c r="AM321" t="s">
        <v>106</v>
      </c>
      <c r="AN321" t="s">
        <v>303</v>
      </c>
      <c r="AO321" t="s">
        <v>623</v>
      </c>
      <c r="AP321">
        <v>970</v>
      </c>
      <c r="AQ321">
        <v>1265</v>
      </c>
      <c r="AR321">
        <v>0.76679841900000001</v>
      </c>
      <c r="AS321" s="175" t="str">
        <f t="shared" si="73"/>
        <v>Dec - 14</v>
      </c>
      <c r="AX321" s="175"/>
      <c r="BB321" s="118"/>
      <c r="BF321" s="30"/>
    </row>
    <row r="322" spans="2:58" x14ac:dyDescent="0.3">
      <c r="B322" s="12"/>
      <c r="F322" s="123"/>
      <c r="G322" s="123"/>
      <c r="I322" s="34"/>
      <c r="J322" s="30"/>
      <c r="N322" s="175" t="str">
        <f t="shared" si="68"/>
        <v>New TriggersCV dropFeb - 15Action Taken (Late)</v>
      </c>
      <c r="O322" t="s">
        <v>598</v>
      </c>
      <c r="P322" t="s">
        <v>203</v>
      </c>
      <c r="Q322" t="s">
        <v>519</v>
      </c>
      <c r="R322" t="s">
        <v>589</v>
      </c>
      <c r="S322">
        <v>17</v>
      </c>
      <c r="T322">
        <v>395</v>
      </c>
      <c r="U322">
        <v>4.3037974700000002E-2</v>
      </c>
      <c r="V322" s="175" t="str">
        <f t="shared" si="69"/>
        <v>Feb - 15</v>
      </c>
      <c r="Y322" s="175" t="str">
        <f t="shared" si="70"/>
        <v>New TriggersOthersJan - 14Action Taken (Late)</v>
      </c>
      <c r="Z322" t="s">
        <v>598</v>
      </c>
      <c r="AA322" t="s">
        <v>106</v>
      </c>
      <c r="AB322" t="s">
        <v>294</v>
      </c>
      <c r="AC322">
        <v>6</v>
      </c>
      <c r="AD322" t="s">
        <v>589</v>
      </c>
      <c r="AE322">
        <v>0</v>
      </c>
      <c r="AF322">
        <v>0</v>
      </c>
      <c r="AG322" s="175" t="str">
        <f t="shared" si="71"/>
        <v>Jan - 14</v>
      </c>
      <c r="AK322" s="175" t="str">
        <f t="shared" si="72"/>
        <v>RetriggersOthersDec - 14Others</v>
      </c>
      <c r="AL322" t="s">
        <v>599</v>
      </c>
      <c r="AM322" t="s">
        <v>106</v>
      </c>
      <c r="AN322" t="s">
        <v>303</v>
      </c>
      <c r="AO322" t="s">
        <v>106</v>
      </c>
      <c r="AP322">
        <v>6</v>
      </c>
      <c r="AQ322">
        <v>1265</v>
      </c>
      <c r="AR322">
        <v>4.7430830000000004E-3</v>
      </c>
      <c r="AS322" s="175" t="str">
        <f t="shared" si="73"/>
        <v>Dec - 14</v>
      </c>
      <c r="AX322" s="175"/>
      <c r="BB322" s="118"/>
      <c r="BF322" s="30"/>
    </row>
    <row r="323" spans="2:58" x14ac:dyDescent="0.3">
      <c r="B323" s="12"/>
      <c r="F323" s="123"/>
      <c r="G323" s="123"/>
      <c r="I323" s="34"/>
      <c r="J323" s="30"/>
      <c r="N323" s="175" t="str">
        <f t="shared" si="68"/>
        <v>New TriggersCV dropJan - 15No Action Taken (Not Req)</v>
      </c>
      <c r="O323" t="s">
        <v>598</v>
      </c>
      <c r="P323" t="s">
        <v>203</v>
      </c>
      <c r="Q323" t="s">
        <v>520</v>
      </c>
      <c r="R323" t="s">
        <v>617</v>
      </c>
      <c r="S323">
        <v>114</v>
      </c>
      <c r="T323">
        <v>127</v>
      </c>
      <c r="U323">
        <v>0.89763779529999999</v>
      </c>
      <c r="V323" s="175" t="str">
        <f t="shared" si="69"/>
        <v>Jan - 15</v>
      </c>
      <c r="Y323" s="175" t="str">
        <f t="shared" si="70"/>
        <v>New TriggersOthersJan - 14No Action Taken (Not Req)</v>
      </c>
      <c r="Z323" t="s">
        <v>598</v>
      </c>
      <c r="AA323" t="s">
        <v>106</v>
      </c>
      <c r="AB323" t="s">
        <v>294</v>
      </c>
      <c r="AC323">
        <v>13</v>
      </c>
      <c r="AD323" t="s">
        <v>617</v>
      </c>
      <c r="AE323">
        <v>0</v>
      </c>
      <c r="AF323">
        <v>0</v>
      </c>
      <c r="AG323" s="175" t="str">
        <f t="shared" si="71"/>
        <v>Jan - 14</v>
      </c>
      <c r="AK323" s="175" t="str">
        <f t="shared" si="72"/>
        <v>RetriggersOthersDec - 14Payment plan</v>
      </c>
      <c r="AL323" t="s">
        <v>599</v>
      </c>
      <c r="AM323" t="s">
        <v>106</v>
      </c>
      <c r="AN323" t="s">
        <v>303</v>
      </c>
      <c r="AO323" t="s">
        <v>538</v>
      </c>
      <c r="AP323">
        <v>34</v>
      </c>
      <c r="AQ323">
        <v>1265</v>
      </c>
      <c r="AR323">
        <v>2.6877470399999999E-2</v>
      </c>
      <c r="AS323" s="175" t="str">
        <f t="shared" si="73"/>
        <v>Dec - 14</v>
      </c>
      <c r="AX323" s="175"/>
      <c r="BB323" s="118"/>
      <c r="BF323" s="30"/>
    </row>
    <row r="324" spans="2:58" x14ac:dyDescent="0.3">
      <c r="B324" s="12"/>
      <c r="F324" s="123"/>
      <c r="G324" s="123"/>
      <c r="I324" s="34"/>
      <c r="J324" s="30"/>
      <c r="N324" s="175" t="str">
        <f t="shared" si="68"/>
        <v>New TriggersCV dropJan - 15Action Taken (Timely)</v>
      </c>
      <c r="O324" t="s">
        <v>598</v>
      </c>
      <c r="P324" t="s">
        <v>203</v>
      </c>
      <c r="Q324" t="s">
        <v>520</v>
      </c>
      <c r="R324" t="s">
        <v>588</v>
      </c>
      <c r="S324">
        <v>9</v>
      </c>
      <c r="T324">
        <v>127</v>
      </c>
      <c r="U324">
        <v>7.0866141699999996E-2</v>
      </c>
      <c r="V324" s="175" t="str">
        <f t="shared" si="69"/>
        <v>Jan - 15</v>
      </c>
      <c r="Y324" s="175" t="str">
        <f t="shared" si="70"/>
        <v>New TriggersOthersJul - 14Action Taken (Late)</v>
      </c>
      <c r="Z324" t="s">
        <v>598</v>
      </c>
      <c r="AA324" t="s">
        <v>106</v>
      </c>
      <c r="AB324" t="s">
        <v>298</v>
      </c>
      <c r="AC324">
        <v>16</v>
      </c>
      <c r="AD324" t="s">
        <v>589</v>
      </c>
      <c r="AE324">
        <v>2</v>
      </c>
      <c r="AF324">
        <v>0.125</v>
      </c>
      <c r="AG324" s="175" t="str">
        <f t="shared" si="71"/>
        <v>Jul - 14</v>
      </c>
      <c r="AK324" s="175" t="str">
        <f t="shared" si="72"/>
        <v>RetriggersOthersDec - 14Risk action</v>
      </c>
      <c r="AL324" t="s">
        <v>599</v>
      </c>
      <c r="AM324" t="s">
        <v>106</v>
      </c>
      <c r="AN324" t="s">
        <v>303</v>
      </c>
      <c r="AO324" t="s">
        <v>539</v>
      </c>
      <c r="AP324">
        <v>7</v>
      </c>
      <c r="AQ324">
        <v>1265</v>
      </c>
      <c r="AR324">
        <v>5.5335968000000003E-3</v>
      </c>
      <c r="AS324" s="175" t="str">
        <f t="shared" si="73"/>
        <v>Dec - 14</v>
      </c>
      <c r="AX324" s="175"/>
      <c r="BB324" s="118"/>
      <c r="BF324" s="30"/>
    </row>
    <row r="325" spans="2:58" x14ac:dyDescent="0.3">
      <c r="B325" s="12"/>
      <c r="F325" s="123"/>
      <c r="G325" s="123"/>
      <c r="I325" s="34"/>
      <c r="J325" s="30"/>
      <c r="N325" s="175" t="str">
        <f t="shared" ref="N325:N388" si="74">CONCATENATE(O325,P325,Q325,R325)</f>
        <v>New TriggersCV dropJan - 15Action Taken (Late)</v>
      </c>
      <c r="O325" t="s">
        <v>598</v>
      </c>
      <c r="P325" t="s">
        <v>203</v>
      </c>
      <c r="Q325" t="s">
        <v>520</v>
      </c>
      <c r="R325" t="s">
        <v>589</v>
      </c>
      <c r="S325">
        <v>4</v>
      </c>
      <c r="T325">
        <v>127</v>
      </c>
      <c r="U325">
        <v>3.1496062999999998E-2</v>
      </c>
      <c r="V325" s="175" t="str">
        <f t="shared" ref="V325:V388" si="75">IF(Q325="All Months","All Months",CONCATENATE(TEXT(Q325,"mmm")," - ", TEXT(Q325,"dd")))</f>
        <v>Jan - 15</v>
      </c>
      <c r="Y325" s="175" t="str">
        <f t="shared" ref="Y325:Y388" si="76">CONCATENATE(Z325,AA325,AB325,AD325)</f>
        <v>New TriggersOthersJul - 14Action Taken (Timely)</v>
      </c>
      <c r="Z325" t="s">
        <v>598</v>
      </c>
      <c r="AA325" t="s">
        <v>106</v>
      </c>
      <c r="AB325" t="s">
        <v>298</v>
      </c>
      <c r="AC325">
        <v>36</v>
      </c>
      <c r="AD325" t="s">
        <v>588</v>
      </c>
      <c r="AE325">
        <v>4</v>
      </c>
      <c r="AF325">
        <v>0.11111111110000001</v>
      </c>
      <c r="AG325" s="175" t="str">
        <f t="shared" ref="AG325:AG388" si="77">IF(AB325="All Months","All Months",CONCATENATE(TEXT(AB325,"mmm")," - ", TEXT(AB325,"dd")))</f>
        <v>Jul - 14</v>
      </c>
      <c r="AK325" s="175" t="str">
        <f t="shared" ref="AK325:AK388" si="78">CONCATENATE(AL325,AM325,AN325,AO325)</f>
        <v>RetriggersAgingFeb - 15Customer contact</v>
      </c>
      <c r="AL325" t="s">
        <v>599</v>
      </c>
      <c r="AM325" t="s">
        <v>391</v>
      </c>
      <c r="AN325" t="s">
        <v>519</v>
      </c>
      <c r="AO325" t="s">
        <v>571</v>
      </c>
      <c r="AP325">
        <v>346</v>
      </c>
      <c r="AQ325">
        <v>1473</v>
      </c>
      <c r="AR325">
        <v>0.2348947726</v>
      </c>
      <c r="AS325" s="175" t="str">
        <f t="shared" ref="AS325:AS388" si="79">IF(AN325="All Months","All Months",CONCATENATE(TEXT(AN325,"mmm")," - ", TEXT(AN325,"dd")))</f>
        <v>Feb - 15</v>
      </c>
      <c r="AX325" s="175"/>
      <c r="BB325" s="118"/>
      <c r="BF325" s="30"/>
    </row>
    <row r="326" spans="2:58" x14ac:dyDescent="0.3">
      <c r="B326" s="12"/>
      <c r="F326" s="123"/>
      <c r="G326" s="123"/>
      <c r="I326" s="34"/>
      <c r="J326" s="30"/>
      <c r="N326" s="175" t="str">
        <f t="shared" si="74"/>
        <v>New TriggersCV dropJul - 14No Action Taken (Not Req)</v>
      </c>
      <c r="O326" t="s">
        <v>598</v>
      </c>
      <c r="P326" t="s">
        <v>203</v>
      </c>
      <c r="Q326" t="s">
        <v>298</v>
      </c>
      <c r="R326" t="s">
        <v>617</v>
      </c>
      <c r="S326">
        <v>71</v>
      </c>
      <c r="T326">
        <v>93</v>
      </c>
      <c r="U326">
        <v>0.76344086020000002</v>
      </c>
      <c r="V326" s="175" t="str">
        <f t="shared" si="75"/>
        <v>Jul - 14</v>
      </c>
      <c r="Y326" s="175" t="str">
        <f t="shared" si="76"/>
        <v>New TriggersOthersJul - 14No Action Taken (Not Req)</v>
      </c>
      <c r="Z326" t="s">
        <v>598</v>
      </c>
      <c r="AA326" t="s">
        <v>106</v>
      </c>
      <c r="AB326" t="s">
        <v>298</v>
      </c>
      <c r="AC326">
        <v>33</v>
      </c>
      <c r="AD326" t="s">
        <v>617</v>
      </c>
      <c r="AE326">
        <v>0</v>
      </c>
      <c r="AF326">
        <v>0</v>
      </c>
      <c r="AG326" s="175" t="str">
        <f t="shared" si="77"/>
        <v>Jul - 14</v>
      </c>
      <c r="AK326" s="175" t="str">
        <f t="shared" si="78"/>
        <v>RetriggersAgingFeb - 15Debit ACH</v>
      </c>
      <c r="AL326" t="s">
        <v>599</v>
      </c>
      <c r="AM326" t="s">
        <v>391</v>
      </c>
      <c r="AN326" t="s">
        <v>519</v>
      </c>
      <c r="AO326" t="s">
        <v>202</v>
      </c>
      <c r="AP326">
        <v>5</v>
      </c>
      <c r="AQ326">
        <v>1473</v>
      </c>
      <c r="AR326">
        <v>3.3944331000000001E-3</v>
      </c>
      <c r="AS326" s="175" t="str">
        <f t="shared" si="79"/>
        <v>Feb - 15</v>
      </c>
      <c r="AX326" s="175"/>
      <c r="BF326" s="30"/>
    </row>
    <row r="327" spans="2:58" x14ac:dyDescent="0.3">
      <c r="B327" s="12"/>
      <c r="F327" s="123"/>
      <c r="G327" s="123"/>
      <c r="I327" s="34"/>
      <c r="J327" s="30"/>
      <c r="N327" s="175" t="str">
        <f t="shared" si="74"/>
        <v>New TriggersCV dropJul - 14Action Taken (Timely)</v>
      </c>
      <c r="O327" t="s">
        <v>598</v>
      </c>
      <c r="P327" t="s">
        <v>203</v>
      </c>
      <c r="Q327" t="s">
        <v>298</v>
      </c>
      <c r="R327" t="s">
        <v>588</v>
      </c>
      <c r="S327">
        <v>17</v>
      </c>
      <c r="T327">
        <v>93</v>
      </c>
      <c r="U327">
        <v>0.1827956989</v>
      </c>
      <c r="V327" s="175" t="str">
        <f t="shared" si="75"/>
        <v>Jul - 14</v>
      </c>
      <c r="Y327" s="175" t="str">
        <f t="shared" si="76"/>
        <v>New TriggersOthersJun - 14Action Taken (Late)</v>
      </c>
      <c r="Z327" t="s">
        <v>598</v>
      </c>
      <c r="AA327" t="s">
        <v>106</v>
      </c>
      <c r="AB327" t="s">
        <v>297</v>
      </c>
      <c r="AC327">
        <v>15</v>
      </c>
      <c r="AD327" t="s">
        <v>589</v>
      </c>
      <c r="AE327">
        <v>2</v>
      </c>
      <c r="AF327">
        <v>0.1333333333</v>
      </c>
      <c r="AG327" s="175" t="str">
        <f t="shared" si="77"/>
        <v>Jun - 14</v>
      </c>
      <c r="AK327" s="175" t="str">
        <f t="shared" si="78"/>
        <v>RetriggersAgingFeb - 15No action</v>
      </c>
      <c r="AL327" t="s">
        <v>599</v>
      </c>
      <c r="AM327" t="s">
        <v>391</v>
      </c>
      <c r="AN327" t="s">
        <v>519</v>
      </c>
      <c r="AO327" t="s">
        <v>623</v>
      </c>
      <c r="AP327">
        <v>968</v>
      </c>
      <c r="AQ327">
        <v>1473</v>
      </c>
      <c r="AR327">
        <v>0.65716225390000005</v>
      </c>
      <c r="AS327" s="175" t="str">
        <f t="shared" si="79"/>
        <v>Feb - 15</v>
      </c>
      <c r="AX327" s="175"/>
      <c r="BF327" s="30"/>
    </row>
    <row r="328" spans="2:58" x14ac:dyDescent="0.3">
      <c r="B328" s="12"/>
      <c r="F328" s="123"/>
      <c r="G328" s="123"/>
      <c r="I328" s="34"/>
      <c r="J328" s="30"/>
      <c r="N328" s="175" t="str">
        <f t="shared" si="74"/>
        <v>New TriggersCV dropJul - 14Action Taken (Late)</v>
      </c>
      <c r="O328" t="s">
        <v>598</v>
      </c>
      <c r="P328" t="s">
        <v>203</v>
      </c>
      <c r="Q328" t="s">
        <v>298</v>
      </c>
      <c r="R328" t="s">
        <v>589</v>
      </c>
      <c r="S328">
        <v>5</v>
      </c>
      <c r="T328">
        <v>93</v>
      </c>
      <c r="U328">
        <v>5.3763440900000001E-2</v>
      </c>
      <c r="V328" s="175" t="str">
        <f t="shared" si="75"/>
        <v>Jul - 14</v>
      </c>
      <c r="Y328" s="175" t="str">
        <f t="shared" si="76"/>
        <v>New TriggersOthersJun - 14Action Taken (Timely)</v>
      </c>
      <c r="Z328" t="s">
        <v>598</v>
      </c>
      <c r="AA328" t="s">
        <v>106</v>
      </c>
      <c r="AB328" t="s">
        <v>297</v>
      </c>
      <c r="AC328">
        <v>29</v>
      </c>
      <c r="AD328" t="s">
        <v>588</v>
      </c>
      <c r="AE328">
        <v>1</v>
      </c>
      <c r="AF328">
        <v>3.4482758600000003E-2</v>
      </c>
      <c r="AG328" s="175" t="str">
        <f t="shared" si="77"/>
        <v>Jun - 14</v>
      </c>
      <c r="AK328" s="175" t="str">
        <f t="shared" si="78"/>
        <v>RetriggersAgingFeb - 15Others</v>
      </c>
      <c r="AL328" t="s">
        <v>599</v>
      </c>
      <c r="AM328" t="s">
        <v>391</v>
      </c>
      <c r="AN328" t="s">
        <v>519</v>
      </c>
      <c r="AO328" t="s">
        <v>106</v>
      </c>
      <c r="AP328">
        <v>16</v>
      </c>
      <c r="AQ328">
        <v>1473</v>
      </c>
      <c r="AR328">
        <v>1.0862185999999999E-2</v>
      </c>
      <c r="AS328" s="175" t="str">
        <f t="shared" si="79"/>
        <v>Feb - 15</v>
      </c>
      <c r="AX328" s="175"/>
      <c r="BF328" s="30"/>
    </row>
    <row r="329" spans="2:58" x14ac:dyDescent="0.3">
      <c r="B329" s="12"/>
      <c r="F329" s="123"/>
      <c r="G329" s="123"/>
      <c r="I329" s="34"/>
      <c r="J329" s="30"/>
      <c r="N329" s="175" t="str">
        <f t="shared" si="74"/>
        <v>New TriggersCV dropJun - 14No Action Taken (Not Req)</v>
      </c>
      <c r="O329" t="s">
        <v>598</v>
      </c>
      <c r="P329" t="s">
        <v>203</v>
      </c>
      <c r="Q329" t="s">
        <v>297</v>
      </c>
      <c r="R329" t="s">
        <v>617</v>
      </c>
      <c r="S329">
        <v>143</v>
      </c>
      <c r="T329">
        <v>168</v>
      </c>
      <c r="U329">
        <v>0.85119047619999999</v>
      </c>
      <c r="V329" s="175" t="str">
        <f t="shared" si="75"/>
        <v>Jun - 14</v>
      </c>
      <c r="Y329" s="175" t="str">
        <f t="shared" si="76"/>
        <v>New TriggersOthersJun - 14No Action Taken (Not Req)</v>
      </c>
      <c r="Z329" t="s">
        <v>598</v>
      </c>
      <c r="AA329" t="s">
        <v>106</v>
      </c>
      <c r="AB329" t="s">
        <v>297</v>
      </c>
      <c r="AC329">
        <v>42</v>
      </c>
      <c r="AD329" t="s">
        <v>617</v>
      </c>
      <c r="AE329">
        <v>0</v>
      </c>
      <c r="AF329">
        <v>0</v>
      </c>
      <c r="AG329" s="175" t="str">
        <f t="shared" si="77"/>
        <v>Jun - 14</v>
      </c>
      <c r="AK329" s="175" t="str">
        <f t="shared" si="78"/>
        <v>RetriggersAgingFeb - 15Payment plan</v>
      </c>
      <c r="AL329" t="s">
        <v>599</v>
      </c>
      <c r="AM329" t="s">
        <v>391</v>
      </c>
      <c r="AN329" t="s">
        <v>519</v>
      </c>
      <c r="AO329" t="s">
        <v>538</v>
      </c>
      <c r="AP329">
        <v>122</v>
      </c>
      <c r="AQ329">
        <v>1473</v>
      </c>
      <c r="AR329">
        <v>8.2824168399999995E-2</v>
      </c>
      <c r="AS329" s="175" t="str">
        <f t="shared" si="79"/>
        <v>Feb - 15</v>
      </c>
      <c r="AX329" s="175"/>
      <c r="BF329" s="30"/>
    </row>
    <row r="330" spans="2:58" x14ac:dyDescent="0.3">
      <c r="B330" s="12"/>
      <c r="F330" s="123"/>
      <c r="G330" s="123"/>
      <c r="I330" s="34"/>
      <c r="J330" s="30"/>
      <c r="N330" s="175" t="str">
        <f t="shared" si="74"/>
        <v>New TriggersCV dropJun - 14Action Taken (Timely)</v>
      </c>
      <c r="O330" t="s">
        <v>598</v>
      </c>
      <c r="P330" t="s">
        <v>203</v>
      </c>
      <c r="Q330" t="s">
        <v>297</v>
      </c>
      <c r="R330" t="s">
        <v>588</v>
      </c>
      <c r="S330">
        <v>14</v>
      </c>
      <c r="T330">
        <v>168</v>
      </c>
      <c r="U330">
        <v>8.3333333300000006E-2</v>
      </c>
      <c r="V330" s="175" t="str">
        <f t="shared" si="75"/>
        <v>Jun - 14</v>
      </c>
      <c r="Y330" s="175" t="str">
        <f t="shared" si="76"/>
        <v>New TriggersOthersMar - 14Action Taken (Late)</v>
      </c>
      <c r="Z330" t="s">
        <v>598</v>
      </c>
      <c r="AA330" t="s">
        <v>106</v>
      </c>
      <c r="AB330" t="s">
        <v>525</v>
      </c>
      <c r="AC330">
        <v>12</v>
      </c>
      <c r="AD330" t="s">
        <v>589</v>
      </c>
      <c r="AE330">
        <v>1</v>
      </c>
      <c r="AF330">
        <v>8.3333333300000006E-2</v>
      </c>
      <c r="AG330" s="175" t="str">
        <f t="shared" si="77"/>
        <v>Mar - 14</v>
      </c>
      <c r="AK330" s="175" t="str">
        <f t="shared" si="78"/>
        <v>RetriggersAgingFeb - 15Risk action</v>
      </c>
      <c r="AL330" t="s">
        <v>599</v>
      </c>
      <c r="AM330" t="s">
        <v>391</v>
      </c>
      <c r="AN330" t="s">
        <v>519</v>
      </c>
      <c r="AO330" t="s">
        <v>539</v>
      </c>
      <c r="AP330">
        <v>16</v>
      </c>
      <c r="AQ330">
        <v>1473</v>
      </c>
      <c r="AR330">
        <v>1.0862185999999999E-2</v>
      </c>
      <c r="AS330" s="175" t="str">
        <f t="shared" si="79"/>
        <v>Feb - 15</v>
      </c>
      <c r="AX330" s="175"/>
      <c r="BF330" s="30"/>
    </row>
    <row r="331" spans="2:58" x14ac:dyDescent="0.3">
      <c r="B331" s="12"/>
      <c r="F331" s="123"/>
      <c r="G331" s="123"/>
      <c r="I331" s="34"/>
      <c r="J331" s="30"/>
      <c r="N331" s="175" t="str">
        <f t="shared" si="74"/>
        <v>New TriggersCV dropJun - 14Action Taken (Late)</v>
      </c>
      <c r="O331" t="s">
        <v>598</v>
      </c>
      <c r="P331" t="s">
        <v>203</v>
      </c>
      <c r="Q331" t="s">
        <v>297</v>
      </c>
      <c r="R331" t="s">
        <v>589</v>
      </c>
      <c r="S331">
        <v>11</v>
      </c>
      <c r="T331">
        <v>168</v>
      </c>
      <c r="U331">
        <v>6.5476190500000003E-2</v>
      </c>
      <c r="V331" s="175" t="str">
        <f t="shared" si="75"/>
        <v>Jun - 14</v>
      </c>
      <c r="Y331" s="175" t="str">
        <f t="shared" si="76"/>
        <v>New TriggersOthersMar - 14Action Taken (Timely)</v>
      </c>
      <c r="Z331" t="s">
        <v>598</v>
      </c>
      <c r="AA331" t="s">
        <v>106</v>
      </c>
      <c r="AB331" t="s">
        <v>525</v>
      </c>
      <c r="AC331">
        <v>11</v>
      </c>
      <c r="AD331" t="s">
        <v>588</v>
      </c>
      <c r="AE331">
        <v>0</v>
      </c>
      <c r="AF331">
        <v>0</v>
      </c>
      <c r="AG331" s="175" t="str">
        <f t="shared" si="77"/>
        <v>Mar - 14</v>
      </c>
      <c r="AK331" s="175" t="str">
        <f t="shared" si="78"/>
        <v>RetriggersCV dropFeb - 15Customer contact</v>
      </c>
      <c r="AL331" t="s">
        <v>599</v>
      </c>
      <c r="AM331" t="s">
        <v>203</v>
      </c>
      <c r="AN331" t="s">
        <v>519</v>
      </c>
      <c r="AO331" t="s">
        <v>571</v>
      </c>
      <c r="AP331">
        <v>144</v>
      </c>
      <c r="AQ331">
        <v>1389</v>
      </c>
      <c r="AR331">
        <v>0.1036717063</v>
      </c>
      <c r="AS331" s="175" t="str">
        <f t="shared" si="79"/>
        <v>Feb - 15</v>
      </c>
      <c r="AX331" s="175"/>
      <c r="BF331" s="30"/>
    </row>
    <row r="332" spans="2:58" x14ac:dyDescent="0.3">
      <c r="B332" s="12"/>
      <c r="F332" s="123"/>
      <c r="G332" s="123"/>
      <c r="I332" s="34"/>
      <c r="J332" s="30"/>
      <c r="N332" s="175" t="str">
        <f t="shared" si="74"/>
        <v>New TriggersCV dropMar - 14No Action Taken (Not Req)</v>
      </c>
      <c r="O332" t="s">
        <v>598</v>
      </c>
      <c r="P332" t="s">
        <v>203</v>
      </c>
      <c r="Q332" t="s">
        <v>525</v>
      </c>
      <c r="R332" t="s">
        <v>617</v>
      </c>
      <c r="S332">
        <v>8</v>
      </c>
      <c r="T332">
        <v>13</v>
      </c>
      <c r="U332">
        <v>0.6153846154</v>
      </c>
      <c r="V332" s="175" t="str">
        <f t="shared" si="75"/>
        <v>Mar - 14</v>
      </c>
      <c r="Y332" s="175" t="str">
        <f t="shared" si="76"/>
        <v>New TriggersOthersMar - 14No Action Taken (Not Req)</v>
      </c>
      <c r="Z332" t="s">
        <v>598</v>
      </c>
      <c r="AA332" t="s">
        <v>106</v>
      </c>
      <c r="AB332" t="s">
        <v>525</v>
      </c>
      <c r="AC332">
        <v>14</v>
      </c>
      <c r="AD332" t="s">
        <v>617</v>
      </c>
      <c r="AE332">
        <v>0</v>
      </c>
      <c r="AF332">
        <v>0</v>
      </c>
      <c r="AG332" s="175" t="str">
        <f t="shared" si="77"/>
        <v>Mar - 14</v>
      </c>
      <c r="AK332" s="175" t="str">
        <f t="shared" si="78"/>
        <v>RetriggersCV dropFeb - 15No action</v>
      </c>
      <c r="AL332" t="s">
        <v>599</v>
      </c>
      <c r="AM332" t="s">
        <v>203</v>
      </c>
      <c r="AN332" t="s">
        <v>519</v>
      </c>
      <c r="AO332" t="s">
        <v>623</v>
      </c>
      <c r="AP332">
        <v>1174</v>
      </c>
      <c r="AQ332">
        <v>1389</v>
      </c>
      <c r="AR332">
        <v>0.84521238300000001</v>
      </c>
      <c r="AS332" s="175" t="str">
        <f t="shared" si="79"/>
        <v>Feb - 15</v>
      </c>
      <c r="AX332" s="175"/>
      <c r="BF332" s="30"/>
    </row>
    <row r="333" spans="2:58" x14ac:dyDescent="0.3">
      <c r="B333" s="12"/>
      <c r="F333" s="123"/>
      <c r="G333" s="123"/>
      <c r="I333" s="34"/>
      <c r="J333" s="30"/>
      <c r="N333" s="175" t="str">
        <f t="shared" si="74"/>
        <v>New TriggersCV dropMar - 14Action Taken (Late)</v>
      </c>
      <c r="O333" t="s">
        <v>598</v>
      </c>
      <c r="P333" t="s">
        <v>203</v>
      </c>
      <c r="Q333" t="s">
        <v>525</v>
      </c>
      <c r="R333" t="s">
        <v>589</v>
      </c>
      <c r="S333">
        <v>5</v>
      </c>
      <c r="T333">
        <v>13</v>
      </c>
      <c r="U333">
        <v>0.3846153846</v>
      </c>
      <c r="V333" s="175" t="str">
        <f t="shared" si="75"/>
        <v>Mar - 14</v>
      </c>
      <c r="Y333" s="175" t="str">
        <f t="shared" si="76"/>
        <v>New TriggersOthersMay - 14Action Taken (Late)</v>
      </c>
      <c r="Z333" t="s">
        <v>598</v>
      </c>
      <c r="AA333" t="s">
        <v>106</v>
      </c>
      <c r="AB333" t="s">
        <v>296</v>
      </c>
      <c r="AC333">
        <v>14</v>
      </c>
      <c r="AD333" t="s">
        <v>589</v>
      </c>
      <c r="AE333">
        <v>0</v>
      </c>
      <c r="AF333">
        <v>0</v>
      </c>
      <c r="AG333" s="175" t="str">
        <f t="shared" si="77"/>
        <v>May - 14</v>
      </c>
      <c r="AK333" s="175" t="str">
        <f t="shared" si="78"/>
        <v>RetriggersCV dropFeb - 15Others</v>
      </c>
      <c r="AL333" t="s">
        <v>599</v>
      </c>
      <c r="AM333" t="s">
        <v>203</v>
      </c>
      <c r="AN333" t="s">
        <v>519</v>
      </c>
      <c r="AO333" t="s">
        <v>106</v>
      </c>
      <c r="AP333">
        <v>5</v>
      </c>
      <c r="AQ333">
        <v>1389</v>
      </c>
      <c r="AR333">
        <v>3.5997120000000001E-3</v>
      </c>
      <c r="AS333" s="175" t="str">
        <f t="shared" si="79"/>
        <v>Feb - 15</v>
      </c>
      <c r="AX333" s="175"/>
      <c r="BF333" s="30"/>
    </row>
    <row r="334" spans="2:58" x14ac:dyDescent="0.3">
      <c r="B334" s="12"/>
      <c r="F334" s="123"/>
      <c r="G334" s="123"/>
      <c r="I334" s="34"/>
      <c r="J334" s="30"/>
      <c r="N334" s="175" t="str">
        <f t="shared" si="74"/>
        <v>New TriggersCV dropMay - 14No Action Taken (Req)</v>
      </c>
      <c r="O334" t="s">
        <v>598</v>
      </c>
      <c r="P334" t="s">
        <v>203</v>
      </c>
      <c r="Q334" t="s">
        <v>296</v>
      </c>
      <c r="R334" t="s">
        <v>616</v>
      </c>
      <c r="S334">
        <v>2</v>
      </c>
      <c r="T334">
        <v>214</v>
      </c>
      <c r="U334">
        <v>9.3457943999999994E-3</v>
      </c>
      <c r="V334" s="175" t="str">
        <f t="shared" si="75"/>
        <v>May - 14</v>
      </c>
      <c r="Y334" s="175" t="str">
        <f t="shared" si="76"/>
        <v>New TriggersOthersMay - 14Action Taken (Timely)</v>
      </c>
      <c r="Z334" t="s">
        <v>598</v>
      </c>
      <c r="AA334" t="s">
        <v>106</v>
      </c>
      <c r="AB334" t="s">
        <v>296</v>
      </c>
      <c r="AC334">
        <v>34</v>
      </c>
      <c r="AD334" t="s">
        <v>588</v>
      </c>
      <c r="AE334">
        <v>2</v>
      </c>
      <c r="AF334">
        <v>5.8823529399999998E-2</v>
      </c>
      <c r="AG334" s="175" t="str">
        <f t="shared" si="77"/>
        <v>May - 14</v>
      </c>
      <c r="AK334" s="175" t="str">
        <f t="shared" si="78"/>
        <v>RetriggersCV dropFeb - 15Payment plan</v>
      </c>
      <c r="AL334" t="s">
        <v>599</v>
      </c>
      <c r="AM334" t="s">
        <v>203</v>
      </c>
      <c r="AN334" t="s">
        <v>519</v>
      </c>
      <c r="AO334" t="s">
        <v>538</v>
      </c>
      <c r="AP334">
        <v>61</v>
      </c>
      <c r="AQ334">
        <v>1389</v>
      </c>
      <c r="AR334">
        <v>4.39164867E-2</v>
      </c>
      <c r="AS334" s="175" t="str">
        <f t="shared" si="79"/>
        <v>Feb - 15</v>
      </c>
      <c r="AX334" s="175"/>
      <c r="BF334" s="30"/>
    </row>
    <row r="335" spans="2:58" x14ac:dyDescent="0.3">
      <c r="B335" s="12"/>
      <c r="F335" s="123"/>
      <c r="G335" s="123"/>
      <c r="I335" s="34"/>
      <c r="J335" s="30"/>
      <c r="N335" s="175" t="str">
        <f t="shared" si="74"/>
        <v>New TriggersCV dropMay - 14No Action Taken (Not Req)</v>
      </c>
      <c r="O335" t="s">
        <v>598</v>
      </c>
      <c r="P335" t="s">
        <v>203</v>
      </c>
      <c r="Q335" t="s">
        <v>296</v>
      </c>
      <c r="R335" t="s">
        <v>617</v>
      </c>
      <c r="S335">
        <v>162</v>
      </c>
      <c r="T335">
        <v>214</v>
      </c>
      <c r="U335">
        <v>0.75700934580000001</v>
      </c>
      <c r="V335" s="175" t="str">
        <f t="shared" si="75"/>
        <v>May - 14</v>
      </c>
      <c r="Y335" s="175" t="str">
        <f t="shared" si="76"/>
        <v>New TriggersOthersMay - 14No Action Taken (Not Req)</v>
      </c>
      <c r="Z335" t="s">
        <v>598</v>
      </c>
      <c r="AA335" t="s">
        <v>106</v>
      </c>
      <c r="AB335" t="s">
        <v>296</v>
      </c>
      <c r="AC335">
        <v>58</v>
      </c>
      <c r="AD335" t="s">
        <v>617</v>
      </c>
      <c r="AE335">
        <v>0</v>
      </c>
      <c r="AF335">
        <v>0</v>
      </c>
      <c r="AG335" s="175" t="str">
        <f t="shared" si="77"/>
        <v>May - 14</v>
      </c>
      <c r="AK335" s="175" t="str">
        <f t="shared" si="78"/>
        <v>RetriggersCV dropFeb - 15Risk action</v>
      </c>
      <c r="AL335" t="s">
        <v>599</v>
      </c>
      <c r="AM335" t="s">
        <v>203</v>
      </c>
      <c r="AN335" t="s">
        <v>519</v>
      </c>
      <c r="AO335" t="s">
        <v>539</v>
      </c>
      <c r="AP335">
        <v>5</v>
      </c>
      <c r="AQ335">
        <v>1389</v>
      </c>
      <c r="AR335">
        <v>3.5997120000000001E-3</v>
      </c>
      <c r="AS335" s="175" t="str">
        <f t="shared" si="79"/>
        <v>Feb - 15</v>
      </c>
      <c r="AX335" s="175"/>
      <c r="BF335" s="30"/>
    </row>
    <row r="336" spans="2:58" x14ac:dyDescent="0.3">
      <c r="B336" s="12"/>
      <c r="F336" s="123"/>
      <c r="G336" s="123"/>
      <c r="I336" s="34"/>
      <c r="J336" s="30"/>
      <c r="N336" s="175" t="str">
        <f t="shared" si="74"/>
        <v>New TriggersCV dropMay - 14Action Taken (Timely)</v>
      </c>
      <c r="O336" t="s">
        <v>598</v>
      </c>
      <c r="P336" t="s">
        <v>203</v>
      </c>
      <c r="Q336" t="s">
        <v>296</v>
      </c>
      <c r="R336" t="s">
        <v>588</v>
      </c>
      <c r="S336">
        <v>30</v>
      </c>
      <c r="T336">
        <v>214</v>
      </c>
      <c r="U336">
        <v>0.14018691589999999</v>
      </c>
      <c r="V336" s="175" t="str">
        <f t="shared" si="75"/>
        <v>May - 14</v>
      </c>
      <c r="Y336" s="175" t="str">
        <f t="shared" si="76"/>
        <v>New TriggersOthersMay - 14No Action Taken (Req)</v>
      </c>
      <c r="Z336" t="s">
        <v>598</v>
      </c>
      <c r="AA336" t="s">
        <v>106</v>
      </c>
      <c r="AB336" t="s">
        <v>296</v>
      </c>
      <c r="AC336">
        <v>2</v>
      </c>
      <c r="AD336" t="s">
        <v>616</v>
      </c>
      <c r="AE336">
        <v>2</v>
      </c>
      <c r="AF336">
        <v>1</v>
      </c>
      <c r="AG336" s="175" t="str">
        <f t="shared" si="77"/>
        <v>May - 14</v>
      </c>
      <c r="AK336" s="175" t="str">
        <f t="shared" si="78"/>
        <v>RetriggersDebit ACH behaviorFeb - 15Customer contact</v>
      </c>
      <c r="AL336" t="s">
        <v>599</v>
      </c>
      <c r="AM336" t="s">
        <v>204</v>
      </c>
      <c r="AN336" t="s">
        <v>519</v>
      </c>
      <c r="AO336" t="s">
        <v>571</v>
      </c>
      <c r="AP336">
        <v>54</v>
      </c>
      <c r="AQ336">
        <v>495</v>
      </c>
      <c r="AR336">
        <v>0.10909090909999999</v>
      </c>
      <c r="AS336" s="175" t="str">
        <f t="shared" si="79"/>
        <v>Feb - 15</v>
      </c>
      <c r="AX336" s="175"/>
      <c r="BF336" s="30"/>
    </row>
    <row r="337" spans="2:58" x14ac:dyDescent="0.3">
      <c r="B337" s="12"/>
      <c r="F337" s="123"/>
      <c r="G337" s="123"/>
      <c r="I337" s="34"/>
      <c r="J337" s="30"/>
      <c r="N337" s="175" t="str">
        <f t="shared" si="74"/>
        <v>New TriggersCV dropMay - 14Action Taken (Late)</v>
      </c>
      <c r="O337" t="s">
        <v>598</v>
      </c>
      <c r="P337" t="s">
        <v>203</v>
      </c>
      <c r="Q337" t="s">
        <v>296</v>
      </c>
      <c r="R337" t="s">
        <v>589</v>
      </c>
      <c r="S337">
        <v>20</v>
      </c>
      <c r="T337">
        <v>214</v>
      </c>
      <c r="U337">
        <v>9.3457943900000007E-2</v>
      </c>
      <c r="V337" s="175" t="str">
        <f t="shared" si="75"/>
        <v>May - 14</v>
      </c>
      <c r="Y337" s="175" t="str">
        <f t="shared" si="76"/>
        <v>RetriggersAgingAug - 14Action Taken (Late)</v>
      </c>
      <c r="Z337" t="s">
        <v>599</v>
      </c>
      <c r="AA337" t="s">
        <v>391</v>
      </c>
      <c r="AB337" t="s">
        <v>299</v>
      </c>
      <c r="AC337">
        <v>6</v>
      </c>
      <c r="AD337" t="s">
        <v>589</v>
      </c>
      <c r="AE337">
        <v>0</v>
      </c>
      <c r="AF337">
        <v>0</v>
      </c>
      <c r="AG337" s="175" t="str">
        <f t="shared" si="77"/>
        <v>Aug - 14</v>
      </c>
      <c r="AK337" s="175" t="str">
        <f t="shared" si="78"/>
        <v>RetriggersDebit ACH behaviorFeb - 15Debit ACH</v>
      </c>
      <c r="AL337" t="s">
        <v>599</v>
      </c>
      <c r="AM337" t="s">
        <v>204</v>
      </c>
      <c r="AN337" t="s">
        <v>519</v>
      </c>
      <c r="AO337" t="s">
        <v>202</v>
      </c>
      <c r="AP337">
        <v>1</v>
      </c>
      <c r="AQ337">
        <v>495</v>
      </c>
      <c r="AR337">
        <v>2.020202E-3</v>
      </c>
      <c r="AS337" s="175" t="str">
        <f t="shared" si="79"/>
        <v>Feb - 15</v>
      </c>
      <c r="AX337" s="175"/>
      <c r="BF337" s="30"/>
    </row>
    <row r="338" spans="2:58" x14ac:dyDescent="0.3">
      <c r="B338" s="12"/>
      <c r="F338" s="123"/>
      <c r="G338" s="123"/>
      <c r="I338" s="34"/>
      <c r="J338" s="30"/>
      <c r="N338" s="175" t="str">
        <f t="shared" si="74"/>
        <v>New TriggersCV dropNov - 14No Action Taken (Not Req)</v>
      </c>
      <c r="O338" t="s">
        <v>598</v>
      </c>
      <c r="P338" t="s">
        <v>203</v>
      </c>
      <c r="Q338" t="s">
        <v>302</v>
      </c>
      <c r="R338" t="s">
        <v>617</v>
      </c>
      <c r="S338">
        <v>151</v>
      </c>
      <c r="T338">
        <v>178</v>
      </c>
      <c r="U338">
        <v>0.84831460670000003</v>
      </c>
      <c r="V338" s="175" t="str">
        <f t="shared" si="75"/>
        <v>Nov - 14</v>
      </c>
      <c r="Y338" s="175" t="str">
        <f t="shared" si="76"/>
        <v>RetriggersAgingAug - 14Action Taken (Timely)</v>
      </c>
      <c r="Z338" t="s">
        <v>599</v>
      </c>
      <c r="AA338" t="s">
        <v>391</v>
      </c>
      <c r="AB338" t="s">
        <v>299</v>
      </c>
      <c r="AC338">
        <v>3</v>
      </c>
      <c r="AD338" t="s">
        <v>588</v>
      </c>
      <c r="AE338">
        <v>0</v>
      </c>
      <c r="AF338">
        <v>0</v>
      </c>
      <c r="AG338" s="175" t="str">
        <f t="shared" si="77"/>
        <v>Aug - 14</v>
      </c>
      <c r="AK338" s="175" t="str">
        <f t="shared" si="78"/>
        <v>RetriggersDebit ACH behaviorFeb - 15No action</v>
      </c>
      <c r="AL338" t="s">
        <v>599</v>
      </c>
      <c r="AM338" t="s">
        <v>204</v>
      </c>
      <c r="AN338" t="s">
        <v>519</v>
      </c>
      <c r="AO338" t="s">
        <v>623</v>
      </c>
      <c r="AP338">
        <v>414</v>
      </c>
      <c r="AQ338">
        <v>495</v>
      </c>
      <c r="AR338">
        <v>0.8363636364</v>
      </c>
      <c r="AS338" s="175" t="str">
        <f t="shared" si="79"/>
        <v>Feb - 15</v>
      </c>
      <c r="AX338" s="175"/>
      <c r="BF338" s="30"/>
    </row>
    <row r="339" spans="2:58" x14ac:dyDescent="0.3">
      <c r="B339" s="12"/>
      <c r="F339" s="123"/>
      <c r="G339" s="123"/>
      <c r="I339" s="34"/>
      <c r="J339" s="30"/>
      <c r="N339" s="175" t="str">
        <f t="shared" si="74"/>
        <v>New TriggersCV dropNov - 14Action Taken (Timely)</v>
      </c>
      <c r="O339" t="s">
        <v>598</v>
      </c>
      <c r="P339" t="s">
        <v>203</v>
      </c>
      <c r="Q339" t="s">
        <v>302</v>
      </c>
      <c r="R339" t="s">
        <v>588</v>
      </c>
      <c r="S339">
        <v>24</v>
      </c>
      <c r="T339">
        <v>178</v>
      </c>
      <c r="U339">
        <v>0.13483146069999999</v>
      </c>
      <c r="V339" s="175" t="str">
        <f t="shared" si="75"/>
        <v>Nov - 14</v>
      </c>
      <c r="Y339" s="175" t="str">
        <f t="shared" si="76"/>
        <v>RetriggersAgingAug - 14No Action Taken (Not Req)</v>
      </c>
      <c r="Z339" t="s">
        <v>599</v>
      </c>
      <c r="AA339" t="s">
        <v>391</v>
      </c>
      <c r="AB339" t="s">
        <v>299</v>
      </c>
      <c r="AC339">
        <v>1</v>
      </c>
      <c r="AD339" t="s">
        <v>617</v>
      </c>
      <c r="AE339">
        <v>1</v>
      </c>
      <c r="AF339">
        <v>1</v>
      </c>
      <c r="AG339" s="175" t="str">
        <f t="shared" si="77"/>
        <v>Aug - 14</v>
      </c>
      <c r="AK339" s="175" t="str">
        <f t="shared" si="78"/>
        <v>RetriggersDebit ACH behaviorFeb - 15Others</v>
      </c>
      <c r="AL339" t="s">
        <v>599</v>
      </c>
      <c r="AM339" t="s">
        <v>204</v>
      </c>
      <c r="AN339" t="s">
        <v>519</v>
      </c>
      <c r="AO339" t="s">
        <v>106</v>
      </c>
      <c r="AP339">
        <v>4</v>
      </c>
      <c r="AQ339">
        <v>495</v>
      </c>
      <c r="AR339">
        <v>8.0808080999999997E-3</v>
      </c>
      <c r="AS339" s="175" t="str">
        <f t="shared" si="79"/>
        <v>Feb - 15</v>
      </c>
      <c r="AX339" s="175"/>
      <c r="BF339" s="30"/>
    </row>
    <row r="340" spans="2:58" x14ac:dyDescent="0.3">
      <c r="B340" s="12"/>
      <c r="F340" s="123"/>
      <c r="G340" s="123"/>
      <c r="I340" s="34"/>
      <c r="J340" s="30"/>
      <c r="N340" s="175" t="str">
        <f t="shared" si="74"/>
        <v>New TriggersCV dropNov - 14Action Taken (Late)</v>
      </c>
      <c r="O340" t="s">
        <v>598</v>
      </c>
      <c r="P340" t="s">
        <v>203</v>
      </c>
      <c r="Q340" t="s">
        <v>302</v>
      </c>
      <c r="R340" t="s">
        <v>589</v>
      </c>
      <c r="S340">
        <v>3</v>
      </c>
      <c r="T340">
        <v>178</v>
      </c>
      <c r="U340">
        <v>1.68539326E-2</v>
      </c>
      <c r="V340" s="175" t="str">
        <f t="shared" si="75"/>
        <v>Nov - 14</v>
      </c>
      <c r="Y340" s="175" t="str">
        <f t="shared" si="76"/>
        <v>RetriggersAgingAug - 14No Action Taken (Req)</v>
      </c>
      <c r="Z340" t="s">
        <v>599</v>
      </c>
      <c r="AA340" t="s">
        <v>391</v>
      </c>
      <c r="AB340" t="s">
        <v>299</v>
      </c>
      <c r="AC340">
        <v>7</v>
      </c>
      <c r="AD340" t="s">
        <v>616</v>
      </c>
      <c r="AE340">
        <v>1</v>
      </c>
      <c r="AF340">
        <v>0.14285714290000001</v>
      </c>
      <c r="AG340" s="175" t="str">
        <f t="shared" si="77"/>
        <v>Aug - 14</v>
      </c>
      <c r="AK340" s="175" t="str">
        <f t="shared" si="78"/>
        <v>RetriggersDebit ACH behaviorFeb - 15Payment plan</v>
      </c>
      <c r="AL340" t="s">
        <v>599</v>
      </c>
      <c r="AM340" t="s">
        <v>204</v>
      </c>
      <c r="AN340" t="s">
        <v>519</v>
      </c>
      <c r="AO340" t="s">
        <v>538</v>
      </c>
      <c r="AP340">
        <v>19</v>
      </c>
      <c r="AQ340">
        <v>495</v>
      </c>
      <c r="AR340">
        <v>3.8383838400000002E-2</v>
      </c>
      <c r="AS340" s="175" t="str">
        <f t="shared" si="79"/>
        <v>Feb - 15</v>
      </c>
      <c r="AX340" s="175"/>
      <c r="BF340" s="30"/>
    </row>
    <row r="341" spans="2:58" x14ac:dyDescent="0.3">
      <c r="B341" s="12"/>
      <c r="F341" s="123"/>
      <c r="G341" s="123"/>
      <c r="I341" s="34"/>
      <c r="J341" s="30"/>
      <c r="N341" s="175" t="str">
        <f t="shared" si="74"/>
        <v>New TriggersCV dropOct - 14No Action Taken (Not Req)</v>
      </c>
      <c r="O341" t="s">
        <v>598</v>
      </c>
      <c r="P341" t="s">
        <v>203</v>
      </c>
      <c r="Q341" t="s">
        <v>301</v>
      </c>
      <c r="R341" t="s">
        <v>617</v>
      </c>
      <c r="S341">
        <v>14</v>
      </c>
      <c r="T341">
        <v>15</v>
      </c>
      <c r="U341">
        <v>0.93333333330000001</v>
      </c>
      <c r="V341" s="175" t="str">
        <f t="shared" si="75"/>
        <v>Oct - 14</v>
      </c>
      <c r="Y341" s="175" t="str">
        <f t="shared" si="76"/>
        <v>RetriggersAgingFeb - 14Action Taken (Late)</v>
      </c>
      <c r="Z341" t="s">
        <v>599</v>
      </c>
      <c r="AA341" t="s">
        <v>391</v>
      </c>
      <c r="AB341" t="s">
        <v>544</v>
      </c>
      <c r="AC341">
        <v>19</v>
      </c>
      <c r="AD341" t="s">
        <v>589</v>
      </c>
      <c r="AE341">
        <v>0</v>
      </c>
      <c r="AF341">
        <v>0</v>
      </c>
      <c r="AG341" s="175" t="str">
        <f t="shared" si="77"/>
        <v>Feb - 14</v>
      </c>
      <c r="AK341" s="175" t="str">
        <f t="shared" si="78"/>
        <v>RetriggersDebit ACH behaviorFeb - 15Risk action</v>
      </c>
      <c r="AL341" t="s">
        <v>599</v>
      </c>
      <c r="AM341" t="s">
        <v>204</v>
      </c>
      <c r="AN341" t="s">
        <v>519</v>
      </c>
      <c r="AO341" t="s">
        <v>539</v>
      </c>
      <c r="AP341">
        <v>3</v>
      </c>
      <c r="AQ341">
        <v>495</v>
      </c>
      <c r="AR341">
        <v>6.0606061000000001E-3</v>
      </c>
      <c r="AS341" s="175" t="str">
        <f t="shared" si="79"/>
        <v>Feb - 15</v>
      </c>
      <c r="AX341" s="175"/>
      <c r="BF341" s="30"/>
    </row>
    <row r="342" spans="2:58" x14ac:dyDescent="0.3">
      <c r="B342" s="12"/>
      <c r="F342" s="123"/>
      <c r="G342" s="123"/>
      <c r="I342" s="34"/>
      <c r="J342" s="30"/>
      <c r="N342" s="175" t="str">
        <f t="shared" si="74"/>
        <v>New TriggersCV dropOct - 14Action Taken (Timely)</v>
      </c>
      <c r="O342" t="s">
        <v>598</v>
      </c>
      <c r="P342" t="s">
        <v>203</v>
      </c>
      <c r="Q342" t="s">
        <v>301</v>
      </c>
      <c r="R342" t="s">
        <v>588</v>
      </c>
      <c r="S342">
        <v>1</v>
      </c>
      <c r="T342">
        <v>15</v>
      </c>
      <c r="U342">
        <v>6.6666666700000002E-2</v>
      </c>
      <c r="V342" s="175" t="str">
        <f t="shared" si="75"/>
        <v>Oct - 14</v>
      </c>
      <c r="Y342" s="175" t="str">
        <f t="shared" si="76"/>
        <v>RetriggersAgingFeb - 14No Action Taken (Req)</v>
      </c>
      <c r="Z342" t="s">
        <v>599</v>
      </c>
      <c r="AA342" t="s">
        <v>391</v>
      </c>
      <c r="AB342" t="s">
        <v>544</v>
      </c>
      <c r="AC342">
        <v>28</v>
      </c>
      <c r="AD342" t="s">
        <v>616</v>
      </c>
      <c r="AE342">
        <v>0</v>
      </c>
      <c r="AF342">
        <v>0</v>
      </c>
      <c r="AG342" s="175" t="str">
        <f t="shared" si="77"/>
        <v>Feb - 14</v>
      </c>
      <c r="AK342" s="175" t="str">
        <f t="shared" si="78"/>
        <v>RetriggersNo amortizationFeb - 15Customer contact</v>
      </c>
      <c r="AL342" t="s">
        <v>599</v>
      </c>
      <c r="AM342" t="s">
        <v>537</v>
      </c>
      <c r="AN342" t="s">
        <v>519</v>
      </c>
      <c r="AO342" t="s">
        <v>571</v>
      </c>
      <c r="AP342">
        <v>637</v>
      </c>
      <c r="AQ342">
        <v>6551</v>
      </c>
      <c r="AR342">
        <v>9.7237062999999999E-2</v>
      </c>
      <c r="AS342" s="175" t="str">
        <f t="shared" si="79"/>
        <v>Feb - 15</v>
      </c>
      <c r="AX342" s="175"/>
      <c r="BF342" s="30"/>
    </row>
    <row r="343" spans="2:58" x14ac:dyDescent="0.3">
      <c r="B343" s="12"/>
      <c r="F343" s="123"/>
      <c r="G343" s="123"/>
      <c r="I343" s="34"/>
      <c r="J343" s="30"/>
      <c r="N343" s="175" t="str">
        <f t="shared" si="74"/>
        <v>New TriggersCV dropSep - 14No Action Taken (Not Req)</v>
      </c>
      <c r="O343" t="s">
        <v>598</v>
      </c>
      <c r="P343" t="s">
        <v>203</v>
      </c>
      <c r="Q343" t="s">
        <v>300</v>
      </c>
      <c r="R343" t="s">
        <v>617</v>
      </c>
      <c r="S343">
        <v>53</v>
      </c>
      <c r="T343">
        <v>59</v>
      </c>
      <c r="U343">
        <v>0.89830508470000003</v>
      </c>
      <c r="V343" s="175" t="str">
        <f t="shared" si="75"/>
        <v>Sep - 14</v>
      </c>
      <c r="Y343" s="175" t="str">
        <f t="shared" si="76"/>
        <v>RetriggersAgingJan - 14Action Taken (Late)</v>
      </c>
      <c r="Z343" t="s">
        <v>599</v>
      </c>
      <c r="AA343" t="s">
        <v>391</v>
      </c>
      <c r="AB343" t="s">
        <v>294</v>
      </c>
      <c r="AC343">
        <v>13</v>
      </c>
      <c r="AD343" t="s">
        <v>589</v>
      </c>
      <c r="AE343">
        <v>0</v>
      </c>
      <c r="AF343">
        <v>0</v>
      </c>
      <c r="AG343" s="175" t="str">
        <f t="shared" si="77"/>
        <v>Jan - 14</v>
      </c>
      <c r="AK343" s="175" t="str">
        <f t="shared" si="78"/>
        <v>RetriggersNo amortizationFeb - 15Debit ACH</v>
      </c>
      <c r="AL343" t="s">
        <v>599</v>
      </c>
      <c r="AM343" t="s">
        <v>537</v>
      </c>
      <c r="AN343" t="s">
        <v>519</v>
      </c>
      <c r="AO343" t="s">
        <v>202</v>
      </c>
      <c r="AP343">
        <v>7</v>
      </c>
      <c r="AQ343">
        <v>6551</v>
      </c>
      <c r="AR343">
        <v>1.0685391999999999E-3</v>
      </c>
      <c r="AS343" s="175" t="str">
        <f t="shared" si="79"/>
        <v>Feb - 15</v>
      </c>
      <c r="AX343" s="175"/>
      <c r="BF343" s="30"/>
    </row>
    <row r="344" spans="2:58" x14ac:dyDescent="0.3">
      <c r="B344" s="12"/>
      <c r="F344" s="123"/>
      <c r="G344" s="123"/>
      <c r="I344" s="34"/>
      <c r="J344" s="30"/>
      <c r="N344" s="175" t="str">
        <f t="shared" si="74"/>
        <v>New TriggersCV dropSep - 14Action Taken (Timely)</v>
      </c>
      <c r="O344" t="s">
        <v>598</v>
      </c>
      <c r="P344" t="s">
        <v>203</v>
      </c>
      <c r="Q344" t="s">
        <v>300</v>
      </c>
      <c r="R344" t="s">
        <v>588</v>
      </c>
      <c r="S344">
        <v>5</v>
      </c>
      <c r="T344">
        <v>59</v>
      </c>
      <c r="U344">
        <v>8.4745762700000005E-2</v>
      </c>
      <c r="V344" s="175" t="str">
        <f t="shared" si="75"/>
        <v>Sep - 14</v>
      </c>
      <c r="Y344" s="175" t="str">
        <f t="shared" si="76"/>
        <v>RetriggersAgingJan - 14No Action Taken (Req)</v>
      </c>
      <c r="Z344" t="s">
        <v>599</v>
      </c>
      <c r="AA344" t="s">
        <v>391</v>
      </c>
      <c r="AB344" t="s">
        <v>294</v>
      </c>
      <c r="AC344">
        <v>26</v>
      </c>
      <c r="AD344" t="s">
        <v>616</v>
      </c>
      <c r="AE344">
        <v>0</v>
      </c>
      <c r="AF344">
        <v>0</v>
      </c>
      <c r="AG344" s="175" t="str">
        <f t="shared" si="77"/>
        <v>Jan - 14</v>
      </c>
      <c r="AK344" s="175" t="str">
        <f t="shared" si="78"/>
        <v>RetriggersNo amortizationFeb - 15No action</v>
      </c>
      <c r="AL344" t="s">
        <v>599</v>
      </c>
      <c r="AM344" t="s">
        <v>537</v>
      </c>
      <c r="AN344" t="s">
        <v>519</v>
      </c>
      <c r="AO344" t="s">
        <v>623</v>
      </c>
      <c r="AP344">
        <v>5455</v>
      </c>
      <c r="AQ344">
        <v>6551</v>
      </c>
      <c r="AR344">
        <v>0.83269729810000004</v>
      </c>
      <c r="AS344" s="175" t="str">
        <f t="shared" si="79"/>
        <v>Feb - 15</v>
      </c>
      <c r="AX344" s="175"/>
      <c r="BF344" s="30"/>
    </row>
    <row r="345" spans="2:58" x14ac:dyDescent="0.3">
      <c r="B345" s="12"/>
      <c r="F345" s="123"/>
      <c r="G345" s="123"/>
      <c r="I345" s="34"/>
      <c r="J345" s="30"/>
      <c r="N345" s="175" t="str">
        <f t="shared" si="74"/>
        <v>New TriggersCV dropSep - 14Action Taken (Late)</v>
      </c>
      <c r="O345" t="s">
        <v>598</v>
      </c>
      <c r="P345" t="s">
        <v>203</v>
      </c>
      <c r="Q345" t="s">
        <v>300</v>
      </c>
      <c r="R345" t="s">
        <v>589</v>
      </c>
      <c r="S345">
        <v>1</v>
      </c>
      <c r="T345">
        <v>59</v>
      </c>
      <c r="U345">
        <v>1.6949152499999998E-2</v>
      </c>
      <c r="V345" s="175" t="str">
        <f t="shared" si="75"/>
        <v>Sep - 14</v>
      </c>
      <c r="Y345" s="175" t="str">
        <f t="shared" si="76"/>
        <v>RetriggersAgingJul - 14Action Taken (Late)</v>
      </c>
      <c r="Z345" t="s">
        <v>599</v>
      </c>
      <c r="AA345" t="s">
        <v>391</v>
      </c>
      <c r="AB345" t="s">
        <v>298</v>
      </c>
      <c r="AC345">
        <v>20</v>
      </c>
      <c r="AD345" t="s">
        <v>589</v>
      </c>
      <c r="AE345">
        <v>3</v>
      </c>
      <c r="AF345">
        <v>0.15</v>
      </c>
      <c r="AG345" s="175" t="str">
        <f t="shared" si="77"/>
        <v>Jul - 14</v>
      </c>
      <c r="AK345" s="175" t="str">
        <f t="shared" si="78"/>
        <v>RetriggersNo amortizationFeb - 15Others</v>
      </c>
      <c r="AL345" t="s">
        <v>599</v>
      </c>
      <c r="AM345" t="s">
        <v>537</v>
      </c>
      <c r="AN345" t="s">
        <v>519</v>
      </c>
      <c r="AO345" t="s">
        <v>106</v>
      </c>
      <c r="AP345">
        <v>13</v>
      </c>
      <c r="AQ345">
        <v>6551</v>
      </c>
      <c r="AR345">
        <v>1.9844299000000001E-3</v>
      </c>
      <c r="AS345" s="175" t="str">
        <f t="shared" si="79"/>
        <v>Feb - 15</v>
      </c>
      <c r="AX345" s="175"/>
      <c r="BF345" s="30"/>
    </row>
    <row r="346" spans="2:58" x14ac:dyDescent="0.3">
      <c r="B346" s="12"/>
      <c r="F346" s="123"/>
      <c r="G346" s="123"/>
      <c r="I346" s="34"/>
      <c r="J346" s="30"/>
      <c r="N346" s="175" t="str">
        <f t="shared" si="74"/>
        <v>New TriggersDebit ACH behaviorApr - 14No Action Taken (Not Req)</v>
      </c>
      <c r="O346" t="s">
        <v>598</v>
      </c>
      <c r="P346" t="s">
        <v>204</v>
      </c>
      <c r="Q346" t="s">
        <v>295</v>
      </c>
      <c r="R346" t="s">
        <v>617</v>
      </c>
      <c r="S346">
        <v>18</v>
      </c>
      <c r="T346">
        <v>23</v>
      </c>
      <c r="U346">
        <v>0.78260869570000002</v>
      </c>
      <c r="V346" s="175" t="str">
        <f t="shared" si="75"/>
        <v>Apr - 14</v>
      </c>
      <c r="Y346" s="175" t="str">
        <f t="shared" si="76"/>
        <v>RetriggersAgingJul - 14Action Taken (Timely)</v>
      </c>
      <c r="Z346" t="s">
        <v>599</v>
      </c>
      <c r="AA346" t="s">
        <v>391</v>
      </c>
      <c r="AB346" t="s">
        <v>298</v>
      </c>
      <c r="AC346">
        <v>13</v>
      </c>
      <c r="AD346" t="s">
        <v>588</v>
      </c>
      <c r="AE346">
        <v>1</v>
      </c>
      <c r="AF346">
        <v>7.6923076899999998E-2</v>
      </c>
      <c r="AG346" s="175" t="str">
        <f t="shared" si="77"/>
        <v>Jul - 14</v>
      </c>
      <c r="AK346" s="175" t="str">
        <f t="shared" si="78"/>
        <v>RetriggersNo amortizationFeb - 15Payment plan</v>
      </c>
      <c r="AL346" t="s">
        <v>599</v>
      </c>
      <c r="AM346" t="s">
        <v>537</v>
      </c>
      <c r="AN346" t="s">
        <v>519</v>
      </c>
      <c r="AO346" t="s">
        <v>538</v>
      </c>
      <c r="AP346">
        <v>418</v>
      </c>
      <c r="AQ346">
        <v>6551</v>
      </c>
      <c r="AR346">
        <v>6.3807052399999994E-2</v>
      </c>
      <c r="AS346" s="175" t="str">
        <f t="shared" si="79"/>
        <v>Feb - 15</v>
      </c>
      <c r="AX346" s="175"/>
      <c r="BF346" s="30"/>
    </row>
    <row r="347" spans="2:58" x14ac:dyDescent="0.3">
      <c r="B347" s="12"/>
      <c r="F347" s="123"/>
      <c r="G347" s="123"/>
      <c r="I347" s="34"/>
      <c r="J347" s="30"/>
      <c r="N347" s="175" t="str">
        <f t="shared" si="74"/>
        <v>New TriggersDebit ACH behaviorApr - 14Action Taken (Timely)</v>
      </c>
      <c r="O347" t="s">
        <v>598</v>
      </c>
      <c r="P347" t="s">
        <v>204</v>
      </c>
      <c r="Q347" t="s">
        <v>295</v>
      </c>
      <c r="R347" t="s">
        <v>588</v>
      </c>
      <c r="S347">
        <v>2</v>
      </c>
      <c r="T347">
        <v>23</v>
      </c>
      <c r="U347">
        <v>8.6956521699999997E-2</v>
      </c>
      <c r="V347" s="175" t="str">
        <f t="shared" si="75"/>
        <v>Apr - 14</v>
      </c>
      <c r="Y347" s="175" t="str">
        <f t="shared" si="76"/>
        <v>RetriggersAgingJul - 14No Action Taken (Not Req)</v>
      </c>
      <c r="Z347" t="s">
        <v>599</v>
      </c>
      <c r="AA347" t="s">
        <v>391</v>
      </c>
      <c r="AB347" t="s">
        <v>298</v>
      </c>
      <c r="AC347">
        <v>1</v>
      </c>
      <c r="AD347" t="s">
        <v>617</v>
      </c>
      <c r="AE347">
        <v>1</v>
      </c>
      <c r="AF347">
        <v>1</v>
      </c>
      <c r="AG347" s="175" t="str">
        <f t="shared" si="77"/>
        <v>Jul - 14</v>
      </c>
      <c r="AK347" s="175" t="str">
        <f t="shared" si="78"/>
        <v>RetriggersNo amortizationFeb - 15Risk action</v>
      </c>
      <c r="AL347" t="s">
        <v>599</v>
      </c>
      <c r="AM347" t="s">
        <v>537</v>
      </c>
      <c r="AN347" t="s">
        <v>519</v>
      </c>
      <c r="AO347" t="s">
        <v>539</v>
      </c>
      <c r="AP347">
        <v>21</v>
      </c>
      <c r="AQ347">
        <v>6551</v>
      </c>
      <c r="AR347">
        <v>3.2056175000000002E-3</v>
      </c>
      <c r="AS347" s="175" t="str">
        <f t="shared" si="79"/>
        <v>Feb - 15</v>
      </c>
      <c r="AX347" s="175"/>
      <c r="BF347" s="30"/>
    </row>
    <row r="348" spans="2:58" x14ac:dyDescent="0.3">
      <c r="B348" s="12"/>
      <c r="F348" s="123"/>
      <c r="G348" s="123"/>
      <c r="I348" s="34"/>
      <c r="J348" s="30"/>
      <c r="N348" s="175" t="str">
        <f t="shared" si="74"/>
        <v>New TriggersDebit ACH behaviorApr - 14Action Taken (Late)</v>
      </c>
      <c r="O348" t="s">
        <v>598</v>
      </c>
      <c r="P348" t="s">
        <v>204</v>
      </c>
      <c r="Q348" t="s">
        <v>295</v>
      </c>
      <c r="R348" t="s">
        <v>589</v>
      </c>
      <c r="S348">
        <v>3</v>
      </c>
      <c r="T348">
        <v>23</v>
      </c>
      <c r="U348">
        <v>0.13043478259999999</v>
      </c>
      <c r="V348" s="175" t="str">
        <f t="shared" si="75"/>
        <v>Apr - 14</v>
      </c>
      <c r="Y348" s="175" t="str">
        <f t="shared" si="76"/>
        <v>RetriggersAgingJul - 14No Action Taken (Req)</v>
      </c>
      <c r="Z348" t="s">
        <v>599</v>
      </c>
      <c r="AA348" t="s">
        <v>391</v>
      </c>
      <c r="AB348" t="s">
        <v>298</v>
      </c>
      <c r="AC348">
        <v>115</v>
      </c>
      <c r="AD348" t="s">
        <v>616</v>
      </c>
      <c r="AE348">
        <v>14</v>
      </c>
      <c r="AF348">
        <v>0.12173913040000001</v>
      </c>
      <c r="AG348" s="175" t="str">
        <f t="shared" si="77"/>
        <v>Jul - 14</v>
      </c>
      <c r="AK348" s="175" t="str">
        <f t="shared" si="78"/>
        <v>RetriggersOthersFeb - 15Customer contact</v>
      </c>
      <c r="AL348" t="s">
        <v>599</v>
      </c>
      <c r="AM348" t="s">
        <v>106</v>
      </c>
      <c r="AN348" t="s">
        <v>519</v>
      </c>
      <c r="AO348" t="s">
        <v>571</v>
      </c>
      <c r="AP348">
        <v>193</v>
      </c>
      <c r="AQ348">
        <v>1056</v>
      </c>
      <c r="AR348">
        <v>0.1827651515</v>
      </c>
      <c r="AS348" s="175" t="str">
        <f t="shared" si="79"/>
        <v>Feb - 15</v>
      </c>
      <c r="AX348" s="175"/>
      <c r="BF348" s="30"/>
    </row>
    <row r="349" spans="2:58" x14ac:dyDescent="0.3">
      <c r="B349" s="12"/>
      <c r="F349" s="123"/>
      <c r="G349" s="123"/>
      <c r="I349" s="34"/>
      <c r="J349" s="30"/>
      <c r="N349" s="175" t="str">
        <f t="shared" si="74"/>
        <v>New TriggersDebit ACH behaviorAug - 14No Action Taken (Not Req)</v>
      </c>
      <c r="O349" t="s">
        <v>598</v>
      </c>
      <c r="P349" t="s">
        <v>204</v>
      </c>
      <c r="Q349" t="s">
        <v>299</v>
      </c>
      <c r="R349" t="s">
        <v>617</v>
      </c>
      <c r="S349">
        <v>115</v>
      </c>
      <c r="T349">
        <v>136</v>
      </c>
      <c r="U349">
        <v>0.84558823530000005</v>
      </c>
      <c r="V349" s="175" t="str">
        <f t="shared" si="75"/>
        <v>Aug - 14</v>
      </c>
      <c r="Y349" s="175" t="str">
        <f t="shared" si="76"/>
        <v>RetriggersAgingJun - 14Action Taken (Late)</v>
      </c>
      <c r="Z349" t="s">
        <v>599</v>
      </c>
      <c r="AA349" t="s">
        <v>391</v>
      </c>
      <c r="AB349" t="s">
        <v>297</v>
      </c>
      <c r="AC349">
        <v>15</v>
      </c>
      <c r="AD349" t="s">
        <v>589</v>
      </c>
      <c r="AE349">
        <v>2</v>
      </c>
      <c r="AF349">
        <v>0.1333333333</v>
      </c>
      <c r="AG349" s="175" t="str">
        <f t="shared" si="77"/>
        <v>Jun - 14</v>
      </c>
      <c r="AK349" s="175" t="str">
        <f t="shared" si="78"/>
        <v>RetriggersOthersFeb - 15Debit ACH</v>
      </c>
      <c r="AL349" t="s">
        <v>599</v>
      </c>
      <c r="AM349" t="s">
        <v>106</v>
      </c>
      <c r="AN349" t="s">
        <v>519</v>
      </c>
      <c r="AO349" t="s">
        <v>202</v>
      </c>
      <c r="AP349">
        <v>5</v>
      </c>
      <c r="AQ349">
        <v>1056</v>
      </c>
      <c r="AR349">
        <v>4.7348484999999996E-3</v>
      </c>
      <c r="AS349" s="175" t="str">
        <f t="shared" si="79"/>
        <v>Feb - 15</v>
      </c>
      <c r="AX349" s="175"/>
      <c r="BF349" s="30"/>
    </row>
    <row r="350" spans="2:58" x14ac:dyDescent="0.3">
      <c r="B350" s="12"/>
      <c r="F350" s="123"/>
      <c r="G350" s="123"/>
      <c r="I350" s="34"/>
      <c r="J350" s="30"/>
      <c r="N350" s="175" t="str">
        <f t="shared" si="74"/>
        <v>New TriggersDebit ACH behaviorAug - 14Action Taken (Timely)</v>
      </c>
      <c r="O350" t="s">
        <v>598</v>
      </c>
      <c r="P350" t="s">
        <v>204</v>
      </c>
      <c r="Q350" t="s">
        <v>299</v>
      </c>
      <c r="R350" t="s">
        <v>588</v>
      </c>
      <c r="S350">
        <v>14</v>
      </c>
      <c r="T350">
        <v>136</v>
      </c>
      <c r="U350">
        <v>0.1029411765</v>
      </c>
      <c r="V350" s="175" t="str">
        <f t="shared" si="75"/>
        <v>Aug - 14</v>
      </c>
      <c r="Y350" s="175" t="str">
        <f t="shared" si="76"/>
        <v>RetriggersAgingJun - 14Action Taken (Timely)</v>
      </c>
      <c r="Z350" t="s">
        <v>599</v>
      </c>
      <c r="AA350" t="s">
        <v>391</v>
      </c>
      <c r="AB350" t="s">
        <v>297</v>
      </c>
      <c r="AC350">
        <v>20</v>
      </c>
      <c r="AD350" t="s">
        <v>588</v>
      </c>
      <c r="AE350">
        <v>4</v>
      </c>
      <c r="AF350">
        <v>0.2</v>
      </c>
      <c r="AG350" s="175" t="str">
        <f t="shared" si="77"/>
        <v>Jun - 14</v>
      </c>
      <c r="AK350" s="175" t="str">
        <f t="shared" si="78"/>
        <v>RetriggersOthersFeb - 15No action</v>
      </c>
      <c r="AL350" t="s">
        <v>599</v>
      </c>
      <c r="AM350" t="s">
        <v>106</v>
      </c>
      <c r="AN350" t="s">
        <v>519</v>
      </c>
      <c r="AO350" t="s">
        <v>623</v>
      </c>
      <c r="AP350">
        <v>767</v>
      </c>
      <c r="AQ350">
        <v>1056</v>
      </c>
      <c r="AR350">
        <v>0.72632575759999995</v>
      </c>
      <c r="AS350" s="175" t="str">
        <f t="shared" si="79"/>
        <v>Feb - 15</v>
      </c>
      <c r="AX350" s="175"/>
      <c r="BF350" s="30"/>
    </row>
    <row r="351" spans="2:58" x14ac:dyDescent="0.3">
      <c r="B351" s="12"/>
      <c r="F351" s="123"/>
      <c r="G351" s="123"/>
      <c r="I351" s="34"/>
      <c r="J351" s="30"/>
      <c r="N351" s="175" t="str">
        <f t="shared" si="74"/>
        <v>New TriggersDebit ACH behaviorAug - 14Action Taken (Late)</v>
      </c>
      <c r="O351" t="s">
        <v>598</v>
      </c>
      <c r="P351" t="s">
        <v>204</v>
      </c>
      <c r="Q351" t="s">
        <v>299</v>
      </c>
      <c r="R351" t="s">
        <v>589</v>
      </c>
      <c r="S351">
        <v>6</v>
      </c>
      <c r="T351">
        <v>136</v>
      </c>
      <c r="U351">
        <v>4.4117647099999997E-2</v>
      </c>
      <c r="V351" s="175" t="str">
        <f t="shared" si="75"/>
        <v>Aug - 14</v>
      </c>
      <c r="Y351" s="175" t="str">
        <f t="shared" si="76"/>
        <v>RetriggersAgingJun - 14No Action Taken (Not Req)</v>
      </c>
      <c r="Z351" t="s">
        <v>599</v>
      </c>
      <c r="AA351" t="s">
        <v>391</v>
      </c>
      <c r="AB351" t="s">
        <v>297</v>
      </c>
      <c r="AC351">
        <v>1</v>
      </c>
      <c r="AD351" t="s">
        <v>617</v>
      </c>
      <c r="AE351">
        <v>0</v>
      </c>
      <c r="AF351">
        <v>0</v>
      </c>
      <c r="AG351" s="175" t="str">
        <f t="shared" si="77"/>
        <v>Jun - 14</v>
      </c>
      <c r="AK351" s="175" t="str">
        <f t="shared" si="78"/>
        <v>RetriggersOthersFeb - 15Others</v>
      </c>
      <c r="AL351" t="s">
        <v>599</v>
      </c>
      <c r="AM351" t="s">
        <v>106</v>
      </c>
      <c r="AN351" t="s">
        <v>519</v>
      </c>
      <c r="AO351" t="s">
        <v>106</v>
      </c>
      <c r="AP351">
        <v>2</v>
      </c>
      <c r="AQ351">
        <v>1056</v>
      </c>
      <c r="AR351">
        <v>1.8939394E-3</v>
      </c>
      <c r="AS351" s="175" t="str">
        <f t="shared" si="79"/>
        <v>Feb - 15</v>
      </c>
      <c r="AX351" s="175"/>
      <c r="BF351" s="30"/>
    </row>
    <row r="352" spans="2:58" x14ac:dyDescent="0.3">
      <c r="B352" s="12"/>
      <c r="F352" s="123"/>
      <c r="G352" s="123"/>
      <c r="I352" s="34"/>
      <c r="J352" s="30"/>
      <c r="N352" s="175" t="str">
        <f t="shared" si="74"/>
        <v>New TriggersDebit ACH behaviorAug - 14No Action Taken (Req)</v>
      </c>
      <c r="O352" t="s">
        <v>598</v>
      </c>
      <c r="P352" t="s">
        <v>204</v>
      </c>
      <c r="Q352" t="s">
        <v>299</v>
      </c>
      <c r="R352" t="s">
        <v>616</v>
      </c>
      <c r="S352">
        <v>1</v>
      </c>
      <c r="T352">
        <v>136</v>
      </c>
      <c r="U352">
        <v>7.3529412000000001E-3</v>
      </c>
      <c r="V352" s="175" t="str">
        <f t="shared" si="75"/>
        <v>Aug - 14</v>
      </c>
      <c r="Y352" s="175" t="str">
        <f t="shared" si="76"/>
        <v>RetriggersAgingJun - 14No Action Taken (Req)</v>
      </c>
      <c r="Z352" t="s">
        <v>599</v>
      </c>
      <c r="AA352" t="s">
        <v>391</v>
      </c>
      <c r="AB352" t="s">
        <v>297</v>
      </c>
      <c r="AC352">
        <v>93</v>
      </c>
      <c r="AD352" t="s">
        <v>616</v>
      </c>
      <c r="AE352">
        <v>10</v>
      </c>
      <c r="AF352">
        <v>0.10752688169999999</v>
      </c>
      <c r="AG352" s="175" t="str">
        <f t="shared" si="77"/>
        <v>Jun - 14</v>
      </c>
      <c r="AK352" s="175" t="str">
        <f t="shared" si="78"/>
        <v>RetriggersOthersFeb - 15Payment plan</v>
      </c>
      <c r="AL352" t="s">
        <v>599</v>
      </c>
      <c r="AM352" t="s">
        <v>106</v>
      </c>
      <c r="AN352" t="s">
        <v>519</v>
      </c>
      <c r="AO352" t="s">
        <v>538</v>
      </c>
      <c r="AP352">
        <v>80</v>
      </c>
      <c r="AQ352">
        <v>1056</v>
      </c>
      <c r="AR352">
        <v>7.5757575800000004E-2</v>
      </c>
      <c r="AS352" s="175" t="str">
        <f t="shared" si="79"/>
        <v>Feb - 15</v>
      </c>
      <c r="AX352" s="175"/>
      <c r="BF352" s="30"/>
    </row>
    <row r="353" spans="2:58" x14ac:dyDescent="0.3">
      <c r="B353" s="12"/>
      <c r="F353" s="123"/>
      <c r="G353" s="123"/>
      <c r="I353" s="34"/>
      <c r="J353" s="30"/>
      <c r="N353" s="175" t="str">
        <f t="shared" si="74"/>
        <v>New TriggersDebit ACH behaviorAll MonthsNo Action Taken (Req)</v>
      </c>
      <c r="O353" t="s">
        <v>598</v>
      </c>
      <c r="P353" t="s">
        <v>204</v>
      </c>
      <c r="Q353" t="s">
        <v>594</v>
      </c>
      <c r="R353" t="s">
        <v>616</v>
      </c>
      <c r="S353">
        <v>11</v>
      </c>
      <c r="T353">
        <v>855</v>
      </c>
      <c r="U353">
        <v>1.28654971E-2</v>
      </c>
      <c r="V353" s="175" t="str">
        <f t="shared" si="75"/>
        <v>All Months</v>
      </c>
      <c r="Y353" s="175" t="str">
        <f t="shared" si="76"/>
        <v>RetriggersAgingMar - 14Action Taken (Late)</v>
      </c>
      <c r="Z353" t="s">
        <v>599</v>
      </c>
      <c r="AA353" t="s">
        <v>391</v>
      </c>
      <c r="AB353" t="s">
        <v>525</v>
      </c>
      <c r="AC353">
        <v>20</v>
      </c>
      <c r="AD353" t="s">
        <v>589</v>
      </c>
      <c r="AE353">
        <v>3</v>
      </c>
      <c r="AF353">
        <v>0.15</v>
      </c>
      <c r="AG353" s="175" t="str">
        <f t="shared" si="77"/>
        <v>Mar - 14</v>
      </c>
      <c r="AK353" s="175" t="str">
        <f t="shared" si="78"/>
        <v>RetriggersOthersFeb - 15Risk action</v>
      </c>
      <c r="AL353" t="s">
        <v>599</v>
      </c>
      <c r="AM353" t="s">
        <v>106</v>
      </c>
      <c r="AN353" t="s">
        <v>519</v>
      </c>
      <c r="AO353" t="s">
        <v>539</v>
      </c>
      <c r="AP353">
        <v>9</v>
      </c>
      <c r="AQ353">
        <v>1056</v>
      </c>
      <c r="AR353">
        <v>8.5227272999999996E-3</v>
      </c>
      <c r="AS353" s="175" t="str">
        <f t="shared" si="79"/>
        <v>Feb - 15</v>
      </c>
      <c r="AX353" s="175"/>
      <c r="BF353" s="30"/>
    </row>
    <row r="354" spans="2:58" x14ac:dyDescent="0.3">
      <c r="B354" s="12"/>
      <c r="F354" s="123"/>
      <c r="G354" s="123"/>
      <c r="I354" s="34"/>
      <c r="J354" s="30"/>
      <c r="N354" s="175" t="str">
        <f t="shared" si="74"/>
        <v>New TriggersDebit ACH behaviorAll MonthsAction Taken (Late)</v>
      </c>
      <c r="O354" t="s">
        <v>598</v>
      </c>
      <c r="P354" t="s">
        <v>204</v>
      </c>
      <c r="Q354" t="s">
        <v>594</v>
      </c>
      <c r="R354" t="s">
        <v>589</v>
      </c>
      <c r="S354">
        <v>49</v>
      </c>
      <c r="T354">
        <v>855</v>
      </c>
      <c r="U354">
        <v>5.7309941500000003E-2</v>
      </c>
      <c r="V354" s="175" t="str">
        <f t="shared" si="75"/>
        <v>All Months</v>
      </c>
      <c r="Y354" s="175" t="str">
        <f t="shared" si="76"/>
        <v>RetriggersAgingMar - 14Action Taken (Timely)</v>
      </c>
      <c r="Z354" t="s">
        <v>599</v>
      </c>
      <c r="AA354" t="s">
        <v>391</v>
      </c>
      <c r="AB354" t="s">
        <v>525</v>
      </c>
      <c r="AC354">
        <v>8</v>
      </c>
      <c r="AD354" t="s">
        <v>588</v>
      </c>
      <c r="AE354">
        <v>3</v>
      </c>
      <c r="AF354">
        <v>0.375</v>
      </c>
      <c r="AG354" s="175" t="str">
        <f t="shared" si="77"/>
        <v>Mar - 14</v>
      </c>
      <c r="AK354" s="175" t="str">
        <f t="shared" si="78"/>
        <v>RetriggersAgingJan - 15Customer contact</v>
      </c>
      <c r="AL354" t="s">
        <v>599</v>
      </c>
      <c r="AM354" t="s">
        <v>391</v>
      </c>
      <c r="AN354" t="s">
        <v>520</v>
      </c>
      <c r="AO354" t="s">
        <v>571</v>
      </c>
      <c r="AP354">
        <v>483</v>
      </c>
      <c r="AQ354">
        <v>1771</v>
      </c>
      <c r="AR354">
        <v>0.27272727270000002</v>
      </c>
      <c r="AS354" s="175" t="str">
        <f t="shared" si="79"/>
        <v>Jan - 15</v>
      </c>
      <c r="AX354" s="175"/>
      <c r="BF354" s="30"/>
    </row>
    <row r="355" spans="2:58" x14ac:dyDescent="0.3">
      <c r="B355" s="12"/>
      <c r="F355" s="123"/>
      <c r="G355" s="123"/>
      <c r="I355" s="34"/>
      <c r="J355" s="30"/>
      <c r="N355" s="175" t="str">
        <f t="shared" si="74"/>
        <v>New TriggersDebit ACH behaviorAll MonthsNo Action Taken (Not Req)</v>
      </c>
      <c r="O355" t="s">
        <v>598</v>
      </c>
      <c r="P355" t="s">
        <v>204</v>
      </c>
      <c r="Q355" t="s">
        <v>594</v>
      </c>
      <c r="R355" t="s">
        <v>617</v>
      </c>
      <c r="S355">
        <v>736</v>
      </c>
      <c r="T355">
        <v>855</v>
      </c>
      <c r="U355">
        <v>0.86081871350000005</v>
      </c>
      <c r="V355" s="175" t="str">
        <f t="shared" si="75"/>
        <v>All Months</v>
      </c>
      <c r="Y355" s="175" t="str">
        <f t="shared" si="76"/>
        <v>RetriggersAgingMar - 14No Action Taken (Req)</v>
      </c>
      <c r="Z355" t="s">
        <v>599</v>
      </c>
      <c r="AA355" t="s">
        <v>391</v>
      </c>
      <c r="AB355" t="s">
        <v>525</v>
      </c>
      <c r="AC355">
        <v>74</v>
      </c>
      <c r="AD355" t="s">
        <v>616</v>
      </c>
      <c r="AE355">
        <v>2</v>
      </c>
      <c r="AF355">
        <v>2.7027026999999999E-2</v>
      </c>
      <c r="AG355" s="175" t="str">
        <f t="shared" si="77"/>
        <v>Mar - 14</v>
      </c>
      <c r="AK355" s="175" t="str">
        <f t="shared" si="78"/>
        <v>RetriggersAgingJan - 15Debit ACH</v>
      </c>
      <c r="AL355" t="s">
        <v>599</v>
      </c>
      <c r="AM355" t="s">
        <v>391</v>
      </c>
      <c r="AN355" t="s">
        <v>520</v>
      </c>
      <c r="AO355" t="s">
        <v>202</v>
      </c>
      <c r="AP355">
        <v>3</v>
      </c>
      <c r="AQ355">
        <v>1771</v>
      </c>
      <c r="AR355">
        <v>1.6939582E-3</v>
      </c>
      <c r="AS355" s="175" t="str">
        <f t="shared" si="79"/>
        <v>Jan - 15</v>
      </c>
      <c r="AX355" s="175"/>
      <c r="BF355" s="30"/>
    </row>
    <row r="356" spans="2:58" x14ac:dyDescent="0.3">
      <c r="B356" s="12"/>
      <c r="F356" s="123"/>
      <c r="G356" s="123"/>
      <c r="I356" s="34"/>
      <c r="J356" s="30"/>
      <c r="N356" s="175" t="str">
        <f t="shared" si="74"/>
        <v>New TriggersDebit ACH behaviorAll MonthsAction Taken (Timely)</v>
      </c>
      <c r="O356" t="s">
        <v>598</v>
      </c>
      <c r="P356" t="s">
        <v>204</v>
      </c>
      <c r="Q356" t="s">
        <v>594</v>
      </c>
      <c r="R356" t="s">
        <v>588</v>
      </c>
      <c r="S356">
        <v>59</v>
      </c>
      <c r="T356">
        <v>855</v>
      </c>
      <c r="U356">
        <v>6.9005847999999995E-2</v>
      </c>
      <c r="V356" s="175" t="str">
        <f t="shared" si="75"/>
        <v>All Months</v>
      </c>
      <c r="Y356" s="175" t="str">
        <f t="shared" si="76"/>
        <v>RetriggersAgingMay - 14Action Taken (Late)</v>
      </c>
      <c r="Z356" t="s">
        <v>599</v>
      </c>
      <c r="AA356" t="s">
        <v>391</v>
      </c>
      <c r="AB356" t="s">
        <v>296</v>
      </c>
      <c r="AC356">
        <v>28</v>
      </c>
      <c r="AD356" t="s">
        <v>589</v>
      </c>
      <c r="AE356">
        <v>1</v>
      </c>
      <c r="AF356">
        <v>3.5714285700000001E-2</v>
      </c>
      <c r="AG356" s="175" t="str">
        <f t="shared" si="77"/>
        <v>May - 14</v>
      </c>
      <c r="AK356" s="175" t="str">
        <f t="shared" si="78"/>
        <v>RetriggersAgingJan - 15No action</v>
      </c>
      <c r="AL356" t="s">
        <v>599</v>
      </c>
      <c r="AM356" t="s">
        <v>391</v>
      </c>
      <c r="AN356" t="s">
        <v>520</v>
      </c>
      <c r="AO356" t="s">
        <v>623</v>
      </c>
      <c r="AP356">
        <v>1133</v>
      </c>
      <c r="AQ356">
        <v>1771</v>
      </c>
      <c r="AR356">
        <v>0.63975155279999996</v>
      </c>
      <c r="AS356" s="175" t="str">
        <f t="shared" si="79"/>
        <v>Jan - 15</v>
      </c>
      <c r="AX356" s="175"/>
      <c r="BF356" s="30"/>
    </row>
    <row r="357" spans="2:58" x14ac:dyDescent="0.3">
      <c r="B357" s="12"/>
      <c r="F357" s="123"/>
      <c r="G357" s="123"/>
      <c r="I357" s="34"/>
      <c r="J357" s="30"/>
      <c r="N357" s="175" t="str">
        <f t="shared" si="74"/>
        <v>New TriggersDebit ACH behaviorDec - 14No Action Taken (Not Req)</v>
      </c>
      <c r="O357" t="s">
        <v>598</v>
      </c>
      <c r="P357" t="s">
        <v>204</v>
      </c>
      <c r="Q357" t="s">
        <v>303</v>
      </c>
      <c r="R357" t="s">
        <v>617</v>
      </c>
      <c r="S357">
        <v>135</v>
      </c>
      <c r="T357">
        <v>145</v>
      </c>
      <c r="U357">
        <v>0.93103448280000001</v>
      </c>
      <c r="V357" s="175" t="str">
        <f t="shared" si="75"/>
        <v>Dec - 14</v>
      </c>
      <c r="Y357" s="175" t="str">
        <f t="shared" si="76"/>
        <v>RetriggersAgingMay - 14Action Taken (Timely)</v>
      </c>
      <c r="Z357" t="s">
        <v>599</v>
      </c>
      <c r="AA357" t="s">
        <v>391</v>
      </c>
      <c r="AB357" t="s">
        <v>296</v>
      </c>
      <c r="AC357">
        <v>27</v>
      </c>
      <c r="AD357" t="s">
        <v>588</v>
      </c>
      <c r="AE357">
        <v>4</v>
      </c>
      <c r="AF357">
        <v>0.14814814809999999</v>
      </c>
      <c r="AG357" s="175" t="str">
        <f t="shared" si="77"/>
        <v>May - 14</v>
      </c>
      <c r="AK357" s="175" t="str">
        <f t="shared" si="78"/>
        <v>RetriggersAgingJan - 15Others</v>
      </c>
      <c r="AL357" t="s">
        <v>599</v>
      </c>
      <c r="AM357" t="s">
        <v>391</v>
      </c>
      <c r="AN357" t="s">
        <v>520</v>
      </c>
      <c r="AO357" t="s">
        <v>106</v>
      </c>
      <c r="AP357">
        <v>20</v>
      </c>
      <c r="AQ357">
        <v>1771</v>
      </c>
      <c r="AR357">
        <v>1.1293054800000001E-2</v>
      </c>
      <c r="AS357" s="175" t="str">
        <f t="shared" si="79"/>
        <v>Jan - 15</v>
      </c>
      <c r="AX357" s="175"/>
      <c r="BF357" s="30"/>
    </row>
    <row r="358" spans="2:58" x14ac:dyDescent="0.3">
      <c r="B358" s="12"/>
      <c r="F358" s="123"/>
      <c r="G358" s="123"/>
      <c r="I358" s="34"/>
      <c r="J358" s="30"/>
      <c r="N358" s="175" t="str">
        <f t="shared" si="74"/>
        <v>New TriggersDebit ACH behaviorDec - 14Action Taken (Timely)</v>
      </c>
      <c r="O358" t="s">
        <v>598</v>
      </c>
      <c r="P358" t="s">
        <v>204</v>
      </c>
      <c r="Q358" t="s">
        <v>303</v>
      </c>
      <c r="R358" t="s">
        <v>588</v>
      </c>
      <c r="S358">
        <v>5</v>
      </c>
      <c r="T358">
        <v>145</v>
      </c>
      <c r="U358">
        <v>3.4482758600000003E-2</v>
      </c>
      <c r="V358" s="175" t="str">
        <f t="shared" si="75"/>
        <v>Dec - 14</v>
      </c>
      <c r="Y358" s="175" t="str">
        <f t="shared" si="76"/>
        <v>RetriggersAgingMay - 14No Action Taken (Not Req)</v>
      </c>
      <c r="Z358" t="s">
        <v>599</v>
      </c>
      <c r="AA358" t="s">
        <v>391</v>
      </c>
      <c r="AB358" t="s">
        <v>296</v>
      </c>
      <c r="AC358">
        <v>3</v>
      </c>
      <c r="AD358" t="s">
        <v>617</v>
      </c>
      <c r="AE358">
        <v>1</v>
      </c>
      <c r="AF358">
        <v>0.33333333329999998</v>
      </c>
      <c r="AG358" s="175" t="str">
        <f t="shared" si="77"/>
        <v>May - 14</v>
      </c>
      <c r="AK358" s="175" t="str">
        <f t="shared" si="78"/>
        <v>RetriggersAgingJan - 15Payment plan</v>
      </c>
      <c r="AL358" t="s">
        <v>599</v>
      </c>
      <c r="AM358" t="s">
        <v>391</v>
      </c>
      <c r="AN358" t="s">
        <v>520</v>
      </c>
      <c r="AO358" t="s">
        <v>538</v>
      </c>
      <c r="AP358">
        <v>117</v>
      </c>
      <c r="AQ358">
        <v>1771</v>
      </c>
      <c r="AR358">
        <v>6.6064370400000003E-2</v>
      </c>
      <c r="AS358" s="175" t="str">
        <f t="shared" si="79"/>
        <v>Jan - 15</v>
      </c>
      <c r="AX358" s="175"/>
      <c r="BF358" s="30"/>
    </row>
    <row r="359" spans="2:58" x14ac:dyDescent="0.3">
      <c r="B359" s="12"/>
      <c r="F359" s="123"/>
      <c r="G359" s="123"/>
      <c r="I359" s="34"/>
      <c r="J359" s="30"/>
      <c r="N359" s="175" t="str">
        <f t="shared" si="74"/>
        <v>New TriggersDebit ACH behaviorDec - 14Action Taken (Late)</v>
      </c>
      <c r="O359" t="s">
        <v>598</v>
      </c>
      <c r="P359" t="s">
        <v>204</v>
      </c>
      <c r="Q359" t="s">
        <v>303</v>
      </c>
      <c r="R359" t="s">
        <v>589</v>
      </c>
      <c r="S359">
        <v>5</v>
      </c>
      <c r="T359">
        <v>145</v>
      </c>
      <c r="U359">
        <v>3.4482758600000003E-2</v>
      </c>
      <c r="V359" s="175" t="str">
        <f t="shared" si="75"/>
        <v>Dec - 14</v>
      </c>
      <c r="Y359" s="175" t="str">
        <f t="shared" si="76"/>
        <v>RetriggersAgingMay - 14No Action Taken (Req)</v>
      </c>
      <c r="Z359" t="s">
        <v>599</v>
      </c>
      <c r="AA359" t="s">
        <v>391</v>
      </c>
      <c r="AB359" t="s">
        <v>296</v>
      </c>
      <c r="AC359">
        <v>116</v>
      </c>
      <c r="AD359" t="s">
        <v>616</v>
      </c>
      <c r="AE359">
        <v>6</v>
      </c>
      <c r="AF359">
        <v>5.1724137900000001E-2</v>
      </c>
      <c r="AG359" s="175" t="str">
        <f t="shared" si="77"/>
        <v>May - 14</v>
      </c>
      <c r="AK359" s="175" t="str">
        <f t="shared" si="78"/>
        <v>RetriggersAgingJan - 15Risk action</v>
      </c>
      <c r="AL359" t="s">
        <v>599</v>
      </c>
      <c r="AM359" t="s">
        <v>391</v>
      </c>
      <c r="AN359" t="s">
        <v>520</v>
      </c>
      <c r="AO359" t="s">
        <v>539</v>
      </c>
      <c r="AP359">
        <v>15</v>
      </c>
      <c r="AQ359">
        <v>1771</v>
      </c>
      <c r="AR359">
        <v>8.4697911000000004E-3</v>
      </c>
      <c r="AS359" s="175" t="str">
        <f t="shared" si="79"/>
        <v>Jan - 15</v>
      </c>
      <c r="AX359" s="175"/>
      <c r="BF359" s="30"/>
    </row>
    <row r="360" spans="2:58" x14ac:dyDescent="0.3">
      <c r="B360" s="12"/>
      <c r="F360" s="123"/>
      <c r="G360" s="123"/>
      <c r="I360" s="34"/>
      <c r="J360" s="30"/>
      <c r="N360" s="175" t="str">
        <f t="shared" si="74"/>
        <v>New TriggersDebit ACH behaviorFeb - 15No Action Taken (Not Req)</v>
      </c>
      <c r="O360" t="s">
        <v>598</v>
      </c>
      <c r="P360" t="s">
        <v>204</v>
      </c>
      <c r="Q360" t="s">
        <v>519</v>
      </c>
      <c r="R360" t="s">
        <v>617</v>
      </c>
      <c r="S360">
        <v>131</v>
      </c>
      <c r="T360">
        <v>145</v>
      </c>
      <c r="U360">
        <v>0.90344827589999999</v>
      </c>
      <c r="V360" s="175" t="str">
        <f t="shared" si="75"/>
        <v>Feb - 15</v>
      </c>
      <c r="Y360" s="175" t="str">
        <f t="shared" si="76"/>
        <v>RetriggersCV dropAug - 14Action Taken (Timely)</v>
      </c>
      <c r="Z360" t="s">
        <v>599</v>
      </c>
      <c r="AA360" t="s">
        <v>203</v>
      </c>
      <c r="AB360" t="s">
        <v>299</v>
      </c>
      <c r="AC360">
        <v>1</v>
      </c>
      <c r="AD360" t="s">
        <v>588</v>
      </c>
      <c r="AE360">
        <v>0</v>
      </c>
      <c r="AF360">
        <v>0</v>
      </c>
      <c r="AG360" s="175" t="str">
        <f t="shared" si="77"/>
        <v>Aug - 14</v>
      </c>
      <c r="AK360" s="175" t="str">
        <f t="shared" si="78"/>
        <v>RetriggersCV dropJan - 15Customer contact</v>
      </c>
      <c r="AL360" t="s">
        <v>599</v>
      </c>
      <c r="AM360" t="s">
        <v>203</v>
      </c>
      <c r="AN360" t="s">
        <v>520</v>
      </c>
      <c r="AO360" t="s">
        <v>571</v>
      </c>
      <c r="AP360">
        <v>118</v>
      </c>
      <c r="AQ360">
        <v>897</v>
      </c>
      <c r="AR360">
        <v>0.13154960979999999</v>
      </c>
      <c r="AS360" s="175" t="str">
        <f t="shared" si="79"/>
        <v>Jan - 15</v>
      </c>
      <c r="AX360" s="175"/>
      <c r="BF360" s="30"/>
    </row>
    <row r="361" spans="2:58" x14ac:dyDescent="0.3">
      <c r="B361" s="12"/>
      <c r="F361" s="123"/>
      <c r="G361" s="123"/>
      <c r="I361" s="34"/>
      <c r="J361" s="30"/>
      <c r="N361" s="175" t="str">
        <f t="shared" si="74"/>
        <v>New TriggersDebit ACH behaviorFeb - 15Action Taken (Timely)</v>
      </c>
      <c r="O361" t="s">
        <v>598</v>
      </c>
      <c r="P361" t="s">
        <v>204</v>
      </c>
      <c r="Q361" t="s">
        <v>519</v>
      </c>
      <c r="R361" t="s">
        <v>588</v>
      </c>
      <c r="S361">
        <v>9</v>
      </c>
      <c r="T361">
        <v>145</v>
      </c>
      <c r="U361">
        <v>6.2068965500000003E-2</v>
      </c>
      <c r="V361" s="175" t="str">
        <f t="shared" si="75"/>
        <v>Feb - 15</v>
      </c>
      <c r="Y361" s="175" t="str">
        <f t="shared" si="76"/>
        <v>RetriggersCV dropAug - 14No Action Taken (Req)</v>
      </c>
      <c r="Z361" t="s">
        <v>599</v>
      </c>
      <c r="AA361" t="s">
        <v>203</v>
      </c>
      <c r="AB361" t="s">
        <v>299</v>
      </c>
      <c r="AC361">
        <v>12</v>
      </c>
      <c r="AD361" t="s">
        <v>616</v>
      </c>
      <c r="AE361">
        <v>0</v>
      </c>
      <c r="AF361">
        <v>0</v>
      </c>
      <c r="AG361" s="175" t="str">
        <f t="shared" si="77"/>
        <v>Aug - 14</v>
      </c>
      <c r="AK361" s="175" t="str">
        <f t="shared" si="78"/>
        <v>RetriggersCV dropJan - 15No action</v>
      </c>
      <c r="AL361" t="s">
        <v>599</v>
      </c>
      <c r="AM361" t="s">
        <v>203</v>
      </c>
      <c r="AN361" t="s">
        <v>520</v>
      </c>
      <c r="AO361" t="s">
        <v>623</v>
      </c>
      <c r="AP361">
        <v>757</v>
      </c>
      <c r="AQ361">
        <v>897</v>
      </c>
      <c r="AR361">
        <v>0.8439241918</v>
      </c>
      <c r="AS361" s="175" t="str">
        <f t="shared" si="79"/>
        <v>Jan - 15</v>
      </c>
      <c r="AX361" s="175"/>
      <c r="BF361" s="30"/>
    </row>
    <row r="362" spans="2:58" x14ac:dyDescent="0.3">
      <c r="B362" s="12"/>
      <c r="F362" s="123"/>
      <c r="G362" s="123"/>
      <c r="I362" s="34"/>
      <c r="J362" s="30"/>
      <c r="N362" s="175" t="str">
        <f t="shared" si="74"/>
        <v>New TriggersDebit ACH behaviorFeb - 15Action Taken (Late)</v>
      </c>
      <c r="O362" t="s">
        <v>598</v>
      </c>
      <c r="P362" t="s">
        <v>204</v>
      </c>
      <c r="Q362" t="s">
        <v>519</v>
      </c>
      <c r="R362" t="s">
        <v>589</v>
      </c>
      <c r="S362">
        <v>5</v>
      </c>
      <c r="T362">
        <v>145</v>
      </c>
      <c r="U362">
        <v>3.4482758600000003E-2</v>
      </c>
      <c r="V362" s="175" t="str">
        <f t="shared" si="75"/>
        <v>Feb - 15</v>
      </c>
      <c r="Y362" s="175" t="str">
        <f t="shared" si="76"/>
        <v>RetriggersCV dropFeb - 14No Action Taken (Req)</v>
      </c>
      <c r="Z362" t="s">
        <v>599</v>
      </c>
      <c r="AA362" t="s">
        <v>203</v>
      </c>
      <c r="AB362" t="s">
        <v>544</v>
      </c>
      <c r="AC362">
        <v>38</v>
      </c>
      <c r="AD362" t="s">
        <v>616</v>
      </c>
      <c r="AE362">
        <v>0</v>
      </c>
      <c r="AF362">
        <v>0</v>
      </c>
      <c r="AG362" s="175" t="str">
        <f t="shared" si="77"/>
        <v>Feb - 14</v>
      </c>
      <c r="AK362" s="175" t="str">
        <f t="shared" si="78"/>
        <v>RetriggersCV dropJan - 15Others</v>
      </c>
      <c r="AL362" t="s">
        <v>599</v>
      </c>
      <c r="AM362" t="s">
        <v>203</v>
      </c>
      <c r="AN362" t="s">
        <v>520</v>
      </c>
      <c r="AO362" t="s">
        <v>106</v>
      </c>
      <c r="AP362">
        <v>2</v>
      </c>
      <c r="AQ362">
        <v>897</v>
      </c>
      <c r="AR362">
        <v>2.2296543999999999E-3</v>
      </c>
      <c r="AS362" s="175" t="str">
        <f t="shared" si="79"/>
        <v>Jan - 15</v>
      </c>
      <c r="AX362" s="175"/>
      <c r="BF362" s="30"/>
    </row>
    <row r="363" spans="2:58" x14ac:dyDescent="0.3">
      <c r="B363" s="12"/>
      <c r="F363" s="123"/>
      <c r="G363" s="123"/>
      <c r="I363" s="34"/>
      <c r="J363" s="30"/>
      <c r="N363" s="175" t="str">
        <f t="shared" si="74"/>
        <v>New TriggersDebit ACH behaviorJan - 15No Action Taken (Not Req)</v>
      </c>
      <c r="O363" t="s">
        <v>598</v>
      </c>
      <c r="P363" t="s">
        <v>204</v>
      </c>
      <c r="Q363" t="s">
        <v>520</v>
      </c>
      <c r="R363" t="s">
        <v>617</v>
      </c>
      <c r="S363">
        <v>34</v>
      </c>
      <c r="T363">
        <v>43</v>
      </c>
      <c r="U363">
        <v>0.79069767440000005</v>
      </c>
      <c r="V363" s="175" t="str">
        <f t="shared" si="75"/>
        <v>Jan - 15</v>
      </c>
      <c r="Y363" s="175" t="str">
        <f t="shared" si="76"/>
        <v>RetriggersCV dropJan - 14Action Taken (Late)</v>
      </c>
      <c r="Z363" t="s">
        <v>599</v>
      </c>
      <c r="AA363" t="s">
        <v>203</v>
      </c>
      <c r="AB363" t="s">
        <v>294</v>
      </c>
      <c r="AC363">
        <v>4</v>
      </c>
      <c r="AD363" t="s">
        <v>589</v>
      </c>
      <c r="AE363">
        <v>0</v>
      </c>
      <c r="AF363">
        <v>0</v>
      </c>
      <c r="AG363" s="175" t="str">
        <f t="shared" si="77"/>
        <v>Jan - 14</v>
      </c>
      <c r="AK363" s="175" t="str">
        <f t="shared" si="78"/>
        <v>RetriggersCV dropJan - 15Payment plan</v>
      </c>
      <c r="AL363" t="s">
        <v>599</v>
      </c>
      <c r="AM363" t="s">
        <v>203</v>
      </c>
      <c r="AN363" t="s">
        <v>520</v>
      </c>
      <c r="AO363" t="s">
        <v>538</v>
      </c>
      <c r="AP363">
        <v>18</v>
      </c>
      <c r="AQ363">
        <v>897</v>
      </c>
      <c r="AR363">
        <v>2.0066889599999999E-2</v>
      </c>
      <c r="AS363" s="175" t="str">
        <f t="shared" si="79"/>
        <v>Jan - 15</v>
      </c>
      <c r="AX363" s="175"/>
      <c r="BF363" s="30"/>
    </row>
    <row r="364" spans="2:58" x14ac:dyDescent="0.3">
      <c r="B364" s="12"/>
      <c r="F364" s="123"/>
      <c r="G364" s="123"/>
      <c r="I364" s="34"/>
      <c r="J364" s="30"/>
      <c r="N364" s="175" t="str">
        <f t="shared" si="74"/>
        <v>New TriggersDebit ACH behaviorJan - 15Action Taken (Timely)</v>
      </c>
      <c r="O364" t="s">
        <v>598</v>
      </c>
      <c r="P364" t="s">
        <v>204</v>
      </c>
      <c r="Q364" t="s">
        <v>520</v>
      </c>
      <c r="R364" t="s">
        <v>588</v>
      </c>
      <c r="S364">
        <v>4</v>
      </c>
      <c r="T364">
        <v>43</v>
      </c>
      <c r="U364">
        <v>9.3023255799999996E-2</v>
      </c>
      <c r="V364" s="175" t="str">
        <f t="shared" si="75"/>
        <v>Jan - 15</v>
      </c>
      <c r="Y364" s="175" t="str">
        <f t="shared" si="76"/>
        <v>RetriggersCV dropJan - 14No Action Taken (Req)</v>
      </c>
      <c r="Z364" t="s">
        <v>599</v>
      </c>
      <c r="AA364" t="s">
        <v>203</v>
      </c>
      <c r="AB364" t="s">
        <v>294</v>
      </c>
      <c r="AC364">
        <v>73</v>
      </c>
      <c r="AD364" t="s">
        <v>616</v>
      </c>
      <c r="AE364">
        <v>0</v>
      </c>
      <c r="AF364">
        <v>0</v>
      </c>
      <c r="AG364" s="175" t="str">
        <f t="shared" si="77"/>
        <v>Jan - 14</v>
      </c>
      <c r="AK364" s="175" t="str">
        <f t="shared" si="78"/>
        <v>RetriggersCV dropJan - 15Risk action</v>
      </c>
      <c r="AL364" t="s">
        <v>599</v>
      </c>
      <c r="AM364" t="s">
        <v>203</v>
      </c>
      <c r="AN364" t="s">
        <v>520</v>
      </c>
      <c r="AO364" t="s">
        <v>539</v>
      </c>
      <c r="AP364">
        <v>2</v>
      </c>
      <c r="AQ364">
        <v>897</v>
      </c>
      <c r="AR364">
        <v>2.2296543999999999E-3</v>
      </c>
      <c r="AS364" s="175" t="str">
        <f t="shared" si="79"/>
        <v>Jan - 15</v>
      </c>
      <c r="AX364" s="175"/>
      <c r="BF364" s="30"/>
    </row>
    <row r="365" spans="2:58" x14ac:dyDescent="0.3">
      <c r="B365" s="12"/>
      <c r="F365" s="123"/>
      <c r="G365" s="123"/>
      <c r="I365" s="34"/>
      <c r="J365" s="30"/>
      <c r="N365" s="175" t="str">
        <f t="shared" si="74"/>
        <v>New TriggersDebit ACH behaviorJan - 15Action Taken (Late)</v>
      </c>
      <c r="O365" t="s">
        <v>598</v>
      </c>
      <c r="P365" t="s">
        <v>204</v>
      </c>
      <c r="Q365" t="s">
        <v>520</v>
      </c>
      <c r="R365" t="s">
        <v>589</v>
      </c>
      <c r="S365">
        <v>5</v>
      </c>
      <c r="T365">
        <v>43</v>
      </c>
      <c r="U365">
        <v>0.1162790698</v>
      </c>
      <c r="V365" s="175" t="str">
        <f t="shared" si="75"/>
        <v>Jan - 15</v>
      </c>
      <c r="Y365" s="175" t="str">
        <f t="shared" si="76"/>
        <v>RetriggersCV dropJul - 14Action Taken (Late)</v>
      </c>
      <c r="Z365" t="s">
        <v>599</v>
      </c>
      <c r="AA365" t="s">
        <v>203</v>
      </c>
      <c r="AB365" t="s">
        <v>298</v>
      </c>
      <c r="AC365">
        <v>3</v>
      </c>
      <c r="AD365" t="s">
        <v>589</v>
      </c>
      <c r="AE365">
        <v>0</v>
      </c>
      <c r="AF365">
        <v>0</v>
      </c>
      <c r="AG365" s="175" t="str">
        <f t="shared" si="77"/>
        <v>Jul - 14</v>
      </c>
      <c r="AK365" s="175" t="str">
        <f t="shared" si="78"/>
        <v>RetriggersDebit ACH behaviorJan - 15Customer contact</v>
      </c>
      <c r="AL365" t="s">
        <v>599</v>
      </c>
      <c r="AM365" t="s">
        <v>204</v>
      </c>
      <c r="AN365" t="s">
        <v>520</v>
      </c>
      <c r="AO365" t="s">
        <v>571</v>
      </c>
      <c r="AP365">
        <v>48</v>
      </c>
      <c r="AQ365">
        <v>310</v>
      </c>
      <c r="AR365">
        <v>0.15483870969999999</v>
      </c>
      <c r="AS365" s="175" t="str">
        <f t="shared" si="79"/>
        <v>Jan - 15</v>
      </c>
      <c r="AX365" s="175"/>
      <c r="BF365" s="30"/>
    </row>
    <row r="366" spans="2:58" x14ac:dyDescent="0.3">
      <c r="B366" s="12"/>
      <c r="F366" s="123"/>
      <c r="G366" s="123"/>
      <c r="I366" s="34"/>
      <c r="J366" s="30"/>
      <c r="N366" s="175" t="str">
        <f t="shared" si="74"/>
        <v>New TriggersDebit ACH behaviorJul - 14No Action Taken (Req)</v>
      </c>
      <c r="O366" t="s">
        <v>598</v>
      </c>
      <c r="P366" t="s">
        <v>204</v>
      </c>
      <c r="Q366" t="s">
        <v>298</v>
      </c>
      <c r="R366" t="s">
        <v>616</v>
      </c>
      <c r="S366">
        <v>1</v>
      </c>
      <c r="T366">
        <v>70</v>
      </c>
      <c r="U366">
        <v>1.42857143E-2</v>
      </c>
      <c r="V366" s="175" t="str">
        <f t="shared" si="75"/>
        <v>Jul - 14</v>
      </c>
      <c r="Y366" s="175" t="str">
        <f t="shared" si="76"/>
        <v>RetriggersCV dropJul - 14Action Taken (Timely)</v>
      </c>
      <c r="Z366" t="s">
        <v>599</v>
      </c>
      <c r="AA366" t="s">
        <v>203</v>
      </c>
      <c r="AB366" t="s">
        <v>298</v>
      </c>
      <c r="AC366">
        <v>11</v>
      </c>
      <c r="AD366" t="s">
        <v>588</v>
      </c>
      <c r="AE366">
        <v>0</v>
      </c>
      <c r="AF366">
        <v>0</v>
      </c>
      <c r="AG366" s="175" t="str">
        <f t="shared" si="77"/>
        <v>Jul - 14</v>
      </c>
      <c r="AK366" s="175" t="str">
        <f t="shared" si="78"/>
        <v>RetriggersDebit ACH behaviorJan - 15Debit ACH</v>
      </c>
      <c r="AL366" t="s">
        <v>599</v>
      </c>
      <c r="AM366" t="s">
        <v>204</v>
      </c>
      <c r="AN366" t="s">
        <v>520</v>
      </c>
      <c r="AO366" t="s">
        <v>202</v>
      </c>
      <c r="AP366">
        <v>2</v>
      </c>
      <c r="AQ366">
        <v>310</v>
      </c>
      <c r="AR366">
        <v>6.4516128999999997E-3</v>
      </c>
      <c r="AS366" s="175" t="str">
        <f t="shared" si="79"/>
        <v>Jan - 15</v>
      </c>
      <c r="AX366" s="175"/>
      <c r="BF366" s="30"/>
    </row>
    <row r="367" spans="2:58" x14ac:dyDescent="0.3">
      <c r="B367" s="12"/>
      <c r="F367" s="123"/>
      <c r="G367" s="123"/>
      <c r="I367" s="34"/>
      <c r="J367" s="30"/>
      <c r="N367" s="175" t="str">
        <f t="shared" si="74"/>
        <v>New TriggersDebit ACH behaviorJul - 14No Action Taken (Not Req)</v>
      </c>
      <c r="O367" t="s">
        <v>598</v>
      </c>
      <c r="P367" t="s">
        <v>204</v>
      </c>
      <c r="Q367" t="s">
        <v>298</v>
      </c>
      <c r="R367" t="s">
        <v>617</v>
      </c>
      <c r="S367">
        <v>67</v>
      </c>
      <c r="T367">
        <v>70</v>
      </c>
      <c r="U367">
        <v>0.95714285710000002</v>
      </c>
      <c r="V367" s="175" t="str">
        <f t="shared" si="75"/>
        <v>Jul - 14</v>
      </c>
      <c r="Y367" s="175" t="str">
        <f t="shared" si="76"/>
        <v>RetriggersCV dropJul - 14No Action Taken (Req)</v>
      </c>
      <c r="Z367" t="s">
        <v>599</v>
      </c>
      <c r="AA367" t="s">
        <v>203</v>
      </c>
      <c r="AB367" t="s">
        <v>298</v>
      </c>
      <c r="AC367">
        <v>74</v>
      </c>
      <c r="AD367" t="s">
        <v>616</v>
      </c>
      <c r="AE367">
        <v>0</v>
      </c>
      <c r="AF367">
        <v>0</v>
      </c>
      <c r="AG367" s="175" t="str">
        <f t="shared" si="77"/>
        <v>Jul - 14</v>
      </c>
      <c r="AK367" s="175" t="str">
        <f t="shared" si="78"/>
        <v>RetriggersDebit ACH behaviorJan - 15No action</v>
      </c>
      <c r="AL367" t="s">
        <v>599</v>
      </c>
      <c r="AM367" t="s">
        <v>204</v>
      </c>
      <c r="AN367" t="s">
        <v>520</v>
      </c>
      <c r="AO367" t="s">
        <v>623</v>
      </c>
      <c r="AP367">
        <v>231</v>
      </c>
      <c r="AQ367">
        <v>310</v>
      </c>
      <c r="AR367">
        <v>0.7451612903</v>
      </c>
      <c r="AS367" s="175" t="str">
        <f t="shared" si="79"/>
        <v>Jan - 15</v>
      </c>
      <c r="AX367" s="175"/>
      <c r="BF367" s="30"/>
    </row>
    <row r="368" spans="2:58" x14ac:dyDescent="0.3">
      <c r="B368" s="12"/>
      <c r="F368" s="123"/>
      <c r="G368" s="123"/>
      <c r="I368" s="34"/>
      <c r="J368" s="30"/>
      <c r="N368" s="175" t="str">
        <f t="shared" si="74"/>
        <v>New TriggersDebit ACH behaviorJul - 14Action Taken (Timely)</v>
      </c>
      <c r="O368" t="s">
        <v>598</v>
      </c>
      <c r="P368" t="s">
        <v>204</v>
      </c>
      <c r="Q368" t="s">
        <v>298</v>
      </c>
      <c r="R368" t="s">
        <v>588</v>
      </c>
      <c r="S368">
        <v>1</v>
      </c>
      <c r="T368">
        <v>70</v>
      </c>
      <c r="U368">
        <v>1.42857143E-2</v>
      </c>
      <c r="V368" s="175" t="str">
        <f t="shared" si="75"/>
        <v>Jul - 14</v>
      </c>
      <c r="Y368" s="175" t="str">
        <f t="shared" si="76"/>
        <v>RetriggersCV dropJun - 14Action Taken (Late)</v>
      </c>
      <c r="Z368" t="s">
        <v>599</v>
      </c>
      <c r="AA368" t="s">
        <v>203</v>
      </c>
      <c r="AB368" t="s">
        <v>297</v>
      </c>
      <c r="AC368">
        <v>17</v>
      </c>
      <c r="AD368" t="s">
        <v>589</v>
      </c>
      <c r="AE368">
        <v>0</v>
      </c>
      <c r="AF368">
        <v>0</v>
      </c>
      <c r="AG368" s="175" t="str">
        <f t="shared" si="77"/>
        <v>Jun - 14</v>
      </c>
      <c r="AK368" s="175" t="str">
        <f t="shared" si="78"/>
        <v>RetriggersDebit ACH behaviorJan - 15Others</v>
      </c>
      <c r="AL368" t="s">
        <v>599</v>
      </c>
      <c r="AM368" t="s">
        <v>204</v>
      </c>
      <c r="AN368" t="s">
        <v>520</v>
      </c>
      <c r="AO368" t="s">
        <v>106</v>
      </c>
      <c r="AP368">
        <v>3</v>
      </c>
      <c r="AQ368">
        <v>310</v>
      </c>
      <c r="AR368">
        <v>9.6774193999999997E-3</v>
      </c>
      <c r="AS368" s="175" t="str">
        <f t="shared" si="79"/>
        <v>Jan - 15</v>
      </c>
      <c r="AX368" s="175"/>
      <c r="BF368" s="30"/>
    </row>
    <row r="369" spans="2:58" x14ac:dyDescent="0.3">
      <c r="B369" s="12"/>
      <c r="F369" s="123"/>
      <c r="G369" s="123"/>
      <c r="I369" s="34"/>
      <c r="J369" s="30"/>
      <c r="N369" s="175" t="str">
        <f t="shared" si="74"/>
        <v>New TriggersDebit ACH behaviorJul - 14Action Taken (Late)</v>
      </c>
      <c r="O369" t="s">
        <v>598</v>
      </c>
      <c r="P369" t="s">
        <v>204</v>
      </c>
      <c r="Q369" t="s">
        <v>298</v>
      </c>
      <c r="R369" t="s">
        <v>589</v>
      </c>
      <c r="S369">
        <v>1</v>
      </c>
      <c r="T369">
        <v>70</v>
      </c>
      <c r="U369">
        <v>1.42857143E-2</v>
      </c>
      <c r="V369" s="175" t="str">
        <f t="shared" si="75"/>
        <v>Jul - 14</v>
      </c>
      <c r="Y369" s="175" t="str">
        <f t="shared" si="76"/>
        <v>RetriggersCV dropJun - 14Action Taken (Timely)</v>
      </c>
      <c r="Z369" t="s">
        <v>599</v>
      </c>
      <c r="AA369" t="s">
        <v>203</v>
      </c>
      <c r="AB369" t="s">
        <v>297</v>
      </c>
      <c r="AC369">
        <v>12</v>
      </c>
      <c r="AD369" t="s">
        <v>588</v>
      </c>
      <c r="AE369">
        <v>0</v>
      </c>
      <c r="AF369">
        <v>0</v>
      </c>
      <c r="AG369" s="175" t="str">
        <f t="shared" si="77"/>
        <v>Jun - 14</v>
      </c>
      <c r="AK369" s="175" t="str">
        <f t="shared" si="78"/>
        <v>RetriggersDebit ACH behaviorJan - 15Payment plan</v>
      </c>
      <c r="AL369" t="s">
        <v>599</v>
      </c>
      <c r="AM369" t="s">
        <v>204</v>
      </c>
      <c r="AN369" t="s">
        <v>520</v>
      </c>
      <c r="AO369" t="s">
        <v>538</v>
      </c>
      <c r="AP369">
        <v>19</v>
      </c>
      <c r="AQ369">
        <v>310</v>
      </c>
      <c r="AR369">
        <v>6.1290322600000002E-2</v>
      </c>
      <c r="AS369" s="175" t="str">
        <f t="shared" si="79"/>
        <v>Jan - 15</v>
      </c>
      <c r="AX369" s="175"/>
      <c r="BF369" s="30"/>
    </row>
    <row r="370" spans="2:58" x14ac:dyDescent="0.3">
      <c r="B370" s="12"/>
      <c r="F370" s="123"/>
      <c r="G370" s="123"/>
      <c r="I370" s="34"/>
      <c r="J370" s="30"/>
      <c r="N370" s="175" t="str">
        <f t="shared" si="74"/>
        <v>New TriggersDebit ACH behaviorJun - 14No Action Taken (Req)</v>
      </c>
      <c r="O370" t="s">
        <v>598</v>
      </c>
      <c r="P370" t="s">
        <v>204</v>
      </c>
      <c r="Q370" t="s">
        <v>297</v>
      </c>
      <c r="R370" t="s">
        <v>616</v>
      </c>
      <c r="S370">
        <v>2</v>
      </c>
      <c r="T370">
        <v>67</v>
      </c>
      <c r="U370">
        <v>2.9850746300000001E-2</v>
      </c>
      <c r="V370" s="175" t="str">
        <f t="shared" si="75"/>
        <v>Jun - 14</v>
      </c>
      <c r="Y370" s="175" t="str">
        <f t="shared" si="76"/>
        <v>RetriggersCV dropJun - 14No Action Taken (Not Req)</v>
      </c>
      <c r="Z370" t="s">
        <v>599</v>
      </c>
      <c r="AA370" t="s">
        <v>203</v>
      </c>
      <c r="AB370" t="s">
        <v>297</v>
      </c>
      <c r="AC370">
        <v>3</v>
      </c>
      <c r="AD370" t="s">
        <v>617</v>
      </c>
      <c r="AE370">
        <v>0</v>
      </c>
      <c r="AF370">
        <v>0</v>
      </c>
      <c r="AG370" s="175" t="str">
        <f t="shared" si="77"/>
        <v>Jun - 14</v>
      </c>
      <c r="AK370" s="175" t="str">
        <f t="shared" si="78"/>
        <v>RetriggersDebit ACH behaviorJan - 15Risk action</v>
      </c>
      <c r="AL370" t="s">
        <v>599</v>
      </c>
      <c r="AM370" t="s">
        <v>204</v>
      </c>
      <c r="AN370" t="s">
        <v>520</v>
      </c>
      <c r="AO370" t="s">
        <v>539</v>
      </c>
      <c r="AP370">
        <v>7</v>
      </c>
      <c r="AQ370">
        <v>310</v>
      </c>
      <c r="AR370">
        <v>2.2580645199999999E-2</v>
      </c>
      <c r="AS370" s="175" t="str">
        <f t="shared" si="79"/>
        <v>Jan - 15</v>
      </c>
      <c r="AX370" s="175"/>
      <c r="BF370" s="30"/>
    </row>
    <row r="371" spans="2:58" x14ac:dyDescent="0.3">
      <c r="B371" s="12"/>
      <c r="F371" s="123"/>
      <c r="G371" s="123"/>
      <c r="I371" s="34"/>
      <c r="J371" s="30"/>
      <c r="N371" s="175" t="str">
        <f t="shared" si="74"/>
        <v>New TriggersDebit ACH behaviorJun - 14No Action Taken (Not Req)</v>
      </c>
      <c r="O371" t="s">
        <v>598</v>
      </c>
      <c r="P371" t="s">
        <v>204</v>
      </c>
      <c r="Q371" t="s">
        <v>297</v>
      </c>
      <c r="R371" t="s">
        <v>617</v>
      </c>
      <c r="S371">
        <v>58</v>
      </c>
      <c r="T371">
        <v>67</v>
      </c>
      <c r="U371">
        <v>0.8656716418</v>
      </c>
      <c r="V371" s="175" t="str">
        <f t="shared" si="75"/>
        <v>Jun - 14</v>
      </c>
      <c r="Y371" s="175" t="str">
        <f t="shared" si="76"/>
        <v>RetriggersCV dropJun - 14No Action Taken (Req)</v>
      </c>
      <c r="Z371" t="s">
        <v>599</v>
      </c>
      <c r="AA371" t="s">
        <v>203</v>
      </c>
      <c r="AB371" t="s">
        <v>297</v>
      </c>
      <c r="AC371">
        <v>156</v>
      </c>
      <c r="AD371" t="s">
        <v>616</v>
      </c>
      <c r="AE371">
        <v>3</v>
      </c>
      <c r="AF371">
        <v>1.9230769200000001E-2</v>
      </c>
      <c r="AG371" s="175" t="str">
        <f t="shared" si="77"/>
        <v>Jun - 14</v>
      </c>
      <c r="AK371" s="175" t="str">
        <f t="shared" si="78"/>
        <v>RetriggersNo amortizationJan - 15Customer contact</v>
      </c>
      <c r="AL371" t="s">
        <v>599</v>
      </c>
      <c r="AM371" t="s">
        <v>537</v>
      </c>
      <c r="AN371" t="s">
        <v>520</v>
      </c>
      <c r="AO371" t="s">
        <v>571</v>
      </c>
      <c r="AP371">
        <v>938</v>
      </c>
      <c r="AQ371">
        <v>7417</v>
      </c>
      <c r="AR371">
        <v>0.1264662262</v>
      </c>
      <c r="AS371" s="175" t="str">
        <f t="shared" si="79"/>
        <v>Jan - 15</v>
      </c>
      <c r="AX371" s="175"/>
      <c r="BF371" s="30"/>
    </row>
    <row r="372" spans="2:58" x14ac:dyDescent="0.3">
      <c r="B372" s="12"/>
      <c r="F372" s="123"/>
      <c r="G372" s="123"/>
      <c r="I372" s="34"/>
      <c r="J372" s="30"/>
      <c r="N372" s="175" t="str">
        <f t="shared" si="74"/>
        <v>New TriggersDebit ACH behaviorJun - 14Action Taken (Timely)</v>
      </c>
      <c r="O372" t="s">
        <v>598</v>
      </c>
      <c r="P372" t="s">
        <v>204</v>
      </c>
      <c r="Q372" t="s">
        <v>297</v>
      </c>
      <c r="R372" t="s">
        <v>588</v>
      </c>
      <c r="S372">
        <v>4</v>
      </c>
      <c r="T372">
        <v>67</v>
      </c>
      <c r="U372">
        <v>5.9701492500000002E-2</v>
      </c>
      <c r="V372" s="175" t="str">
        <f t="shared" si="75"/>
        <v>Jun - 14</v>
      </c>
      <c r="Y372" s="175" t="str">
        <f t="shared" si="76"/>
        <v>RetriggersCV dropMar - 14Action Taken (Late)</v>
      </c>
      <c r="Z372" t="s">
        <v>599</v>
      </c>
      <c r="AA372" t="s">
        <v>203</v>
      </c>
      <c r="AB372" t="s">
        <v>525</v>
      </c>
      <c r="AC372">
        <v>34</v>
      </c>
      <c r="AD372" t="s">
        <v>589</v>
      </c>
      <c r="AE372">
        <v>0</v>
      </c>
      <c r="AF372">
        <v>0</v>
      </c>
      <c r="AG372" s="175" t="str">
        <f t="shared" si="77"/>
        <v>Mar - 14</v>
      </c>
      <c r="AK372" s="175" t="str">
        <f t="shared" si="78"/>
        <v>RetriggersNo amortizationJan - 15Debit ACH</v>
      </c>
      <c r="AL372" t="s">
        <v>599</v>
      </c>
      <c r="AM372" t="s">
        <v>537</v>
      </c>
      <c r="AN372" t="s">
        <v>520</v>
      </c>
      <c r="AO372" t="s">
        <v>202</v>
      </c>
      <c r="AP372">
        <v>15</v>
      </c>
      <c r="AQ372">
        <v>7417</v>
      </c>
      <c r="AR372">
        <v>2.0223810000000002E-3</v>
      </c>
      <c r="AS372" s="175" t="str">
        <f t="shared" si="79"/>
        <v>Jan - 15</v>
      </c>
      <c r="AX372" s="175"/>
      <c r="BF372" s="30"/>
    </row>
    <row r="373" spans="2:58" x14ac:dyDescent="0.3">
      <c r="B373" s="12"/>
      <c r="F373" s="123"/>
      <c r="G373" s="123"/>
      <c r="I373" s="34"/>
      <c r="J373" s="30"/>
      <c r="N373" s="175" t="str">
        <f t="shared" si="74"/>
        <v>New TriggersDebit ACH behaviorJun - 14Action Taken (Late)</v>
      </c>
      <c r="O373" t="s">
        <v>598</v>
      </c>
      <c r="P373" t="s">
        <v>204</v>
      </c>
      <c r="Q373" t="s">
        <v>297</v>
      </c>
      <c r="R373" t="s">
        <v>589</v>
      </c>
      <c r="S373">
        <v>3</v>
      </c>
      <c r="T373">
        <v>67</v>
      </c>
      <c r="U373">
        <v>4.4776119400000002E-2</v>
      </c>
      <c r="V373" s="175" t="str">
        <f t="shared" si="75"/>
        <v>Jun - 14</v>
      </c>
      <c r="Y373" s="175" t="str">
        <f t="shared" si="76"/>
        <v>RetriggersCV dropMar - 14Action Taken (Timely)</v>
      </c>
      <c r="Z373" t="s">
        <v>599</v>
      </c>
      <c r="AA373" t="s">
        <v>203</v>
      </c>
      <c r="AB373" t="s">
        <v>525</v>
      </c>
      <c r="AC373">
        <v>1</v>
      </c>
      <c r="AD373" t="s">
        <v>588</v>
      </c>
      <c r="AE373">
        <v>0</v>
      </c>
      <c r="AF373">
        <v>0</v>
      </c>
      <c r="AG373" s="175" t="str">
        <f t="shared" si="77"/>
        <v>Mar - 14</v>
      </c>
      <c r="AK373" s="175" t="str">
        <f t="shared" si="78"/>
        <v>RetriggersNo amortizationJan - 15No action</v>
      </c>
      <c r="AL373" t="s">
        <v>599</v>
      </c>
      <c r="AM373" t="s">
        <v>537</v>
      </c>
      <c r="AN373" t="s">
        <v>520</v>
      </c>
      <c r="AO373" t="s">
        <v>623</v>
      </c>
      <c r="AP373">
        <v>5836</v>
      </c>
      <c r="AQ373">
        <v>7417</v>
      </c>
      <c r="AR373">
        <v>0.78684104089999996</v>
      </c>
      <c r="AS373" s="175" t="str">
        <f t="shared" si="79"/>
        <v>Jan - 15</v>
      </c>
      <c r="AX373" s="175"/>
      <c r="BF373" s="30"/>
    </row>
    <row r="374" spans="2:58" x14ac:dyDescent="0.3">
      <c r="B374" s="12"/>
      <c r="F374" s="123"/>
      <c r="G374" s="123"/>
      <c r="I374" s="34"/>
      <c r="J374" s="30"/>
      <c r="N374" s="175" t="str">
        <f t="shared" si="74"/>
        <v>New TriggersDebit ACH behaviorMar - 14No Action Taken (Not Req)</v>
      </c>
      <c r="O374" t="s">
        <v>598</v>
      </c>
      <c r="P374" t="s">
        <v>204</v>
      </c>
      <c r="Q374" t="s">
        <v>525</v>
      </c>
      <c r="R374" t="s">
        <v>617</v>
      </c>
      <c r="S374">
        <v>12</v>
      </c>
      <c r="T374">
        <v>23</v>
      </c>
      <c r="U374">
        <v>0.52173913039999997</v>
      </c>
      <c r="V374" s="175" t="str">
        <f t="shared" si="75"/>
        <v>Mar - 14</v>
      </c>
      <c r="Y374" s="175" t="str">
        <f t="shared" si="76"/>
        <v>RetriggersCV dropMar - 14No Action Taken (Not Req)</v>
      </c>
      <c r="Z374" t="s">
        <v>599</v>
      </c>
      <c r="AA374" t="s">
        <v>203</v>
      </c>
      <c r="AB374" t="s">
        <v>525</v>
      </c>
      <c r="AC374">
        <v>37</v>
      </c>
      <c r="AD374" t="s">
        <v>617</v>
      </c>
      <c r="AE374">
        <v>0</v>
      </c>
      <c r="AF374">
        <v>0</v>
      </c>
      <c r="AG374" s="175" t="str">
        <f t="shared" si="77"/>
        <v>Mar - 14</v>
      </c>
      <c r="AK374" s="175" t="str">
        <f t="shared" si="78"/>
        <v>RetriggersNo amortizationJan - 15Others</v>
      </c>
      <c r="AL374" t="s">
        <v>599</v>
      </c>
      <c r="AM374" t="s">
        <v>537</v>
      </c>
      <c r="AN374" t="s">
        <v>520</v>
      </c>
      <c r="AO374" t="s">
        <v>106</v>
      </c>
      <c r="AP374">
        <v>35</v>
      </c>
      <c r="AQ374">
        <v>7417</v>
      </c>
      <c r="AR374">
        <v>4.7188890000000004E-3</v>
      </c>
      <c r="AS374" s="175" t="str">
        <f t="shared" si="79"/>
        <v>Jan - 15</v>
      </c>
      <c r="AX374" s="175"/>
      <c r="BF374" s="30"/>
    </row>
    <row r="375" spans="2:58" x14ac:dyDescent="0.3">
      <c r="B375" s="12"/>
      <c r="F375" s="123"/>
      <c r="G375" s="123"/>
      <c r="I375" s="34"/>
      <c r="J375" s="30"/>
      <c r="N375" s="175" t="str">
        <f t="shared" si="74"/>
        <v>New TriggersDebit ACH behaviorMar - 14Action Taken (Timely)</v>
      </c>
      <c r="O375" t="s">
        <v>598</v>
      </c>
      <c r="P375" t="s">
        <v>204</v>
      </c>
      <c r="Q375" t="s">
        <v>525</v>
      </c>
      <c r="R375" t="s">
        <v>588</v>
      </c>
      <c r="S375">
        <v>4</v>
      </c>
      <c r="T375">
        <v>23</v>
      </c>
      <c r="U375">
        <v>0.1739130435</v>
      </c>
      <c r="V375" s="175" t="str">
        <f t="shared" si="75"/>
        <v>Mar - 14</v>
      </c>
      <c r="Y375" s="175" t="str">
        <f t="shared" si="76"/>
        <v>RetriggersCV dropMar - 14No Action Taken (Req)</v>
      </c>
      <c r="Z375" t="s">
        <v>599</v>
      </c>
      <c r="AA375" t="s">
        <v>203</v>
      </c>
      <c r="AB375" t="s">
        <v>525</v>
      </c>
      <c r="AC375">
        <v>11</v>
      </c>
      <c r="AD375" t="s">
        <v>616</v>
      </c>
      <c r="AE375">
        <v>0</v>
      </c>
      <c r="AF375">
        <v>0</v>
      </c>
      <c r="AG375" s="175" t="str">
        <f t="shared" si="77"/>
        <v>Mar - 14</v>
      </c>
      <c r="AK375" s="175" t="str">
        <f t="shared" si="78"/>
        <v>RetriggersNo amortizationJan - 15Payment plan</v>
      </c>
      <c r="AL375" t="s">
        <v>599</v>
      </c>
      <c r="AM375" t="s">
        <v>537</v>
      </c>
      <c r="AN375" t="s">
        <v>520</v>
      </c>
      <c r="AO375" t="s">
        <v>538</v>
      </c>
      <c r="AP375">
        <v>555</v>
      </c>
      <c r="AQ375">
        <v>7417</v>
      </c>
      <c r="AR375">
        <v>7.4828097600000004E-2</v>
      </c>
      <c r="AS375" s="175" t="str">
        <f t="shared" si="79"/>
        <v>Jan - 15</v>
      </c>
      <c r="AX375" s="175"/>
      <c r="BF375" s="30"/>
    </row>
    <row r="376" spans="2:58" x14ac:dyDescent="0.3">
      <c r="B376" s="12"/>
      <c r="F376" s="123"/>
      <c r="G376" s="123"/>
      <c r="I376" s="34"/>
      <c r="J376" s="30"/>
      <c r="N376" s="175" t="str">
        <f t="shared" si="74"/>
        <v>New TriggersDebit ACH behaviorMar - 14Action Taken (Late)</v>
      </c>
      <c r="O376" t="s">
        <v>598</v>
      </c>
      <c r="P376" t="s">
        <v>204</v>
      </c>
      <c r="Q376" t="s">
        <v>525</v>
      </c>
      <c r="R376" t="s">
        <v>589</v>
      </c>
      <c r="S376">
        <v>7</v>
      </c>
      <c r="T376">
        <v>23</v>
      </c>
      <c r="U376">
        <v>0.3043478261</v>
      </c>
      <c r="V376" s="175" t="str">
        <f t="shared" si="75"/>
        <v>Mar - 14</v>
      </c>
      <c r="Y376" s="175" t="str">
        <f t="shared" si="76"/>
        <v>RetriggersCV dropMay - 14Action Taken (Late)</v>
      </c>
      <c r="Z376" t="s">
        <v>599</v>
      </c>
      <c r="AA376" t="s">
        <v>203</v>
      </c>
      <c r="AB376" t="s">
        <v>296</v>
      </c>
      <c r="AC376">
        <v>20</v>
      </c>
      <c r="AD376" t="s">
        <v>589</v>
      </c>
      <c r="AE376">
        <v>0</v>
      </c>
      <c r="AF376">
        <v>0</v>
      </c>
      <c r="AG376" s="175" t="str">
        <f t="shared" si="77"/>
        <v>May - 14</v>
      </c>
      <c r="AK376" s="175" t="str">
        <f t="shared" si="78"/>
        <v>RetriggersNo amortizationJan - 15Risk action</v>
      </c>
      <c r="AL376" t="s">
        <v>599</v>
      </c>
      <c r="AM376" t="s">
        <v>537</v>
      </c>
      <c r="AN376" t="s">
        <v>520</v>
      </c>
      <c r="AO376" t="s">
        <v>539</v>
      </c>
      <c r="AP376">
        <v>38</v>
      </c>
      <c r="AQ376">
        <v>7417</v>
      </c>
      <c r="AR376">
        <v>5.1233651999999996E-3</v>
      </c>
      <c r="AS376" s="175" t="str">
        <f t="shared" si="79"/>
        <v>Jan - 15</v>
      </c>
      <c r="AX376" s="175"/>
      <c r="BF376" s="30"/>
    </row>
    <row r="377" spans="2:58" x14ac:dyDescent="0.3">
      <c r="B377" s="12"/>
      <c r="F377" s="123"/>
      <c r="G377" s="123"/>
      <c r="I377" s="34"/>
      <c r="J377" s="30"/>
      <c r="N377" s="175" t="str">
        <f t="shared" si="74"/>
        <v>New TriggersDebit ACH behaviorMay - 14No Action Taken (Req)</v>
      </c>
      <c r="O377" t="s">
        <v>598</v>
      </c>
      <c r="P377" t="s">
        <v>204</v>
      </c>
      <c r="Q377" t="s">
        <v>296</v>
      </c>
      <c r="R377" t="s">
        <v>616</v>
      </c>
      <c r="S377">
        <v>1</v>
      </c>
      <c r="T377">
        <v>68</v>
      </c>
      <c r="U377">
        <v>1.47058824E-2</v>
      </c>
      <c r="V377" s="175" t="str">
        <f t="shared" si="75"/>
        <v>May - 14</v>
      </c>
      <c r="Y377" s="175" t="str">
        <f t="shared" si="76"/>
        <v>RetriggersCV dropMay - 14Action Taken (Timely)</v>
      </c>
      <c r="Z377" t="s">
        <v>599</v>
      </c>
      <c r="AA377" t="s">
        <v>203</v>
      </c>
      <c r="AB377" t="s">
        <v>296</v>
      </c>
      <c r="AC377">
        <v>26</v>
      </c>
      <c r="AD377" t="s">
        <v>588</v>
      </c>
      <c r="AE377">
        <v>1</v>
      </c>
      <c r="AF377">
        <v>3.8461538500000003E-2</v>
      </c>
      <c r="AG377" s="175" t="str">
        <f t="shared" si="77"/>
        <v>May - 14</v>
      </c>
      <c r="AK377" s="175" t="str">
        <f t="shared" si="78"/>
        <v>RetriggersOthersJan - 15Customer contact</v>
      </c>
      <c r="AL377" t="s">
        <v>599</v>
      </c>
      <c r="AM377" t="s">
        <v>106</v>
      </c>
      <c r="AN377" t="s">
        <v>520</v>
      </c>
      <c r="AO377" t="s">
        <v>571</v>
      </c>
      <c r="AP377">
        <v>255</v>
      </c>
      <c r="AQ377">
        <v>1504</v>
      </c>
      <c r="AR377">
        <v>0.16954787230000001</v>
      </c>
      <c r="AS377" s="175" t="str">
        <f t="shared" si="79"/>
        <v>Jan - 15</v>
      </c>
      <c r="AX377" s="175"/>
      <c r="BF377" s="30"/>
    </row>
    <row r="378" spans="2:58" x14ac:dyDescent="0.3">
      <c r="B378" s="12"/>
      <c r="F378" s="123"/>
      <c r="G378" s="123"/>
      <c r="I378" s="34"/>
      <c r="J378" s="30"/>
      <c r="N378" s="175" t="str">
        <f t="shared" si="74"/>
        <v>New TriggersDebit ACH behaviorMay - 14No Action Taken (Not Req)</v>
      </c>
      <c r="O378" t="s">
        <v>598</v>
      </c>
      <c r="P378" t="s">
        <v>204</v>
      </c>
      <c r="Q378" t="s">
        <v>296</v>
      </c>
      <c r="R378" t="s">
        <v>617</v>
      </c>
      <c r="S378">
        <v>57</v>
      </c>
      <c r="T378">
        <v>68</v>
      </c>
      <c r="U378">
        <v>0.83823529409999997</v>
      </c>
      <c r="V378" s="175" t="str">
        <f t="shared" si="75"/>
        <v>May - 14</v>
      </c>
      <c r="Y378" s="175" t="str">
        <f t="shared" si="76"/>
        <v>RetriggersCV dropMay - 14No Action Taken (Not Req)</v>
      </c>
      <c r="Z378" t="s">
        <v>599</v>
      </c>
      <c r="AA378" t="s">
        <v>203</v>
      </c>
      <c r="AB378" t="s">
        <v>296</v>
      </c>
      <c r="AC378">
        <v>2</v>
      </c>
      <c r="AD378" t="s">
        <v>617</v>
      </c>
      <c r="AE378">
        <v>0</v>
      </c>
      <c r="AF378">
        <v>0</v>
      </c>
      <c r="AG378" s="175" t="str">
        <f t="shared" si="77"/>
        <v>May - 14</v>
      </c>
      <c r="AK378" s="175" t="str">
        <f t="shared" si="78"/>
        <v>RetriggersOthersJan - 15Debit ACH</v>
      </c>
      <c r="AL378" t="s">
        <v>599</v>
      </c>
      <c r="AM378" t="s">
        <v>106</v>
      </c>
      <c r="AN378" t="s">
        <v>520</v>
      </c>
      <c r="AO378" t="s">
        <v>202</v>
      </c>
      <c r="AP378">
        <v>6</v>
      </c>
      <c r="AQ378">
        <v>1504</v>
      </c>
      <c r="AR378">
        <v>3.9893617000000001E-3</v>
      </c>
      <c r="AS378" s="175" t="str">
        <f t="shared" si="79"/>
        <v>Jan - 15</v>
      </c>
      <c r="AX378" s="175"/>
      <c r="BF378" s="30"/>
    </row>
    <row r="379" spans="2:58" x14ac:dyDescent="0.3">
      <c r="B379" s="12"/>
      <c r="F379" s="123"/>
      <c r="G379" s="123"/>
      <c r="I379" s="34"/>
      <c r="J379" s="30"/>
      <c r="N379" s="175" t="str">
        <f t="shared" si="74"/>
        <v>New TriggersDebit ACH behaviorMay - 14Action Taken (Timely)</v>
      </c>
      <c r="O379" t="s">
        <v>598</v>
      </c>
      <c r="P379" t="s">
        <v>204</v>
      </c>
      <c r="Q379" t="s">
        <v>296</v>
      </c>
      <c r="R379" t="s">
        <v>588</v>
      </c>
      <c r="S379">
        <v>6</v>
      </c>
      <c r="T379">
        <v>68</v>
      </c>
      <c r="U379">
        <v>8.82352941E-2</v>
      </c>
      <c r="V379" s="175" t="str">
        <f t="shared" si="75"/>
        <v>May - 14</v>
      </c>
      <c r="Y379" s="175" t="str">
        <f t="shared" si="76"/>
        <v>RetriggersCV dropMay - 14No Action Taken (Req)</v>
      </c>
      <c r="Z379" t="s">
        <v>599</v>
      </c>
      <c r="AA379" t="s">
        <v>203</v>
      </c>
      <c r="AB379" t="s">
        <v>296</v>
      </c>
      <c r="AC379">
        <v>208</v>
      </c>
      <c r="AD379" t="s">
        <v>616</v>
      </c>
      <c r="AE379">
        <v>5</v>
      </c>
      <c r="AF379">
        <v>2.40384615E-2</v>
      </c>
      <c r="AG379" s="175" t="str">
        <f t="shared" si="77"/>
        <v>May - 14</v>
      </c>
      <c r="AK379" s="175" t="str">
        <f t="shared" si="78"/>
        <v>RetriggersOthersJan - 15No action</v>
      </c>
      <c r="AL379" t="s">
        <v>599</v>
      </c>
      <c r="AM379" t="s">
        <v>106</v>
      </c>
      <c r="AN379" t="s">
        <v>520</v>
      </c>
      <c r="AO379" t="s">
        <v>623</v>
      </c>
      <c r="AP379">
        <v>1193</v>
      </c>
      <c r="AQ379">
        <v>1504</v>
      </c>
      <c r="AR379">
        <v>0.79321808510000003</v>
      </c>
      <c r="AS379" s="175" t="str">
        <f t="shared" si="79"/>
        <v>Jan - 15</v>
      </c>
      <c r="AX379" s="175"/>
      <c r="BF379" s="30"/>
    </row>
    <row r="380" spans="2:58" x14ac:dyDescent="0.3">
      <c r="B380" s="12"/>
      <c r="F380" s="123"/>
      <c r="G380" s="123"/>
      <c r="I380" s="34"/>
      <c r="J380" s="30"/>
      <c r="N380" s="175" t="str">
        <f t="shared" si="74"/>
        <v>New TriggersDebit ACH behaviorMay - 14Action Taken (Late)</v>
      </c>
      <c r="O380" t="s">
        <v>598</v>
      </c>
      <c r="P380" t="s">
        <v>204</v>
      </c>
      <c r="Q380" t="s">
        <v>296</v>
      </c>
      <c r="R380" t="s">
        <v>589</v>
      </c>
      <c r="S380">
        <v>4</v>
      </c>
      <c r="T380">
        <v>68</v>
      </c>
      <c r="U380">
        <v>5.8823529399999998E-2</v>
      </c>
      <c r="V380" s="175" t="str">
        <f t="shared" si="75"/>
        <v>May - 14</v>
      </c>
      <c r="Y380" s="175" t="str">
        <f t="shared" si="76"/>
        <v>RetriggersDebit ACH behaviorAug - 14No Action Taken (Req)</v>
      </c>
      <c r="Z380" t="s">
        <v>599</v>
      </c>
      <c r="AA380" t="s">
        <v>204</v>
      </c>
      <c r="AB380" t="s">
        <v>299</v>
      </c>
      <c r="AC380">
        <v>1</v>
      </c>
      <c r="AD380" t="s">
        <v>616</v>
      </c>
      <c r="AE380">
        <v>0</v>
      </c>
      <c r="AF380">
        <v>0</v>
      </c>
      <c r="AG380" s="175" t="str">
        <f t="shared" si="77"/>
        <v>Aug - 14</v>
      </c>
      <c r="AK380" s="175" t="str">
        <f t="shared" si="78"/>
        <v>RetriggersOthersJan - 15Others</v>
      </c>
      <c r="AL380" t="s">
        <v>599</v>
      </c>
      <c r="AM380" t="s">
        <v>106</v>
      </c>
      <c r="AN380" t="s">
        <v>520</v>
      </c>
      <c r="AO380" t="s">
        <v>106</v>
      </c>
      <c r="AP380">
        <v>4</v>
      </c>
      <c r="AQ380">
        <v>1504</v>
      </c>
      <c r="AR380">
        <v>2.6595744999999998E-3</v>
      </c>
      <c r="AS380" s="175" t="str">
        <f t="shared" si="79"/>
        <v>Jan - 15</v>
      </c>
      <c r="AX380" s="175"/>
      <c r="BF380" s="30"/>
    </row>
    <row r="381" spans="2:58" x14ac:dyDescent="0.3">
      <c r="B381" s="12"/>
      <c r="F381" s="123"/>
      <c r="G381" s="123"/>
      <c r="I381" s="34"/>
      <c r="J381" s="30"/>
      <c r="N381" s="175" t="str">
        <f t="shared" si="74"/>
        <v>New TriggersDebit ACH behaviorNov - 14No Action Taken (Req)</v>
      </c>
      <c r="O381" t="s">
        <v>598</v>
      </c>
      <c r="P381" t="s">
        <v>204</v>
      </c>
      <c r="Q381" t="s">
        <v>302</v>
      </c>
      <c r="R381" t="s">
        <v>616</v>
      </c>
      <c r="S381">
        <v>5</v>
      </c>
      <c r="T381">
        <v>85</v>
      </c>
      <c r="U381">
        <v>5.8823529399999998E-2</v>
      </c>
      <c r="V381" s="175" t="str">
        <f t="shared" si="75"/>
        <v>Nov - 14</v>
      </c>
      <c r="Y381" s="175" t="str">
        <f t="shared" si="76"/>
        <v>RetriggersDebit ACH behaviorFeb - 14Action Taken (Late)</v>
      </c>
      <c r="Z381" t="s">
        <v>599</v>
      </c>
      <c r="AA381" t="s">
        <v>204</v>
      </c>
      <c r="AB381" t="s">
        <v>544</v>
      </c>
      <c r="AC381">
        <v>4</v>
      </c>
      <c r="AD381" t="s">
        <v>589</v>
      </c>
      <c r="AE381">
        <v>0</v>
      </c>
      <c r="AF381">
        <v>0</v>
      </c>
      <c r="AG381" s="175" t="str">
        <f t="shared" si="77"/>
        <v>Feb - 14</v>
      </c>
      <c r="AK381" s="175" t="str">
        <f t="shared" si="78"/>
        <v>RetriggersOthersJan - 15Payment plan</v>
      </c>
      <c r="AL381" t="s">
        <v>599</v>
      </c>
      <c r="AM381" t="s">
        <v>106</v>
      </c>
      <c r="AN381" t="s">
        <v>520</v>
      </c>
      <c r="AO381" t="s">
        <v>538</v>
      </c>
      <c r="AP381">
        <v>29</v>
      </c>
      <c r="AQ381">
        <v>1504</v>
      </c>
      <c r="AR381">
        <v>1.9281914899999999E-2</v>
      </c>
      <c r="AS381" s="175" t="str">
        <f t="shared" si="79"/>
        <v>Jan - 15</v>
      </c>
      <c r="AX381" s="175"/>
      <c r="BF381" s="30"/>
    </row>
    <row r="382" spans="2:58" x14ac:dyDescent="0.3">
      <c r="B382" s="12"/>
      <c r="F382" s="123"/>
      <c r="G382" s="123"/>
      <c r="I382" s="34"/>
      <c r="J382" s="30"/>
      <c r="N382" s="175" t="str">
        <f t="shared" si="74"/>
        <v>New TriggersDebit ACH behaviorNov - 14No Action Taken (Not Req)</v>
      </c>
      <c r="O382" t="s">
        <v>598</v>
      </c>
      <c r="P382" t="s">
        <v>204</v>
      </c>
      <c r="Q382" t="s">
        <v>302</v>
      </c>
      <c r="R382" t="s">
        <v>617</v>
      </c>
      <c r="S382">
        <v>71</v>
      </c>
      <c r="T382">
        <v>85</v>
      </c>
      <c r="U382">
        <v>0.83529411760000005</v>
      </c>
      <c r="V382" s="175" t="str">
        <f t="shared" si="75"/>
        <v>Nov - 14</v>
      </c>
      <c r="Y382" s="175" t="str">
        <f t="shared" si="76"/>
        <v>RetriggersDebit ACH behaviorFeb - 14No Action Taken (Req)</v>
      </c>
      <c r="Z382" t="s">
        <v>599</v>
      </c>
      <c r="AA382" t="s">
        <v>204</v>
      </c>
      <c r="AB382" t="s">
        <v>544</v>
      </c>
      <c r="AC382">
        <v>11</v>
      </c>
      <c r="AD382" t="s">
        <v>616</v>
      </c>
      <c r="AE382">
        <v>0</v>
      </c>
      <c r="AF382">
        <v>0</v>
      </c>
      <c r="AG382" s="175" t="str">
        <f t="shared" si="77"/>
        <v>Feb - 14</v>
      </c>
      <c r="AK382" s="175" t="str">
        <f t="shared" si="78"/>
        <v>RetriggersOthersJan - 15Risk action</v>
      </c>
      <c r="AL382" t="s">
        <v>599</v>
      </c>
      <c r="AM382" t="s">
        <v>106</v>
      </c>
      <c r="AN382" t="s">
        <v>520</v>
      </c>
      <c r="AO382" t="s">
        <v>539</v>
      </c>
      <c r="AP382">
        <v>17</v>
      </c>
      <c r="AQ382">
        <v>1504</v>
      </c>
      <c r="AR382">
        <v>1.13031915E-2</v>
      </c>
      <c r="AS382" s="175" t="str">
        <f t="shared" si="79"/>
        <v>Jan - 15</v>
      </c>
      <c r="AX382" s="175"/>
      <c r="BF382" s="30"/>
    </row>
    <row r="383" spans="2:58" x14ac:dyDescent="0.3">
      <c r="B383" s="12"/>
      <c r="F383" s="123"/>
      <c r="G383" s="123"/>
      <c r="I383" s="34"/>
      <c r="J383" s="30"/>
      <c r="N383" s="175" t="str">
        <f t="shared" si="74"/>
        <v>New TriggersDebit ACH behaviorNov - 14Action Taken (Timely)</v>
      </c>
      <c r="O383" t="s">
        <v>598</v>
      </c>
      <c r="P383" t="s">
        <v>204</v>
      </c>
      <c r="Q383" t="s">
        <v>302</v>
      </c>
      <c r="R383" t="s">
        <v>588</v>
      </c>
      <c r="S383">
        <v>4</v>
      </c>
      <c r="T383">
        <v>85</v>
      </c>
      <c r="U383">
        <v>4.7058823499999999E-2</v>
      </c>
      <c r="V383" s="175" t="str">
        <f t="shared" si="75"/>
        <v>Nov - 14</v>
      </c>
      <c r="Y383" s="175" t="str">
        <f t="shared" si="76"/>
        <v>RetriggersDebit ACH behaviorJan - 14Action Taken (Late)</v>
      </c>
      <c r="Z383" t="s">
        <v>599</v>
      </c>
      <c r="AA383" t="s">
        <v>204</v>
      </c>
      <c r="AB383" t="s">
        <v>294</v>
      </c>
      <c r="AC383">
        <v>2</v>
      </c>
      <c r="AD383" t="s">
        <v>589</v>
      </c>
      <c r="AE383">
        <v>0</v>
      </c>
      <c r="AF383">
        <v>0</v>
      </c>
      <c r="AG383" s="175" t="str">
        <f t="shared" si="77"/>
        <v>Jan - 14</v>
      </c>
      <c r="AK383" s="175" t="str">
        <f t="shared" si="78"/>
        <v>RetriggersAgingJul - 14Customer contact</v>
      </c>
      <c r="AL383" t="s">
        <v>599</v>
      </c>
      <c r="AM383" t="s">
        <v>391</v>
      </c>
      <c r="AN383" t="s">
        <v>298</v>
      </c>
      <c r="AO383" t="s">
        <v>571</v>
      </c>
      <c r="AP383">
        <v>285</v>
      </c>
      <c r="AQ383">
        <v>1049</v>
      </c>
      <c r="AR383">
        <v>0.27168732130000001</v>
      </c>
      <c r="AS383" s="175" t="str">
        <f t="shared" si="79"/>
        <v>Jul - 14</v>
      </c>
      <c r="AX383" s="175"/>
      <c r="BF383" s="30"/>
    </row>
    <row r="384" spans="2:58" x14ac:dyDescent="0.3">
      <c r="B384" s="12"/>
      <c r="F384" s="123"/>
      <c r="G384" s="123"/>
      <c r="I384" s="34"/>
      <c r="J384" s="30"/>
      <c r="N384" s="175" t="str">
        <f t="shared" si="74"/>
        <v>New TriggersDebit ACH behaviorNov - 14Action Taken (Late)</v>
      </c>
      <c r="O384" t="s">
        <v>598</v>
      </c>
      <c r="P384" t="s">
        <v>204</v>
      </c>
      <c r="Q384" t="s">
        <v>302</v>
      </c>
      <c r="R384" t="s">
        <v>589</v>
      </c>
      <c r="S384">
        <v>5</v>
      </c>
      <c r="T384">
        <v>85</v>
      </c>
      <c r="U384">
        <v>5.8823529399999998E-2</v>
      </c>
      <c r="V384" s="175" t="str">
        <f t="shared" si="75"/>
        <v>Nov - 14</v>
      </c>
      <c r="Y384" s="175" t="str">
        <f t="shared" si="76"/>
        <v>RetriggersDebit ACH behaviorJan - 14No Action Taken (Req)</v>
      </c>
      <c r="Z384" t="s">
        <v>599</v>
      </c>
      <c r="AA384" t="s">
        <v>204</v>
      </c>
      <c r="AB384" t="s">
        <v>294</v>
      </c>
      <c r="AC384">
        <v>20</v>
      </c>
      <c r="AD384" t="s">
        <v>616</v>
      </c>
      <c r="AE384">
        <v>0</v>
      </c>
      <c r="AF384">
        <v>0</v>
      </c>
      <c r="AG384" s="175" t="str">
        <f t="shared" si="77"/>
        <v>Jan - 14</v>
      </c>
      <c r="AK384" s="175" t="str">
        <f t="shared" si="78"/>
        <v>RetriggersAgingJul - 14Debit ACH</v>
      </c>
      <c r="AL384" t="s">
        <v>599</v>
      </c>
      <c r="AM384" t="s">
        <v>391</v>
      </c>
      <c r="AN384" t="s">
        <v>298</v>
      </c>
      <c r="AO384" t="s">
        <v>202</v>
      </c>
      <c r="AP384">
        <v>16</v>
      </c>
      <c r="AQ384">
        <v>1049</v>
      </c>
      <c r="AR384">
        <v>1.5252621500000001E-2</v>
      </c>
      <c r="AS384" s="175" t="str">
        <f t="shared" si="79"/>
        <v>Jul - 14</v>
      </c>
      <c r="AX384" s="175"/>
      <c r="BF384" s="30"/>
    </row>
    <row r="385" spans="2:58" x14ac:dyDescent="0.3">
      <c r="B385" s="12"/>
      <c r="F385" s="123"/>
      <c r="G385" s="123"/>
      <c r="I385" s="34"/>
      <c r="J385" s="30"/>
      <c r="N385" s="175" t="str">
        <f t="shared" si="74"/>
        <v>New TriggersDebit ACH behaviorOct - 14No Action Taken (Not Req)</v>
      </c>
      <c r="O385" t="s">
        <v>598</v>
      </c>
      <c r="P385" t="s">
        <v>204</v>
      </c>
      <c r="Q385" t="s">
        <v>301</v>
      </c>
      <c r="R385" t="s">
        <v>617</v>
      </c>
      <c r="S385">
        <v>12</v>
      </c>
      <c r="T385">
        <v>17</v>
      </c>
      <c r="U385">
        <v>0.70588235290000001</v>
      </c>
      <c r="V385" s="175" t="str">
        <f t="shared" si="75"/>
        <v>Oct - 14</v>
      </c>
      <c r="Y385" s="175" t="str">
        <f t="shared" si="76"/>
        <v>RetriggersDebit ACH behaviorJul - 14Action Taken (Timely)</v>
      </c>
      <c r="Z385" t="s">
        <v>599</v>
      </c>
      <c r="AA385" t="s">
        <v>204</v>
      </c>
      <c r="AB385" t="s">
        <v>298</v>
      </c>
      <c r="AC385">
        <v>5</v>
      </c>
      <c r="AD385" t="s">
        <v>588</v>
      </c>
      <c r="AE385">
        <v>2</v>
      </c>
      <c r="AF385">
        <v>0.4</v>
      </c>
      <c r="AG385" s="175" t="str">
        <f t="shared" si="77"/>
        <v>Jul - 14</v>
      </c>
      <c r="AK385" s="175" t="str">
        <f t="shared" si="78"/>
        <v>RetriggersAgingJul - 14No action</v>
      </c>
      <c r="AL385" t="s">
        <v>599</v>
      </c>
      <c r="AM385" t="s">
        <v>391</v>
      </c>
      <c r="AN385" t="s">
        <v>298</v>
      </c>
      <c r="AO385" t="s">
        <v>623</v>
      </c>
      <c r="AP385">
        <v>632</v>
      </c>
      <c r="AQ385">
        <v>1049</v>
      </c>
      <c r="AR385">
        <v>0.60247855100000003</v>
      </c>
      <c r="AS385" s="175" t="str">
        <f t="shared" si="79"/>
        <v>Jul - 14</v>
      </c>
      <c r="AX385" s="175"/>
      <c r="BF385" s="30"/>
    </row>
    <row r="386" spans="2:58" x14ac:dyDescent="0.3">
      <c r="B386" s="12"/>
      <c r="F386" s="123"/>
      <c r="G386" s="123"/>
      <c r="I386" s="34"/>
      <c r="J386" s="30"/>
      <c r="N386" s="175" t="str">
        <f t="shared" si="74"/>
        <v>New TriggersDebit ACH behaviorOct - 14Action Taken (Timely)</v>
      </c>
      <c r="O386" t="s">
        <v>598</v>
      </c>
      <c r="P386" t="s">
        <v>204</v>
      </c>
      <c r="Q386" t="s">
        <v>301</v>
      </c>
      <c r="R386" t="s">
        <v>588</v>
      </c>
      <c r="S386">
        <v>1</v>
      </c>
      <c r="T386">
        <v>17</v>
      </c>
      <c r="U386">
        <v>5.8823529399999998E-2</v>
      </c>
      <c r="V386" s="175" t="str">
        <f t="shared" si="75"/>
        <v>Oct - 14</v>
      </c>
      <c r="Y386" s="175" t="str">
        <f t="shared" si="76"/>
        <v>RetriggersDebit ACH behaviorJul - 14No Action Taken (Req)</v>
      </c>
      <c r="Z386" t="s">
        <v>599</v>
      </c>
      <c r="AA386" t="s">
        <v>204</v>
      </c>
      <c r="AB386" t="s">
        <v>298</v>
      </c>
      <c r="AC386">
        <v>34</v>
      </c>
      <c r="AD386" t="s">
        <v>616</v>
      </c>
      <c r="AE386">
        <v>1</v>
      </c>
      <c r="AF386">
        <v>2.9411764699999999E-2</v>
      </c>
      <c r="AG386" s="175" t="str">
        <f t="shared" si="77"/>
        <v>Jul - 14</v>
      </c>
      <c r="AK386" s="175" t="str">
        <f t="shared" si="78"/>
        <v>RetriggersAgingJul - 14Others</v>
      </c>
      <c r="AL386" t="s">
        <v>599</v>
      </c>
      <c r="AM386" t="s">
        <v>391</v>
      </c>
      <c r="AN386" t="s">
        <v>298</v>
      </c>
      <c r="AO386" t="s">
        <v>106</v>
      </c>
      <c r="AP386">
        <v>10</v>
      </c>
      <c r="AQ386">
        <v>1049</v>
      </c>
      <c r="AR386">
        <v>9.5328884999999995E-3</v>
      </c>
      <c r="AS386" s="175" t="str">
        <f t="shared" si="79"/>
        <v>Jul - 14</v>
      </c>
      <c r="AX386" s="175"/>
      <c r="BF386" s="30"/>
    </row>
    <row r="387" spans="2:58" x14ac:dyDescent="0.3">
      <c r="B387" s="12"/>
      <c r="F387" s="123"/>
      <c r="G387" s="123"/>
      <c r="I387" s="34"/>
      <c r="J387" s="30"/>
      <c r="N387" s="175" t="str">
        <f t="shared" si="74"/>
        <v>New TriggersDebit ACH behaviorOct - 14Action Taken (Late)</v>
      </c>
      <c r="O387" t="s">
        <v>598</v>
      </c>
      <c r="P387" t="s">
        <v>204</v>
      </c>
      <c r="Q387" t="s">
        <v>301</v>
      </c>
      <c r="R387" t="s">
        <v>589</v>
      </c>
      <c r="S387">
        <v>3</v>
      </c>
      <c r="T387">
        <v>17</v>
      </c>
      <c r="U387">
        <v>0.1764705882</v>
      </c>
      <c r="V387" s="175" t="str">
        <f t="shared" si="75"/>
        <v>Oct - 14</v>
      </c>
      <c r="Y387" s="175" t="str">
        <f t="shared" si="76"/>
        <v>RetriggersDebit ACH behaviorJun - 14Action Taken (Late)</v>
      </c>
      <c r="Z387" t="s">
        <v>599</v>
      </c>
      <c r="AA387" t="s">
        <v>204</v>
      </c>
      <c r="AB387" t="s">
        <v>297</v>
      </c>
      <c r="AC387">
        <v>1</v>
      </c>
      <c r="AD387" t="s">
        <v>589</v>
      </c>
      <c r="AE387">
        <v>0</v>
      </c>
      <c r="AF387">
        <v>0</v>
      </c>
      <c r="AG387" s="175" t="str">
        <f t="shared" si="77"/>
        <v>Jun - 14</v>
      </c>
      <c r="AK387" s="175" t="str">
        <f t="shared" si="78"/>
        <v>RetriggersAgingJul - 14Payment plan</v>
      </c>
      <c r="AL387" t="s">
        <v>599</v>
      </c>
      <c r="AM387" t="s">
        <v>391</v>
      </c>
      <c r="AN387" t="s">
        <v>298</v>
      </c>
      <c r="AO387" t="s">
        <v>538</v>
      </c>
      <c r="AP387">
        <v>82</v>
      </c>
      <c r="AQ387">
        <v>1049</v>
      </c>
      <c r="AR387">
        <v>7.8169685399999994E-2</v>
      </c>
      <c r="AS387" s="175" t="str">
        <f t="shared" si="79"/>
        <v>Jul - 14</v>
      </c>
      <c r="AX387" s="175"/>
      <c r="BF387" s="30"/>
    </row>
    <row r="388" spans="2:58" x14ac:dyDescent="0.3">
      <c r="B388" s="12"/>
      <c r="F388" s="123"/>
      <c r="G388" s="123"/>
      <c r="I388" s="34"/>
      <c r="J388" s="30"/>
      <c r="N388" s="175" t="str">
        <f t="shared" si="74"/>
        <v>New TriggersDebit ACH behaviorOct - 14No Action Taken (Req)</v>
      </c>
      <c r="O388" t="s">
        <v>598</v>
      </c>
      <c r="P388" t="s">
        <v>204</v>
      </c>
      <c r="Q388" t="s">
        <v>301</v>
      </c>
      <c r="R388" t="s">
        <v>616</v>
      </c>
      <c r="S388">
        <v>1</v>
      </c>
      <c r="T388">
        <v>17</v>
      </c>
      <c r="U388">
        <v>5.8823529399999998E-2</v>
      </c>
      <c r="V388" s="175" t="str">
        <f t="shared" si="75"/>
        <v>Oct - 14</v>
      </c>
      <c r="Y388" s="175" t="str">
        <f t="shared" si="76"/>
        <v>RetriggersDebit ACH behaviorJun - 14Action Taken (Timely)</v>
      </c>
      <c r="Z388" t="s">
        <v>599</v>
      </c>
      <c r="AA388" t="s">
        <v>204</v>
      </c>
      <c r="AB388" t="s">
        <v>297</v>
      </c>
      <c r="AC388">
        <v>2</v>
      </c>
      <c r="AD388" t="s">
        <v>588</v>
      </c>
      <c r="AE388">
        <v>0</v>
      </c>
      <c r="AF388">
        <v>0</v>
      </c>
      <c r="AG388" s="175" t="str">
        <f t="shared" si="77"/>
        <v>Jun - 14</v>
      </c>
      <c r="AK388" s="175" t="str">
        <f t="shared" si="78"/>
        <v>RetriggersAgingJul - 14Risk action</v>
      </c>
      <c r="AL388" t="s">
        <v>599</v>
      </c>
      <c r="AM388" t="s">
        <v>391</v>
      </c>
      <c r="AN388" t="s">
        <v>298</v>
      </c>
      <c r="AO388" t="s">
        <v>539</v>
      </c>
      <c r="AP388">
        <v>24</v>
      </c>
      <c r="AQ388">
        <v>1049</v>
      </c>
      <c r="AR388">
        <v>2.2878932300000002E-2</v>
      </c>
      <c r="AS388" s="175" t="str">
        <f t="shared" si="79"/>
        <v>Jul - 14</v>
      </c>
      <c r="AX388" s="175"/>
      <c r="BF388" s="30"/>
    </row>
    <row r="389" spans="2:58" x14ac:dyDescent="0.3">
      <c r="B389" s="12"/>
      <c r="F389" s="123"/>
      <c r="G389" s="123"/>
      <c r="I389" s="34"/>
      <c r="J389" s="30"/>
      <c r="N389" s="175" t="str">
        <f t="shared" ref="N389:N452" si="80">CONCATENATE(O389,P389,Q389,R389)</f>
        <v>New TriggersDebit ACH behaviorSep - 14No Action Taken (Not Req)</v>
      </c>
      <c r="O389" t="s">
        <v>598</v>
      </c>
      <c r="P389" t="s">
        <v>204</v>
      </c>
      <c r="Q389" t="s">
        <v>300</v>
      </c>
      <c r="R389" t="s">
        <v>617</v>
      </c>
      <c r="S389">
        <v>26</v>
      </c>
      <c r="T389">
        <v>33</v>
      </c>
      <c r="U389">
        <v>0.78787878789999999</v>
      </c>
      <c r="V389" s="175" t="str">
        <f t="shared" ref="V389:V452" si="81">IF(Q389="All Months","All Months",CONCATENATE(TEXT(Q389,"mmm")," - ", TEXT(Q389,"dd")))</f>
        <v>Sep - 14</v>
      </c>
      <c r="Y389" s="175" t="str">
        <f t="shared" ref="Y389:Y440" si="82">CONCATENATE(Z389,AA389,AB389,AD389)</f>
        <v>RetriggersDebit ACH behaviorJun - 14No Action Taken (Req)</v>
      </c>
      <c r="Z389" t="s">
        <v>599</v>
      </c>
      <c r="AA389" t="s">
        <v>204</v>
      </c>
      <c r="AB389" t="s">
        <v>297</v>
      </c>
      <c r="AC389">
        <v>40</v>
      </c>
      <c r="AD389" t="s">
        <v>616</v>
      </c>
      <c r="AE389">
        <v>0</v>
      </c>
      <c r="AF389">
        <v>0</v>
      </c>
      <c r="AG389" s="175" t="str">
        <f t="shared" ref="AG389:AG440" si="83">IF(AB389="All Months","All Months",CONCATENATE(TEXT(AB389,"mmm")," - ", TEXT(AB389,"dd")))</f>
        <v>Jun - 14</v>
      </c>
      <c r="AK389" s="175" t="str">
        <f t="shared" ref="AK389:AK452" si="84">CONCATENATE(AL389,AM389,AN389,AO389)</f>
        <v>RetriggersCV dropJul - 14Customer contact</v>
      </c>
      <c r="AL389" t="s">
        <v>599</v>
      </c>
      <c r="AM389" t="s">
        <v>203</v>
      </c>
      <c r="AN389" t="s">
        <v>298</v>
      </c>
      <c r="AO389" t="s">
        <v>571</v>
      </c>
      <c r="AP389">
        <v>97</v>
      </c>
      <c r="AQ389">
        <v>433</v>
      </c>
      <c r="AR389">
        <v>0.22401847580000001</v>
      </c>
      <c r="AS389" s="175" t="str">
        <f t="shared" ref="AS389:AS452" si="85">IF(AN389="All Months","All Months",CONCATENATE(TEXT(AN389,"mmm")," - ", TEXT(AN389,"dd")))</f>
        <v>Jul - 14</v>
      </c>
      <c r="AX389" s="175"/>
      <c r="BF389" s="30"/>
    </row>
    <row r="390" spans="2:58" x14ac:dyDescent="0.3">
      <c r="B390" s="12"/>
      <c r="F390" s="123"/>
      <c r="G390" s="123"/>
      <c r="I390" s="34"/>
      <c r="J390" s="30"/>
      <c r="N390" s="175" t="str">
        <f t="shared" si="80"/>
        <v>New TriggersDebit ACH behaviorSep - 14Action Taken (Timely)</v>
      </c>
      <c r="O390" t="s">
        <v>598</v>
      </c>
      <c r="P390" t="s">
        <v>204</v>
      </c>
      <c r="Q390" t="s">
        <v>300</v>
      </c>
      <c r="R390" t="s">
        <v>588</v>
      </c>
      <c r="S390">
        <v>5</v>
      </c>
      <c r="T390">
        <v>33</v>
      </c>
      <c r="U390">
        <v>0.1515151515</v>
      </c>
      <c r="V390" s="175" t="str">
        <f t="shared" si="81"/>
        <v>Sep - 14</v>
      </c>
      <c r="Y390" s="175" t="str">
        <f t="shared" si="82"/>
        <v>RetriggersDebit ACH behaviorMar - 14Action Taken (Late)</v>
      </c>
      <c r="Z390" t="s">
        <v>599</v>
      </c>
      <c r="AA390" t="s">
        <v>204</v>
      </c>
      <c r="AB390" t="s">
        <v>525</v>
      </c>
      <c r="AC390">
        <v>7</v>
      </c>
      <c r="AD390" t="s">
        <v>589</v>
      </c>
      <c r="AE390">
        <v>0</v>
      </c>
      <c r="AF390">
        <v>0</v>
      </c>
      <c r="AG390" s="175" t="str">
        <f t="shared" si="83"/>
        <v>Mar - 14</v>
      </c>
      <c r="AK390" s="175" t="str">
        <f t="shared" si="84"/>
        <v>RetriggersCV dropJul - 14Debit ACH</v>
      </c>
      <c r="AL390" t="s">
        <v>599</v>
      </c>
      <c r="AM390" t="s">
        <v>203</v>
      </c>
      <c r="AN390" t="s">
        <v>298</v>
      </c>
      <c r="AO390" t="s">
        <v>202</v>
      </c>
      <c r="AP390">
        <v>2</v>
      </c>
      <c r="AQ390">
        <v>433</v>
      </c>
      <c r="AR390">
        <v>4.6189376000000002E-3</v>
      </c>
      <c r="AS390" s="175" t="str">
        <f t="shared" si="85"/>
        <v>Jul - 14</v>
      </c>
      <c r="AX390" s="175"/>
      <c r="BF390" s="30"/>
    </row>
    <row r="391" spans="2:58" x14ac:dyDescent="0.3">
      <c r="B391" s="12"/>
      <c r="F391" s="123"/>
      <c r="G391" s="123"/>
      <c r="I391" s="34"/>
      <c r="J391" s="30"/>
      <c r="N391" s="175" t="str">
        <f t="shared" si="80"/>
        <v>New TriggersDebit ACH behaviorSep - 14Action Taken (Late)</v>
      </c>
      <c r="O391" t="s">
        <v>598</v>
      </c>
      <c r="P391" t="s">
        <v>204</v>
      </c>
      <c r="Q391" t="s">
        <v>300</v>
      </c>
      <c r="R391" t="s">
        <v>589</v>
      </c>
      <c r="S391">
        <v>2</v>
      </c>
      <c r="T391">
        <v>33</v>
      </c>
      <c r="U391">
        <v>6.0606060599999997E-2</v>
      </c>
      <c r="V391" s="175" t="str">
        <f t="shared" si="81"/>
        <v>Sep - 14</v>
      </c>
      <c r="Y391" s="175" t="str">
        <f t="shared" si="82"/>
        <v>RetriggersDebit ACH behaviorMar - 14No Action Taken (Req)</v>
      </c>
      <c r="Z391" t="s">
        <v>599</v>
      </c>
      <c r="AA391" t="s">
        <v>204</v>
      </c>
      <c r="AB391" t="s">
        <v>525</v>
      </c>
      <c r="AC391">
        <v>14</v>
      </c>
      <c r="AD391" t="s">
        <v>616</v>
      </c>
      <c r="AE391">
        <v>0</v>
      </c>
      <c r="AF391">
        <v>0</v>
      </c>
      <c r="AG391" s="175" t="str">
        <f t="shared" si="83"/>
        <v>Mar - 14</v>
      </c>
      <c r="AK391" s="175" t="str">
        <f t="shared" si="84"/>
        <v>RetriggersCV dropJul - 14No action</v>
      </c>
      <c r="AL391" t="s">
        <v>599</v>
      </c>
      <c r="AM391" t="s">
        <v>203</v>
      </c>
      <c r="AN391" t="s">
        <v>298</v>
      </c>
      <c r="AO391" t="s">
        <v>623</v>
      </c>
      <c r="AP391">
        <v>321</v>
      </c>
      <c r="AQ391">
        <v>433</v>
      </c>
      <c r="AR391">
        <v>0.74133949190000004</v>
      </c>
      <c r="AS391" s="175" t="str">
        <f t="shared" si="85"/>
        <v>Jul - 14</v>
      </c>
      <c r="AX391" s="175"/>
      <c r="BF391" s="30"/>
    </row>
    <row r="392" spans="2:58" x14ac:dyDescent="0.3">
      <c r="B392" s="12"/>
      <c r="F392" s="123"/>
      <c r="G392" s="123"/>
      <c r="I392" s="34"/>
      <c r="J392" s="30"/>
      <c r="N392" s="175" t="str">
        <f t="shared" si="80"/>
        <v>New TriggersNo amortizationApr - 14No Action Taken (Req)</v>
      </c>
      <c r="O392" t="s">
        <v>598</v>
      </c>
      <c r="P392" t="s">
        <v>537</v>
      </c>
      <c r="Q392" t="s">
        <v>295</v>
      </c>
      <c r="R392" t="s">
        <v>616</v>
      </c>
      <c r="S392">
        <v>2</v>
      </c>
      <c r="T392">
        <v>546</v>
      </c>
      <c r="U392">
        <v>3.6630037E-3</v>
      </c>
      <c r="V392" s="175" t="str">
        <f t="shared" si="81"/>
        <v>Apr - 14</v>
      </c>
      <c r="Y392" s="175" t="str">
        <f t="shared" si="82"/>
        <v>RetriggersDebit ACH behaviorMay - 14Action Taken (Late)</v>
      </c>
      <c r="Z392" t="s">
        <v>599</v>
      </c>
      <c r="AA392" t="s">
        <v>204</v>
      </c>
      <c r="AB392" t="s">
        <v>296</v>
      </c>
      <c r="AC392">
        <v>2</v>
      </c>
      <c r="AD392" t="s">
        <v>589</v>
      </c>
      <c r="AE392">
        <v>0</v>
      </c>
      <c r="AF392">
        <v>0</v>
      </c>
      <c r="AG392" s="175" t="str">
        <f t="shared" si="83"/>
        <v>May - 14</v>
      </c>
      <c r="AK392" s="175" t="str">
        <f t="shared" si="84"/>
        <v>RetriggersCV dropJul - 14Others</v>
      </c>
      <c r="AL392" t="s">
        <v>599</v>
      </c>
      <c r="AM392" t="s">
        <v>203</v>
      </c>
      <c r="AN392" t="s">
        <v>298</v>
      </c>
      <c r="AO392" t="s">
        <v>106</v>
      </c>
      <c r="AP392">
        <v>3</v>
      </c>
      <c r="AQ392">
        <v>433</v>
      </c>
      <c r="AR392">
        <v>6.9284065000000004E-3</v>
      </c>
      <c r="AS392" s="175" t="str">
        <f t="shared" si="85"/>
        <v>Jul - 14</v>
      </c>
      <c r="AX392" s="175"/>
      <c r="BF392" s="30"/>
    </row>
    <row r="393" spans="2:58" x14ac:dyDescent="0.3">
      <c r="B393" s="12"/>
      <c r="F393" s="123"/>
      <c r="G393" s="123"/>
      <c r="I393" s="34"/>
      <c r="J393" s="30"/>
      <c r="N393" s="175" t="str">
        <f t="shared" si="80"/>
        <v>New TriggersNo amortizationApr - 14No Action Taken (Not Req)</v>
      </c>
      <c r="O393" t="s">
        <v>598</v>
      </c>
      <c r="P393" t="s">
        <v>537</v>
      </c>
      <c r="Q393" t="s">
        <v>295</v>
      </c>
      <c r="R393" t="s">
        <v>617</v>
      </c>
      <c r="S393">
        <v>449</v>
      </c>
      <c r="T393">
        <v>546</v>
      </c>
      <c r="U393">
        <v>0.82234432229999999</v>
      </c>
      <c r="V393" s="175" t="str">
        <f t="shared" si="81"/>
        <v>Apr - 14</v>
      </c>
      <c r="Y393" s="175" t="str">
        <f t="shared" si="82"/>
        <v>RetriggersDebit ACH behaviorMay - 14Action Taken (Timely)</v>
      </c>
      <c r="Z393" t="s">
        <v>599</v>
      </c>
      <c r="AA393" t="s">
        <v>204</v>
      </c>
      <c r="AB393" t="s">
        <v>296</v>
      </c>
      <c r="AC393">
        <v>4</v>
      </c>
      <c r="AD393" t="s">
        <v>588</v>
      </c>
      <c r="AE393">
        <v>0</v>
      </c>
      <c r="AF393">
        <v>0</v>
      </c>
      <c r="AG393" s="175" t="str">
        <f t="shared" si="83"/>
        <v>May - 14</v>
      </c>
      <c r="AK393" s="175" t="str">
        <f t="shared" si="84"/>
        <v>RetriggersCV dropJul - 14Payment plan</v>
      </c>
      <c r="AL393" t="s">
        <v>599</v>
      </c>
      <c r="AM393" t="s">
        <v>203</v>
      </c>
      <c r="AN393" t="s">
        <v>298</v>
      </c>
      <c r="AO393" t="s">
        <v>538</v>
      </c>
      <c r="AP393">
        <v>6</v>
      </c>
      <c r="AQ393">
        <v>433</v>
      </c>
      <c r="AR393">
        <v>1.3856812899999999E-2</v>
      </c>
      <c r="AS393" s="175" t="str">
        <f t="shared" si="85"/>
        <v>Jul - 14</v>
      </c>
      <c r="AX393" s="175"/>
      <c r="BF393" s="30"/>
    </row>
    <row r="394" spans="2:58" x14ac:dyDescent="0.3">
      <c r="B394" s="12"/>
      <c r="F394" s="123"/>
      <c r="G394" s="123"/>
      <c r="I394" s="34"/>
      <c r="J394" s="30"/>
      <c r="N394" s="175" t="str">
        <f t="shared" si="80"/>
        <v>New TriggersNo amortizationApr - 14Action Taken (Timely)</v>
      </c>
      <c r="O394" t="s">
        <v>598</v>
      </c>
      <c r="P394" t="s">
        <v>537</v>
      </c>
      <c r="Q394" t="s">
        <v>295</v>
      </c>
      <c r="R394" t="s">
        <v>588</v>
      </c>
      <c r="S394">
        <v>58</v>
      </c>
      <c r="T394">
        <v>546</v>
      </c>
      <c r="U394">
        <v>0.1062271062</v>
      </c>
      <c r="V394" s="175" t="str">
        <f t="shared" si="81"/>
        <v>Apr - 14</v>
      </c>
      <c r="Y394" s="175" t="str">
        <f t="shared" si="82"/>
        <v>RetriggersDebit ACH behaviorMay - 14No Action Taken (Req)</v>
      </c>
      <c r="Z394" t="s">
        <v>599</v>
      </c>
      <c r="AA394" t="s">
        <v>204</v>
      </c>
      <c r="AB394" t="s">
        <v>296</v>
      </c>
      <c r="AC394">
        <v>49</v>
      </c>
      <c r="AD394" t="s">
        <v>616</v>
      </c>
      <c r="AE394">
        <v>0</v>
      </c>
      <c r="AF394">
        <v>0</v>
      </c>
      <c r="AG394" s="175" t="str">
        <f t="shared" si="83"/>
        <v>May - 14</v>
      </c>
      <c r="AK394" s="175" t="str">
        <f t="shared" si="84"/>
        <v>RetriggersCV dropJul - 14Risk action</v>
      </c>
      <c r="AL394" t="s">
        <v>599</v>
      </c>
      <c r="AM394" t="s">
        <v>203</v>
      </c>
      <c r="AN394" t="s">
        <v>298</v>
      </c>
      <c r="AO394" t="s">
        <v>539</v>
      </c>
      <c r="AP394">
        <v>4</v>
      </c>
      <c r="AQ394">
        <v>433</v>
      </c>
      <c r="AR394">
        <v>9.2378753000000001E-3</v>
      </c>
      <c r="AS394" s="175" t="str">
        <f t="shared" si="85"/>
        <v>Jul - 14</v>
      </c>
      <c r="AX394" s="175"/>
      <c r="BF394" s="30"/>
    </row>
    <row r="395" spans="2:58" x14ac:dyDescent="0.3">
      <c r="B395" s="12"/>
      <c r="F395" s="123"/>
      <c r="G395" s="123"/>
      <c r="I395" s="34"/>
      <c r="J395" s="30"/>
      <c r="N395" s="175" t="str">
        <f t="shared" si="80"/>
        <v>New TriggersNo amortizationApr - 14Action Taken (Late)</v>
      </c>
      <c r="O395" t="s">
        <v>598</v>
      </c>
      <c r="P395" t="s">
        <v>537</v>
      </c>
      <c r="Q395" t="s">
        <v>295</v>
      </c>
      <c r="R395" t="s">
        <v>589</v>
      </c>
      <c r="S395">
        <v>37</v>
      </c>
      <c r="T395">
        <v>546</v>
      </c>
      <c r="U395">
        <v>6.7765567799999996E-2</v>
      </c>
      <c r="V395" s="175" t="str">
        <f t="shared" si="81"/>
        <v>Apr - 14</v>
      </c>
      <c r="Y395" s="175" t="str">
        <f t="shared" si="82"/>
        <v>RetriggersNo amortizationApr - 14Action Taken (Timely)</v>
      </c>
      <c r="Z395" t="s">
        <v>599</v>
      </c>
      <c r="AA395" t="s">
        <v>537</v>
      </c>
      <c r="AB395" t="s">
        <v>295</v>
      </c>
      <c r="AC395">
        <v>2</v>
      </c>
      <c r="AD395" t="s">
        <v>588</v>
      </c>
      <c r="AE395">
        <v>0</v>
      </c>
      <c r="AF395">
        <v>0</v>
      </c>
      <c r="AG395" s="175" t="str">
        <f t="shared" si="83"/>
        <v>Apr - 14</v>
      </c>
      <c r="AK395" s="175" t="str">
        <f t="shared" si="84"/>
        <v>RetriggersDebit ACH behaviorJul - 14Customer contact</v>
      </c>
      <c r="AL395" t="s">
        <v>599</v>
      </c>
      <c r="AM395" t="s">
        <v>204</v>
      </c>
      <c r="AN395" t="s">
        <v>298</v>
      </c>
      <c r="AO395" t="s">
        <v>571</v>
      </c>
      <c r="AP395">
        <v>12</v>
      </c>
      <c r="AQ395">
        <v>173</v>
      </c>
      <c r="AR395">
        <v>6.9364161800000004E-2</v>
      </c>
      <c r="AS395" s="175" t="str">
        <f t="shared" si="85"/>
        <v>Jul - 14</v>
      </c>
      <c r="AX395" s="175"/>
      <c r="BF395" s="30"/>
    </row>
    <row r="396" spans="2:58" x14ac:dyDescent="0.3">
      <c r="B396" s="12"/>
      <c r="F396" s="123"/>
      <c r="G396" s="123"/>
      <c r="I396" s="34"/>
      <c r="J396" s="30"/>
      <c r="N396" s="175" t="str">
        <f t="shared" si="80"/>
        <v>New TriggersNo amortizationAug - 14No Action Taken (Req)</v>
      </c>
      <c r="O396" t="s">
        <v>598</v>
      </c>
      <c r="P396" t="s">
        <v>537</v>
      </c>
      <c r="Q396" t="s">
        <v>299</v>
      </c>
      <c r="R396" t="s">
        <v>616</v>
      </c>
      <c r="S396">
        <v>1</v>
      </c>
      <c r="T396">
        <v>770</v>
      </c>
      <c r="U396">
        <v>1.2987013000000001E-3</v>
      </c>
      <c r="V396" s="175" t="str">
        <f t="shared" si="81"/>
        <v>Aug - 14</v>
      </c>
      <c r="Y396" s="175" t="str">
        <f t="shared" si="82"/>
        <v>RetriggersNo amortizationAug - 14Action Taken (Late)</v>
      </c>
      <c r="Z396" t="s">
        <v>599</v>
      </c>
      <c r="AA396" t="s">
        <v>537</v>
      </c>
      <c r="AB396" t="s">
        <v>299</v>
      </c>
      <c r="AC396">
        <v>19</v>
      </c>
      <c r="AD396" t="s">
        <v>589</v>
      </c>
      <c r="AE396">
        <v>4</v>
      </c>
      <c r="AF396">
        <v>0.2105263158</v>
      </c>
      <c r="AG396" s="175" t="str">
        <f t="shared" si="83"/>
        <v>Aug - 14</v>
      </c>
      <c r="AK396" s="175" t="str">
        <f t="shared" si="84"/>
        <v>RetriggersDebit ACH behaviorJul - 14Debit ACH</v>
      </c>
      <c r="AL396" t="s">
        <v>599</v>
      </c>
      <c r="AM396" t="s">
        <v>204</v>
      </c>
      <c r="AN396" t="s">
        <v>298</v>
      </c>
      <c r="AO396" t="s">
        <v>202</v>
      </c>
      <c r="AP396">
        <v>1</v>
      </c>
      <c r="AQ396">
        <v>173</v>
      </c>
      <c r="AR396">
        <v>5.7803467999999998E-3</v>
      </c>
      <c r="AS396" s="175" t="str">
        <f t="shared" si="85"/>
        <v>Jul - 14</v>
      </c>
      <c r="AX396" s="175"/>
      <c r="BF396" s="30"/>
    </row>
    <row r="397" spans="2:58" x14ac:dyDescent="0.3">
      <c r="B397" s="12"/>
      <c r="F397" s="123"/>
      <c r="G397" s="123"/>
      <c r="I397" s="34"/>
      <c r="J397" s="30"/>
      <c r="N397" s="175" t="str">
        <f t="shared" si="80"/>
        <v>New TriggersNo amortizationAug - 14No Action Taken (Not Req)</v>
      </c>
      <c r="O397" t="s">
        <v>598</v>
      </c>
      <c r="P397" t="s">
        <v>537</v>
      </c>
      <c r="Q397" t="s">
        <v>299</v>
      </c>
      <c r="R397" t="s">
        <v>617</v>
      </c>
      <c r="S397">
        <v>629</v>
      </c>
      <c r="T397">
        <v>770</v>
      </c>
      <c r="U397">
        <v>0.81688311690000004</v>
      </c>
      <c r="V397" s="175" t="str">
        <f t="shared" si="81"/>
        <v>Aug - 14</v>
      </c>
      <c r="Y397" s="175" t="str">
        <f t="shared" si="82"/>
        <v>RetriggersNo amortizationAug - 14Action Taken (Timely)</v>
      </c>
      <c r="Z397" t="s">
        <v>599</v>
      </c>
      <c r="AA397" t="s">
        <v>537</v>
      </c>
      <c r="AB397" t="s">
        <v>299</v>
      </c>
      <c r="AC397">
        <v>25</v>
      </c>
      <c r="AD397" t="s">
        <v>588</v>
      </c>
      <c r="AE397">
        <v>2</v>
      </c>
      <c r="AF397">
        <v>0.08</v>
      </c>
      <c r="AG397" s="175" t="str">
        <f t="shared" si="83"/>
        <v>Aug - 14</v>
      </c>
      <c r="AK397" s="175" t="str">
        <f t="shared" si="84"/>
        <v>RetriggersDebit ACH behaviorJul - 14No action</v>
      </c>
      <c r="AL397" t="s">
        <v>599</v>
      </c>
      <c r="AM397" t="s">
        <v>204</v>
      </c>
      <c r="AN397" t="s">
        <v>298</v>
      </c>
      <c r="AO397" t="s">
        <v>623</v>
      </c>
      <c r="AP397">
        <v>159</v>
      </c>
      <c r="AQ397">
        <v>173</v>
      </c>
      <c r="AR397">
        <v>0.91907514450000005</v>
      </c>
      <c r="AS397" s="175" t="str">
        <f t="shared" si="85"/>
        <v>Jul - 14</v>
      </c>
      <c r="AX397" s="175"/>
      <c r="BF397" s="30"/>
    </row>
    <row r="398" spans="2:58" x14ac:dyDescent="0.3">
      <c r="B398" s="12"/>
      <c r="F398" s="123"/>
      <c r="G398" s="123"/>
      <c r="I398" s="34"/>
      <c r="J398" s="30"/>
      <c r="N398" s="175" t="str">
        <f t="shared" si="80"/>
        <v>New TriggersNo amortizationAug - 14Action Taken (Timely)</v>
      </c>
      <c r="O398" t="s">
        <v>598</v>
      </c>
      <c r="P398" t="s">
        <v>537</v>
      </c>
      <c r="Q398" t="s">
        <v>299</v>
      </c>
      <c r="R398" t="s">
        <v>588</v>
      </c>
      <c r="S398">
        <v>67</v>
      </c>
      <c r="T398">
        <v>770</v>
      </c>
      <c r="U398">
        <v>8.7012987E-2</v>
      </c>
      <c r="V398" s="175" t="str">
        <f t="shared" si="81"/>
        <v>Aug - 14</v>
      </c>
      <c r="Y398" s="175" t="str">
        <f t="shared" si="82"/>
        <v>RetriggersNo amortizationAug - 14No Action Taken (Not Req)</v>
      </c>
      <c r="Z398" t="s">
        <v>599</v>
      </c>
      <c r="AA398" t="s">
        <v>537</v>
      </c>
      <c r="AB398" t="s">
        <v>299</v>
      </c>
      <c r="AC398">
        <v>2</v>
      </c>
      <c r="AD398" t="s">
        <v>617</v>
      </c>
      <c r="AE398">
        <v>0</v>
      </c>
      <c r="AF398">
        <v>0</v>
      </c>
      <c r="AG398" s="175" t="str">
        <f t="shared" si="83"/>
        <v>Aug - 14</v>
      </c>
      <c r="AK398" s="175" t="str">
        <f t="shared" si="84"/>
        <v>RetriggersDebit ACH behaviorJul - 14Risk action</v>
      </c>
      <c r="AL398" t="s">
        <v>599</v>
      </c>
      <c r="AM398" t="s">
        <v>204</v>
      </c>
      <c r="AN398" t="s">
        <v>298</v>
      </c>
      <c r="AO398" t="s">
        <v>539</v>
      </c>
      <c r="AP398">
        <v>1</v>
      </c>
      <c r="AQ398">
        <v>173</v>
      </c>
      <c r="AR398">
        <v>5.7803467999999998E-3</v>
      </c>
      <c r="AS398" s="175" t="str">
        <f t="shared" si="85"/>
        <v>Jul - 14</v>
      </c>
      <c r="AX398" s="175"/>
      <c r="BF398" s="30"/>
    </row>
    <row r="399" spans="2:58" x14ac:dyDescent="0.3">
      <c r="B399" s="12"/>
      <c r="F399" s="123"/>
      <c r="G399" s="123"/>
      <c r="I399" s="34"/>
      <c r="J399" s="30"/>
      <c r="N399" s="175" t="str">
        <f t="shared" si="80"/>
        <v>New TriggersNo amortizationAug - 14Action Taken (Late)</v>
      </c>
      <c r="O399" t="s">
        <v>598</v>
      </c>
      <c r="P399" t="s">
        <v>537</v>
      </c>
      <c r="Q399" t="s">
        <v>299</v>
      </c>
      <c r="R399" t="s">
        <v>589</v>
      </c>
      <c r="S399">
        <v>73</v>
      </c>
      <c r="T399">
        <v>770</v>
      </c>
      <c r="U399">
        <v>9.4805194800000006E-2</v>
      </c>
      <c r="V399" s="175" t="str">
        <f t="shared" si="81"/>
        <v>Aug - 14</v>
      </c>
      <c r="Y399" s="175" t="str">
        <f t="shared" si="82"/>
        <v>RetriggersNo amortizationAug - 14No Action Taken (Req)</v>
      </c>
      <c r="Z399" t="s">
        <v>599</v>
      </c>
      <c r="AA399" t="s">
        <v>537</v>
      </c>
      <c r="AB399" t="s">
        <v>299</v>
      </c>
      <c r="AC399">
        <v>157</v>
      </c>
      <c r="AD399" t="s">
        <v>616</v>
      </c>
      <c r="AE399">
        <v>4</v>
      </c>
      <c r="AF399">
        <v>2.5477706999999999E-2</v>
      </c>
      <c r="AG399" s="175" t="str">
        <f t="shared" si="83"/>
        <v>Aug - 14</v>
      </c>
      <c r="AK399" s="175" t="str">
        <f t="shared" si="84"/>
        <v>RetriggersNo amortizationJul - 14Customer contact</v>
      </c>
      <c r="AL399" t="s">
        <v>599</v>
      </c>
      <c r="AM399" t="s">
        <v>537</v>
      </c>
      <c r="AN399" t="s">
        <v>298</v>
      </c>
      <c r="AO399" t="s">
        <v>571</v>
      </c>
      <c r="AP399">
        <v>1059</v>
      </c>
      <c r="AQ399">
        <v>4493</v>
      </c>
      <c r="AR399">
        <v>0.23569997770000001</v>
      </c>
      <c r="AS399" s="175" t="str">
        <f t="shared" si="85"/>
        <v>Jul - 14</v>
      </c>
      <c r="AX399" s="175"/>
      <c r="BF399" s="30"/>
    </row>
    <row r="400" spans="2:58" x14ac:dyDescent="0.3">
      <c r="B400" s="12"/>
      <c r="F400" s="123"/>
      <c r="G400" s="123"/>
      <c r="I400" s="34"/>
      <c r="J400" s="30"/>
      <c r="N400" s="175" t="str">
        <f t="shared" si="80"/>
        <v>New TriggersNo amortizationAll MonthsNo Action Taken (Req)</v>
      </c>
      <c r="O400" t="s">
        <v>598</v>
      </c>
      <c r="P400" t="s">
        <v>537</v>
      </c>
      <c r="Q400" t="s">
        <v>594</v>
      </c>
      <c r="R400" t="s">
        <v>616</v>
      </c>
      <c r="S400">
        <v>13</v>
      </c>
      <c r="T400">
        <v>4403</v>
      </c>
      <c r="U400">
        <v>2.9525324E-3</v>
      </c>
      <c r="V400" s="175" t="str">
        <f t="shared" si="81"/>
        <v>All Months</v>
      </c>
      <c r="Y400" s="175" t="str">
        <f t="shared" si="82"/>
        <v>RetriggersNo amortizationFeb - 14Action Taken (Late)</v>
      </c>
      <c r="Z400" t="s">
        <v>599</v>
      </c>
      <c r="AA400" t="s">
        <v>537</v>
      </c>
      <c r="AB400" t="s">
        <v>544</v>
      </c>
      <c r="AC400">
        <v>9</v>
      </c>
      <c r="AD400" t="s">
        <v>589</v>
      </c>
      <c r="AE400">
        <v>0</v>
      </c>
      <c r="AF400">
        <v>0</v>
      </c>
      <c r="AG400" s="175" t="str">
        <f t="shared" si="83"/>
        <v>Feb - 14</v>
      </c>
      <c r="AK400" s="175" t="str">
        <f t="shared" si="84"/>
        <v>RetriggersNo amortizationJul - 14Debit ACH</v>
      </c>
      <c r="AL400" t="s">
        <v>599</v>
      </c>
      <c r="AM400" t="s">
        <v>537</v>
      </c>
      <c r="AN400" t="s">
        <v>298</v>
      </c>
      <c r="AO400" t="s">
        <v>202</v>
      </c>
      <c r="AP400">
        <v>60</v>
      </c>
      <c r="AQ400">
        <v>4493</v>
      </c>
      <c r="AR400">
        <v>1.3354106399999999E-2</v>
      </c>
      <c r="AS400" s="175" t="str">
        <f t="shared" si="85"/>
        <v>Jul - 14</v>
      </c>
      <c r="AX400" s="175"/>
      <c r="BF400" s="30"/>
    </row>
    <row r="401" spans="2:58" x14ac:dyDescent="0.3">
      <c r="B401" s="12"/>
      <c r="F401" s="123"/>
      <c r="G401" s="123"/>
      <c r="I401" s="34"/>
      <c r="J401" s="30"/>
      <c r="N401" s="175" t="str">
        <f t="shared" si="80"/>
        <v>New TriggersNo amortizationAll MonthsNo Action Taken (Not Req)</v>
      </c>
      <c r="O401" t="s">
        <v>598</v>
      </c>
      <c r="P401" t="s">
        <v>537</v>
      </c>
      <c r="Q401" t="s">
        <v>594</v>
      </c>
      <c r="R401" t="s">
        <v>617</v>
      </c>
      <c r="S401">
        <v>3588</v>
      </c>
      <c r="T401">
        <v>4403</v>
      </c>
      <c r="U401">
        <v>0.81489893250000001</v>
      </c>
      <c r="V401" s="175" t="str">
        <f t="shared" si="81"/>
        <v>All Months</v>
      </c>
      <c r="Y401" s="175" t="str">
        <f t="shared" si="82"/>
        <v>RetriggersNo amortizationFeb - 14No Action Taken (Req)</v>
      </c>
      <c r="Z401" t="s">
        <v>599</v>
      </c>
      <c r="AA401" t="s">
        <v>537</v>
      </c>
      <c r="AB401" t="s">
        <v>544</v>
      </c>
      <c r="AC401">
        <v>78</v>
      </c>
      <c r="AD401" t="s">
        <v>616</v>
      </c>
      <c r="AE401">
        <v>0</v>
      </c>
      <c r="AF401">
        <v>0</v>
      </c>
      <c r="AG401" s="175" t="str">
        <f t="shared" si="83"/>
        <v>Feb - 14</v>
      </c>
      <c r="AK401" s="175" t="str">
        <f t="shared" si="84"/>
        <v>RetriggersNo amortizationJul - 14No action</v>
      </c>
      <c r="AL401" t="s">
        <v>599</v>
      </c>
      <c r="AM401" t="s">
        <v>537</v>
      </c>
      <c r="AN401" t="s">
        <v>298</v>
      </c>
      <c r="AO401" t="s">
        <v>623</v>
      </c>
      <c r="AP401">
        <v>3090</v>
      </c>
      <c r="AQ401">
        <v>4493</v>
      </c>
      <c r="AR401">
        <v>0.68773647900000001</v>
      </c>
      <c r="AS401" s="175" t="str">
        <f t="shared" si="85"/>
        <v>Jul - 14</v>
      </c>
      <c r="AX401" s="175"/>
      <c r="BF401" s="30"/>
    </row>
    <row r="402" spans="2:58" x14ac:dyDescent="0.3">
      <c r="B402" s="12"/>
      <c r="F402" s="123"/>
      <c r="G402" s="123"/>
      <c r="I402" s="34"/>
      <c r="J402" s="30"/>
      <c r="N402" s="175" t="str">
        <f t="shared" si="80"/>
        <v>New TriggersNo amortizationAll MonthsAction Taken (Timely)</v>
      </c>
      <c r="O402" t="s">
        <v>598</v>
      </c>
      <c r="P402" t="s">
        <v>537</v>
      </c>
      <c r="Q402" t="s">
        <v>594</v>
      </c>
      <c r="R402" t="s">
        <v>588</v>
      </c>
      <c r="S402">
        <v>375</v>
      </c>
      <c r="T402">
        <v>4403</v>
      </c>
      <c r="U402">
        <v>8.5169202799999996E-2</v>
      </c>
      <c r="V402" s="175" t="str">
        <f t="shared" si="81"/>
        <v>All Months</v>
      </c>
      <c r="Y402" s="175" t="str">
        <f t="shared" si="82"/>
        <v>RetriggersNo amortizationJan - 14Action Taken (Late)</v>
      </c>
      <c r="Z402" t="s">
        <v>599</v>
      </c>
      <c r="AA402" t="s">
        <v>537</v>
      </c>
      <c r="AB402" t="s">
        <v>294</v>
      </c>
      <c r="AC402">
        <v>7</v>
      </c>
      <c r="AD402" t="s">
        <v>589</v>
      </c>
      <c r="AE402">
        <v>0</v>
      </c>
      <c r="AF402">
        <v>0</v>
      </c>
      <c r="AG402" s="175" t="str">
        <f t="shared" si="83"/>
        <v>Jan - 14</v>
      </c>
      <c r="AK402" s="175" t="str">
        <f t="shared" si="84"/>
        <v>RetriggersNo amortizationJul - 14Others</v>
      </c>
      <c r="AL402" t="s">
        <v>599</v>
      </c>
      <c r="AM402" t="s">
        <v>537</v>
      </c>
      <c r="AN402" t="s">
        <v>298</v>
      </c>
      <c r="AO402" t="s">
        <v>106</v>
      </c>
      <c r="AP402">
        <v>14</v>
      </c>
      <c r="AQ402">
        <v>4493</v>
      </c>
      <c r="AR402">
        <v>3.1159581999999999E-3</v>
      </c>
      <c r="AS402" s="175" t="str">
        <f t="shared" si="85"/>
        <v>Jul - 14</v>
      </c>
      <c r="AX402" s="175"/>
      <c r="BF402" s="30"/>
    </row>
    <row r="403" spans="2:58" x14ac:dyDescent="0.3">
      <c r="B403" s="12"/>
      <c r="F403" s="123"/>
      <c r="G403" s="123"/>
      <c r="I403" s="34"/>
      <c r="J403" s="30"/>
      <c r="N403" s="175" t="str">
        <f t="shared" si="80"/>
        <v>New TriggersNo amortizationAll MonthsAction Taken (Late)</v>
      </c>
      <c r="O403" t="s">
        <v>598</v>
      </c>
      <c r="P403" t="s">
        <v>537</v>
      </c>
      <c r="Q403" t="s">
        <v>594</v>
      </c>
      <c r="R403" t="s">
        <v>589</v>
      </c>
      <c r="S403">
        <v>427</v>
      </c>
      <c r="T403">
        <v>4403</v>
      </c>
      <c r="U403">
        <v>9.6979332299999998E-2</v>
      </c>
      <c r="V403" s="175" t="str">
        <f t="shared" si="81"/>
        <v>All Months</v>
      </c>
      <c r="Y403" s="175" t="str">
        <f t="shared" si="82"/>
        <v>RetriggersNo amortizationJan - 14No Action Taken (Req)</v>
      </c>
      <c r="Z403" t="s">
        <v>599</v>
      </c>
      <c r="AA403" t="s">
        <v>537</v>
      </c>
      <c r="AB403" t="s">
        <v>294</v>
      </c>
      <c r="AC403">
        <v>143</v>
      </c>
      <c r="AD403" t="s">
        <v>616</v>
      </c>
      <c r="AE403">
        <v>0</v>
      </c>
      <c r="AF403">
        <v>0</v>
      </c>
      <c r="AG403" s="175" t="str">
        <f t="shared" si="83"/>
        <v>Jan - 14</v>
      </c>
      <c r="AK403" s="175" t="str">
        <f t="shared" si="84"/>
        <v>RetriggersNo amortizationJul - 14Payment plan</v>
      </c>
      <c r="AL403" t="s">
        <v>599</v>
      </c>
      <c r="AM403" t="s">
        <v>537</v>
      </c>
      <c r="AN403" t="s">
        <v>298</v>
      </c>
      <c r="AO403" t="s">
        <v>538</v>
      </c>
      <c r="AP403">
        <v>194</v>
      </c>
      <c r="AQ403">
        <v>4493</v>
      </c>
      <c r="AR403">
        <v>4.3178277299999998E-2</v>
      </c>
      <c r="AS403" s="175" t="str">
        <f t="shared" si="85"/>
        <v>Jul - 14</v>
      </c>
      <c r="AX403" s="175"/>
      <c r="BF403" s="30"/>
    </row>
    <row r="404" spans="2:58" x14ac:dyDescent="0.3">
      <c r="B404" s="12"/>
      <c r="F404" s="123"/>
      <c r="G404" s="123"/>
      <c r="I404" s="34"/>
      <c r="J404" s="30"/>
      <c r="N404" s="175" t="str">
        <f t="shared" si="80"/>
        <v>New TriggersNo amortizationDec - 14No Action Taken (Not Req)</v>
      </c>
      <c r="O404" t="s">
        <v>598</v>
      </c>
      <c r="P404" t="s">
        <v>537</v>
      </c>
      <c r="Q404" t="s">
        <v>303</v>
      </c>
      <c r="R404" t="s">
        <v>617</v>
      </c>
      <c r="S404">
        <v>773</v>
      </c>
      <c r="T404">
        <v>923</v>
      </c>
      <c r="U404">
        <v>0.83748645720000003</v>
      </c>
      <c r="V404" s="175" t="str">
        <f t="shared" si="81"/>
        <v>Dec - 14</v>
      </c>
      <c r="Y404" s="175" t="str">
        <f t="shared" si="82"/>
        <v>RetriggersNo amortizationJul - 14Action Taken (Late)</v>
      </c>
      <c r="Z404" t="s">
        <v>599</v>
      </c>
      <c r="AA404" t="s">
        <v>537</v>
      </c>
      <c r="AB404" t="s">
        <v>298</v>
      </c>
      <c r="AC404">
        <v>65</v>
      </c>
      <c r="AD404" t="s">
        <v>589</v>
      </c>
      <c r="AE404">
        <v>6</v>
      </c>
      <c r="AF404">
        <v>9.2307692299999994E-2</v>
      </c>
      <c r="AG404" s="175" t="str">
        <f t="shared" si="83"/>
        <v>Jul - 14</v>
      </c>
      <c r="AK404" s="175" t="str">
        <f t="shared" si="84"/>
        <v>RetriggersNo amortizationJul - 14Risk action</v>
      </c>
      <c r="AL404" t="s">
        <v>599</v>
      </c>
      <c r="AM404" t="s">
        <v>537</v>
      </c>
      <c r="AN404" t="s">
        <v>298</v>
      </c>
      <c r="AO404" t="s">
        <v>539</v>
      </c>
      <c r="AP404">
        <v>76</v>
      </c>
      <c r="AQ404">
        <v>4493</v>
      </c>
      <c r="AR404">
        <v>1.69152014E-2</v>
      </c>
      <c r="AS404" s="175" t="str">
        <f t="shared" si="85"/>
        <v>Jul - 14</v>
      </c>
      <c r="AX404" s="175"/>
      <c r="BF404" s="30"/>
    </row>
    <row r="405" spans="2:58" x14ac:dyDescent="0.3">
      <c r="B405" s="12"/>
      <c r="F405" s="123"/>
      <c r="G405" s="123"/>
      <c r="I405" s="34"/>
      <c r="J405" s="30"/>
      <c r="N405" s="175" t="str">
        <f t="shared" si="80"/>
        <v>New TriggersNo amortizationDec - 14Action Taken (Timely)</v>
      </c>
      <c r="O405" t="s">
        <v>598</v>
      </c>
      <c r="P405" t="s">
        <v>537</v>
      </c>
      <c r="Q405" t="s">
        <v>303</v>
      </c>
      <c r="R405" t="s">
        <v>588</v>
      </c>
      <c r="S405">
        <v>66</v>
      </c>
      <c r="T405">
        <v>923</v>
      </c>
      <c r="U405">
        <v>7.1505958800000005E-2</v>
      </c>
      <c r="V405" s="175" t="str">
        <f t="shared" si="81"/>
        <v>Dec - 14</v>
      </c>
      <c r="Y405" s="175" t="str">
        <f t="shared" si="82"/>
        <v>RetriggersNo amortizationJul - 14Action Taken (Timely)</v>
      </c>
      <c r="Z405" t="s">
        <v>599</v>
      </c>
      <c r="AA405" t="s">
        <v>537</v>
      </c>
      <c r="AB405" t="s">
        <v>298</v>
      </c>
      <c r="AC405">
        <v>64</v>
      </c>
      <c r="AD405" t="s">
        <v>588</v>
      </c>
      <c r="AE405">
        <v>5</v>
      </c>
      <c r="AF405">
        <v>7.8125E-2</v>
      </c>
      <c r="AG405" s="175" t="str">
        <f t="shared" si="83"/>
        <v>Jul - 14</v>
      </c>
      <c r="AK405" s="175" t="str">
        <f t="shared" si="84"/>
        <v>RetriggersOthersJul - 14Customer contact</v>
      </c>
      <c r="AL405" t="s">
        <v>599</v>
      </c>
      <c r="AM405" t="s">
        <v>106</v>
      </c>
      <c r="AN405" t="s">
        <v>298</v>
      </c>
      <c r="AO405" t="s">
        <v>571</v>
      </c>
      <c r="AP405">
        <v>172</v>
      </c>
      <c r="AQ405">
        <v>974</v>
      </c>
      <c r="AR405">
        <v>0.17659137580000001</v>
      </c>
      <c r="AS405" s="175" t="str">
        <f t="shared" si="85"/>
        <v>Jul - 14</v>
      </c>
      <c r="AX405" s="175"/>
      <c r="BF405" s="30"/>
    </row>
    <row r="406" spans="2:58" x14ac:dyDescent="0.3">
      <c r="B406" s="12"/>
      <c r="F406" s="123"/>
      <c r="G406" s="123"/>
      <c r="I406" s="34"/>
      <c r="J406" s="30"/>
      <c r="N406" s="175" t="str">
        <f t="shared" si="80"/>
        <v>New TriggersNo amortizationDec - 14Action Taken (Late)</v>
      </c>
      <c r="O406" t="s">
        <v>598</v>
      </c>
      <c r="P406" t="s">
        <v>537</v>
      </c>
      <c r="Q406" t="s">
        <v>303</v>
      </c>
      <c r="R406" t="s">
        <v>589</v>
      </c>
      <c r="S406">
        <v>84</v>
      </c>
      <c r="T406">
        <v>923</v>
      </c>
      <c r="U406">
        <v>9.1007584000000002E-2</v>
      </c>
      <c r="V406" s="175" t="str">
        <f t="shared" si="81"/>
        <v>Dec - 14</v>
      </c>
      <c r="Y406" s="175" t="str">
        <f t="shared" si="82"/>
        <v>RetriggersNo amortizationJul - 14No Action Taken (Not Req)</v>
      </c>
      <c r="Z406" t="s">
        <v>599</v>
      </c>
      <c r="AA406" t="s">
        <v>537</v>
      </c>
      <c r="AB406" t="s">
        <v>298</v>
      </c>
      <c r="AC406">
        <v>3</v>
      </c>
      <c r="AD406" t="s">
        <v>617</v>
      </c>
      <c r="AE406">
        <v>0</v>
      </c>
      <c r="AF406">
        <v>0</v>
      </c>
      <c r="AG406" s="175" t="str">
        <f t="shared" si="83"/>
        <v>Jul - 14</v>
      </c>
      <c r="AK406" s="175" t="str">
        <f t="shared" si="84"/>
        <v>RetriggersOthersJul - 14Debit ACH</v>
      </c>
      <c r="AL406" t="s">
        <v>599</v>
      </c>
      <c r="AM406" t="s">
        <v>106</v>
      </c>
      <c r="AN406" t="s">
        <v>298</v>
      </c>
      <c r="AO406" t="s">
        <v>202</v>
      </c>
      <c r="AP406">
        <v>6</v>
      </c>
      <c r="AQ406">
        <v>974</v>
      </c>
      <c r="AR406">
        <v>6.1601642999999998E-3</v>
      </c>
      <c r="AS406" s="175" t="str">
        <f t="shared" si="85"/>
        <v>Jul - 14</v>
      </c>
      <c r="AX406" s="175"/>
      <c r="BF406" s="30"/>
    </row>
    <row r="407" spans="2:58" x14ac:dyDescent="0.3">
      <c r="B407" s="12"/>
      <c r="F407" s="123"/>
      <c r="G407" s="123"/>
      <c r="I407" s="34"/>
      <c r="J407" s="30"/>
      <c r="N407" s="175" t="str">
        <f t="shared" si="80"/>
        <v>New TriggersNo amortizationFeb - 15No Action Taken (Not Req)</v>
      </c>
      <c r="O407" t="s">
        <v>598</v>
      </c>
      <c r="P407" t="s">
        <v>537</v>
      </c>
      <c r="Q407" t="s">
        <v>519</v>
      </c>
      <c r="R407" t="s">
        <v>617</v>
      </c>
      <c r="S407">
        <v>706</v>
      </c>
      <c r="T407">
        <v>819</v>
      </c>
      <c r="U407">
        <v>0.862026862</v>
      </c>
      <c r="V407" s="175" t="str">
        <f t="shared" si="81"/>
        <v>Feb - 15</v>
      </c>
      <c r="Y407" s="175" t="str">
        <f t="shared" si="82"/>
        <v>RetriggersNo amortizationJul - 14No Action Taken (Req)</v>
      </c>
      <c r="Z407" t="s">
        <v>599</v>
      </c>
      <c r="AA407" t="s">
        <v>537</v>
      </c>
      <c r="AB407" t="s">
        <v>298</v>
      </c>
      <c r="AC407">
        <v>519</v>
      </c>
      <c r="AD407" t="s">
        <v>616</v>
      </c>
      <c r="AE407">
        <v>13</v>
      </c>
      <c r="AF407">
        <v>2.50481696E-2</v>
      </c>
      <c r="AG407" s="175" t="str">
        <f t="shared" si="83"/>
        <v>Jul - 14</v>
      </c>
      <c r="AK407" s="175" t="str">
        <f t="shared" si="84"/>
        <v>RetriggersOthersJul - 14No action</v>
      </c>
      <c r="AL407" t="s">
        <v>599</v>
      </c>
      <c r="AM407" t="s">
        <v>106</v>
      </c>
      <c r="AN407" t="s">
        <v>298</v>
      </c>
      <c r="AO407" t="s">
        <v>623</v>
      </c>
      <c r="AP407">
        <v>746</v>
      </c>
      <c r="AQ407">
        <v>974</v>
      </c>
      <c r="AR407">
        <v>0.76591375770000003</v>
      </c>
      <c r="AS407" s="175" t="str">
        <f t="shared" si="85"/>
        <v>Jul - 14</v>
      </c>
      <c r="AX407" s="175"/>
      <c r="BF407" s="30"/>
    </row>
    <row r="408" spans="2:58" x14ac:dyDescent="0.3">
      <c r="B408" s="12"/>
      <c r="F408" s="123"/>
      <c r="G408" s="123"/>
      <c r="I408" s="34"/>
      <c r="J408" s="30"/>
      <c r="N408" s="175" t="str">
        <f t="shared" si="80"/>
        <v>New TriggersNo amortizationFeb - 15Action Taken (Timely)</v>
      </c>
      <c r="O408" t="s">
        <v>598</v>
      </c>
      <c r="P408" t="s">
        <v>537</v>
      </c>
      <c r="Q408" t="s">
        <v>519</v>
      </c>
      <c r="R408" t="s">
        <v>588</v>
      </c>
      <c r="S408">
        <v>58</v>
      </c>
      <c r="T408">
        <v>819</v>
      </c>
      <c r="U408">
        <v>7.0818070799999994E-2</v>
      </c>
      <c r="V408" s="175" t="str">
        <f t="shared" si="81"/>
        <v>Feb - 15</v>
      </c>
      <c r="Y408" s="175" t="str">
        <f t="shared" si="82"/>
        <v>RetriggersNo amortizationJun - 14Action Taken (Late)</v>
      </c>
      <c r="Z408" t="s">
        <v>599</v>
      </c>
      <c r="AA408" t="s">
        <v>537</v>
      </c>
      <c r="AB408" t="s">
        <v>297</v>
      </c>
      <c r="AC408">
        <v>64</v>
      </c>
      <c r="AD408" t="s">
        <v>589</v>
      </c>
      <c r="AE408">
        <v>14</v>
      </c>
      <c r="AF408">
        <v>0.21875</v>
      </c>
      <c r="AG408" s="175" t="str">
        <f t="shared" si="83"/>
        <v>Jun - 14</v>
      </c>
      <c r="AK408" s="175" t="str">
        <f t="shared" si="84"/>
        <v>RetriggersOthersJul - 14Others</v>
      </c>
      <c r="AL408" t="s">
        <v>599</v>
      </c>
      <c r="AM408" t="s">
        <v>106</v>
      </c>
      <c r="AN408" t="s">
        <v>298</v>
      </c>
      <c r="AO408" t="s">
        <v>106</v>
      </c>
      <c r="AP408">
        <v>7</v>
      </c>
      <c r="AQ408">
        <v>974</v>
      </c>
      <c r="AR408">
        <v>7.1868582999999996E-3</v>
      </c>
      <c r="AS408" s="175" t="str">
        <f t="shared" si="85"/>
        <v>Jul - 14</v>
      </c>
      <c r="AX408" s="175"/>
      <c r="BF408" s="30"/>
    </row>
    <row r="409" spans="2:58" x14ac:dyDescent="0.3">
      <c r="B409" s="12"/>
      <c r="F409" s="123"/>
      <c r="G409" s="123"/>
      <c r="I409" s="34"/>
      <c r="J409" s="30"/>
      <c r="N409" s="175" t="str">
        <f t="shared" si="80"/>
        <v>New TriggersNo amortizationFeb - 15Action Taken (Late)</v>
      </c>
      <c r="O409" t="s">
        <v>598</v>
      </c>
      <c r="P409" t="s">
        <v>537</v>
      </c>
      <c r="Q409" t="s">
        <v>519</v>
      </c>
      <c r="R409" t="s">
        <v>589</v>
      </c>
      <c r="S409">
        <v>55</v>
      </c>
      <c r="T409">
        <v>819</v>
      </c>
      <c r="U409">
        <v>6.7155067200000002E-2</v>
      </c>
      <c r="V409" s="175" t="str">
        <f t="shared" si="81"/>
        <v>Feb - 15</v>
      </c>
      <c r="Y409" s="175" t="str">
        <f t="shared" si="82"/>
        <v>RetriggersNo amortizationJun - 14Action Taken (Timely)</v>
      </c>
      <c r="Z409" t="s">
        <v>599</v>
      </c>
      <c r="AA409" t="s">
        <v>537</v>
      </c>
      <c r="AB409" t="s">
        <v>297</v>
      </c>
      <c r="AC409">
        <v>55</v>
      </c>
      <c r="AD409" t="s">
        <v>588</v>
      </c>
      <c r="AE409">
        <v>10</v>
      </c>
      <c r="AF409">
        <v>0.18181818180000001</v>
      </c>
      <c r="AG409" s="175" t="str">
        <f t="shared" si="83"/>
        <v>Jun - 14</v>
      </c>
      <c r="AK409" s="175" t="str">
        <f t="shared" si="84"/>
        <v>RetriggersOthersJul - 14Payment plan</v>
      </c>
      <c r="AL409" t="s">
        <v>599</v>
      </c>
      <c r="AM409" t="s">
        <v>106</v>
      </c>
      <c r="AN409" t="s">
        <v>298</v>
      </c>
      <c r="AO409" t="s">
        <v>538</v>
      </c>
      <c r="AP409">
        <v>31</v>
      </c>
      <c r="AQ409">
        <v>974</v>
      </c>
      <c r="AR409">
        <v>3.1827515399999999E-2</v>
      </c>
      <c r="AS409" s="175" t="str">
        <f t="shared" si="85"/>
        <v>Jul - 14</v>
      </c>
      <c r="AX409" s="175"/>
      <c r="BF409" s="30"/>
    </row>
    <row r="410" spans="2:58" x14ac:dyDescent="0.3">
      <c r="B410" s="12"/>
      <c r="F410" s="123"/>
      <c r="G410" s="123"/>
      <c r="I410" s="34"/>
      <c r="J410" s="30"/>
      <c r="N410" s="175" t="str">
        <f t="shared" si="80"/>
        <v>New TriggersNo amortizationJan - 15No Action Taken (Not Req)</v>
      </c>
      <c r="O410" t="s">
        <v>598</v>
      </c>
      <c r="P410" t="s">
        <v>537</v>
      </c>
      <c r="Q410" t="s">
        <v>520</v>
      </c>
      <c r="R410" t="s">
        <v>617</v>
      </c>
      <c r="S410">
        <v>333</v>
      </c>
      <c r="T410">
        <v>407</v>
      </c>
      <c r="U410">
        <v>0.81818181820000002</v>
      </c>
      <c r="V410" s="175" t="str">
        <f t="shared" si="81"/>
        <v>Jan - 15</v>
      </c>
      <c r="Y410" s="175" t="str">
        <f t="shared" si="82"/>
        <v>RetriggersNo amortizationJun - 14No Action Taken (Not Req)</v>
      </c>
      <c r="Z410" t="s">
        <v>599</v>
      </c>
      <c r="AA410" t="s">
        <v>537</v>
      </c>
      <c r="AB410" t="s">
        <v>297</v>
      </c>
      <c r="AC410">
        <v>3</v>
      </c>
      <c r="AD410" t="s">
        <v>617</v>
      </c>
      <c r="AE410">
        <v>0</v>
      </c>
      <c r="AF410">
        <v>0</v>
      </c>
      <c r="AG410" s="175" t="str">
        <f t="shared" si="83"/>
        <v>Jun - 14</v>
      </c>
      <c r="AK410" s="175" t="str">
        <f t="shared" si="84"/>
        <v>RetriggersOthersJul - 14Risk action</v>
      </c>
      <c r="AL410" t="s">
        <v>599</v>
      </c>
      <c r="AM410" t="s">
        <v>106</v>
      </c>
      <c r="AN410" t="s">
        <v>298</v>
      </c>
      <c r="AO410" t="s">
        <v>539</v>
      </c>
      <c r="AP410">
        <v>12</v>
      </c>
      <c r="AQ410">
        <v>974</v>
      </c>
      <c r="AR410">
        <v>1.23203285E-2</v>
      </c>
      <c r="AS410" s="175" t="str">
        <f t="shared" si="85"/>
        <v>Jul - 14</v>
      </c>
      <c r="AX410" s="175"/>
      <c r="BF410" s="30"/>
    </row>
    <row r="411" spans="2:58" x14ac:dyDescent="0.3">
      <c r="B411" s="12"/>
      <c r="F411" s="123"/>
      <c r="G411" s="123"/>
      <c r="I411" s="34"/>
      <c r="J411" s="30"/>
      <c r="N411" s="175" t="str">
        <f t="shared" si="80"/>
        <v>New TriggersNo amortizationJan - 15Action Taken (Timely)</v>
      </c>
      <c r="O411" t="s">
        <v>598</v>
      </c>
      <c r="P411" t="s">
        <v>537</v>
      </c>
      <c r="Q411" t="s">
        <v>520</v>
      </c>
      <c r="R411" t="s">
        <v>588</v>
      </c>
      <c r="S411">
        <v>30</v>
      </c>
      <c r="T411">
        <v>407</v>
      </c>
      <c r="U411">
        <v>7.3710073700000003E-2</v>
      </c>
      <c r="V411" s="175" t="str">
        <f t="shared" si="81"/>
        <v>Jan - 15</v>
      </c>
      <c r="Y411" s="175" t="str">
        <f t="shared" si="82"/>
        <v>RetriggersNo amortizationJun - 14No Action Taken (Req)</v>
      </c>
      <c r="Z411" t="s">
        <v>599</v>
      </c>
      <c r="AA411" t="s">
        <v>537</v>
      </c>
      <c r="AB411" t="s">
        <v>297</v>
      </c>
      <c r="AC411">
        <v>422</v>
      </c>
      <c r="AD411" t="s">
        <v>616</v>
      </c>
      <c r="AE411">
        <v>7</v>
      </c>
      <c r="AF411">
        <v>1.6587677700000001E-2</v>
      </c>
      <c r="AG411" s="175" t="str">
        <f t="shared" si="83"/>
        <v>Jun - 14</v>
      </c>
      <c r="AK411" s="175" t="str">
        <f t="shared" si="84"/>
        <v>RetriggersAgingJun - 14Customer contact</v>
      </c>
      <c r="AL411" t="s">
        <v>599</v>
      </c>
      <c r="AM411" t="s">
        <v>391</v>
      </c>
      <c r="AN411" t="s">
        <v>297</v>
      </c>
      <c r="AO411" t="s">
        <v>571</v>
      </c>
      <c r="AP411">
        <v>176</v>
      </c>
      <c r="AQ411">
        <v>653</v>
      </c>
      <c r="AR411">
        <v>0.26952526799999998</v>
      </c>
      <c r="AS411" s="175" t="str">
        <f t="shared" si="85"/>
        <v>Jun - 14</v>
      </c>
      <c r="AX411" s="175"/>
      <c r="BF411" s="30"/>
    </row>
    <row r="412" spans="2:58" x14ac:dyDescent="0.3">
      <c r="B412" s="12"/>
      <c r="F412" s="123"/>
      <c r="G412" s="123"/>
      <c r="I412" s="34"/>
      <c r="J412" s="30"/>
      <c r="N412" s="175" t="str">
        <f t="shared" si="80"/>
        <v>New TriggersNo amortizationJan - 15Action Taken (Late)</v>
      </c>
      <c r="O412" t="s">
        <v>598</v>
      </c>
      <c r="P412" t="s">
        <v>537</v>
      </c>
      <c r="Q412" t="s">
        <v>520</v>
      </c>
      <c r="R412" t="s">
        <v>589</v>
      </c>
      <c r="S412">
        <v>44</v>
      </c>
      <c r="T412">
        <v>407</v>
      </c>
      <c r="U412">
        <v>0.1081081081</v>
      </c>
      <c r="V412" s="175" t="str">
        <f t="shared" si="81"/>
        <v>Jan - 15</v>
      </c>
      <c r="Y412" s="175" t="str">
        <f t="shared" si="82"/>
        <v>RetriggersNo amortizationMar - 14Action Taken (Late)</v>
      </c>
      <c r="Z412" t="s">
        <v>599</v>
      </c>
      <c r="AA412" t="s">
        <v>537</v>
      </c>
      <c r="AB412" t="s">
        <v>525</v>
      </c>
      <c r="AC412">
        <v>35</v>
      </c>
      <c r="AD412" t="s">
        <v>589</v>
      </c>
      <c r="AE412">
        <v>5</v>
      </c>
      <c r="AF412">
        <v>0.14285714290000001</v>
      </c>
      <c r="AG412" s="175" t="str">
        <f t="shared" si="83"/>
        <v>Mar - 14</v>
      </c>
      <c r="AK412" s="175" t="str">
        <f t="shared" si="84"/>
        <v>RetriggersAgingJun - 14Debit ACH</v>
      </c>
      <c r="AL412" t="s">
        <v>599</v>
      </c>
      <c r="AM412" t="s">
        <v>391</v>
      </c>
      <c r="AN412" t="s">
        <v>297</v>
      </c>
      <c r="AO412" t="s">
        <v>202</v>
      </c>
      <c r="AP412">
        <v>14</v>
      </c>
      <c r="AQ412">
        <v>653</v>
      </c>
      <c r="AR412">
        <v>2.1439509999999998E-2</v>
      </c>
      <c r="AS412" s="175" t="str">
        <f t="shared" si="85"/>
        <v>Jun - 14</v>
      </c>
      <c r="AX412" s="175"/>
      <c r="BF412" s="30"/>
    </row>
    <row r="413" spans="2:58" x14ac:dyDescent="0.3">
      <c r="B413" s="12"/>
      <c r="F413" s="123"/>
      <c r="G413" s="123"/>
      <c r="I413" s="34"/>
      <c r="J413" s="30"/>
      <c r="N413" s="175" t="str">
        <f t="shared" si="80"/>
        <v>New TriggersNo amortizationJul - 14No Action Taken (Req)</v>
      </c>
      <c r="O413" t="s">
        <v>598</v>
      </c>
      <c r="P413" t="s">
        <v>537</v>
      </c>
      <c r="Q413" t="s">
        <v>298</v>
      </c>
      <c r="R413" t="s">
        <v>616</v>
      </c>
      <c r="S413">
        <v>2</v>
      </c>
      <c r="T413">
        <v>312</v>
      </c>
      <c r="U413">
        <v>6.4102563999999997E-3</v>
      </c>
      <c r="V413" s="175" t="str">
        <f t="shared" si="81"/>
        <v>Jul - 14</v>
      </c>
      <c r="Y413" s="175" t="str">
        <f t="shared" si="82"/>
        <v>RetriggersNo amortizationMar - 14Action Taken (Timely)</v>
      </c>
      <c r="Z413" t="s">
        <v>599</v>
      </c>
      <c r="AA413" t="s">
        <v>537</v>
      </c>
      <c r="AB413" t="s">
        <v>525</v>
      </c>
      <c r="AC413">
        <v>7</v>
      </c>
      <c r="AD413" t="s">
        <v>588</v>
      </c>
      <c r="AE413">
        <v>1</v>
      </c>
      <c r="AF413">
        <v>0.14285714290000001</v>
      </c>
      <c r="AG413" s="175" t="str">
        <f t="shared" si="83"/>
        <v>Mar - 14</v>
      </c>
      <c r="AK413" s="175" t="str">
        <f t="shared" si="84"/>
        <v>RetriggersAgingJun - 14No action</v>
      </c>
      <c r="AL413" t="s">
        <v>599</v>
      </c>
      <c r="AM413" t="s">
        <v>391</v>
      </c>
      <c r="AN413" t="s">
        <v>297</v>
      </c>
      <c r="AO413" t="s">
        <v>623</v>
      </c>
      <c r="AP413">
        <v>406</v>
      </c>
      <c r="AQ413">
        <v>653</v>
      </c>
      <c r="AR413">
        <v>0.62174578869999997</v>
      </c>
      <c r="AS413" s="175" t="str">
        <f t="shared" si="85"/>
        <v>Jun - 14</v>
      </c>
      <c r="AX413" s="175"/>
      <c r="BF413" s="30"/>
    </row>
    <row r="414" spans="2:58" x14ac:dyDescent="0.3">
      <c r="B414" s="12"/>
      <c r="F414" s="123"/>
      <c r="G414" s="123"/>
      <c r="I414" s="34"/>
      <c r="J414" s="30"/>
      <c r="N414" s="175" t="str">
        <f t="shared" si="80"/>
        <v>New TriggersNo amortizationJul - 14No Action Taken (Not Req)</v>
      </c>
      <c r="O414" t="s">
        <v>598</v>
      </c>
      <c r="P414" t="s">
        <v>537</v>
      </c>
      <c r="Q414" t="s">
        <v>298</v>
      </c>
      <c r="R414" t="s">
        <v>617</v>
      </c>
      <c r="S414">
        <v>242</v>
      </c>
      <c r="T414">
        <v>312</v>
      </c>
      <c r="U414">
        <v>0.77564102560000003</v>
      </c>
      <c r="V414" s="175" t="str">
        <f t="shared" si="81"/>
        <v>Jul - 14</v>
      </c>
      <c r="Y414" s="175" t="str">
        <f t="shared" si="82"/>
        <v>RetriggersNo amortizationMar - 14No Action Taken (Not Req)</v>
      </c>
      <c r="Z414" t="s">
        <v>599</v>
      </c>
      <c r="AA414" t="s">
        <v>537</v>
      </c>
      <c r="AB414" t="s">
        <v>525</v>
      </c>
      <c r="AC414">
        <v>2</v>
      </c>
      <c r="AD414" t="s">
        <v>617</v>
      </c>
      <c r="AE414">
        <v>0</v>
      </c>
      <c r="AF414">
        <v>0</v>
      </c>
      <c r="AG414" s="175" t="str">
        <f t="shared" si="83"/>
        <v>Mar - 14</v>
      </c>
      <c r="AK414" s="175" t="str">
        <f t="shared" si="84"/>
        <v>RetriggersAgingJun - 14Payment plan</v>
      </c>
      <c r="AL414" t="s">
        <v>599</v>
      </c>
      <c r="AM414" t="s">
        <v>391</v>
      </c>
      <c r="AN414" t="s">
        <v>297</v>
      </c>
      <c r="AO414" t="s">
        <v>538</v>
      </c>
      <c r="AP414">
        <v>42</v>
      </c>
      <c r="AQ414">
        <v>653</v>
      </c>
      <c r="AR414">
        <v>6.4318529900000004E-2</v>
      </c>
      <c r="AS414" s="175" t="str">
        <f t="shared" si="85"/>
        <v>Jun - 14</v>
      </c>
      <c r="AX414" s="175"/>
      <c r="BF414" s="30"/>
    </row>
    <row r="415" spans="2:58" x14ac:dyDescent="0.3">
      <c r="B415" s="12"/>
      <c r="F415" s="123"/>
      <c r="G415" s="123"/>
      <c r="I415" s="34"/>
      <c r="J415" s="30"/>
      <c r="N415" s="175" t="str">
        <f t="shared" si="80"/>
        <v>New TriggersNo amortizationJul - 14Action Taken (Timely)</v>
      </c>
      <c r="O415" t="s">
        <v>598</v>
      </c>
      <c r="P415" t="s">
        <v>537</v>
      </c>
      <c r="Q415" t="s">
        <v>298</v>
      </c>
      <c r="R415" t="s">
        <v>588</v>
      </c>
      <c r="S415">
        <v>25</v>
      </c>
      <c r="T415">
        <v>312</v>
      </c>
      <c r="U415">
        <v>8.0128205100000002E-2</v>
      </c>
      <c r="V415" s="175" t="str">
        <f t="shared" si="81"/>
        <v>Jul - 14</v>
      </c>
      <c r="Y415" s="175" t="str">
        <f t="shared" si="82"/>
        <v>RetriggersNo amortizationMar - 14No Action Taken (Req)</v>
      </c>
      <c r="Z415" t="s">
        <v>599</v>
      </c>
      <c r="AA415" t="s">
        <v>537</v>
      </c>
      <c r="AB415" t="s">
        <v>525</v>
      </c>
      <c r="AC415">
        <v>231</v>
      </c>
      <c r="AD415" t="s">
        <v>616</v>
      </c>
      <c r="AE415">
        <v>4</v>
      </c>
      <c r="AF415">
        <v>1.73160173E-2</v>
      </c>
      <c r="AG415" s="175" t="str">
        <f t="shared" si="83"/>
        <v>Mar - 14</v>
      </c>
      <c r="AK415" s="175" t="str">
        <f t="shared" si="84"/>
        <v>RetriggersAgingJun - 14Risk action</v>
      </c>
      <c r="AL415" t="s">
        <v>599</v>
      </c>
      <c r="AM415" t="s">
        <v>391</v>
      </c>
      <c r="AN415" t="s">
        <v>297</v>
      </c>
      <c r="AO415" t="s">
        <v>539</v>
      </c>
      <c r="AP415">
        <v>15</v>
      </c>
      <c r="AQ415">
        <v>653</v>
      </c>
      <c r="AR415">
        <v>2.2970903500000001E-2</v>
      </c>
      <c r="AS415" s="175" t="str">
        <f t="shared" si="85"/>
        <v>Jun - 14</v>
      </c>
      <c r="AX415" s="175"/>
      <c r="BF415" s="30"/>
    </row>
    <row r="416" spans="2:58" x14ac:dyDescent="0.3">
      <c r="B416" s="12"/>
      <c r="F416" s="123"/>
      <c r="G416" s="123"/>
      <c r="I416" s="34"/>
      <c r="J416" s="30"/>
      <c r="N416" s="175" t="str">
        <f t="shared" si="80"/>
        <v>New TriggersNo amortizationJul - 14Action Taken (Late)</v>
      </c>
      <c r="O416" t="s">
        <v>598</v>
      </c>
      <c r="P416" t="s">
        <v>537</v>
      </c>
      <c r="Q416" t="s">
        <v>298</v>
      </c>
      <c r="R416" t="s">
        <v>589</v>
      </c>
      <c r="S416">
        <v>43</v>
      </c>
      <c r="T416">
        <v>312</v>
      </c>
      <c r="U416">
        <v>0.13782051279999999</v>
      </c>
      <c r="V416" s="175" t="str">
        <f t="shared" si="81"/>
        <v>Jul - 14</v>
      </c>
      <c r="Y416" s="175" t="str">
        <f t="shared" si="82"/>
        <v>RetriggersNo amortizationMay - 14Action Taken (Late)</v>
      </c>
      <c r="Z416" t="s">
        <v>599</v>
      </c>
      <c r="AA416" t="s">
        <v>537</v>
      </c>
      <c r="AB416" t="s">
        <v>296</v>
      </c>
      <c r="AC416">
        <v>45</v>
      </c>
      <c r="AD416" t="s">
        <v>589</v>
      </c>
      <c r="AE416">
        <v>8</v>
      </c>
      <c r="AF416">
        <v>0.17777777780000001</v>
      </c>
      <c r="AG416" s="175" t="str">
        <f t="shared" si="83"/>
        <v>May - 14</v>
      </c>
      <c r="AK416" s="175" t="str">
        <f t="shared" si="84"/>
        <v>RetriggersCV dropJun - 14Customer contact</v>
      </c>
      <c r="AL416" t="s">
        <v>599</v>
      </c>
      <c r="AM416" t="s">
        <v>203</v>
      </c>
      <c r="AN416" t="s">
        <v>297</v>
      </c>
      <c r="AO416" t="s">
        <v>571</v>
      </c>
      <c r="AP416">
        <v>171</v>
      </c>
      <c r="AQ416">
        <v>837</v>
      </c>
      <c r="AR416">
        <v>0.2043010753</v>
      </c>
      <c r="AS416" s="175" t="str">
        <f t="shared" si="85"/>
        <v>Jun - 14</v>
      </c>
      <c r="AX416" s="175"/>
      <c r="BF416" s="30"/>
    </row>
    <row r="417" spans="2:58" x14ac:dyDescent="0.3">
      <c r="B417" s="12"/>
      <c r="F417" s="123"/>
      <c r="G417" s="123"/>
      <c r="I417" s="34"/>
      <c r="J417" s="30"/>
      <c r="N417" s="175" t="str">
        <f t="shared" si="80"/>
        <v>New TriggersNo amortizationJun - 14No Action Taken (Req)</v>
      </c>
      <c r="O417" t="s">
        <v>598</v>
      </c>
      <c r="P417" t="s">
        <v>537</v>
      </c>
      <c r="Q417" t="s">
        <v>297</v>
      </c>
      <c r="R417" t="s">
        <v>616</v>
      </c>
      <c r="S417">
        <v>1</v>
      </c>
      <c r="T417">
        <v>134</v>
      </c>
      <c r="U417">
        <v>7.4626865999999998E-3</v>
      </c>
      <c r="V417" s="175" t="str">
        <f t="shared" si="81"/>
        <v>Jun - 14</v>
      </c>
      <c r="Y417" s="175" t="str">
        <f t="shared" si="82"/>
        <v>RetriggersNo amortizationMay - 14Action Taken (Timely)</v>
      </c>
      <c r="Z417" t="s">
        <v>599</v>
      </c>
      <c r="AA417" t="s">
        <v>537</v>
      </c>
      <c r="AB417" t="s">
        <v>296</v>
      </c>
      <c r="AC417">
        <v>34</v>
      </c>
      <c r="AD417" t="s">
        <v>588</v>
      </c>
      <c r="AE417">
        <v>2</v>
      </c>
      <c r="AF417">
        <v>5.8823529399999998E-2</v>
      </c>
      <c r="AG417" s="175" t="str">
        <f t="shared" si="83"/>
        <v>May - 14</v>
      </c>
      <c r="AK417" s="175" t="str">
        <f t="shared" si="84"/>
        <v>RetriggersCV dropJun - 14Debit ACH</v>
      </c>
      <c r="AL417" t="s">
        <v>599</v>
      </c>
      <c r="AM417" t="s">
        <v>203</v>
      </c>
      <c r="AN417" t="s">
        <v>297</v>
      </c>
      <c r="AO417" t="s">
        <v>202</v>
      </c>
      <c r="AP417">
        <v>5</v>
      </c>
      <c r="AQ417">
        <v>837</v>
      </c>
      <c r="AR417">
        <v>5.9737156999999999E-3</v>
      </c>
      <c r="AS417" s="175" t="str">
        <f t="shared" si="85"/>
        <v>Jun - 14</v>
      </c>
      <c r="AX417" s="175"/>
      <c r="BF417" s="30"/>
    </row>
    <row r="418" spans="2:58" x14ac:dyDescent="0.3">
      <c r="B418" s="12"/>
      <c r="F418" s="123"/>
      <c r="G418" s="123"/>
      <c r="I418" s="34"/>
      <c r="J418" s="30"/>
      <c r="N418" s="175" t="str">
        <f t="shared" si="80"/>
        <v>New TriggersNo amortizationJun - 14No Action Taken (Not Req)</v>
      </c>
      <c r="O418" t="s">
        <v>598</v>
      </c>
      <c r="P418" t="s">
        <v>537</v>
      </c>
      <c r="Q418" t="s">
        <v>297</v>
      </c>
      <c r="R418" t="s">
        <v>617</v>
      </c>
      <c r="S418">
        <v>97</v>
      </c>
      <c r="T418">
        <v>134</v>
      </c>
      <c r="U418">
        <v>0.72388059699999996</v>
      </c>
      <c r="V418" s="175" t="str">
        <f t="shared" si="81"/>
        <v>Jun - 14</v>
      </c>
      <c r="Y418" s="175" t="str">
        <f t="shared" si="82"/>
        <v>RetriggersNo amortizationMay - 14No Action Taken (Not Req)</v>
      </c>
      <c r="Z418" t="s">
        <v>599</v>
      </c>
      <c r="AA418" t="s">
        <v>537</v>
      </c>
      <c r="AB418" t="s">
        <v>296</v>
      </c>
      <c r="AC418">
        <v>5</v>
      </c>
      <c r="AD418" t="s">
        <v>617</v>
      </c>
      <c r="AE418">
        <v>1</v>
      </c>
      <c r="AF418">
        <v>0.2</v>
      </c>
      <c r="AG418" s="175" t="str">
        <f t="shared" si="83"/>
        <v>May - 14</v>
      </c>
      <c r="AK418" s="175" t="str">
        <f t="shared" si="84"/>
        <v>RetriggersCV dropJun - 14No action</v>
      </c>
      <c r="AL418" t="s">
        <v>599</v>
      </c>
      <c r="AM418" t="s">
        <v>203</v>
      </c>
      <c r="AN418" t="s">
        <v>297</v>
      </c>
      <c r="AO418" t="s">
        <v>623</v>
      </c>
      <c r="AP418">
        <v>637</v>
      </c>
      <c r="AQ418">
        <v>837</v>
      </c>
      <c r="AR418">
        <v>0.761051374</v>
      </c>
      <c r="AS418" s="175" t="str">
        <f t="shared" si="85"/>
        <v>Jun - 14</v>
      </c>
      <c r="AX418" s="175"/>
      <c r="BF418" s="30"/>
    </row>
    <row r="419" spans="2:58" x14ac:dyDescent="0.3">
      <c r="B419" s="12"/>
      <c r="F419" s="123"/>
      <c r="G419" s="123"/>
      <c r="I419" s="34"/>
      <c r="J419" s="30"/>
      <c r="N419" s="175" t="str">
        <f t="shared" si="80"/>
        <v>New TriggersNo amortizationJun - 14Action Taken (Timely)</v>
      </c>
      <c r="O419" t="s">
        <v>598</v>
      </c>
      <c r="P419" t="s">
        <v>537</v>
      </c>
      <c r="Q419" t="s">
        <v>297</v>
      </c>
      <c r="R419" t="s">
        <v>588</v>
      </c>
      <c r="S419">
        <v>13</v>
      </c>
      <c r="T419">
        <v>134</v>
      </c>
      <c r="U419">
        <v>9.7014925399999993E-2</v>
      </c>
      <c r="V419" s="175" t="str">
        <f t="shared" si="81"/>
        <v>Jun - 14</v>
      </c>
      <c r="Y419" s="175" t="str">
        <f t="shared" si="82"/>
        <v>RetriggersNo amortizationMay - 14No Action Taken (Req)</v>
      </c>
      <c r="Z419" t="s">
        <v>599</v>
      </c>
      <c r="AA419" t="s">
        <v>537</v>
      </c>
      <c r="AB419" t="s">
        <v>296</v>
      </c>
      <c r="AC419">
        <v>382</v>
      </c>
      <c r="AD419" t="s">
        <v>616</v>
      </c>
      <c r="AE419">
        <v>11</v>
      </c>
      <c r="AF419">
        <v>2.8795811500000001E-2</v>
      </c>
      <c r="AG419" s="175" t="str">
        <f t="shared" si="83"/>
        <v>May - 14</v>
      </c>
      <c r="AK419" s="175" t="str">
        <f t="shared" si="84"/>
        <v>RetriggersCV dropJun - 14Others</v>
      </c>
      <c r="AL419" t="s">
        <v>599</v>
      </c>
      <c r="AM419" t="s">
        <v>203</v>
      </c>
      <c r="AN419" t="s">
        <v>297</v>
      </c>
      <c r="AO419" t="s">
        <v>106</v>
      </c>
      <c r="AP419">
        <v>3</v>
      </c>
      <c r="AQ419">
        <v>837</v>
      </c>
      <c r="AR419">
        <v>3.5842294000000001E-3</v>
      </c>
      <c r="AS419" s="175" t="str">
        <f t="shared" si="85"/>
        <v>Jun - 14</v>
      </c>
      <c r="AX419" s="175"/>
      <c r="BF419" s="30"/>
    </row>
    <row r="420" spans="2:58" x14ac:dyDescent="0.3">
      <c r="B420" s="12"/>
      <c r="F420" s="123"/>
      <c r="G420" s="123"/>
      <c r="I420" s="34"/>
      <c r="J420" s="30"/>
      <c r="N420" s="175" t="str">
        <f t="shared" si="80"/>
        <v>New TriggersNo amortizationJun - 14Action Taken (Late)</v>
      </c>
      <c r="O420" t="s">
        <v>598</v>
      </c>
      <c r="P420" t="s">
        <v>537</v>
      </c>
      <c r="Q420" t="s">
        <v>297</v>
      </c>
      <c r="R420" t="s">
        <v>589</v>
      </c>
      <c r="S420">
        <v>23</v>
      </c>
      <c r="T420">
        <v>134</v>
      </c>
      <c r="U420">
        <v>0.17164179099999999</v>
      </c>
      <c r="V420" s="175" t="str">
        <f t="shared" si="81"/>
        <v>Jun - 14</v>
      </c>
      <c r="Y420" s="175" t="str">
        <f t="shared" si="82"/>
        <v>RetriggersOthersAug - 14Action Taken (Late)</v>
      </c>
      <c r="Z420" t="s">
        <v>599</v>
      </c>
      <c r="AA420" t="s">
        <v>106</v>
      </c>
      <c r="AB420" t="s">
        <v>299</v>
      </c>
      <c r="AC420">
        <v>1</v>
      </c>
      <c r="AD420" t="s">
        <v>589</v>
      </c>
      <c r="AE420">
        <v>0</v>
      </c>
      <c r="AF420">
        <v>0</v>
      </c>
      <c r="AG420" s="175" t="str">
        <f t="shared" si="83"/>
        <v>Aug - 14</v>
      </c>
      <c r="AK420" s="175" t="str">
        <f t="shared" si="84"/>
        <v>RetriggersCV dropJun - 14Payment plan</v>
      </c>
      <c r="AL420" t="s">
        <v>599</v>
      </c>
      <c r="AM420" t="s">
        <v>203</v>
      </c>
      <c r="AN420" t="s">
        <v>297</v>
      </c>
      <c r="AO420" t="s">
        <v>538</v>
      </c>
      <c r="AP420">
        <v>11</v>
      </c>
      <c r="AQ420">
        <v>837</v>
      </c>
      <c r="AR420">
        <v>1.31421744E-2</v>
      </c>
      <c r="AS420" s="175" t="str">
        <f t="shared" si="85"/>
        <v>Jun - 14</v>
      </c>
      <c r="AX420" s="175"/>
      <c r="BF420" s="30"/>
    </row>
    <row r="421" spans="2:58" x14ac:dyDescent="0.3">
      <c r="B421" s="12"/>
      <c r="F421" s="123"/>
      <c r="G421" s="123"/>
      <c r="I421" s="34"/>
      <c r="J421" s="30"/>
      <c r="N421" s="175" t="str">
        <f t="shared" si="80"/>
        <v>New TriggersNo amortizationMar - 14No Action Taken (Not Req)</v>
      </c>
      <c r="O421" t="s">
        <v>598</v>
      </c>
      <c r="P421" t="s">
        <v>537</v>
      </c>
      <c r="Q421" t="s">
        <v>525</v>
      </c>
      <c r="R421" t="s">
        <v>617</v>
      </c>
      <c r="S421">
        <v>46</v>
      </c>
      <c r="T421">
        <v>57</v>
      </c>
      <c r="U421">
        <v>0.80701754390000002</v>
      </c>
      <c r="V421" s="175" t="str">
        <f t="shared" si="81"/>
        <v>Mar - 14</v>
      </c>
      <c r="Y421" s="175" t="str">
        <f t="shared" si="82"/>
        <v>RetriggersOthersAug - 14Action Taken (Timely)</v>
      </c>
      <c r="Z421" t="s">
        <v>599</v>
      </c>
      <c r="AA421" t="s">
        <v>106</v>
      </c>
      <c r="AB421" t="s">
        <v>299</v>
      </c>
      <c r="AC421">
        <v>4</v>
      </c>
      <c r="AD421" t="s">
        <v>588</v>
      </c>
      <c r="AE421">
        <v>0</v>
      </c>
      <c r="AF421">
        <v>0</v>
      </c>
      <c r="AG421" s="175" t="str">
        <f t="shared" si="83"/>
        <v>Aug - 14</v>
      </c>
      <c r="AK421" s="175" t="str">
        <f t="shared" si="84"/>
        <v>RetriggersCV dropJun - 14Risk action</v>
      </c>
      <c r="AL421" t="s">
        <v>599</v>
      </c>
      <c r="AM421" t="s">
        <v>203</v>
      </c>
      <c r="AN421" t="s">
        <v>297</v>
      </c>
      <c r="AO421" t="s">
        <v>539</v>
      </c>
      <c r="AP421">
        <v>10</v>
      </c>
      <c r="AQ421">
        <v>837</v>
      </c>
      <c r="AR421">
        <v>1.19474313E-2</v>
      </c>
      <c r="AS421" s="175" t="str">
        <f t="shared" si="85"/>
        <v>Jun - 14</v>
      </c>
      <c r="AX421" s="175"/>
      <c r="BF421" s="30"/>
    </row>
    <row r="422" spans="2:58" x14ac:dyDescent="0.3">
      <c r="B422" s="12"/>
      <c r="F422" s="123"/>
      <c r="G422" s="123"/>
      <c r="I422" s="34"/>
      <c r="J422" s="30"/>
      <c r="N422" s="175" t="str">
        <f t="shared" si="80"/>
        <v>New TriggersNo amortizationMar - 14Action Taken (Timely)</v>
      </c>
      <c r="O422" t="s">
        <v>598</v>
      </c>
      <c r="P422" t="s">
        <v>537</v>
      </c>
      <c r="Q422" t="s">
        <v>525</v>
      </c>
      <c r="R422" t="s">
        <v>588</v>
      </c>
      <c r="S422">
        <v>2</v>
      </c>
      <c r="T422">
        <v>57</v>
      </c>
      <c r="U422">
        <v>3.50877193E-2</v>
      </c>
      <c r="V422" s="175" t="str">
        <f t="shared" si="81"/>
        <v>Mar - 14</v>
      </c>
      <c r="Y422" s="175" t="str">
        <f t="shared" si="82"/>
        <v>RetriggersOthersAug - 14No Action Taken (Not Req)</v>
      </c>
      <c r="Z422" t="s">
        <v>599</v>
      </c>
      <c r="AA422" t="s">
        <v>106</v>
      </c>
      <c r="AB422" t="s">
        <v>299</v>
      </c>
      <c r="AC422">
        <v>1</v>
      </c>
      <c r="AD422" t="s">
        <v>617</v>
      </c>
      <c r="AE422">
        <v>0</v>
      </c>
      <c r="AF422">
        <v>0</v>
      </c>
      <c r="AG422" s="175" t="str">
        <f t="shared" si="83"/>
        <v>Aug - 14</v>
      </c>
      <c r="AK422" s="175" t="str">
        <f t="shared" si="84"/>
        <v>RetriggersDebit ACH behaviorJun - 14Customer contact</v>
      </c>
      <c r="AL422" t="s">
        <v>599</v>
      </c>
      <c r="AM422" t="s">
        <v>204</v>
      </c>
      <c r="AN422" t="s">
        <v>297</v>
      </c>
      <c r="AO422" t="s">
        <v>571</v>
      </c>
      <c r="AP422">
        <v>26</v>
      </c>
      <c r="AQ422">
        <v>258</v>
      </c>
      <c r="AR422">
        <v>0.1007751938</v>
      </c>
      <c r="AS422" s="175" t="str">
        <f t="shared" si="85"/>
        <v>Jun - 14</v>
      </c>
      <c r="AX422" s="175"/>
      <c r="BF422" s="30"/>
    </row>
    <row r="423" spans="2:58" x14ac:dyDescent="0.3">
      <c r="B423" s="12"/>
      <c r="F423" s="123"/>
      <c r="G423" s="123"/>
      <c r="I423" s="34"/>
      <c r="J423" s="30"/>
      <c r="N423" s="175" t="str">
        <f t="shared" si="80"/>
        <v>New TriggersNo amortizationMar - 14Action Taken (Late)</v>
      </c>
      <c r="O423" t="s">
        <v>598</v>
      </c>
      <c r="P423" t="s">
        <v>537</v>
      </c>
      <c r="Q423" t="s">
        <v>525</v>
      </c>
      <c r="R423" t="s">
        <v>589</v>
      </c>
      <c r="S423">
        <v>9</v>
      </c>
      <c r="T423">
        <v>57</v>
      </c>
      <c r="U423">
        <v>0.15789473679999999</v>
      </c>
      <c r="V423" s="175" t="str">
        <f t="shared" si="81"/>
        <v>Mar - 14</v>
      </c>
      <c r="Y423" s="175" t="str">
        <f t="shared" si="82"/>
        <v>RetriggersOthersAug - 14No Action Taken (Req)</v>
      </c>
      <c r="Z423" t="s">
        <v>599</v>
      </c>
      <c r="AA423" t="s">
        <v>106</v>
      </c>
      <c r="AB423" t="s">
        <v>299</v>
      </c>
      <c r="AC423">
        <v>148</v>
      </c>
      <c r="AD423" t="s">
        <v>616</v>
      </c>
      <c r="AE423">
        <v>1</v>
      </c>
      <c r="AF423">
        <v>6.7567568000000003E-3</v>
      </c>
      <c r="AG423" s="175" t="str">
        <f t="shared" si="83"/>
        <v>Aug - 14</v>
      </c>
      <c r="AK423" s="175" t="str">
        <f t="shared" si="84"/>
        <v>RetriggersDebit ACH behaviorJun - 14Debit ACH</v>
      </c>
      <c r="AL423" t="s">
        <v>599</v>
      </c>
      <c r="AM423" t="s">
        <v>204</v>
      </c>
      <c r="AN423" t="s">
        <v>297</v>
      </c>
      <c r="AO423" t="s">
        <v>202</v>
      </c>
      <c r="AP423">
        <v>1</v>
      </c>
      <c r="AQ423">
        <v>258</v>
      </c>
      <c r="AR423">
        <v>3.8759689999999999E-3</v>
      </c>
      <c r="AS423" s="175" t="str">
        <f t="shared" si="85"/>
        <v>Jun - 14</v>
      </c>
      <c r="AX423" s="175"/>
      <c r="BF423" s="30"/>
    </row>
    <row r="424" spans="2:58" x14ac:dyDescent="0.3">
      <c r="B424" s="12"/>
      <c r="F424" s="123"/>
      <c r="G424" s="123"/>
      <c r="I424" s="34"/>
      <c r="J424" s="30"/>
      <c r="N424" s="175" t="str">
        <f t="shared" si="80"/>
        <v>New TriggersNo amortizationMay - 14No Action Taken (Req)</v>
      </c>
      <c r="O424" t="s">
        <v>598</v>
      </c>
      <c r="P424" t="s">
        <v>537</v>
      </c>
      <c r="Q424" t="s">
        <v>296</v>
      </c>
      <c r="R424" t="s">
        <v>616</v>
      </c>
      <c r="S424">
        <v>1</v>
      </c>
      <c r="T424">
        <v>70</v>
      </c>
      <c r="U424">
        <v>1.42857143E-2</v>
      </c>
      <c r="V424" s="175" t="str">
        <f t="shared" si="81"/>
        <v>May - 14</v>
      </c>
      <c r="Y424" s="175" t="str">
        <f t="shared" si="82"/>
        <v>RetriggersOthersFeb - 14Action Taken (Late)</v>
      </c>
      <c r="Z424" t="s">
        <v>599</v>
      </c>
      <c r="AA424" t="s">
        <v>106</v>
      </c>
      <c r="AB424" t="s">
        <v>544</v>
      </c>
      <c r="AC424">
        <v>3</v>
      </c>
      <c r="AD424" t="s">
        <v>589</v>
      </c>
      <c r="AE424">
        <v>0</v>
      </c>
      <c r="AF424">
        <v>0</v>
      </c>
      <c r="AG424" s="175" t="str">
        <f t="shared" si="83"/>
        <v>Feb - 14</v>
      </c>
      <c r="AK424" s="175" t="str">
        <f t="shared" si="84"/>
        <v>RetriggersDebit ACH behaviorJun - 14No action</v>
      </c>
      <c r="AL424" t="s">
        <v>599</v>
      </c>
      <c r="AM424" t="s">
        <v>204</v>
      </c>
      <c r="AN424" t="s">
        <v>297</v>
      </c>
      <c r="AO424" t="s">
        <v>623</v>
      </c>
      <c r="AP424">
        <v>226</v>
      </c>
      <c r="AQ424">
        <v>258</v>
      </c>
      <c r="AR424">
        <v>0.87596899220000002</v>
      </c>
      <c r="AS424" s="175" t="str">
        <f t="shared" si="85"/>
        <v>Jun - 14</v>
      </c>
      <c r="AX424" s="175"/>
      <c r="BF424" s="30"/>
    </row>
    <row r="425" spans="2:58" x14ac:dyDescent="0.3">
      <c r="B425" s="12"/>
      <c r="F425" s="123"/>
      <c r="G425" s="123"/>
      <c r="I425" s="34"/>
      <c r="J425" s="30"/>
      <c r="N425" s="175" t="str">
        <f t="shared" si="80"/>
        <v>New TriggersNo amortizationMay - 14No Action Taken (Not Req)</v>
      </c>
      <c r="O425" t="s">
        <v>598</v>
      </c>
      <c r="P425" t="s">
        <v>537</v>
      </c>
      <c r="Q425" t="s">
        <v>296</v>
      </c>
      <c r="R425" t="s">
        <v>617</v>
      </c>
      <c r="S425">
        <v>45</v>
      </c>
      <c r="T425">
        <v>70</v>
      </c>
      <c r="U425">
        <v>0.64285714289999996</v>
      </c>
      <c r="V425" s="175" t="str">
        <f t="shared" si="81"/>
        <v>May - 14</v>
      </c>
      <c r="Y425" s="175" t="str">
        <f t="shared" si="82"/>
        <v>RetriggersOthersFeb - 14No Action Taken (Req)</v>
      </c>
      <c r="Z425" t="s">
        <v>599</v>
      </c>
      <c r="AA425" t="s">
        <v>106</v>
      </c>
      <c r="AB425" t="s">
        <v>544</v>
      </c>
      <c r="AC425">
        <v>9</v>
      </c>
      <c r="AD425" t="s">
        <v>616</v>
      </c>
      <c r="AE425">
        <v>0</v>
      </c>
      <c r="AF425">
        <v>0</v>
      </c>
      <c r="AG425" s="175" t="str">
        <f t="shared" si="83"/>
        <v>Feb - 14</v>
      </c>
      <c r="AK425" s="175" t="str">
        <f t="shared" si="84"/>
        <v>RetriggersDebit ACH behaviorJun - 14Others</v>
      </c>
      <c r="AL425" t="s">
        <v>599</v>
      </c>
      <c r="AM425" t="s">
        <v>204</v>
      </c>
      <c r="AN425" t="s">
        <v>297</v>
      </c>
      <c r="AO425" t="s">
        <v>106</v>
      </c>
      <c r="AP425">
        <v>1</v>
      </c>
      <c r="AQ425">
        <v>258</v>
      </c>
      <c r="AR425">
        <v>3.8759689999999999E-3</v>
      </c>
      <c r="AS425" s="175" t="str">
        <f t="shared" si="85"/>
        <v>Jun - 14</v>
      </c>
      <c r="AX425" s="175"/>
      <c r="BF425" s="30"/>
    </row>
    <row r="426" spans="2:58" x14ac:dyDescent="0.3">
      <c r="B426" s="12"/>
      <c r="F426" s="123"/>
      <c r="G426" s="123"/>
      <c r="I426" s="34"/>
      <c r="J426" s="30"/>
      <c r="N426" s="175" t="str">
        <f t="shared" si="80"/>
        <v>New TriggersNo amortizationMay - 14Action Taken (Timely)</v>
      </c>
      <c r="O426" t="s">
        <v>598</v>
      </c>
      <c r="P426" t="s">
        <v>537</v>
      </c>
      <c r="Q426" t="s">
        <v>296</v>
      </c>
      <c r="R426" t="s">
        <v>588</v>
      </c>
      <c r="S426">
        <v>15</v>
      </c>
      <c r="T426">
        <v>70</v>
      </c>
      <c r="U426">
        <v>0.21428571430000001</v>
      </c>
      <c r="V426" s="175" t="str">
        <f t="shared" si="81"/>
        <v>May - 14</v>
      </c>
      <c r="Y426" s="175" t="str">
        <f t="shared" si="82"/>
        <v>RetriggersOthersJan - 14No Action Taken (Req)</v>
      </c>
      <c r="Z426" t="s">
        <v>599</v>
      </c>
      <c r="AA426" t="s">
        <v>106</v>
      </c>
      <c r="AB426" t="s">
        <v>294</v>
      </c>
      <c r="AC426">
        <v>14</v>
      </c>
      <c r="AD426" t="s">
        <v>616</v>
      </c>
      <c r="AE426">
        <v>0</v>
      </c>
      <c r="AF426">
        <v>0</v>
      </c>
      <c r="AG426" s="175" t="str">
        <f t="shared" si="83"/>
        <v>Jan - 14</v>
      </c>
      <c r="AK426" s="175" t="str">
        <f t="shared" si="84"/>
        <v>RetriggersDebit ACH behaviorJun - 14Payment plan</v>
      </c>
      <c r="AL426" t="s">
        <v>599</v>
      </c>
      <c r="AM426" t="s">
        <v>204</v>
      </c>
      <c r="AN426" t="s">
        <v>297</v>
      </c>
      <c r="AO426" t="s">
        <v>538</v>
      </c>
      <c r="AP426">
        <v>2</v>
      </c>
      <c r="AQ426">
        <v>258</v>
      </c>
      <c r="AR426">
        <v>7.7519379999999999E-3</v>
      </c>
      <c r="AS426" s="175" t="str">
        <f t="shared" si="85"/>
        <v>Jun - 14</v>
      </c>
      <c r="AX426" s="175"/>
      <c r="BF426" s="30"/>
    </row>
    <row r="427" spans="2:58" x14ac:dyDescent="0.3">
      <c r="B427" s="12"/>
      <c r="F427" s="123"/>
      <c r="G427" s="123"/>
      <c r="I427" s="34"/>
      <c r="J427" s="30"/>
      <c r="N427" s="175" t="str">
        <f t="shared" si="80"/>
        <v>New TriggersNo amortizationMay - 14Action Taken (Late)</v>
      </c>
      <c r="O427" t="s">
        <v>598</v>
      </c>
      <c r="P427" t="s">
        <v>537</v>
      </c>
      <c r="Q427" t="s">
        <v>296</v>
      </c>
      <c r="R427" t="s">
        <v>589</v>
      </c>
      <c r="S427">
        <v>9</v>
      </c>
      <c r="T427">
        <v>70</v>
      </c>
      <c r="U427">
        <v>0.12857142860000001</v>
      </c>
      <c r="V427" s="175" t="str">
        <f t="shared" si="81"/>
        <v>May - 14</v>
      </c>
      <c r="Y427" s="175" t="str">
        <f t="shared" si="82"/>
        <v>RetriggersOthersJul - 14Action Taken (Late)</v>
      </c>
      <c r="Z427" t="s">
        <v>599</v>
      </c>
      <c r="AA427" t="s">
        <v>106</v>
      </c>
      <c r="AB427" t="s">
        <v>298</v>
      </c>
      <c r="AC427">
        <v>1</v>
      </c>
      <c r="AD427" t="s">
        <v>589</v>
      </c>
      <c r="AE427">
        <v>0</v>
      </c>
      <c r="AF427">
        <v>0</v>
      </c>
      <c r="AG427" s="175" t="str">
        <f t="shared" si="83"/>
        <v>Jul - 14</v>
      </c>
      <c r="AK427" s="175" t="str">
        <f t="shared" si="84"/>
        <v>RetriggersDebit ACH behaviorJun - 14Risk action</v>
      </c>
      <c r="AL427" t="s">
        <v>599</v>
      </c>
      <c r="AM427" t="s">
        <v>204</v>
      </c>
      <c r="AN427" t="s">
        <v>297</v>
      </c>
      <c r="AO427" t="s">
        <v>539</v>
      </c>
      <c r="AP427">
        <v>2</v>
      </c>
      <c r="AQ427">
        <v>258</v>
      </c>
      <c r="AR427">
        <v>7.7519379999999999E-3</v>
      </c>
      <c r="AS427" s="175" t="str">
        <f t="shared" si="85"/>
        <v>Jun - 14</v>
      </c>
      <c r="AX427" s="175"/>
      <c r="BF427" s="30"/>
    </row>
    <row r="428" spans="2:58" x14ac:dyDescent="0.3">
      <c r="B428" s="12"/>
      <c r="F428" s="123"/>
      <c r="G428" s="123"/>
      <c r="I428" s="34"/>
      <c r="J428" s="30"/>
      <c r="N428" s="175" t="str">
        <f t="shared" si="80"/>
        <v>New TriggersNo amortizationNov - 14No Action Taken (Req)</v>
      </c>
      <c r="O428" t="s">
        <v>598</v>
      </c>
      <c r="P428" t="s">
        <v>537</v>
      </c>
      <c r="Q428" t="s">
        <v>302</v>
      </c>
      <c r="R428" t="s">
        <v>616</v>
      </c>
      <c r="S428">
        <v>4</v>
      </c>
      <c r="T428">
        <v>173</v>
      </c>
      <c r="U428">
        <v>2.3121387300000001E-2</v>
      </c>
      <c r="V428" s="175" t="str">
        <f t="shared" si="81"/>
        <v>Nov - 14</v>
      </c>
      <c r="Y428" s="175" t="str">
        <f t="shared" si="82"/>
        <v>RetriggersOthersJul - 14Action Taken (Timely)</v>
      </c>
      <c r="Z428" t="s">
        <v>599</v>
      </c>
      <c r="AA428" t="s">
        <v>106</v>
      </c>
      <c r="AB428" t="s">
        <v>298</v>
      </c>
      <c r="AC428">
        <v>27</v>
      </c>
      <c r="AD428" t="s">
        <v>588</v>
      </c>
      <c r="AE428">
        <v>2</v>
      </c>
      <c r="AF428">
        <v>7.4074074099999998E-2</v>
      </c>
      <c r="AG428" s="175" t="str">
        <f t="shared" si="83"/>
        <v>Jul - 14</v>
      </c>
      <c r="AK428" s="175" t="str">
        <f t="shared" si="84"/>
        <v>RetriggersNo amortizationJun - 14Customer contact</v>
      </c>
      <c r="AL428" t="s">
        <v>599</v>
      </c>
      <c r="AM428" t="s">
        <v>537</v>
      </c>
      <c r="AN428" t="s">
        <v>297</v>
      </c>
      <c r="AO428" t="s">
        <v>571</v>
      </c>
      <c r="AP428">
        <v>864</v>
      </c>
      <c r="AQ428">
        <v>3588</v>
      </c>
      <c r="AR428">
        <v>0.24080267559999999</v>
      </c>
      <c r="AS428" s="175" t="str">
        <f t="shared" si="85"/>
        <v>Jun - 14</v>
      </c>
      <c r="AX428" s="175"/>
      <c r="BF428" s="30"/>
    </row>
    <row r="429" spans="2:58" x14ac:dyDescent="0.3">
      <c r="B429" s="12"/>
      <c r="F429" s="123"/>
      <c r="G429" s="123"/>
      <c r="I429" s="34"/>
      <c r="J429" s="30"/>
      <c r="N429" s="175" t="str">
        <f t="shared" si="80"/>
        <v>New TriggersNo amortizationNov - 14No Action Taken (Not Req)</v>
      </c>
      <c r="O429" t="s">
        <v>598</v>
      </c>
      <c r="P429" t="s">
        <v>537</v>
      </c>
      <c r="Q429" t="s">
        <v>302</v>
      </c>
      <c r="R429" t="s">
        <v>617</v>
      </c>
      <c r="S429">
        <v>127</v>
      </c>
      <c r="T429">
        <v>173</v>
      </c>
      <c r="U429">
        <v>0.73410404620000003</v>
      </c>
      <c r="V429" s="175" t="str">
        <f t="shared" si="81"/>
        <v>Nov - 14</v>
      </c>
      <c r="Y429" s="175" t="str">
        <f t="shared" si="82"/>
        <v>RetriggersOthersJul - 14No Action Taken (Not Req)</v>
      </c>
      <c r="Z429" t="s">
        <v>599</v>
      </c>
      <c r="AA429" t="s">
        <v>106</v>
      </c>
      <c r="AB429" t="s">
        <v>298</v>
      </c>
      <c r="AC429">
        <v>3</v>
      </c>
      <c r="AD429" t="s">
        <v>617</v>
      </c>
      <c r="AE429">
        <v>2</v>
      </c>
      <c r="AF429">
        <v>0.66666666669999997</v>
      </c>
      <c r="AG429" s="175" t="str">
        <f t="shared" si="83"/>
        <v>Jul - 14</v>
      </c>
      <c r="AK429" s="175" t="str">
        <f t="shared" si="84"/>
        <v>RetriggersNo amortizationJun - 14Debit ACH</v>
      </c>
      <c r="AL429" t="s">
        <v>599</v>
      </c>
      <c r="AM429" t="s">
        <v>537</v>
      </c>
      <c r="AN429" t="s">
        <v>297</v>
      </c>
      <c r="AO429" t="s">
        <v>202</v>
      </c>
      <c r="AP429">
        <v>80</v>
      </c>
      <c r="AQ429">
        <v>3588</v>
      </c>
      <c r="AR429">
        <v>2.2296544000000001E-2</v>
      </c>
      <c r="AS429" s="175" t="str">
        <f t="shared" si="85"/>
        <v>Jun - 14</v>
      </c>
      <c r="AX429" s="175"/>
      <c r="BF429" s="30"/>
    </row>
    <row r="430" spans="2:58" x14ac:dyDescent="0.3">
      <c r="B430" s="12"/>
      <c r="F430" s="123"/>
      <c r="G430" s="123"/>
      <c r="I430" s="34"/>
      <c r="J430" s="30"/>
      <c r="N430" s="175" t="str">
        <f t="shared" si="80"/>
        <v>New TriggersNo amortizationNov - 14Action Taken (Timely)</v>
      </c>
      <c r="O430" t="s">
        <v>598</v>
      </c>
      <c r="P430" t="s">
        <v>537</v>
      </c>
      <c r="Q430" t="s">
        <v>302</v>
      </c>
      <c r="R430" t="s">
        <v>588</v>
      </c>
      <c r="S430">
        <v>21</v>
      </c>
      <c r="T430">
        <v>173</v>
      </c>
      <c r="U430">
        <v>0.1213872832</v>
      </c>
      <c r="V430" s="175" t="str">
        <f t="shared" si="81"/>
        <v>Nov - 14</v>
      </c>
      <c r="Y430" s="175" t="str">
        <f t="shared" si="82"/>
        <v>RetriggersOthersJul - 14No Action Taken (Req)</v>
      </c>
      <c r="Z430" t="s">
        <v>599</v>
      </c>
      <c r="AA430" t="s">
        <v>106</v>
      </c>
      <c r="AB430" t="s">
        <v>298</v>
      </c>
      <c r="AC430">
        <v>325</v>
      </c>
      <c r="AD430" t="s">
        <v>616</v>
      </c>
      <c r="AE430">
        <v>4</v>
      </c>
      <c r="AF430">
        <v>1.2307692300000001E-2</v>
      </c>
      <c r="AG430" s="175" t="str">
        <f t="shared" si="83"/>
        <v>Jul - 14</v>
      </c>
      <c r="AK430" s="175" t="str">
        <f t="shared" si="84"/>
        <v>RetriggersNo amortizationJun - 14No action</v>
      </c>
      <c r="AL430" t="s">
        <v>599</v>
      </c>
      <c r="AM430" t="s">
        <v>537</v>
      </c>
      <c r="AN430" t="s">
        <v>297</v>
      </c>
      <c r="AO430" t="s">
        <v>623</v>
      </c>
      <c r="AP430">
        <v>2298</v>
      </c>
      <c r="AQ430">
        <v>3588</v>
      </c>
      <c r="AR430">
        <v>0.64046822739999998</v>
      </c>
      <c r="AS430" s="175" t="str">
        <f t="shared" si="85"/>
        <v>Jun - 14</v>
      </c>
      <c r="AX430" s="175"/>
      <c r="BF430" s="30"/>
    </row>
    <row r="431" spans="2:58" x14ac:dyDescent="0.3">
      <c r="B431" s="12"/>
      <c r="F431" s="123"/>
      <c r="G431" s="123"/>
      <c r="I431" s="34"/>
      <c r="J431" s="30"/>
      <c r="N431" s="175" t="str">
        <f t="shared" si="80"/>
        <v>New TriggersNo amortizationNov - 14Action Taken (Late)</v>
      </c>
      <c r="O431" t="s">
        <v>598</v>
      </c>
      <c r="P431" t="s">
        <v>537</v>
      </c>
      <c r="Q431" t="s">
        <v>302</v>
      </c>
      <c r="R431" t="s">
        <v>589</v>
      </c>
      <c r="S431">
        <v>21</v>
      </c>
      <c r="T431">
        <v>173</v>
      </c>
      <c r="U431">
        <v>0.1213872832</v>
      </c>
      <c r="V431" s="175" t="str">
        <f t="shared" si="81"/>
        <v>Nov - 14</v>
      </c>
      <c r="Y431" s="175" t="str">
        <f t="shared" si="82"/>
        <v>RetriggersOthersJun - 14Action Taken (Late)</v>
      </c>
      <c r="Z431" t="s">
        <v>599</v>
      </c>
      <c r="AA431" t="s">
        <v>106</v>
      </c>
      <c r="AB431" t="s">
        <v>297</v>
      </c>
      <c r="AC431">
        <v>2</v>
      </c>
      <c r="AD431" t="s">
        <v>589</v>
      </c>
      <c r="AE431">
        <v>1</v>
      </c>
      <c r="AF431">
        <v>0.5</v>
      </c>
      <c r="AG431" s="175" t="str">
        <f t="shared" si="83"/>
        <v>Jun - 14</v>
      </c>
      <c r="AK431" s="175" t="str">
        <f t="shared" si="84"/>
        <v>RetriggersNo amortizationJun - 14Others</v>
      </c>
      <c r="AL431" t="s">
        <v>599</v>
      </c>
      <c r="AM431" t="s">
        <v>537</v>
      </c>
      <c r="AN431" t="s">
        <v>297</v>
      </c>
      <c r="AO431" t="s">
        <v>106</v>
      </c>
      <c r="AP431">
        <v>16</v>
      </c>
      <c r="AQ431">
        <v>3588</v>
      </c>
      <c r="AR431">
        <v>4.4593087999999998E-3</v>
      </c>
      <c r="AS431" s="175" t="str">
        <f t="shared" si="85"/>
        <v>Jun - 14</v>
      </c>
      <c r="AX431" s="175"/>
      <c r="BF431" s="30"/>
    </row>
    <row r="432" spans="2:58" x14ac:dyDescent="0.3">
      <c r="B432" s="12"/>
      <c r="F432" s="123"/>
      <c r="G432" s="123"/>
      <c r="I432" s="34"/>
      <c r="J432" s="30"/>
      <c r="N432" s="175" t="str">
        <f t="shared" si="80"/>
        <v>New TriggersNo amortizationOct - 14No Action Taken (Req)</v>
      </c>
      <c r="O432" t="s">
        <v>598</v>
      </c>
      <c r="P432" t="s">
        <v>537</v>
      </c>
      <c r="Q432" t="s">
        <v>301</v>
      </c>
      <c r="R432" t="s">
        <v>616</v>
      </c>
      <c r="S432">
        <v>2</v>
      </c>
      <c r="T432">
        <v>115</v>
      </c>
      <c r="U432">
        <v>1.73913043E-2</v>
      </c>
      <c r="V432" s="175" t="str">
        <f t="shared" si="81"/>
        <v>Oct - 14</v>
      </c>
      <c r="Y432" s="175" t="str">
        <f t="shared" si="82"/>
        <v>RetriggersOthersJun - 14Action Taken (Timely)</v>
      </c>
      <c r="Z432" t="s">
        <v>599</v>
      </c>
      <c r="AA432" t="s">
        <v>106</v>
      </c>
      <c r="AB432" t="s">
        <v>297</v>
      </c>
      <c r="AC432">
        <v>14</v>
      </c>
      <c r="AD432" t="s">
        <v>588</v>
      </c>
      <c r="AE432">
        <v>0</v>
      </c>
      <c r="AF432">
        <v>0</v>
      </c>
      <c r="AG432" s="175" t="str">
        <f t="shared" si="83"/>
        <v>Jun - 14</v>
      </c>
      <c r="AK432" s="175" t="str">
        <f t="shared" si="84"/>
        <v>RetriggersNo amortizationJun - 14Payment plan</v>
      </c>
      <c r="AL432" t="s">
        <v>599</v>
      </c>
      <c r="AM432" t="s">
        <v>537</v>
      </c>
      <c r="AN432" t="s">
        <v>297</v>
      </c>
      <c r="AO432" t="s">
        <v>538</v>
      </c>
      <c r="AP432">
        <v>238</v>
      </c>
      <c r="AQ432">
        <v>3588</v>
      </c>
      <c r="AR432">
        <v>6.6332218499999998E-2</v>
      </c>
      <c r="AS432" s="175" t="str">
        <f t="shared" si="85"/>
        <v>Jun - 14</v>
      </c>
      <c r="AX432" s="175"/>
      <c r="BF432" s="30"/>
    </row>
    <row r="433" spans="2:58" x14ac:dyDescent="0.3">
      <c r="B433" s="12"/>
      <c r="F433" s="123"/>
      <c r="G433" s="123"/>
      <c r="I433" s="34"/>
      <c r="J433" s="30"/>
      <c r="N433" s="175" t="str">
        <f t="shared" si="80"/>
        <v>New TriggersNo amortizationOct - 14No Action Taken (Not Req)</v>
      </c>
      <c r="O433" t="s">
        <v>598</v>
      </c>
      <c r="P433" t="s">
        <v>537</v>
      </c>
      <c r="Q433" t="s">
        <v>301</v>
      </c>
      <c r="R433" t="s">
        <v>617</v>
      </c>
      <c r="S433">
        <v>81</v>
      </c>
      <c r="T433">
        <v>115</v>
      </c>
      <c r="U433">
        <v>0.70434782610000002</v>
      </c>
      <c r="V433" s="175" t="str">
        <f t="shared" si="81"/>
        <v>Oct - 14</v>
      </c>
      <c r="Y433" s="175" t="str">
        <f t="shared" si="82"/>
        <v>RetriggersOthersJun - 14No Action Taken (Not Req)</v>
      </c>
      <c r="Z433" t="s">
        <v>599</v>
      </c>
      <c r="AA433" t="s">
        <v>106</v>
      </c>
      <c r="AB433" t="s">
        <v>297</v>
      </c>
      <c r="AC433">
        <v>1</v>
      </c>
      <c r="AD433" t="s">
        <v>617</v>
      </c>
      <c r="AE433">
        <v>0</v>
      </c>
      <c r="AF433">
        <v>0</v>
      </c>
      <c r="AG433" s="175" t="str">
        <f t="shared" si="83"/>
        <v>Jun - 14</v>
      </c>
      <c r="AK433" s="175" t="str">
        <f t="shared" si="84"/>
        <v>RetriggersNo amortizationJun - 14Risk action</v>
      </c>
      <c r="AL433" t="s">
        <v>599</v>
      </c>
      <c r="AM433" t="s">
        <v>537</v>
      </c>
      <c r="AN433" t="s">
        <v>297</v>
      </c>
      <c r="AO433" t="s">
        <v>539</v>
      </c>
      <c r="AP433">
        <v>92</v>
      </c>
      <c r="AQ433">
        <v>3588</v>
      </c>
      <c r="AR433">
        <v>2.5641025599999999E-2</v>
      </c>
      <c r="AS433" s="175" t="str">
        <f t="shared" si="85"/>
        <v>Jun - 14</v>
      </c>
      <c r="AX433" s="175"/>
      <c r="BF433" s="30"/>
    </row>
    <row r="434" spans="2:58" x14ac:dyDescent="0.3">
      <c r="B434" s="12"/>
      <c r="F434" s="123"/>
      <c r="G434" s="123"/>
      <c r="I434" s="34"/>
      <c r="J434" s="30"/>
      <c r="N434" s="175" t="str">
        <f t="shared" si="80"/>
        <v>New TriggersNo amortizationOct - 14Action Taken (Timely)</v>
      </c>
      <c r="O434" t="s">
        <v>598</v>
      </c>
      <c r="P434" t="s">
        <v>537</v>
      </c>
      <c r="Q434" t="s">
        <v>301</v>
      </c>
      <c r="R434" t="s">
        <v>588</v>
      </c>
      <c r="S434">
        <v>10</v>
      </c>
      <c r="T434">
        <v>115</v>
      </c>
      <c r="U434">
        <v>8.6956521699999997E-2</v>
      </c>
      <c r="V434" s="175" t="str">
        <f t="shared" si="81"/>
        <v>Oct - 14</v>
      </c>
      <c r="Y434" s="175" t="str">
        <f t="shared" si="82"/>
        <v>RetriggersOthersJun - 14No Action Taken (Req)</v>
      </c>
      <c r="Z434" t="s">
        <v>599</v>
      </c>
      <c r="AA434" t="s">
        <v>106</v>
      </c>
      <c r="AB434" t="s">
        <v>297</v>
      </c>
      <c r="AC434">
        <v>288</v>
      </c>
      <c r="AD434" t="s">
        <v>616</v>
      </c>
      <c r="AE434">
        <v>3</v>
      </c>
      <c r="AF434">
        <v>1.04166667E-2</v>
      </c>
      <c r="AG434" s="175" t="str">
        <f t="shared" si="83"/>
        <v>Jun - 14</v>
      </c>
      <c r="AK434" s="175" t="str">
        <f t="shared" si="84"/>
        <v>RetriggersOthersJun - 14Customer contact</v>
      </c>
      <c r="AL434" t="s">
        <v>599</v>
      </c>
      <c r="AM434" t="s">
        <v>106</v>
      </c>
      <c r="AN434" t="s">
        <v>297</v>
      </c>
      <c r="AO434" t="s">
        <v>571</v>
      </c>
      <c r="AP434">
        <v>215</v>
      </c>
      <c r="AQ434">
        <v>1088</v>
      </c>
      <c r="AR434">
        <v>0.1976102941</v>
      </c>
      <c r="AS434" s="175" t="str">
        <f t="shared" si="85"/>
        <v>Jun - 14</v>
      </c>
      <c r="AX434" s="175"/>
      <c r="BF434" s="30"/>
    </row>
    <row r="435" spans="2:58" x14ac:dyDescent="0.3">
      <c r="B435" s="12"/>
      <c r="F435" s="123"/>
      <c r="G435" s="123"/>
      <c r="I435" s="34"/>
      <c r="J435" s="30"/>
      <c r="N435" s="175" t="str">
        <f t="shared" si="80"/>
        <v>New TriggersNo amortizationOct - 14Action Taken (Late)</v>
      </c>
      <c r="O435" t="s">
        <v>598</v>
      </c>
      <c r="P435" t="s">
        <v>537</v>
      </c>
      <c r="Q435" t="s">
        <v>301</v>
      </c>
      <c r="R435" t="s">
        <v>589</v>
      </c>
      <c r="S435">
        <v>22</v>
      </c>
      <c r="T435">
        <v>115</v>
      </c>
      <c r="U435">
        <v>0.1913043478</v>
      </c>
      <c r="V435" s="175" t="str">
        <f t="shared" si="81"/>
        <v>Oct - 14</v>
      </c>
      <c r="Y435" s="175" t="str">
        <f t="shared" si="82"/>
        <v>RetriggersOthersMar - 14Action Taken (Late)</v>
      </c>
      <c r="Z435" t="s">
        <v>599</v>
      </c>
      <c r="AA435" t="s">
        <v>106</v>
      </c>
      <c r="AB435" t="s">
        <v>525</v>
      </c>
      <c r="AC435">
        <v>6</v>
      </c>
      <c r="AD435" t="s">
        <v>589</v>
      </c>
      <c r="AE435">
        <v>0</v>
      </c>
      <c r="AF435">
        <v>0</v>
      </c>
      <c r="AG435" s="175" t="str">
        <f t="shared" si="83"/>
        <v>Mar - 14</v>
      </c>
      <c r="AK435" s="175" t="str">
        <f t="shared" si="84"/>
        <v>RetriggersOthersJun - 14Debit ACH</v>
      </c>
      <c r="AL435" t="s">
        <v>599</v>
      </c>
      <c r="AM435" t="s">
        <v>106</v>
      </c>
      <c r="AN435" t="s">
        <v>297</v>
      </c>
      <c r="AO435" t="s">
        <v>202</v>
      </c>
      <c r="AP435">
        <v>13</v>
      </c>
      <c r="AQ435">
        <v>1088</v>
      </c>
      <c r="AR435">
        <v>1.19485294E-2</v>
      </c>
      <c r="AS435" s="175" t="str">
        <f t="shared" si="85"/>
        <v>Jun - 14</v>
      </c>
      <c r="AX435" s="175"/>
      <c r="BF435" s="30"/>
    </row>
    <row r="436" spans="2:58" x14ac:dyDescent="0.3">
      <c r="B436" s="12"/>
      <c r="F436" s="123"/>
      <c r="G436" s="123"/>
      <c r="I436" s="34"/>
      <c r="J436" s="30"/>
      <c r="N436" s="175" t="str">
        <f t="shared" si="80"/>
        <v>New TriggersNo amortizationSep - 14No Action Taken (Not Req)</v>
      </c>
      <c r="O436" t="s">
        <v>598</v>
      </c>
      <c r="P436" t="s">
        <v>537</v>
      </c>
      <c r="Q436" t="s">
        <v>300</v>
      </c>
      <c r="R436" t="s">
        <v>617</v>
      </c>
      <c r="S436">
        <v>60</v>
      </c>
      <c r="T436">
        <v>77</v>
      </c>
      <c r="U436">
        <v>0.77922077919999999</v>
      </c>
      <c r="V436" s="175" t="str">
        <f t="shared" si="81"/>
        <v>Sep - 14</v>
      </c>
      <c r="Y436" s="175" t="str">
        <f t="shared" si="82"/>
        <v>RetriggersOthersMar - 14Action Taken (Timely)</v>
      </c>
      <c r="Z436" t="s">
        <v>599</v>
      </c>
      <c r="AA436" t="s">
        <v>106</v>
      </c>
      <c r="AB436" t="s">
        <v>525</v>
      </c>
      <c r="AC436">
        <v>2</v>
      </c>
      <c r="AD436" t="s">
        <v>588</v>
      </c>
      <c r="AE436">
        <v>0</v>
      </c>
      <c r="AF436">
        <v>0</v>
      </c>
      <c r="AG436" s="175" t="str">
        <f t="shared" si="83"/>
        <v>Mar - 14</v>
      </c>
      <c r="AK436" s="175" t="str">
        <f t="shared" si="84"/>
        <v>RetriggersOthersJun - 14No action</v>
      </c>
      <c r="AL436" t="s">
        <v>599</v>
      </c>
      <c r="AM436" t="s">
        <v>106</v>
      </c>
      <c r="AN436" t="s">
        <v>297</v>
      </c>
      <c r="AO436" t="s">
        <v>623</v>
      </c>
      <c r="AP436">
        <v>762</v>
      </c>
      <c r="AQ436">
        <v>1088</v>
      </c>
      <c r="AR436">
        <v>0.70036764709999999</v>
      </c>
      <c r="AS436" s="175" t="str">
        <f t="shared" si="85"/>
        <v>Jun - 14</v>
      </c>
      <c r="AX436" s="175"/>
      <c r="BF436" s="30"/>
    </row>
    <row r="437" spans="2:58" x14ac:dyDescent="0.3">
      <c r="B437" s="12"/>
      <c r="F437" s="123"/>
      <c r="G437" s="123"/>
      <c r="I437" s="34"/>
      <c r="J437" s="30"/>
      <c r="N437" s="175" t="str">
        <f t="shared" si="80"/>
        <v>New TriggersNo amortizationSep - 14Action Taken (Timely)</v>
      </c>
      <c r="O437" t="s">
        <v>598</v>
      </c>
      <c r="P437" t="s">
        <v>537</v>
      </c>
      <c r="Q437" t="s">
        <v>300</v>
      </c>
      <c r="R437" t="s">
        <v>588</v>
      </c>
      <c r="S437">
        <v>10</v>
      </c>
      <c r="T437">
        <v>77</v>
      </c>
      <c r="U437">
        <v>0.12987012989999999</v>
      </c>
      <c r="V437" s="175" t="str">
        <f t="shared" si="81"/>
        <v>Sep - 14</v>
      </c>
      <c r="Y437" s="175" t="str">
        <f t="shared" si="82"/>
        <v>RetriggersOthersMar - 14No Action Taken (Req)</v>
      </c>
      <c r="Z437" t="s">
        <v>599</v>
      </c>
      <c r="AA437" t="s">
        <v>106</v>
      </c>
      <c r="AB437" t="s">
        <v>525</v>
      </c>
      <c r="AC437">
        <v>52</v>
      </c>
      <c r="AD437" t="s">
        <v>616</v>
      </c>
      <c r="AE437">
        <v>1</v>
      </c>
      <c r="AF437">
        <v>1.9230769200000001E-2</v>
      </c>
      <c r="AG437" s="175" t="str">
        <f t="shared" si="83"/>
        <v>Mar - 14</v>
      </c>
      <c r="AK437" s="175" t="str">
        <f t="shared" si="84"/>
        <v>RetriggersOthersJun - 14Others</v>
      </c>
      <c r="AL437" t="s">
        <v>599</v>
      </c>
      <c r="AM437" t="s">
        <v>106</v>
      </c>
      <c r="AN437" t="s">
        <v>297</v>
      </c>
      <c r="AO437" t="s">
        <v>106</v>
      </c>
      <c r="AP437">
        <v>37</v>
      </c>
      <c r="AQ437">
        <v>1088</v>
      </c>
      <c r="AR437">
        <v>3.4007352900000003E-2</v>
      </c>
      <c r="AS437" s="175" t="str">
        <f t="shared" si="85"/>
        <v>Jun - 14</v>
      </c>
      <c r="AX437" s="175"/>
      <c r="BF437" s="30"/>
    </row>
    <row r="438" spans="2:58" x14ac:dyDescent="0.3">
      <c r="B438" s="12"/>
      <c r="F438" s="123"/>
      <c r="G438" s="123"/>
      <c r="I438" s="34"/>
      <c r="J438" s="30"/>
      <c r="N438" s="175" t="str">
        <f t="shared" si="80"/>
        <v>New TriggersNo amortizationSep - 14Action Taken (Late)</v>
      </c>
      <c r="O438" t="s">
        <v>598</v>
      </c>
      <c r="P438" t="s">
        <v>537</v>
      </c>
      <c r="Q438" t="s">
        <v>300</v>
      </c>
      <c r="R438" t="s">
        <v>589</v>
      </c>
      <c r="S438">
        <v>7</v>
      </c>
      <c r="T438">
        <v>77</v>
      </c>
      <c r="U438">
        <v>9.0909090900000003E-2</v>
      </c>
      <c r="V438" s="175" t="str">
        <f t="shared" si="81"/>
        <v>Sep - 14</v>
      </c>
      <c r="Y438" s="175" t="str">
        <f t="shared" si="82"/>
        <v>RetriggersOthersMay - 14Action Taken (Late)</v>
      </c>
      <c r="Z438" t="s">
        <v>599</v>
      </c>
      <c r="AA438" t="s">
        <v>106</v>
      </c>
      <c r="AB438" t="s">
        <v>296</v>
      </c>
      <c r="AC438">
        <v>5</v>
      </c>
      <c r="AD438" t="s">
        <v>589</v>
      </c>
      <c r="AE438">
        <v>0</v>
      </c>
      <c r="AF438">
        <v>0</v>
      </c>
      <c r="AG438" s="175" t="str">
        <f t="shared" si="83"/>
        <v>May - 14</v>
      </c>
      <c r="AK438" s="175" t="str">
        <f t="shared" si="84"/>
        <v>RetriggersOthersJun - 14Payment plan</v>
      </c>
      <c r="AL438" t="s">
        <v>599</v>
      </c>
      <c r="AM438" t="s">
        <v>106</v>
      </c>
      <c r="AN438" t="s">
        <v>297</v>
      </c>
      <c r="AO438" t="s">
        <v>538</v>
      </c>
      <c r="AP438">
        <v>42</v>
      </c>
      <c r="AQ438">
        <v>1088</v>
      </c>
      <c r="AR438">
        <v>3.8602941199999997E-2</v>
      </c>
      <c r="AS438" s="175" t="str">
        <f t="shared" si="85"/>
        <v>Jun - 14</v>
      </c>
      <c r="AX438" s="175"/>
      <c r="BF438" s="30"/>
    </row>
    <row r="439" spans="2:58" x14ac:dyDescent="0.3">
      <c r="B439" s="12"/>
      <c r="F439" s="123"/>
      <c r="G439" s="123"/>
      <c r="I439" s="34"/>
      <c r="J439" s="30"/>
      <c r="N439" s="175" t="str">
        <f t="shared" si="80"/>
        <v>New TriggersOthersApr - 14No Action Taken (Not Req)</v>
      </c>
      <c r="O439" t="s">
        <v>598</v>
      </c>
      <c r="P439" t="s">
        <v>106</v>
      </c>
      <c r="Q439" t="s">
        <v>295</v>
      </c>
      <c r="R439" t="s">
        <v>617</v>
      </c>
      <c r="S439">
        <v>222</v>
      </c>
      <c r="T439">
        <v>284</v>
      </c>
      <c r="U439">
        <v>0.78169014079999999</v>
      </c>
      <c r="V439" s="175" t="str">
        <f t="shared" si="81"/>
        <v>Apr - 14</v>
      </c>
      <c r="Y439" s="175" t="str">
        <f t="shared" si="82"/>
        <v>RetriggersOthersMay - 14Action Taken (Timely)</v>
      </c>
      <c r="Z439" t="s">
        <v>599</v>
      </c>
      <c r="AA439" t="s">
        <v>106</v>
      </c>
      <c r="AB439" t="s">
        <v>296</v>
      </c>
      <c r="AC439">
        <v>15</v>
      </c>
      <c r="AD439" t="s">
        <v>588</v>
      </c>
      <c r="AE439">
        <v>0</v>
      </c>
      <c r="AF439">
        <v>0</v>
      </c>
      <c r="AG439" s="175" t="str">
        <f t="shared" si="83"/>
        <v>May - 14</v>
      </c>
      <c r="AK439" s="175" t="str">
        <f t="shared" si="84"/>
        <v>RetriggersOthersJun - 14Risk action</v>
      </c>
      <c r="AL439" t="s">
        <v>599</v>
      </c>
      <c r="AM439" t="s">
        <v>106</v>
      </c>
      <c r="AN439" t="s">
        <v>297</v>
      </c>
      <c r="AO439" t="s">
        <v>539</v>
      </c>
      <c r="AP439">
        <v>19</v>
      </c>
      <c r="AQ439">
        <v>1088</v>
      </c>
      <c r="AR439">
        <v>1.7463235300000001E-2</v>
      </c>
      <c r="AS439" s="175" t="str">
        <f t="shared" si="85"/>
        <v>Jun - 14</v>
      </c>
      <c r="AX439" s="175"/>
      <c r="BF439" s="30"/>
    </row>
    <row r="440" spans="2:58" x14ac:dyDescent="0.3">
      <c r="B440" s="12"/>
      <c r="F440" s="123"/>
      <c r="G440" s="123"/>
      <c r="I440" s="34"/>
      <c r="J440" s="30"/>
      <c r="N440" s="175" t="str">
        <f t="shared" si="80"/>
        <v>New TriggersOthersApr - 14Action Taken (Timely)</v>
      </c>
      <c r="O440" t="s">
        <v>598</v>
      </c>
      <c r="P440" t="s">
        <v>106</v>
      </c>
      <c r="Q440" t="s">
        <v>295</v>
      </c>
      <c r="R440" t="s">
        <v>588</v>
      </c>
      <c r="S440">
        <v>40</v>
      </c>
      <c r="T440">
        <v>284</v>
      </c>
      <c r="U440">
        <v>0.14084507039999999</v>
      </c>
      <c r="V440" s="175" t="str">
        <f t="shared" si="81"/>
        <v>Apr - 14</v>
      </c>
      <c r="Y440" s="175" t="str">
        <f t="shared" si="82"/>
        <v>RetriggersOthersMay - 14No Action Taken (Req)</v>
      </c>
      <c r="Z440" t="s">
        <v>599</v>
      </c>
      <c r="AA440" t="s">
        <v>106</v>
      </c>
      <c r="AB440" t="s">
        <v>296</v>
      </c>
      <c r="AC440">
        <v>272</v>
      </c>
      <c r="AD440" t="s">
        <v>616</v>
      </c>
      <c r="AE440">
        <v>4</v>
      </c>
      <c r="AF440">
        <v>1.47058824E-2</v>
      </c>
      <c r="AG440" s="175" t="str">
        <f t="shared" si="83"/>
        <v>May - 14</v>
      </c>
      <c r="AK440" s="175" t="str">
        <f t="shared" si="84"/>
        <v>RetriggersAgingMar - 14Customer contact</v>
      </c>
      <c r="AL440" t="s">
        <v>599</v>
      </c>
      <c r="AM440" t="s">
        <v>391</v>
      </c>
      <c r="AN440" t="s">
        <v>525</v>
      </c>
      <c r="AO440" t="s">
        <v>571</v>
      </c>
      <c r="AP440">
        <v>79</v>
      </c>
      <c r="AQ440">
        <v>380</v>
      </c>
      <c r="AR440">
        <v>0.20789473680000001</v>
      </c>
      <c r="AS440" s="175" t="str">
        <f t="shared" si="85"/>
        <v>Mar - 14</v>
      </c>
      <c r="AX440" s="175"/>
      <c r="BF440" s="30"/>
    </row>
    <row r="441" spans="2:58" x14ac:dyDescent="0.3">
      <c r="B441" s="12"/>
      <c r="F441" s="123"/>
      <c r="G441" s="123"/>
      <c r="I441" s="34"/>
      <c r="J441" s="30"/>
      <c r="N441" s="175" t="str">
        <f t="shared" si="80"/>
        <v>New TriggersOthersApr - 14Action Taken (Late)</v>
      </c>
      <c r="O441" t="s">
        <v>598</v>
      </c>
      <c r="P441" t="s">
        <v>106</v>
      </c>
      <c r="Q441" t="s">
        <v>295</v>
      </c>
      <c r="R441" t="s">
        <v>589</v>
      </c>
      <c r="S441">
        <v>21</v>
      </c>
      <c r="T441">
        <v>284</v>
      </c>
      <c r="U441">
        <v>7.3943661999999993E-2</v>
      </c>
      <c r="V441" s="175" t="str">
        <f t="shared" si="81"/>
        <v>Apr - 14</v>
      </c>
      <c r="Z441" s="123"/>
      <c r="AK441" s="175" t="str">
        <f t="shared" si="84"/>
        <v>RetriggersAgingMar - 14Debit ACH</v>
      </c>
      <c r="AL441" t="s">
        <v>599</v>
      </c>
      <c r="AM441" t="s">
        <v>391</v>
      </c>
      <c r="AN441" t="s">
        <v>525</v>
      </c>
      <c r="AO441" t="s">
        <v>202</v>
      </c>
      <c r="AP441">
        <v>6</v>
      </c>
      <c r="AQ441">
        <v>380</v>
      </c>
      <c r="AR441">
        <v>1.5789473700000001E-2</v>
      </c>
      <c r="AS441" s="175" t="str">
        <f t="shared" si="85"/>
        <v>Mar - 14</v>
      </c>
      <c r="AX441" s="175"/>
      <c r="BF441" s="30"/>
    </row>
    <row r="442" spans="2:58" x14ac:dyDescent="0.3">
      <c r="B442" s="12"/>
      <c r="F442" s="123"/>
      <c r="G442" s="123"/>
      <c r="I442" s="34"/>
      <c r="J442" s="30"/>
      <c r="N442" s="175" t="str">
        <f t="shared" si="80"/>
        <v>New TriggersOthersApr - 14No Action Taken (Req)</v>
      </c>
      <c r="O442" t="s">
        <v>598</v>
      </c>
      <c r="P442" t="s">
        <v>106</v>
      </c>
      <c r="Q442" t="s">
        <v>295</v>
      </c>
      <c r="R442" t="s">
        <v>616</v>
      </c>
      <c r="S442">
        <v>1</v>
      </c>
      <c r="T442">
        <v>284</v>
      </c>
      <c r="U442">
        <v>3.5211268000000001E-3</v>
      </c>
      <c r="V442" s="175" t="str">
        <f t="shared" si="81"/>
        <v>Apr - 14</v>
      </c>
      <c r="Z442" s="123"/>
      <c r="AK442" s="175" t="str">
        <f t="shared" si="84"/>
        <v>RetriggersAgingMar - 14No action</v>
      </c>
      <c r="AL442" t="s">
        <v>599</v>
      </c>
      <c r="AM442" t="s">
        <v>391</v>
      </c>
      <c r="AN442" t="s">
        <v>525</v>
      </c>
      <c r="AO442" t="s">
        <v>623</v>
      </c>
      <c r="AP442">
        <v>247</v>
      </c>
      <c r="AQ442">
        <v>380</v>
      </c>
      <c r="AR442">
        <v>0.65</v>
      </c>
      <c r="AS442" s="175" t="str">
        <f t="shared" si="85"/>
        <v>Mar - 14</v>
      </c>
      <c r="AX442" s="175"/>
      <c r="BF442" s="30"/>
    </row>
    <row r="443" spans="2:58" x14ac:dyDescent="0.3">
      <c r="B443" s="12"/>
      <c r="F443" s="123"/>
      <c r="G443" s="123"/>
      <c r="I443" s="34"/>
      <c r="J443" s="30"/>
      <c r="N443" s="175" t="str">
        <f t="shared" si="80"/>
        <v>New TriggersOthersAug - 14No Action Taken (Not Req)</v>
      </c>
      <c r="O443" t="s">
        <v>598</v>
      </c>
      <c r="P443" t="s">
        <v>106</v>
      </c>
      <c r="Q443" t="s">
        <v>299</v>
      </c>
      <c r="R443" t="s">
        <v>617</v>
      </c>
      <c r="S443">
        <v>309</v>
      </c>
      <c r="T443">
        <v>385</v>
      </c>
      <c r="U443">
        <v>0.80259740260000001</v>
      </c>
      <c r="V443" s="175" t="str">
        <f t="shared" si="81"/>
        <v>Aug - 14</v>
      </c>
      <c r="Z443" s="123"/>
      <c r="AK443" s="175" t="str">
        <f t="shared" si="84"/>
        <v>RetriggersAgingMar - 14Others</v>
      </c>
      <c r="AL443" t="s">
        <v>599</v>
      </c>
      <c r="AM443" t="s">
        <v>391</v>
      </c>
      <c r="AN443" t="s">
        <v>525</v>
      </c>
      <c r="AO443" t="s">
        <v>106</v>
      </c>
      <c r="AP443">
        <v>24</v>
      </c>
      <c r="AQ443">
        <v>380</v>
      </c>
      <c r="AR443">
        <v>6.3157894699999995E-2</v>
      </c>
      <c r="AS443" s="175" t="str">
        <f t="shared" si="85"/>
        <v>Mar - 14</v>
      </c>
      <c r="AX443" s="175"/>
      <c r="BF443" s="30"/>
    </row>
    <row r="444" spans="2:58" x14ac:dyDescent="0.3">
      <c r="B444" s="12"/>
      <c r="F444" s="123"/>
      <c r="G444" s="123"/>
      <c r="I444" s="34"/>
      <c r="J444" s="30"/>
      <c r="N444" s="175" t="str">
        <f t="shared" si="80"/>
        <v>New TriggersOthersAug - 14Action Taken (Timely)</v>
      </c>
      <c r="O444" t="s">
        <v>598</v>
      </c>
      <c r="P444" t="s">
        <v>106</v>
      </c>
      <c r="Q444" t="s">
        <v>299</v>
      </c>
      <c r="R444" t="s">
        <v>588</v>
      </c>
      <c r="S444">
        <v>56</v>
      </c>
      <c r="T444">
        <v>385</v>
      </c>
      <c r="U444">
        <v>0.1454545455</v>
      </c>
      <c r="V444" s="175" t="str">
        <f t="shared" si="81"/>
        <v>Aug - 14</v>
      </c>
      <c r="Z444" s="123"/>
      <c r="AK444" s="175" t="str">
        <f t="shared" si="84"/>
        <v>RetriggersAgingMar - 14Payment plan</v>
      </c>
      <c r="AL444" t="s">
        <v>599</v>
      </c>
      <c r="AM444" t="s">
        <v>391</v>
      </c>
      <c r="AN444" t="s">
        <v>525</v>
      </c>
      <c r="AO444" t="s">
        <v>538</v>
      </c>
      <c r="AP444">
        <v>14</v>
      </c>
      <c r="AQ444">
        <v>380</v>
      </c>
      <c r="AR444">
        <v>3.6842105299999997E-2</v>
      </c>
      <c r="AS444" s="175" t="str">
        <f t="shared" si="85"/>
        <v>Mar - 14</v>
      </c>
      <c r="AX444" s="175"/>
      <c r="BF444" s="30"/>
    </row>
    <row r="445" spans="2:58" x14ac:dyDescent="0.3">
      <c r="B445" s="12"/>
      <c r="F445" s="123"/>
      <c r="G445" s="123"/>
      <c r="I445" s="34"/>
      <c r="J445" s="30"/>
      <c r="N445" s="175" t="str">
        <f t="shared" si="80"/>
        <v>New TriggersOthersAug - 14Action Taken (Late)</v>
      </c>
      <c r="O445" t="s">
        <v>598</v>
      </c>
      <c r="P445" t="s">
        <v>106</v>
      </c>
      <c r="Q445" t="s">
        <v>299</v>
      </c>
      <c r="R445" t="s">
        <v>589</v>
      </c>
      <c r="S445">
        <v>19</v>
      </c>
      <c r="T445">
        <v>385</v>
      </c>
      <c r="U445">
        <v>4.9350649400000002E-2</v>
      </c>
      <c r="V445" s="175" t="str">
        <f t="shared" si="81"/>
        <v>Aug - 14</v>
      </c>
      <c r="Z445" s="123"/>
      <c r="AK445" s="175" t="str">
        <f t="shared" si="84"/>
        <v>RetriggersAgingMar - 14Risk action</v>
      </c>
      <c r="AL445" t="s">
        <v>599</v>
      </c>
      <c r="AM445" t="s">
        <v>391</v>
      </c>
      <c r="AN445" t="s">
        <v>525</v>
      </c>
      <c r="AO445" t="s">
        <v>539</v>
      </c>
      <c r="AP445">
        <v>10</v>
      </c>
      <c r="AQ445">
        <v>380</v>
      </c>
      <c r="AR445">
        <v>2.6315789499999999E-2</v>
      </c>
      <c r="AS445" s="175" t="str">
        <f t="shared" si="85"/>
        <v>Mar - 14</v>
      </c>
      <c r="AX445" s="175"/>
      <c r="BF445" s="30"/>
    </row>
    <row r="446" spans="2:58" x14ac:dyDescent="0.3">
      <c r="B446" s="12"/>
      <c r="F446" s="123"/>
      <c r="G446" s="123"/>
      <c r="I446" s="34"/>
      <c r="J446" s="30"/>
      <c r="N446" s="175" t="str">
        <f t="shared" si="80"/>
        <v>New TriggersOthersAug - 14No Action Taken (Req)</v>
      </c>
      <c r="O446" t="s">
        <v>598</v>
      </c>
      <c r="P446" t="s">
        <v>106</v>
      </c>
      <c r="Q446" t="s">
        <v>299</v>
      </c>
      <c r="R446" t="s">
        <v>616</v>
      </c>
      <c r="S446">
        <v>1</v>
      </c>
      <c r="T446">
        <v>385</v>
      </c>
      <c r="U446">
        <v>2.5974026000000002E-3</v>
      </c>
      <c r="V446" s="175" t="str">
        <f t="shared" si="81"/>
        <v>Aug - 14</v>
      </c>
      <c r="Z446" s="123"/>
      <c r="AK446" s="175" t="str">
        <f t="shared" si="84"/>
        <v>RetriggersCV dropMar - 14Customer contact</v>
      </c>
      <c r="AL446" t="s">
        <v>599</v>
      </c>
      <c r="AM446" t="s">
        <v>203</v>
      </c>
      <c r="AN446" t="s">
        <v>525</v>
      </c>
      <c r="AO446" t="s">
        <v>571</v>
      </c>
      <c r="AP446">
        <v>65</v>
      </c>
      <c r="AQ446">
        <v>385</v>
      </c>
      <c r="AR446">
        <v>0.16883116879999999</v>
      </c>
      <c r="AS446" s="175" t="str">
        <f t="shared" si="85"/>
        <v>Mar - 14</v>
      </c>
      <c r="AX446" s="175"/>
      <c r="BF446" s="30"/>
    </row>
    <row r="447" spans="2:58" x14ac:dyDescent="0.3">
      <c r="B447" s="12"/>
      <c r="F447" s="123"/>
      <c r="G447" s="123"/>
      <c r="I447" s="34"/>
      <c r="J447" s="30"/>
      <c r="N447" s="175" t="str">
        <f t="shared" si="80"/>
        <v>New TriggersOthersAll MonthsNo Action Taken (Req)</v>
      </c>
      <c r="O447" t="s">
        <v>598</v>
      </c>
      <c r="P447" t="s">
        <v>106</v>
      </c>
      <c r="Q447" t="s">
        <v>594</v>
      </c>
      <c r="R447" t="s">
        <v>616</v>
      </c>
      <c r="S447">
        <v>4</v>
      </c>
      <c r="T447">
        <v>2295</v>
      </c>
      <c r="U447">
        <v>1.7429194E-3</v>
      </c>
      <c r="V447" s="175" t="str">
        <f t="shared" si="81"/>
        <v>All Months</v>
      </c>
      <c r="Z447" s="123"/>
      <c r="AK447" s="175" t="str">
        <f t="shared" si="84"/>
        <v>RetriggersCV dropMar - 14Debit ACH</v>
      </c>
      <c r="AL447" t="s">
        <v>599</v>
      </c>
      <c r="AM447" t="s">
        <v>203</v>
      </c>
      <c r="AN447" t="s">
        <v>525</v>
      </c>
      <c r="AO447" t="s">
        <v>202</v>
      </c>
      <c r="AP447">
        <v>29</v>
      </c>
      <c r="AQ447">
        <v>385</v>
      </c>
      <c r="AR447">
        <v>7.5324675300000005E-2</v>
      </c>
      <c r="AS447" s="175" t="str">
        <f t="shared" si="85"/>
        <v>Mar - 14</v>
      </c>
      <c r="AX447" s="175"/>
      <c r="BF447" s="30"/>
    </row>
    <row r="448" spans="2:58" x14ac:dyDescent="0.3">
      <c r="B448" s="12"/>
      <c r="F448" s="123"/>
      <c r="G448" s="123"/>
      <c r="I448" s="34"/>
      <c r="J448" s="30"/>
      <c r="N448" s="175" t="str">
        <f t="shared" si="80"/>
        <v>New TriggersOthersAll MonthsNo Action Taken (Not Req)</v>
      </c>
      <c r="O448" t="s">
        <v>598</v>
      </c>
      <c r="P448" t="s">
        <v>106</v>
      </c>
      <c r="Q448" t="s">
        <v>594</v>
      </c>
      <c r="R448" t="s">
        <v>617</v>
      </c>
      <c r="S448">
        <v>1583</v>
      </c>
      <c r="T448">
        <v>2295</v>
      </c>
      <c r="U448">
        <v>0.68976034860000002</v>
      </c>
      <c r="V448" s="175" t="str">
        <f t="shared" si="81"/>
        <v>All Months</v>
      </c>
      <c r="Z448" s="123"/>
      <c r="AK448" s="175" t="str">
        <f t="shared" si="84"/>
        <v>RetriggersCV dropMar - 14No action</v>
      </c>
      <c r="AL448" t="s">
        <v>599</v>
      </c>
      <c r="AM448" t="s">
        <v>203</v>
      </c>
      <c r="AN448" t="s">
        <v>525</v>
      </c>
      <c r="AO448" t="s">
        <v>623</v>
      </c>
      <c r="AP448">
        <v>47</v>
      </c>
      <c r="AQ448">
        <v>385</v>
      </c>
      <c r="AR448">
        <v>0.1220779221</v>
      </c>
      <c r="AS448" s="175" t="str">
        <f t="shared" si="85"/>
        <v>Mar - 14</v>
      </c>
      <c r="AX448" s="175"/>
      <c r="BF448" s="30"/>
    </row>
    <row r="449" spans="2:58" x14ac:dyDescent="0.3">
      <c r="B449" s="12"/>
      <c r="F449" s="123"/>
      <c r="G449" s="123"/>
      <c r="I449" s="34"/>
      <c r="J449" s="30"/>
      <c r="N449" s="175" t="str">
        <f t="shared" si="80"/>
        <v>New TriggersOthersAll MonthsAction Taken (Timely)</v>
      </c>
      <c r="O449" t="s">
        <v>598</v>
      </c>
      <c r="P449" t="s">
        <v>106</v>
      </c>
      <c r="Q449" t="s">
        <v>594</v>
      </c>
      <c r="R449" t="s">
        <v>588</v>
      </c>
      <c r="S449">
        <v>519</v>
      </c>
      <c r="T449">
        <v>2295</v>
      </c>
      <c r="U449">
        <v>0.22614379079999999</v>
      </c>
      <c r="V449" s="175" t="str">
        <f t="shared" si="81"/>
        <v>All Months</v>
      </c>
      <c r="Z449" s="123"/>
      <c r="AK449" s="175" t="str">
        <f t="shared" si="84"/>
        <v>RetriggersCV dropMar - 14Others</v>
      </c>
      <c r="AL449" t="s">
        <v>599</v>
      </c>
      <c r="AM449" t="s">
        <v>203</v>
      </c>
      <c r="AN449" t="s">
        <v>525</v>
      </c>
      <c r="AO449" t="s">
        <v>106</v>
      </c>
      <c r="AP449">
        <v>154</v>
      </c>
      <c r="AQ449">
        <v>385</v>
      </c>
      <c r="AR449">
        <v>0.4</v>
      </c>
      <c r="AS449" s="175" t="str">
        <f t="shared" si="85"/>
        <v>Mar - 14</v>
      </c>
      <c r="AX449" s="175"/>
      <c r="BF449" s="30"/>
    </row>
    <row r="450" spans="2:58" x14ac:dyDescent="0.3">
      <c r="B450" s="12"/>
      <c r="F450" s="123"/>
      <c r="G450" s="123"/>
      <c r="I450" s="34"/>
      <c r="J450" s="30"/>
      <c r="N450" s="175" t="str">
        <f t="shared" si="80"/>
        <v>New TriggersOthersAll MonthsAction Taken (Late)</v>
      </c>
      <c r="O450" t="s">
        <v>598</v>
      </c>
      <c r="P450" t="s">
        <v>106</v>
      </c>
      <c r="Q450" t="s">
        <v>594</v>
      </c>
      <c r="R450" t="s">
        <v>589</v>
      </c>
      <c r="S450">
        <v>189</v>
      </c>
      <c r="T450">
        <v>2295</v>
      </c>
      <c r="U450">
        <v>8.2352941200000002E-2</v>
      </c>
      <c r="V450" s="175" t="str">
        <f t="shared" si="81"/>
        <v>All Months</v>
      </c>
      <c r="Z450" s="123"/>
      <c r="AK450" s="175" t="str">
        <f t="shared" si="84"/>
        <v>RetriggersCV dropMar - 14Payment plan</v>
      </c>
      <c r="AL450" t="s">
        <v>599</v>
      </c>
      <c r="AM450" t="s">
        <v>203</v>
      </c>
      <c r="AN450" t="s">
        <v>525</v>
      </c>
      <c r="AO450" t="s">
        <v>538</v>
      </c>
      <c r="AP450">
        <v>56</v>
      </c>
      <c r="AQ450">
        <v>385</v>
      </c>
      <c r="AR450">
        <v>0.1454545455</v>
      </c>
      <c r="AS450" s="175" t="str">
        <f t="shared" si="85"/>
        <v>Mar - 14</v>
      </c>
      <c r="AX450" s="175"/>
      <c r="BF450" s="30"/>
    </row>
    <row r="451" spans="2:58" x14ac:dyDescent="0.3">
      <c r="B451" s="12"/>
      <c r="F451" s="123"/>
      <c r="G451" s="123"/>
      <c r="I451" s="34"/>
      <c r="J451" s="30"/>
      <c r="N451" s="175" t="str">
        <f t="shared" si="80"/>
        <v>New TriggersOthersDec - 14No Action Taken (Not Req)</v>
      </c>
      <c r="O451" t="s">
        <v>598</v>
      </c>
      <c r="P451" t="s">
        <v>106</v>
      </c>
      <c r="Q451" t="s">
        <v>303</v>
      </c>
      <c r="R451" t="s">
        <v>617</v>
      </c>
      <c r="S451">
        <v>293</v>
      </c>
      <c r="T451">
        <v>368</v>
      </c>
      <c r="U451">
        <v>0.79619565219999999</v>
      </c>
      <c r="V451" s="175" t="str">
        <f t="shared" si="81"/>
        <v>Dec - 14</v>
      </c>
      <c r="Z451" s="123"/>
      <c r="AK451" s="175" t="str">
        <f t="shared" si="84"/>
        <v>RetriggersCV dropMar - 14Risk action</v>
      </c>
      <c r="AL451" t="s">
        <v>599</v>
      </c>
      <c r="AM451" t="s">
        <v>203</v>
      </c>
      <c r="AN451" t="s">
        <v>525</v>
      </c>
      <c r="AO451" t="s">
        <v>539</v>
      </c>
      <c r="AP451">
        <v>34</v>
      </c>
      <c r="AQ451">
        <v>385</v>
      </c>
      <c r="AR451">
        <v>8.8311688299999996E-2</v>
      </c>
      <c r="AS451" s="175" t="str">
        <f t="shared" si="85"/>
        <v>Mar - 14</v>
      </c>
      <c r="AX451" s="175"/>
      <c r="BF451" s="30"/>
    </row>
    <row r="452" spans="2:58" x14ac:dyDescent="0.3">
      <c r="B452" s="12"/>
      <c r="F452" s="123"/>
      <c r="G452" s="123"/>
      <c r="I452" s="34"/>
      <c r="J452" s="30"/>
      <c r="N452" s="175" t="str">
        <f t="shared" si="80"/>
        <v>New TriggersOthersDec - 14Action Taken (Late)</v>
      </c>
      <c r="O452" t="s">
        <v>598</v>
      </c>
      <c r="P452" t="s">
        <v>106</v>
      </c>
      <c r="Q452" t="s">
        <v>303</v>
      </c>
      <c r="R452" t="s">
        <v>589</v>
      </c>
      <c r="S452">
        <v>21</v>
      </c>
      <c r="T452">
        <v>368</v>
      </c>
      <c r="U452">
        <v>5.70652174E-2</v>
      </c>
      <c r="V452" s="175" t="str">
        <f t="shared" si="81"/>
        <v>Dec - 14</v>
      </c>
      <c r="Z452" s="123"/>
      <c r="AK452" s="175" t="str">
        <f t="shared" si="84"/>
        <v>RetriggersDebit ACH behaviorMar - 14Customer contact</v>
      </c>
      <c r="AL452" t="s">
        <v>599</v>
      </c>
      <c r="AM452" t="s">
        <v>204</v>
      </c>
      <c r="AN452" t="s">
        <v>525</v>
      </c>
      <c r="AO452" t="s">
        <v>571</v>
      </c>
      <c r="AP452">
        <v>35</v>
      </c>
      <c r="AQ452">
        <v>169</v>
      </c>
      <c r="AR452">
        <v>0.2071005917</v>
      </c>
      <c r="AS452" s="175" t="str">
        <f t="shared" si="85"/>
        <v>Mar - 14</v>
      </c>
      <c r="AX452" s="175"/>
      <c r="BF452" s="30"/>
    </row>
    <row r="453" spans="2:58" x14ac:dyDescent="0.3">
      <c r="B453" s="12"/>
      <c r="F453" s="123"/>
      <c r="G453" s="123"/>
      <c r="I453" s="34"/>
      <c r="J453" s="30"/>
      <c r="N453" s="175" t="str">
        <f t="shared" ref="N453:N516" si="86">CONCATENATE(O453,P453,Q453,R453)</f>
        <v>New TriggersOthersDec - 14Action Taken (Timely)</v>
      </c>
      <c r="O453" t="s">
        <v>598</v>
      </c>
      <c r="P453" t="s">
        <v>106</v>
      </c>
      <c r="Q453" t="s">
        <v>303</v>
      </c>
      <c r="R453" t="s">
        <v>588</v>
      </c>
      <c r="S453">
        <v>54</v>
      </c>
      <c r="T453">
        <v>368</v>
      </c>
      <c r="U453">
        <v>0.1467391304</v>
      </c>
      <c r="V453" s="175" t="str">
        <f t="shared" ref="V453:V516" si="87">IF(Q453="All Months","All Months",CONCATENATE(TEXT(Q453,"mmm")," - ", TEXT(Q453,"dd")))</f>
        <v>Dec - 14</v>
      </c>
      <c r="Z453" s="123"/>
      <c r="AK453" s="175" t="str">
        <f t="shared" ref="AK453:AK516" si="88">CONCATENATE(AL453,AM453,AN453,AO453)</f>
        <v>RetriggersDebit ACH behaviorMar - 14Debit ACH</v>
      </c>
      <c r="AL453" t="s">
        <v>599</v>
      </c>
      <c r="AM453" t="s">
        <v>204</v>
      </c>
      <c r="AN453" t="s">
        <v>525</v>
      </c>
      <c r="AO453" t="s">
        <v>202</v>
      </c>
      <c r="AP453">
        <v>6</v>
      </c>
      <c r="AQ453">
        <v>169</v>
      </c>
      <c r="AR453">
        <v>3.5502958600000002E-2</v>
      </c>
      <c r="AS453" s="175" t="str">
        <f t="shared" ref="AS453:AS516" si="89">IF(AN453="All Months","All Months",CONCATENATE(TEXT(AN453,"mmm")," - ", TEXT(AN453,"dd")))</f>
        <v>Mar - 14</v>
      </c>
      <c r="AX453" s="175"/>
      <c r="BF453" s="30"/>
    </row>
    <row r="454" spans="2:58" x14ac:dyDescent="0.3">
      <c r="B454" s="12"/>
      <c r="F454" s="123"/>
      <c r="G454" s="123"/>
      <c r="I454" s="34"/>
      <c r="J454" s="30"/>
      <c r="N454" s="175" t="str">
        <f t="shared" si="86"/>
        <v>New TriggersOthersFeb - 15No Action Taken (Not Req)</v>
      </c>
      <c r="O454" t="s">
        <v>598</v>
      </c>
      <c r="P454" t="s">
        <v>106</v>
      </c>
      <c r="Q454" t="s">
        <v>519</v>
      </c>
      <c r="R454" t="s">
        <v>617</v>
      </c>
      <c r="S454">
        <v>249</v>
      </c>
      <c r="T454">
        <v>379</v>
      </c>
      <c r="U454">
        <v>0.65699208440000001</v>
      </c>
      <c r="V454" s="175" t="str">
        <f t="shared" si="87"/>
        <v>Feb - 15</v>
      </c>
      <c r="Z454" s="123"/>
      <c r="AK454" s="175" t="str">
        <f t="shared" si="88"/>
        <v>RetriggersDebit ACH behaviorMar - 14No action</v>
      </c>
      <c r="AL454" t="s">
        <v>599</v>
      </c>
      <c r="AM454" t="s">
        <v>204</v>
      </c>
      <c r="AN454" t="s">
        <v>525</v>
      </c>
      <c r="AO454" t="s">
        <v>623</v>
      </c>
      <c r="AP454">
        <v>86</v>
      </c>
      <c r="AQ454">
        <v>169</v>
      </c>
      <c r="AR454">
        <v>0.50887573959999999</v>
      </c>
      <c r="AS454" s="175" t="str">
        <f t="shared" si="89"/>
        <v>Mar - 14</v>
      </c>
      <c r="AX454" s="175"/>
      <c r="BF454" s="30"/>
    </row>
    <row r="455" spans="2:58" x14ac:dyDescent="0.3">
      <c r="B455" s="12"/>
      <c r="F455" s="123"/>
      <c r="G455" s="123"/>
      <c r="I455" s="34"/>
      <c r="J455" s="30"/>
      <c r="N455" s="175" t="str">
        <f t="shared" si="86"/>
        <v>New TriggersOthersFeb - 15Action Taken (Timely)</v>
      </c>
      <c r="O455" t="s">
        <v>598</v>
      </c>
      <c r="P455" t="s">
        <v>106</v>
      </c>
      <c r="Q455" t="s">
        <v>519</v>
      </c>
      <c r="R455" t="s">
        <v>588</v>
      </c>
      <c r="S455">
        <v>112</v>
      </c>
      <c r="T455">
        <v>379</v>
      </c>
      <c r="U455">
        <v>0.2955145119</v>
      </c>
      <c r="V455" s="175" t="str">
        <f t="shared" si="87"/>
        <v>Feb - 15</v>
      </c>
      <c r="Z455" s="123"/>
      <c r="AK455" s="175" t="str">
        <f t="shared" si="88"/>
        <v>RetriggersDebit ACH behaviorMar - 14Others</v>
      </c>
      <c r="AL455" t="s">
        <v>599</v>
      </c>
      <c r="AM455" t="s">
        <v>204</v>
      </c>
      <c r="AN455" t="s">
        <v>525</v>
      </c>
      <c r="AO455" t="s">
        <v>106</v>
      </c>
      <c r="AP455">
        <v>12</v>
      </c>
      <c r="AQ455">
        <v>169</v>
      </c>
      <c r="AR455">
        <v>7.1005917200000004E-2</v>
      </c>
      <c r="AS455" s="175" t="str">
        <f t="shared" si="89"/>
        <v>Mar - 14</v>
      </c>
      <c r="AX455" s="175"/>
      <c r="BF455" s="30"/>
    </row>
    <row r="456" spans="2:58" x14ac:dyDescent="0.3">
      <c r="B456" s="12"/>
      <c r="F456" s="123"/>
      <c r="G456" s="123"/>
      <c r="I456" s="34"/>
      <c r="J456" s="30"/>
      <c r="N456" s="175" t="str">
        <f t="shared" si="86"/>
        <v>New TriggersOthersFeb - 15Action Taken (Late)</v>
      </c>
      <c r="O456" t="s">
        <v>598</v>
      </c>
      <c r="P456" t="s">
        <v>106</v>
      </c>
      <c r="Q456" t="s">
        <v>519</v>
      </c>
      <c r="R456" t="s">
        <v>589</v>
      </c>
      <c r="S456">
        <v>18</v>
      </c>
      <c r="T456">
        <v>379</v>
      </c>
      <c r="U456">
        <v>4.7493403699999999E-2</v>
      </c>
      <c r="V456" s="175" t="str">
        <f t="shared" si="87"/>
        <v>Feb - 15</v>
      </c>
      <c r="Z456" s="123"/>
      <c r="AK456" s="175" t="str">
        <f t="shared" si="88"/>
        <v>RetriggersDebit ACH behaviorMar - 14Payment plan</v>
      </c>
      <c r="AL456" t="s">
        <v>599</v>
      </c>
      <c r="AM456" t="s">
        <v>204</v>
      </c>
      <c r="AN456" t="s">
        <v>525</v>
      </c>
      <c r="AO456" t="s">
        <v>538</v>
      </c>
      <c r="AP456">
        <v>20</v>
      </c>
      <c r="AQ456">
        <v>169</v>
      </c>
      <c r="AR456">
        <v>0.1183431953</v>
      </c>
      <c r="AS456" s="175" t="str">
        <f t="shared" si="89"/>
        <v>Mar - 14</v>
      </c>
      <c r="AX456" s="175"/>
      <c r="BF456" s="30"/>
    </row>
    <row r="457" spans="2:58" x14ac:dyDescent="0.3">
      <c r="B457" s="12"/>
      <c r="F457" s="123"/>
      <c r="G457" s="123"/>
      <c r="I457" s="34"/>
      <c r="J457" s="30"/>
      <c r="N457" s="175" t="str">
        <f t="shared" si="86"/>
        <v>New TriggersOthersJan - 15No Action Taken (Not Req)</v>
      </c>
      <c r="O457" t="s">
        <v>598</v>
      </c>
      <c r="P457" t="s">
        <v>106</v>
      </c>
      <c r="Q457" t="s">
        <v>520</v>
      </c>
      <c r="R457" t="s">
        <v>617</v>
      </c>
      <c r="S457">
        <v>167</v>
      </c>
      <c r="T457">
        <v>248</v>
      </c>
      <c r="U457">
        <v>0.67338709679999997</v>
      </c>
      <c r="V457" s="175" t="str">
        <f t="shared" si="87"/>
        <v>Jan - 15</v>
      </c>
      <c r="Z457" s="123"/>
      <c r="AK457" s="175" t="str">
        <f t="shared" si="88"/>
        <v>RetriggersDebit ACH behaviorMar - 14Risk action</v>
      </c>
      <c r="AL457" t="s">
        <v>599</v>
      </c>
      <c r="AM457" t="s">
        <v>204</v>
      </c>
      <c r="AN457" t="s">
        <v>525</v>
      </c>
      <c r="AO457" t="s">
        <v>539</v>
      </c>
      <c r="AP457">
        <v>10</v>
      </c>
      <c r="AQ457">
        <v>169</v>
      </c>
      <c r="AR457">
        <v>5.91715976E-2</v>
      </c>
      <c r="AS457" s="175" t="str">
        <f t="shared" si="89"/>
        <v>Mar - 14</v>
      </c>
      <c r="AX457" s="175"/>
      <c r="BF457" s="30"/>
    </row>
    <row r="458" spans="2:58" x14ac:dyDescent="0.3">
      <c r="B458" s="12"/>
      <c r="F458" s="123"/>
      <c r="G458" s="123"/>
      <c r="I458" s="34"/>
      <c r="J458" s="30"/>
      <c r="N458" s="175" t="str">
        <f t="shared" si="86"/>
        <v>New TriggersOthersJan - 15Action Taken (Timely)</v>
      </c>
      <c r="O458" t="s">
        <v>598</v>
      </c>
      <c r="P458" t="s">
        <v>106</v>
      </c>
      <c r="Q458" t="s">
        <v>520</v>
      </c>
      <c r="R458" t="s">
        <v>588</v>
      </c>
      <c r="S458">
        <v>61</v>
      </c>
      <c r="T458">
        <v>248</v>
      </c>
      <c r="U458">
        <v>0.24596774190000001</v>
      </c>
      <c r="V458" s="175" t="str">
        <f t="shared" si="87"/>
        <v>Jan - 15</v>
      </c>
      <c r="Z458" s="123"/>
      <c r="AK458" s="175" t="str">
        <f t="shared" si="88"/>
        <v>RetriggersNo amortizationMar - 14Customer contact</v>
      </c>
      <c r="AL458" t="s">
        <v>599</v>
      </c>
      <c r="AM458" t="s">
        <v>537</v>
      </c>
      <c r="AN458" t="s">
        <v>525</v>
      </c>
      <c r="AO458" t="s">
        <v>571</v>
      </c>
      <c r="AP458">
        <v>186</v>
      </c>
      <c r="AQ458">
        <v>949</v>
      </c>
      <c r="AR458">
        <v>0.19599578500000001</v>
      </c>
      <c r="AS458" s="175" t="str">
        <f t="shared" si="89"/>
        <v>Mar - 14</v>
      </c>
      <c r="AX458" s="175"/>
      <c r="BF458" s="30"/>
    </row>
    <row r="459" spans="2:58" x14ac:dyDescent="0.3">
      <c r="B459" s="12"/>
      <c r="F459" s="123"/>
      <c r="G459" s="123"/>
      <c r="I459" s="34"/>
      <c r="J459" s="30"/>
      <c r="N459" s="175" t="str">
        <f t="shared" si="86"/>
        <v>New TriggersOthersJan - 15Action Taken (Late)</v>
      </c>
      <c r="O459" t="s">
        <v>598</v>
      </c>
      <c r="P459" t="s">
        <v>106</v>
      </c>
      <c r="Q459" t="s">
        <v>520</v>
      </c>
      <c r="R459" t="s">
        <v>589</v>
      </c>
      <c r="S459">
        <v>20</v>
      </c>
      <c r="T459">
        <v>248</v>
      </c>
      <c r="U459">
        <v>8.0645161300000004E-2</v>
      </c>
      <c r="V459" s="175" t="str">
        <f t="shared" si="87"/>
        <v>Jan - 15</v>
      </c>
      <c r="Z459" s="123"/>
      <c r="AK459" s="175" t="str">
        <f t="shared" si="88"/>
        <v>RetriggersNo amortizationMar - 14Debit ACH</v>
      </c>
      <c r="AL459" t="s">
        <v>599</v>
      </c>
      <c r="AM459" t="s">
        <v>537</v>
      </c>
      <c r="AN459" t="s">
        <v>525</v>
      </c>
      <c r="AO459" t="s">
        <v>202</v>
      </c>
      <c r="AP459">
        <v>21</v>
      </c>
      <c r="AQ459">
        <v>949</v>
      </c>
      <c r="AR459">
        <v>2.2128556399999999E-2</v>
      </c>
      <c r="AS459" s="175" t="str">
        <f t="shared" si="89"/>
        <v>Mar - 14</v>
      </c>
      <c r="AX459" s="175"/>
      <c r="BF459" s="30"/>
    </row>
    <row r="460" spans="2:58" x14ac:dyDescent="0.3">
      <c r="B460" s="12"/>
      <c r="F460" s="123"/>
      <c r="G460" s="123"/>
      <c r="I460" s="34"/>
      <c r="J460" s="30"/>
      <c r="N460" s="175" t="str">
        <f t="shared" si="86"/>
        <v>New TriggersOthersJul - 14No Action Taken (Not Req)</v>
      </c>
      <c r="O460" t="s">
        <v>598</v>
      </c>
      <c r="P460" t="s">
        <v>106</v>
      </c>
      <c r="Q460" t="s">
        <v>298</v>
      </c>
      <c r="R460" t="s">
        <v>617</v>
      </c>
      <c r="S460">
        <v>33</v>
      </c>
      <c r="T460">
        <v>85</v>
      </c>
      <c r="U460">
        <v>0.38823529410000002</v>
      </c>
      <c r="V460" s="175" t="str">
        <f t="shared" si="87"/>
        <v>Jul - 14</v>
      </c>
      <c r="Z460" s="123"/>
      <c r="AK460" s="175" t="str">
        <f t="shared" si="88"/>
        <v>RetriggersNo amortizationMar - 14No action</v>
      </c>
      <c r="AL460" t="s">
        <v>599</v>
      </c>
      <c r="AM460" t="s">
        <v>537</v>
      </c>
      <c r="AN460" t="s">
        <v>525</v>
      </c>
      <c r="AO460" t="s">
        <v>623</v>
      </c>
      <c r="AP460">
        <v>656</v>
      </c>
      <c r="AQ460">
        <v>949</v>
      </c>
      <c r="AR460">
        <v>0.69125395150000002</v>
      </c>
      <c r="AS460" s="175" t="str">
        <f t="shared" si="89"/>
        <v>Mar - 14</v>
      </c>
      <c r="AX460" s="175"/>
      <c r="BF460" s="30"/>
    </row>
    <row r="461" spans="2:58" x14ac:dyDescent="0.3">
      <c r="B461" s="12"/>
      <c r="F461" s="123"/>
      <c r="G461" s="123"/>
      <c r="I461" s="34"/>
      <c r="J461" s="30"/>
      <c r="N461" s="175" t="str">
        <f t="shared" si="86"/>
        <v>New TriggersOthersJul - 14Action Taken (Late)</v>
      </c>
      <c r="O461" t="s">
        <v>598</v>
      </c>
      <c r="P461" t="s">
        <v>106</v>
      </c>
      <c r="Q461" t="s">
        <v>298</v>
      </c>
      <c r="R461" t="s">
        <v>589</v>
      </c>
      <c r="S461">
        <v>16</v>
      </c>
      <c r="T461">
        <v>85</v>
      </c>
      <c r="U461">
        <v>0.18823529410000001</v>
      </c>
      <c r="V461" s="175" t="str">
        <f t="shared" si="87"/>
        <v>Jul - 14</v>
      </c>
      <c r="Z461" s="123"/>
      <c r="AK461" s="175" t="str">
        <f t="shared" si="88"/>
        <v>RetriggersNo amortizationMar - 14Others</v>
      </c>
      <c r="AL461" t="s">
        <v>599</v>
      </c>
      <c r="AM461" t="s">
        <v>537</v>
      </c>
      <c r="AN461" t="s">
        <v>525</v>
      </c>
      <c r="AO461" t="s">
        <v>106</v>
      </c>
      <c r="AP461">
        <v>39</v>
      </c>
      <c r="AQ461">
        <v>949</v>
      </c>
      <c r="AR461">
        <v>4.1095890400000001E-2</v>
      </c>
      <c r="AS461" s="175" t="str">
        <f t="shared" si="89"/>
        <v>Mar - 14</v>
      </c>
      <c r="AX461" s="175"/>
      <c r="BF461" s="30"/>
    </row>
    <row r="462" spans="2:58" x14ac:dyDescent="0.3">
      <c r="B462" s="12"/>
      <c r="F462" s="123"/>
      <c r="G462" s="123"/>
      <c r="I462" s="34"/>
      <c r="J462" s="30"/>
      <c r="N462" s="175" t="str">
        <f t="shared" si="86"/>
        <v>New TriggersOthersJul - 14Action Taken (Timely)</v>
      </c>
      <c r="O462" t="s">
        <v>598</v>
      </c>
      <c r="P462" t="s">
        <v>106</v>
      </c>
      <c r="Q462" t="s">
        <v>298</v>
      </c>
      <c r="R462" t="s">
        <v>588</v>
      </c>
      <c r="S462">
        <v>36</v>
      </c>
      <c r="T462">
        <v>85</v>
      </c>
      <c r="U462">
        <v>0.42352941179999998</v>
      </c>
      <c r="V462" s="175" t="str">
        <f t="shared" si="87"/>
        <v>Jul - 14</v>
      </c>
      <c r="Z462" s="123"/>
      <c r="AK462" s="175" t="str">
        <f t="shared" si="88"/>
        <v>RetriggersNo amortizationMar - 14Payment plan</v>
      </c>
      <c r="AL462" t="s">
        <v>599</v>
      </c>
      <c r="AM462" t="s">
        <v>537</v>
      </c>
      <c r="AN462" t="s">
        <v>525</v>
      </c>
      <c r="AO462" t="s">
        <v>538</v>
      </c>
      <c r="AP462">
        <v>20</v>
      </c>
      <c r="AQ462">
        <v>949</v>
      </c>
      <c r="AR462">
        <v>2.1074815600000001E-2</v>
      </c>
      <c r="AS462" s="175" t="str">
        <f t="shared" si="89"/>
        <v>Mar - 14</v>
      </c>
      <c r="AX462" s="175"/>
      <c r="BF462" s="30"/>
    </row>
    <row r="463" spans="2:58" x14ac:dyDescent="0.3">
      <c r="B463" s="12"/>
      <c r="F463" s="123"/>
      <c r="G463" s="123"/>
      <c r="I463" s="34"/>
      <c r="J463" s="30"/>
      <c r="N463" s="175" t="str">
        <f t="shared" si="86"/>
        <v>New TriggersOthersJun - 14No Action Taken (Not Req)</v>
      </c>
      <c r="O463" t="s">
        <v>598</v>
      </c>
      <c r="P463" t="s">
        <v>106</v>
      </c>
      <c r="Q463" t="s">
        <v>297</v>
      </c>
      <c r="R463" t="s">
        <v>617</v>
      </c>
      <c r="S463">
        <v>42</v>
      </c>
      <c r="T463">
        <v>86</v>
      </c>
      <c r="U463">
        <v>0.48837209300000001</v>
      </c>
      <c r="V463" s="175" t="str">
        <f t="shared" si="87"/>
        <v>Jun - 14</v>
      </c>
      <c r="Z463" s="123"/>
      <c r="AK463" s="175" t="str">
        <f t="shared" si="88"/>
        <v>RetriggersNo amortizationMar - 14Risk action</v>
      </c>
      <c r="AL463" t="s">
        <v>599</v>
      </c>
      <c r="AM463" t="s">
        <v>537</v>
      </c>
      <c r="AN463" t="s">
        <v>525</v>
      </c>
      <c r="AO463" t="s">
        <v>539</v>
      </c>
      <c r="AP463">
        <v>27</v>
      </c>
      <c r="AQ463">
        <v>949</v>
      </c>
      <c r="AR463">
        <v>2.8451001100000001E-2</v>
      </c>
      <c r="AS463" s="175" t="str">
        <f t="shared" si="89"/>
        <v>Mar - 14</v>
      </c>
      <c r="AX463" s="175"/>
      <c r="BF463" s="30"/>
    </row>
    <row r="464" spans="2:58" x14ac:dyDescent="0.3">
      <c r="B464" s="12"/>
      <c r="F464" s="123"/>
      <c r="G464" s="123"/>
      <c r="I464" s="34"/>
      <c r="J464" s="30"/>
      <c r="N464" s="175" t="str">
        <f t="shared" si="86"/>
        <v>New TriggersOthersJun - 14Action Taken (Timely)</v>
      </c>
      <c r="O464" t="s">
        <v>598</v>
      </c>
      <c r="P464" t="s">
        <v>106</v>
      </c>
      <c r="Q464" t="s">
        <v>297</v>
      </c>
      <c r="R464" t="s">
        <v>588</v>
      </c>
      <c r="S464">
        <v>29</v>
      </c>
      <c r="T464">
        <v>86</v>
      </c>
      <c r="U464">
        <v>0.33720930230000001</v>
      </c>
      <c r="V464" s="175" t="str">
        <f t="shared" si="87"/>
        <v>Jun - 14</v>
      </c>
      <c r="Z464" s="123"/>
      <c r="AK464" s="175" t="str">
        <f t="shared" si="88"/>
        <v>RetriggersOthersMar - 14Customer contact</v>
      </c>
      <c r="AL464" t="s">
        <v>599</v>
      </c>
      <c r="AM464" t="s">
        <v>106</v>
      </c>
      <c r="AN464" t="s">
        <v>525</v>
      </c>
      <c r="AO464" t="s">
        <v>571</v>
      </c>
      <c r="AP464">
        <v>123</v>
      </c>
      <c r="AQ464">
        <v>391</v>
      </c>
      <c r="AR464">
        <v>0.3145780051</v>
      </c>
      <c r="AS464" s="175" t="str">
        <f t="shared" si="89"/>
        <v>Mar - 14</v>
      </c>
      <c r="AX464" s="175"/>
      <c r="BF464" s="30"/>
    </row>
    <row r="465" spans="2:58" x14ac:dyDescent="0.3">
      <c r="B465" s="12"/>
      <c r="F465" s="123"/>
      <c r="G465" s="123"/>
      <c r="I465" s="34"/>
      <c r="J465" s="30"/>
      <c r="N465" s="175" t="str">
        <f t="shared" si="86"/>
        <v>New TriggersOthersJun - 14Action Taken (Late)</v>
      </c>
      <c r="O465" t="s">
        <v>598</v>
      </c>
      <c r="P465" t="s">
        <v>106</v>
      </c>
      <c r="Q465" t="s">
        <v>297</v>
      </c>
      <c r="R465" t="s">
        <v>589</v>
      </c>
      <c r="S465">
        <v>15</v>
      </c>
      <c r="T465">
        <v>86</v>
      </c>
      <c r="U465">
        <v>0.17441860470000001</v>
      </c>
      <c r="V465" s="175" t="str">
        <f t="shared" si="87"/>
        <v>Jun - 14</v>
      </c>
      <c r="Z465" s="123"/>
      <c r="AK465" s="175" t="str">
        <f t="shared" si="88"/>
        <v>RetriggersOthersMar - 14Debit ACH</v>
      </c>
      <c r="AL465" t="s">
        <v>599</v>
      </c>
      <c r="AM465" t="s">
        <v>106</v>
      </c>
      <c r="AN465" t="s">
        <v>525</v>
      </c>
      <c r="AO465" t="s">
        <v>202</v>
      </c>
      <c r="AP465">
        <v>14</v>
      </c>
      <c r="AQ465">
        <v>391</v>
      </c>
      <c r="AR465">
        <v>3.5805626600000001E-2</v>
      </c>
      <c r="AS465" s="175" t="str">
        <f t="shared" si="89"/>
        <v>Mar - 14</v>
      </c>
      <c r="AX465" s="175"/>
      <c r="BF465" s="30"/>
    </row>
    <row r="466" spans="2:58" x14ac:dyDescent="0.3">
      <c r="B466" s="12"/>
      <c r="F466" s="123"/>
      <c r="G466" s="123"/>
      <c r="I466" s="34"/>
      <c r="J466" s="30"/>
      <c r="N466" s="175" t="str">
        <f t="shared" si="86"/>
        <v>New TriggersOthersMar - 14No Action Taken (Not Req)</v>
      </c>
      <c r="O466" t="s">
        <v>598</v>
      </c>
      <c r="P466" t="s">
        <v>106</v>
      </c>
      <c r="Q466" t="s">
        <v>525</v>
      </c>
      <c r="R466" t="s">
        <v>617</v>
      </c>
      <c r="S466">
        <v>14</v>
      </c>
      <c r="T466">
        <v>37</v>
      </c>
      <c r="U466">
        <v>0.37837837839999999</v>
      </c>
      <c r="V466" s="175" t="str">
        <f t="shared" si="87"/>
        <v>Mar - 14</v>
      </c>
      <c r="Z466" s="123"/>
      <c r="AK466" s="175" t="str">
        <f t="shared" si="88"/>
        <v>RetriggersOthersMar - 14No action</v>
      </c>
      <c r="AL466" t="s">
        <v>599</v>
      </c>
      <c r="AM466" t="s">
        <v>106</v>
      </c>
      <c r="AN466" t="s">
        <v>525</v>
      </c>
      <c r="AO466" t="s">
        <v>623</v>
      </c>
      <c r="AP466">
        <v>192</v>
      </c>
      <c r="AQ466">
        <v>391</v>
      </c>
      <c r="AR466">
        <v>0.49104859340000001</v>
      </c>
      <c r="AS466" s="175" t="str">
        <f t="shared" si="89"/>
        <v>Mar - 14</v>
      </c>
      <c r="AX466" s="175"/>
      <c r="BF466" s="30"/>
    </row>
    <row r="467" spans="2:58" x14ac:dyDescent="0.3">
      <c r="B467" s="12"/>
      <c r="F467" s="123"/>
      <c r="G467" s="123"/>
      <c r="I467" s="34"/>
      <c r="J467" s="30"/>
      <c r="N467" s="175" t="str">
        <f t="shared" si="86"/>
        <v>New TriggersOthersMar - 14Action Taken (Late)</v>
      </c>
      <c r="O467" t="s">
        <v>598</v>
      </c>
      <c r="P467" t="s">
        <v>106</v>
      </c>
      <c r="Q467" t="s">
        <v>525</v>
      </c>
      <c r="R467" t="s">
        <v>589</v>
      </c>
      <c r="S467">
        <v>12</v>
      </c>
      <c r="T467">
        <v>37</v>
      </c>
      <c r="U467">
        <v>0.32432432430000002</v>
      </c>
      <c r="V467" s="175" t="str">
        <f t="shared" si="87"/>
        <v>Mar - 14</v>
      </c>
      <c r="Z467" s="123"/>
      <c r="AK467" s="175" t="str">
        <f t="shared" si="88"/>
        <v>RetriggersOthersMar - 14Others</v>
      </c>
      <c r="AL467" t="s">
        <v>599</v>
      </c>
      <c r="AM467" t="s">
        <v>106</v>
      </c>
      <c r="AN467" t="s">
        <v>525</v>
      </c>
      <c r="AO467" t="s">
        <v>106</v>
      </c>
      <c r="AP467">
        <v>7</v>
      </c>
      <c r="AQ467">
        <v>391</v>
      </c>
      <c r="AR467">
        <v>1.7902813300000001E-2</v>
      </c>
      <c r="AS467" s="175" t="str">
        <f t="shared" si="89"/>
        <v>Mar - 14</v>
      </c>
      <c r="AX467" s="175"/>
      <c r="BF467" s="30"/>
    </row>
    <row r="468" spans="2:58" x14ac:dyDescent="0.3">
      <c r="B468" s="12"/>
      <c r="F468" s="123"/>
      <c r="G468" s="123"/>
      <c r="I468" s="34"/>
      <c r="J468" s="30"/>
      <c r="N468" s="175" t="str">
        <f t="shared" si="86"/>
        <v>New TriggersOthersMar - 14Action Taken (Timely)</v>
      </c>
      <c r="O468" t="s">
        <v>598</v>
      </c>
      <c r="P468" t="s">
        <v>106</v>
      </c>
      <c r="Q468" t="s">
        <v>525</v>
      </c>
      <c r="R468" t="s">
        <v>588</v>
      </c>
      <c r="S468">
        <v>11</v>
      </c>
      <c r="T468">
        <v>37</v>
      </c>
      <c r="U468">
        <v>0.29729729729999999</v>
      </c>
      <c r="V468" s="175" t="str">
        <f t="shared" si="87"/>
        <v>Mar - 14</v>
      </c>
      <c r="Z468" s="123"/>
      <c r="AK468" s="175" t="str">
        <f t="shared" si="88"/>
        <v>RetriggersOthersMar - 14Payment plan</v>
      </c>
      <c r="AL468" t="s">
        <v>599</v>
      </c>
      <c r="AM468" t="s">
        <v>106</v>
      </c>
      <c r="AN468" t="s">
        <v>525</v>
      </c>
      <c r="AO468" t="s">
        <v>538</v>
      </c>
      <c r="AP468">
        <v>39</v>
      </c>
      <c r="AQ468">
        <v>391</v>
      </c>
      <c r="AR468">
        <v>9.9744245499999995E-2</v>
      </c>
      <c r="AS468" s="175" t="str">
        <f t="shared" si="89"/>
        <v>Mar - 14</v>
      </c>
      <c r="AX468" s="175"/>
      <c r="BF468" s="30"/>
    </row>
    <row r="469" spans="2:58" x14ac:dyDescent="0.3">
      <c r="B469" s="12"/>
      <c r="F469" s="123"/>
      <c r="G469" s="123"/>
      <c r="I469" s="34"/>
      <c r="J469" s="30"/>
      <c r="N469" s="175" t="str">
        <f t="shared" si="86"/>
        <v>New TriggersOthersMay - 14Action Taken (Timely)</v>
      </c>
      <c r="O469" t="s">
        <v>598</v>
      </c>
      <c r="P469" t="s">
        <v>106</v>
      </c>
      <c r="Q469" t="s">
        <v>296</v>
      </c>
      <c r="R469" t="s">
        <v>588</v>
      </c>
      <c r="S469">
        <v>34</v>
      </c>
      <c r="T469">
        <v>108</v>
      </c>
      <c r="U469">
        <v>0.31481481480000001</v>
      </c>
      <c r="V469" s="175" t="str">
        <f t="shared" si="87"/>
        <v>May - 14</v>
      </c>
      <c r="Z469" s="123"/>
      <c r="AK469" s="175" t="str">
        <f t="shared" si="88"/>
        <v>RetriggersOthersMar - 14Risk action</v>
      </c>
      <c r="AL469" t="s">
        <v>599</v>
      </c>
      <c r="AM469" t="s">
        <v>106</v>
      </c>
      <c r="AN469" t="s">
        <v>525</v>
      </c>
      <c r="AO469" t="s">
        <v>539</v>
      </c>
      <c r="AP469">
        <v>16</v>
      </c>
      <c r="AQ469">
        <v>391</v>
      </c>
      <c r="AR469">
        <v>4.0920716099999997E-2</v>
      </c>
      <c r="AS469" s="175" t="str">
        <f t="shared" si="89"/>
        <v>Mar - 14</v>
      </c>
      <c r="AX469" s="175"/>
      <c r="BF469" s="30"/>
    </row>
    <row r="470" spans="2:58" x14ac:dyDescent="0.3">
      <c r="B470" s="12"/>
      <c r="F470" s="123"/>
      <c r="G470" s="123"/>
      <c r="I470" s="34"/>
      <c r="J470" s="30"/>
      <c r="N470" s="175" t="str">
        <f t="shared" si="86"/>
        <v>New TriggersOthersMay - 14No Action Taken (Req)</v>
      </c>
      <c r="O470" t="s">
        <v>598</v>
      </c>
      <c r="P470" t="s">
        <v>106</v>
      </c>
      <c r="Q470" t="s">
        <v>296</v>
      </c>
      <c r="R470" t="s">
        <v>616</v>
      </c>
      <c r="S470">
        <v>2</v>
      </c>
      <c r="T470">
        <v>108</v>
      </c>
      <c r="U470">
        <v>1.8518518500000001E-2</v>
      </c>
      <c r="V470" s="175" t="str">
        <f t="shared" si="87"/>
        <v>May - 14</v>
      </c>
      <c r="Z470" s="123"/>
      <c r="AK470" s="175" t="str">
        <f t="shared" si="88"/>
        <v>RetriggersAgingMay - 14Customer contact</v>
      </c>
      <c r="AL470" t="s">
        <v>599</v>
      </c>
      <c r="AM470" t="s">
        <v>391</v>
      </c>
      <c r="AN470" t="s">
        <v>296</v>
      </c>
      <c r="AO470" t="s">
        <v>571</v>
      </c>
      <c r="AP470">
        <v>340</v>
      </c>
      <c r="AQ470">
        <v>868</v>
      </c>
      <c r="AR470">
        <v>0.39170506910000003</v>
      </c>
      <c r="AS470" s="175" t="str">
        <f t="shared" si="89"/>
        <v>May - 14</v>
      </c>
      <c r="AX470" s="175"/>
      <c r="BF470" s="30"/>
    </row>
    <row r="471" spans="2:58" x14ac:dyDescent="0.3">
      <c r="B471" s="12"/>
      <c r="F471" s="123"/>
      <c r="G471" s="123"/>
      <c r="I471" s="34"/>
      <c r="J471" s="30"/>
      <c r="N471" s="175" t="str">
        <f t="shared" si="86"/>
        <v>New TriggersOthersMay - 14No Action Taken (Not Req)</v>
      </c>
      <c r="O471" t="s">
        <v>598</v>
      </c>
      <c r="P471" t="s">
        <v>106</v>
      </c>
      <c r="Q471" t="s">
        <v>296</v>
      </c>
      <c r="R471" t="s">
        <v>617</v>
      </c>
      <c r="S471">
        <v>58</v>
      </c>
      <c r="T471">
        <v>108</v>
      </c>
      <c r="U471">
        <v>0.53703703700000005</v>
      </c>
      <c r="V471" s="175" t="str">
        <f t="shared" si="87"/>
        <v>May - 14</v>
      </c>
      <c r="Z471" s="123"/>
      <c r="AK471" s="175" t="str">
        <f t="shared" si="88"/>
        <v>RetriggersAgingMay - 14Debit ACH</v>
      </c>
      <c r="AL471" t="s">
        <v>599</v>
      </c>
      <c r="AM471" t="s">
        <v>391</v>
      </c>
      <c r="AN471" t="s">
        <v>296</v>
      </c>
      <c r="AO471" t="s">
        <v>202</v>
      </c>
      <c r="AP471">
        <v>10</v>
      </c>
      <c r="AQ471">
        <v>868</v>
      </c>
      <c r="AR471">
        <v>1.15207373E-2</v>
      </c>
      <c r="AS471" s="175" t="str">
        <f t="shared" si="89"/>
        <v>May - 14</v>
      </c>
      <c r="AX471" s="175"/>
      <c r="BF471" s="30"/>
    </row>
    <row r="472" spans="2:58" x14ac:dyDescent="0.3">
      <c r="B472" s="12"/>
      <c r="F472" s="123"/>
      <c r="G472" s="123"/>
      <c r="I472" s="34"/>
      <c r="J472" s="30"/>
      <c r="N472" s="175" t="str">
        <f t="shared" si="86"/>
        <v>New TriggersOthersMay - 14Action Taken (Late)</v>
      </c>
      <c r="O472" t="s">
        <v>598</v>
      </c>
      <c r="P472" t="s">
        <v>106</v>
      </c>
      <c r="Q472" t="s">
        <v>296</v>
      </c>
      <c r="R472" t="s">
        <v>589</v>
      </c>
      <c r="S472">
        <v>14</v>
      </c>
      <c r="T472">
        <v>108</v>
      </c>
      <c r="U472">
        <v>0.12962962959999999</v>
      </c>
      <c r="V472" s="175" t="str">
        <f t="shared" si="87"/>
        <v>May - 14</v>
      </c>
      <c r="Z472" s="123"/>
      <c r="AK472" s="175" t="str">
        <f t="shared" si="88"/>
        <v>RetriggersAgingMay - 14No action</v>
      </c>
      <c r="AL472" t="s">
        <v>599</v>
      </c>
      <c r="AM472" t="s">
        <v>391</v>
      </c>
      <c r="AN472" t="s">
        <v>296</v>
      </c>
      <c r="AO472" t="s">
        <v>623</v>
      </c>
      <c r="AP472">
        <v>409</v>
      </c>
      <c r="AQ472">
        <v>868</v>
      </c>
      <c r="AR472">
        <v>0.47119815669999998</v>
      </c>
      <c r="AS472" s="175" t="str">
        <f t="shared" si="89"/>
        <v>May - 14</v>
      </c>
      <c r="AX472" s="175"/>
      <c r="BF472" s="30"/>
    </row>
    <row r="473" spans="2:58" x14ac:dyDescent="0.3">
      <c r="B473" s="12"/>
      <c r="F473" s="123"/>
      <c r="G473" s="123"/>
      <c r="I473" s="34"/>
      <c r="J473" s="30"/>
      <c r="N473" s="175" t="str">
        <f t="shared" si="86"/>
        <v>New TriggersOthersNov - 14Action Taken (Timely)</v>
      </c>
      <c r="O473" t="s">
        <v>598</v>
      </c>
      <c r="P473" t="s">
        <v>106</v>
      </c>
      <c r="Q473" t="s">
        <v>302</v>
      </c>
      <c r="R473" t="s">
        <v>588</v>
      </c>
      <c r="S473">
        <v>28</v>
      </c>
      <c r="T473">
        <v>99</v>
      </c>
      <c r="U473">
        <v>0.2828282828</v>
      </c>
      <c r="V473" s="175" t="str">
        <f t="shared" si="87"/>
        <v>Nov - 14</v>
      </c>
      <c r="Z473" s="123"/>
      <c r="AK473" s="175" t="str">
        <f t="shared" si="88"/>
        <v>RetriggersAgingMay - 14Others</v>
      </c>
      <c r="AL473" t="s">
        <v>599</v>
      </c>
      <c r="AM473" t="s">
        <v>391</v>
      </c>
      <c r="AN473" t="s">
        <v>296</v>
      </c>
      <c r="AO473" t="s">
        <v>106</v>
      </c>
      <c r="AP473">
        <v>31</v>
      </c>
      <c r="AQ473">
        <v>868</v>
      </c>
      <c r="AR473">
        <v>3.5714285700000001E-2</v>
      </c>
      <c r="AS473" s="175" t="str">
        <f t="shared" si="89"/>
        <v>May - 14</v>
      </c>
      <c r="AX473" s="175"/>
      <c r="BF473" s="30"/>
    </row>
    <row r="474" spans="2:58" x14ac:dyDescent="0.3">
      <c r="B474" s="12"/>
      <c r="F474" s="123"/>
      <c r="G474" s="123"/>
      <c r="I474" s="34"/>
      <c r="J474" s="30"/>
      <c r="N474" s="175" t="str">
        <f t="shared" si="86"/>
        <v>New TriggersOthersNov - 14Action Taken (Late)</v>
      </c>
      <c r="O474" t="s">
        <v>598</v>
      </c>
      <c r="P474" t="s">
        <v>106</v>
      </c>
      <c r="Q474" t="s">
        <v>302</v>
      </c>
      <c r="R474" t="s">
        <v>589</v>
      </c>
      <c r="S474">
        <v>9</v>
      </c>
      <c r="T474">
        <v>99</v>
      </c>
      <c r="U474">
        <v>9.0909090900000003E-2</v>
      </c>
      <c r="V474" s="175" t="str">
        <f t="shared" si="87"/>
        <v>Nov - 14</v>
      </c>
      <c r="Z474" s="123"/>
      <c r="AK474" s="175" t="str">
        <f t="shared" si="88"/>
        <v>RetriggersAgingMay - 14Payment plan</v>
      </c>
      <c r="AL474" t="s">
        <v>599</v>
      </c>
      <c r="AM474" t="s">
        <v>391</v>
      </c>
      <c r="AN474" t="s">
        <v>296</v>
      </c>
      <c r="AO474" t="s">
        <v>538</v>
      </c>
      <c r="AP474">
        <v>36</v>
      </c>
      <c r="AQ474">
        <v>868</v>
      </c>
      <c r="AR474">
        <v>4.1474654399999998E-2</v>
      </c>
      <c r="AS474" s="175" t="str">
        <f t="shared" si="89"/>
        <v>May - 14</v>
      </c>
      <c r="AX474" s="175"/>
      <c r="BF474" s="30"/>
    </row>
    <row r="475" spans="2:58" x14ac:dyDescent="0.3">
      <c r="B475" s="12"/>
      <c r="F475" s="123"/>
      <c r="G475" s="123"/>
      <c r="I475" s="34"/>
      <c r="J475" s="30"/>
      <c r="N475" s="175" t="str">
        <f t="shared" si="86"/>
        <v>New TriggersOthersNov - 14No Action Taken (Not Req)</v>
      </c>
      <c r="O475" t="s">
        <v>598</v>
      </c>
      <c r="P475" t="s">
        <v>106</v>
      </c>
      <c r="Q475" t="s">
        <v>302</v>
      </c>
      <c r="R475" t="s">
        <v>617</v>
      </c>
      <c r="S475">
        <v>62</v>
      </c>
      <c r="T475">
        <v>99</v>
      </c>
      <c r="U475">
        <v>0.62626262629999996</v>
      </c>
      <c r="V475" s="175" t="str">
        <f t="shared" si="87"/>
        <v>Nov - 14</v>
      </c>
      <c r="Z475" s="123"/>
      <c r="AK475" s="175" t="str">
        <f t="shared" si="88"/>
        <v>RetriggersAgingMay - 14Risk action</v>
      </c>
      <c r="AL475" t="s">
        <v>599</v>
      </c>
      <c r="AM475" t="s">
        <v>391</v>
      </c>
      <c r="AN475" t="s">
        <v>296</v>
      </c>
      <c r="AO475" t="s">
        <v>539</v>
      </c>
      <c r="AP475">
        <v>42</v>
      </c>
      <c r="AQ475">
        <v>868</v>
      </c>
      <c r="AR475">
        <v>4.8387096800000001E-2</v>
      </c>
      <c r="AS475" s="175" t="str">
        <f t="shared" si="89"/>
        <v>May - 14</v>
      </c>
      <c r="AX475" s="175"/>
      <c r="BF475" s="30"/>
    </row>
    <row r="476" spans="2:58" x14ac:dyDescent="0.3">
      <c r="B476" s="12"/>
      <c r="F476" s="123"/>
      <c r="G476" s="123"/>
      <c r="I476" s="34"/>
      <c r="J476" s="30"/>
      <c r="N476" s="175" t="str">
        <f t="shared" si="86"/>
        <v>New TriggersOthersOct - 14No Action Taken (Not Req)</v>
      </c>
      <c r="O476" t="s">
        <v>598</v>
      </c>
      <c r="P476" t="s">
        <v>106</v>
      </c>
      <c r="Q476" t="s">
        <v>301</v>
      </c>
      <c r="R476" t="s">
        <v>617</v>
      </c>
      <c r="S476">
        <v>87</v>
      </c>
      <c r="T476">
        <v>136</v>
      </c>
      <c r="U476">
        <v>0.63970588240000004</v>
      </c>
      <c r="V476" s="175" t="str">
        <f t="shared" si="87"/>
        <v>Oct - 14</v>
      </c>
      <c r="Z476" s="123"/>
      <c r="AK476" s="175" t="str">
        <f t="shared" si="88"/>
        <v>RetriggersCV dropMay - 14Customer contact</v>
      </c>
      <c r="AL476" t="s">
        <v>599</v>
      </c>
      <c r="AM476" t="s">
        <v>203</v>
      </c>
      <c r="AN476" t="s">
        <v>296</v>
      </c>
      <c r="AO476" t="s">
        <v>571</v>
      </c>
      <c r="AP476">
        <v>394</v>
      </c>
      <c r="AQ476">
        <v>1323</v>
      </c>
      <c r="AR476">
        <v>0.29780801210000002</v>
      </c>
      <c r="AS476" s="175" t="str">
        <f t="shared" si="89"/>
        <v>May - 14</v>
      </c>
      <c r="AX476" s="175"/>
      <c r="BF476" s="30"/>
    </row>
    <row r="477" spans="2:58" x14ac:dyDescent="0.3">
      <c r="B477" s="12"/>
      <c r="F477" s="123"/>
      <c r="G477" s="123"/>
      <c r="I477" s="34"/>
      <c r="J477" s="30"/>
      <c r="N477" s="175" t="str">
        <f t="shared" si="86"/>
        <v>New TriggersOthersOct - 14Action Taken (Timely)</v>
      </c>
      <c r="O477" t="s">
        <v>598</v>
      </c>
      <c r="P477" t="s">
        <v>106</v>
      </c>
      <c r="Q477" t="s">
        <v>301</v>
      </c>
      <c r="R477" t="s">
        <v>588</v>
      </c>
      <c r="S477">
        <v>35</v>
      </c>
      <c r="T477">
        <v>136</v>
      </c>
      <c r="U477">
        <v>0.25735294120000002</v>
      </c>
      <c r="V477" s="175" t="str">
        <f t="shared" si="87"/>
        <v>Oct - 14</v>
      </c>
      <c r="Z477" s="123"/>
      <c r="AK477" s="175" t="str">
        <f t="shared" si="88"/>
        <v>RetriggersCV dropMay - 14Debit ACH</v>
      </c>
      <c r="AL477" t="s">
        <v>599</v>
      </c>
      <c r="AM477" t="s">
        <v>203</v>
      </c>
      <c r="AN477" t="s">
        <v>296</v>
      </c>
      <c r="AO477" t="s">
        <v>202</v>
      </c>
      <c r="AP477">
        <v>11</v>
      </c>
      <c r="AQ477">
        <v>1323</v>
      </c>
      <c r="AR477">
        <v>8.3144368999999996E-3</v>
      </c>
      <c r="AS477" s="175" t="str">
        <f t="shared" si="89"/>
        <v>May - 14</v>
      </c>
      <c r="AX477" s="175"/>
      <c r="BF477" s="30"/>
    </row>
    <row r="478" spans="2:58" x14ac:dyDescent="0.3">
      <c r="B478" s="12"/>
      <c r="F478" s="123"/>
      <c r="G478" s="123"/>
      <c r="I478" s="34"/>
      <c r="J478" s="30"/>
      <c r="N478" s="175" t="str">
        <f t="shared" si="86"/>
        <v>New TriggersOthersOct - 14Action Taken (Late)</v>
      </c>
      <c r="O478" t="s">
        <v>598</v>
      </c>
      <c r="P478" t="s">
        <v>106</v>
      </c>
      <c r="Q478" t="s">
        <v>301</v>
      </c>
      <c r="R478" t="s">
        <v>589</v>
      </c>
      <c r="S478">
        <v>14</v>
      </c>
      <c r="T478">
        <v>136</v>
      </c>
      <c r="U478">
        <v>0.1029411765</v>
      </c>
      <c r="V478" s="175" t="str">
        <f t="shared" si="87"/>
        <v>Oct - 14</v>
      </c>
      <c r="Z478" s="123"/>
      <c r="AK478" s="175" t="str">
        <f t="shared" si="88"/>
        <v>RetriggersCV dropMay - 14No action</v>
      </c>
      <c r="AL478" t="s">
        <v>599</v>
      </c>
      <c r="AM478" t="s">
        <v>203</v>
      </c>
      <c r="AN478" t="s">
        <v>296</v>
      </c>
      <c r="AO478" t="s">
        <v>623</v>
      </c>
      <c r="AP478">
        <v>857</v>
      </c>
      <c r="AQ478">
        <v>1323</v>
      </c>
      <c r="AR478">
        <v>0.6477702192</v>
      </c>
      <c r="AS478" s="175" t="str">
        <f t="shared" si="89"/>
        <v>May - 14</v>
      </c>
      <c r="AX478" s="175"/>
      <c r="BF478" s="30"/>
    </row>
    <row r="479" spans="2:58" x14ac:dyDescent="0.3">
      <c r="B479" s="12"/>
      <c r="F479" s="123"/>
      <c r="G479" s="123"/>
      <c r="I479" s="34"/>
      <c r="J479" s="30"/>
      <c r="N479" s="175" t="str">
        <f t="shared" si="86"/>
        <v>New TriggersOthersSep - 14No Action Taken (Not Req)</v>
      </c>
      <c r="O479" t="s">
        <v>598</v>
      </c>
      <c r="P479" t="s">
        <v>106</v>
      </c>
      <c r="Q479" t="s">
        <v>300</v>
      </c>
      <c r="R479" t="s">
        <v>617</v>
      </c>
      <c r="S479">
        <v>47</v>
      </c>
      <c r="T479">
        <v>80</v>
      </c>
      <c r="U479">
        <v>0.58750000000000002</v>
      </c>
      <c r="V479" s="175" t="str">
        <f t="shared" si="87"/>
        <v>Sep - 14</v>
      </c>
      <c r="Z479" s="123"/>
      <c r="AK479" s="175" t="str">
        <f t="shared" si="88"/>
        <v>RetriggersCV dropMay - 14Others</v>
      </c>
      <c r="AL479" t="s">
        <v>599</v>
      </c>
      <c r="AM479" t="s">
        <v>203</v>
      </c>
      <c r="AN479" t="s">
        <v>296</v>
      </c>
      <c r="AO479" t="s">
        <v>106</v>
      </c>
      <c r="AP479">
        <v>19</v>
      </c>
      <c r="AQ479">
        <v>1323</v>
      </c>
      <c r="AR479">
        <v>1.43613001E-2</v>
      </c>
      <c r="AS479" s="175" t="str">
        <f t="shared" si="89"/>
        <v>May - 14</v>
      </c>
      <c r="AX479" s="175"/>
      <c r="BF479" s="30"/>
    </row>
    <row r="480" spans="2:58" x14ac:dyDescent="0.3">
      <c r="B480" s="12"/>
      <c r="F480" s="123"/>
      <c r="G480" s="123"/>
      <c r="I480" s="34"/>
      <c r="J480" s="30"/>
      <c r="N480" s="175" t="str">
        <f t="shared" si="86"/>
        <v>New TriggersOthersSep - 14Action Taken (Timely)</v>
      </c>
      <c r="O480" t="s">
        <v>598</v>
      </c>
      <c r="P480" t="s">
        <v>106</v>
      </c>
      <c r="Q480" t="s">
        <v>300</v>
      </c>
      <c r="R480" t="s">
        <v>588</v>
      </c>
      <c r="S480">
        <v>23</v>
      </c>
      <c r="T480">
        <v>80</v>
      </c>
      <c r="U480">
        <v>0.28749999999999998</v>
      </c>
      <c r="V480" s="175" t="str">
        <f t="shared" si="87"/>
        <v>Sep - 14</v>
      </c>
      <c r="Z480" s="123"/>
      <c r="AK480" s="175" t="str">
        <f t="shared" si="88"/>
        <v>RetriggersCV dropMay - 14Payment plan</v>
      </c>
      <c r="AL480" t="s">
        <v>599</v>
      </c>
      <c r="AM480" t="s">
        <v>203</v>
      </c>
      <c r="AN480" t="s">
        <v>296</v>
      </c>
      <c r="AO480" t="s">
        <v>538</v>
      </c>
      <c r="AP480">
        <v>20</v>
      </c>
      <c r="AQ480">
        <v>1323</v>
      </c>
      <c r="AR480">
        <v>1.5117158E-2</v>
      </c>
      <c r="AS480" s="175" t="str">
        <f t="shared" si="89"/>
        <v>May - 14</v>
      </c>
      <c r="AX480" s="175"/>
      <c r="BF480" s="30"/>
    </row>
    <row r="481" spans="2:58" x14ac:dyDescent="0.3">
      <c r="B481" s="12"/>
      <c r="F481" s="123"/>
      <c r="G481" s="123"/>
      <c r="I481" s="34"/>
      <c r="J481" s="30"/>
      <c r="N481" s="175" t="str">
        <f t="shared" si="86"/>
        <v>New TriggersOthersSep - 14Action Taken (Late)</v>
      </c>
      <c r="O481" t="s">
        <v>598</v>
      </c>
      <c r="P481" t="s">
        <v>106</v>
      </c>
      <c r="Q481" t="s">
        <v>300</v>
      </c>
      <c r="R481" t="s">
        <v>589</v>
      </c>
      <c r="S481">
        <v>10</v>
      </c>
      <c r="T481">
        <v>80</v>
      </c>
      <c r="U481">
        <v>0.125</v>
      </c>
      <c r="V481" s="175" t="str">
        <f t="shared" si="87"/>
        <v>Sep - 14</v>
      </c>
      <c r="Z481" s="123"/>
      <c r="AK481" s="175" t="str">
        <f t="shared" si="88"/>
        <v>RetriggersCV dropMay - 14Risk action</v>
      </c>
      <c r="AL481" t="s">
        <v>599</v>
      </c>
      <c r="AM481" t="s">
        <v>203</v>
      </c>
      <c r="AN481" t="s">
        <v>296</v>
      </c>
      <c r="AO481" t="s">
        <v>539</v>
      </c>
      <c r="AP481">
        <v>22</v>
      </c>
      <c r="AQ481">
        <v>1323</v>
      </c>
      <c r="AR481">
        <v>1.6628873799999999E-2</v>
      </c>
      <c r="AS481" s="175" t="str">
        <f t="shared" si="89"/>
        <v>May - 14</v>
      </c>
      <c r="AX481" s="175"/>
      <c r="BF481" s="30"/>
    </row>
    <row r="482" spans="2:58" x14ac:dyDescent="0.3">
      <c r="B482" s="12"/>
      <c r="F482" s="123"/>
      <c r="G482" s="123"/>
      <c r="I482" s="34"/>
      <c r="J482" s="30"/>
      <c r="N482" s="175" t="str">
        <f t="shared" si="86"/>
        <v>RetriggersAgingAug - 14No Action Taken (Req)</v>
      </c>
      <c r="O482" t="s">
        <v>599</v>
      </c>
      <c r="P482" t="s">
        <v>391</v>
      </c>
      <c r="Q482" t="s">
        <v>299</v>
      </c>
      <c r="R482" t="s">
        <v>616</v>
      </c>
      <c r="S482">
        <v>7</v>
      </c>
      <c r="T482">
        <v>17</v>
      </c>
      <c r="U482">
        <v>0.41176470590000003</v>
      </c>
      <c r="V482" s="175" t="str">
        <f t="shared" si="87"/>
        <v>Aug - 14</v>
      </c>
      <c r="Z482" s="123"/>
      <c r="AK482" s="175" t="str">
        <f t="shared" si="88"/>
        <v>RetriggersDebit ACH behaviorMay - 14Customer contact</v>
      </c>
      <c r="AL482" t="s">
        <v>599</v>
      </c>
      <c r="AM482" t="s">
        <v>204</v>
      </c>
      <c r="AN482" t="s">
        <v>296</v>
      </c>
      <c r="AO482" t="s">
        <v>571</v>
      </c>
      <c r="AP482">
        <v>57</v>
      </c>
      <c r="AQ482">
        <v>394</v>
      </c>
      <c r="AR482">
        <v>0.14467005080000001</v>
      </c>
      <c r="AS482" s="175" t="str">
        <f t="shared" si="89"/>
        <v>May - 14</v>
      </c>
      <c r="AX482" s="175"/>
      <c r="BF482" s="30"/>
    </row>
    <row r="483" spans="2:58" x14ac:dyDescent="0.3">
      <c r="B483" s="12"/>
      <c r="F483" s="123"/>
      <c r="G483" s="123"/>
      <c r="I483" s="34"/>
      <c r="J483" s="30"/>
      <c r="N483" s="175" t="str">
        <f t="shared" si="86"/>
        <v>RetriggersAgingAug - 14No Action Taken (Not Req)</v>
      </c>
      <c r="O483" t="s">
        <v>599</v>
      </c>
      <c r="P483" t="s">
        <v>391</v>
      </c>
      <c r="Q483" t="s">
        <v>299</v>
      </c>
      <c r="R483" t="s">
        <v>617</v>
      </c>
      <c r="S483">
        <v>1</v>
      </c>
      <c r="T483">
        <v>17</v>
      </c>
      <c r="U483">
        <v>5.8823529399999998E-2</v>
      </c>
      <c r="V483" s="175" t="str">
        <f t="shared" si="87"/>
        <v>Aug - 14</v>
      </c>
      <c r="Z483" s="123"/>
      <c r="AK483" s="175" t="str">
        <f t="shared" si="88"/>
        <v>RetriggersDebit ACH behaviorMay - 14Debit ACH</v>
      </c>
      <c r="AL483" t="s">
        <v>599</v>
      </c>
      <c r="AM483" t="s">
        <v>204</v>
      </c>
      <c r="AN483" t="s">
        <v>296</v>
      </c>
      <c r="AO483" t="s">
        <v>202</v>
      </c>
      <c r="AP483">
        <v>3</v>
      </c>
      <c r="AQ483">
        <v>394</v>
      </c>
      <c r="AR483">
        <v>7.6142132E-3</v>
      </c>
      <c r="AS483" s="175" t="str">
        <f t="shared" si="89"/>
        <v>May - 14</v>
      </c>
      <c r="AX483" s="175"/>
      <c r="BF483" s="30"/>
    </row>
    <row r="484" spans="2:58" x14ac:dyDescent="0.3">
      <c r="B484" s="12"/>
      <c r="F484" s="123"/>
      <c r="G484" s="123"/>
      <c r="I484" s="34"/>
      <c r="J484" s="30"/>
      <c r="N484" s="175" t="str">
        <f t="shared" si="86"/>
        <v>RetriggersAgingAug - 14Action Taken (Timely)</v>
      </c>
      <c r="O484" t="s">
        <v>599</v>
      </c>
      <c r="P484" t="s">
        <v>391</v>
      </c>
      <c r="Q484" t="s">
        <v>299</v>
      </c>
      <c r="R484" t="s">
        <v>588</v>
      </c>
      <c r="S484">
        <v>3</v>
      </c>
      <c r="T484">
        <v>17</v>
      </c>
      <c r="U484">
        <v>0.1764705882</v>
      </c>
      <c r="V484" s="175" t="str">
        <f t="shared" si="87"/>
        <v>Aug - 14</v>
      </c>
      <c r="Z484" s="123"/>
      <c r="AK484" s="175" t="str">
        <f t="shared" si="88"/>
        <v>RetriggersDebit ACH behaviorMay - 14No action</v>
      </c>
      <c r="AL484" t="s">
        <v>599</v>
      </c>
      <c r="AM484" t="s">
        <v>204</v>
      </c>
      <c r="AN484" t="s">
        <v>296</v>
      </c>
      <c r="AO484" t="s">
        <v>623</v>
      </c>
      <c r="AP484">
        <v>244</v>
      </c>
      <c r="AQ484">
        <v>394</v>
      </c>
      <c r="AR484">
        <v>0.61928934010000003</v>
      </c>
      <c r="AS484" s="175" t="str">
        <f t="shared" si="89"/>
        <v>May - 14</v>
      </c>
      <c r="AX484" s="175"/>
      <c r="BF484" s="30"/>
    </row>
    <row r="485" spans="2:58" x14ac:dyDescent="0.3">
      <c r="B485" s="12"/>
      <c r="F485" s="123"/>
      <c r="G485" s="123"/>
      <c r="I485" s="34"/>
      <c r="J485" s="30"/>
      <c r="N485" s="175" t="str">
        <f t="shared" si="86"/>
        <v>RetriggersAgingAug - 14Action Taken (Late)</v>
      </c>
      <c r="O485" t="s">
        <v>599</v>
      </c>
      <c r="P485" t="s">
        <v>391</v>
      </c>
      <c r="Q485" t="s">
        <v>299</v>
      </c>
      <c r="R485" t="s">
        <v>589</v>
      </c>
      <c r="S485">
        <v>6</v>
      </c>
      <c r="T485">
        <v>17</v>
      </c>
      <c r="U485">
        <v>0.35294117650000001</v>
      </c>
      <c r="V485" s="175" t="str">
        <f t="shared" si="87"/>
        <v>Aug - 14</v>
      </c>
      <c r="Z485" s="123"/>
      <c r="AK485" s="175" t="str">
        <f t="shared" si="88"/>
        <v>RetriggersDebit ACH behaviorMay - 14Others</v>
      </c>
      <c r="AL485" t="s">
        <v>599</v>
      </c>
      <c r="AM485" t="s">
        <v>204</v>
      </c>
      <c r="AN485" t="s">
        <v>296</v>
      </c>
      <c r="AO485" t="s">
        <v>106</v>
      </c>
      <c r="AP485">
        <v>13</v>
      </c>
      <c r="AQ485">
        <v>394</v>
      </c>
      <c r="AR485">
        <v>3.2994923900000001E-2</v>
      </c>
      <c r="AS485" s="175" t="str">
        <f t="shared" si="89"/>
        <v>May - 14</v>
      </c>
      <c r="AX485" s="175"/>
      <c r="BF485" s="30"/>
    </row>
    <row r="486" spans="2:58" x14ac:dyDescent="0.3">
      <c r="B486" s="12"/>
      <c r="F486" s="123"/>
      <c r="G486" s="123"/>
      <c r="I486" s="34"/>
      <c r="J486" s="30"/>
      <c r="N486" s="175" t="str">
        <f t="shared" si="86"/>
        <v>RetriggersAgingAll MonthsNo Action Taken (Req)</v>
      </c>
      <c r="O486" t="s">
        <v>599</v>
      </c>
      <c r="P486" t="s">
        <v>391</v>
      </c>
      <c r="Q486" t="s">
        <v>594</v>
      </c>
      <c r="R486" t="s">
        <v>616</v>
      </c>
      <c r="S486">
        <v>1127</v>
      </c>
      <c r="T486">
        <v>1792</v>
      </c>
      <c r="U486">
        <v>0.62890625</v>
      </c>
      <c r="V486" s="175" t="str">
        <f t="shared" si="87"/>
        <v>All Months</v>
      </c>
      <c r="Z486" s="123"/>
      <c r="AK486" s="175" t="str">
        <f t="shared" si="88"/>
        <v>RetriggersDebit ACH behaviorMay - 14Payment plan</v>
      </c>
      <c r="AL486" t="s">
        <v>599</v>
      </c>
      <c r="AM486" t="s">
        <v>204</v>
      </c>
      <c r="AN486" t="s">
        <v>296</v>
      </c>
      <c r="AO486" t="s">
        <v>538</v>
      </c>
      <c r="AP486">
        <v>68</v>
      </c>
      <c r="AQ486">
        <v>394</v>
      </c>
      <c r="AR486">
        <v>0.17258883250000001</v>
      </c>
      <c r="AS486" s="175" t="str">
        <f t="shared" si="89"/>
        <v>May - 14</v>
      </c>
      <c r="AX486" s="175"/>
      <c r="BF486" s="30"/>
    </row>
    <row r="487" spans="2:58" x14ac:dyDescent="0.3">
      <c r="B487" s="12"/>
      <c r="F487" s="123"/>
      <c r="G487" s="123"/>
      <c r="I487" s="34"/>
      <c r="J487" s="30"/>
      <c r="N487" s="175" t="str">
        <f t="shared" si="86"/>
        <v>RetriggersAgingAll MonthsNo Action Taken (Not Req)</v>
      </c>
      <c r="O487" t="s">
        <v>599</v>
      </c>
      <c r="P487" t="s">
        <v>391</v>
      </c>
      <c r="Q487" t="s">
        <v>594</v>
      </c>
      <c r="R487" t="s">
        <v>617</v>
      </c>
      <c r="S487">
        <v>22</v>
      </c>
      <c r="T487">
        <v>1792</v>
      </c>
      <c r="U487">
        <v>1.2276785700000001E-2</v>
      </c>
      <c r="V487" s="175" t="str">
        <f t="shared" si="87"/>
        <v>All Months</v>
      </c>
      <c r="Z487" s="123"/>
      <c r="AK487" s="175" t="str">
        <f t="shared" si="88"/>
        <v>RetriggersDebit ACH behaviorMay - 14Risk action</v>
      </c>
      <c r="AL487" t="s">
        <v>599</v>
      </c>
      <c r="AM487" t="s">
        <v>204</v>
      </c>
      <c r="AN487" t="s">
        <v>296</v>
      </c>
      <c r="AO487" t="s">
        <v>539</v>
      </c>
      <c r="AP487">
        <v>9</v>
      </c>
      <c r="AQ487">
        <v>394</v>
      </c>
      <c r="AR487">
        <v>2.2842639599999999E-2</v>
      </c>
      <c r="AS487" s="175" t="str">
        <f t="shared" si="89"/>
        <v>May - 14</v>
      </c>
      <c r="AX487" s="175"/>
      <c r="BF487" s="30"/>
    </row>
    <row r="488" spans="2:58" x14ac:dyDescent="0.3">
      <c r="B488" s="12"/>
      <c r="F488" s="123"/>
      <c r="G488" s="123"/>
      <c r="I488" s="34"/>
      <c r="J488" s="30"/>
      <c r="N488" s="175" t="str">
        <f t="shared" si="86"/>
        <v>RetriggersAgingAll MonthsAction Taken (Timely)</v>
      </c>
      <c r="O488" t="s">
        <v>599</v>
      </c>
      <c r="P488" t="s">
        <v>391</v>
      </c>
      <c r="Q488" t="s">
        <v>594</v>
      </c>
      <c r="R488" t="s">
        <v>588</v>
      </c>
      <c r="S488">
        <v>331</v>
      </c>
      <c r="T488">
        <v>1792</v>
      </c>
      <c r="U488">
        <v>0.1847098214</v>
      </c>
      <c r="V488" s="175" t="str">
        <f t="shared" si="87"/>
        <v>All Months</v>
      </c>
      <c r="Z488" s="123"/>
      <c r="AK488" s="175" t="str">
        <f t="shared" si="88"/>
        <v>RetriggersNo amortizationMay - 14Customer contact</v>
      </c>
      <c r="AL488" t="s">
        <v>599</v>
      </c>
      <c r="AM488" t="s">
        <v>537</v>
      </c>
      <c r="AN488" t="s">
        <v>296</v>
      </c>
      <c r="AO488" t="s">
        <v>571</v>
      </c>
      <c r="AP488">
        <v>585</v>
      </c>
      <c r="AQ488">
        <v>2484</v>
      </c>
      <c r="AR488">
        <v>0.23550724640000001</v>
      </c>
      <c r="AS488" s="175" t="str">
        <f t="shared" si="89"/>
        <v>May - 14</v>
      </c>
      <c r="AX488" s="175"/>
      <c r="BF488" s="30"/>
    </row>
    <row r="489" spans="2:58" x14ac:dyDescent="0.3">
      <c r="B489" s="12"/>
      <c r="F489" s="123"/>
      <c r="G489" s="123"/>
      <c r="I489" s="34"/>
      <c r="J489" s="30"/>
      <c r="N489" s="175" t="str">
        <f t="shared" si="86"/>
        <v>RetriggersAgingAll MonthsAction Taken (Late)</v>
      </c>
      <c r="O489" t="s">
        <v>599</v>
      </c>
      <c r="P489" t="s">
        <v>391</v>
      </c>
      <c r="Q489" t="s">
        <v>594</v>
      </c>
      <c r="R489" t="s">
        <v>589</v>
      </c>
      <c r="S489">
        <v>312</v>
      </c>
      <c r="T489">
        <v>1792</v>
      </c>
      <c r="U489">
        <v>0.17410714290000001</v>
      </c>
      <c r="V489" s="175" t="str">
        <f t="shared" si="87"/>
        <v>All Months</v>
      </c>
      <c r="Z489" s="123"/>
      <c r="AK489" s="175" t="str">
        <f t="shared" si="88"/>
        <v>RetriggersNo amortizationMay - 14Debit ACH</v>
      </c>
      <c r="AL489" t="s">
        <v>599</v>
      </c>
      <c r="AM489" t="s">
        <v>537</v>
      </c>
      <c r="AN489" t="s">
        <v>296</v>
      </c>
      <c r="AO489" t="s">
        <v>202</v>
      </c>
      <c r="AP489">
        <v>57</v>
      </c>
      <c r="AQ489">
        <v>2484</v>
      </c>
      <c r="AR489">
        <v>2.2946859900000002E-2</v>
      </c>
      <c r="AS489" s="175" t="str">
        <f t="shared" si="89"/>
        <v>May - 14</v>
      </c>
      <c r="AX489" s="175"/>
      <c r="BF489" s="30"/>
    </row>
    <row r="490" spans="2:58" x14ac:dyDescent="0.3">
      <c r="B490" s="12"/>
      <c r="F490" s="123"/>
      <c r="G490" s="123"/>
      <c r="I490" s="34"/>
      <c r="J490" s="30"/>
      <c r="N490" s="175" t="str">
        <f t="shared" si="86"/>
        <v>RetriggersAgingDec - 14No Action Taken (Req)</v>
      </c>
      <c r="O490" t="s">
        <v>599</v>
      </c>
      <c r="P490" t="s">
        <v>391</v>
      </c>
      <c r="Q490" t="s">
        <v>303</v>
      </c>
      <c r="R490" t="s">
        <v>616</v>
      </c>
      <c r="S490">
        <v>29</v>
      </c>
      <c r="T490">
        <v>60</v>
      </c>
      <c r="U490">
        <v>0.4833333333</v>
      </c>
      <c r="V490" s="175" t="str">
        <f t="shared" si="87"/>
        <v>Dec - 14</v>
      </c>
      <c r="Z490" s="123"/>
      <c r="AK490" s="175" t="str">
        <f t="shared" si="88"/>
        <v>RetriggersNo amortizationMay - 14No action</v>
      </c>
      <c r="AL490" t="s">
        <v>599</v>
      </c>
      <c r="AM490" t="s">
        <v>537</v>
      </c>
      <c r="AN490" t="s">
        <v>296</v>
      </c>
      <c r="AO490" t="s">
        <v>623</v>
      </c>
      <c r="AP490">
        <v>1572</v>
      </c>
      <c r="AQ490">
        <v>2484</v>
      </c>
      <c r="AR490">
        <v>0.63285024150000002</v>
      </c>
      <c r="AS490" s="175" t="str">
        <f t="shared" si="89"/>
        <v>May - 14</v>
      </c>
      <c r="AX490" s="175"/>
      <c r="BF490" s="30"/>
    </row>
    <row r="491" spans="2:58" x14ac:dyDescent="0.3">
      <c r="B491" s="12"/>
      <c r="F491" s="123"/>
      <c r="G491" s="123"/>
      <c r="I491" s="34"/>
      <c r="J491" s="30"/>
      <c r="N491" s="175" t="str">
        <f t="shared" si="86"/>
        <v>RetriggersAgingDec - 14No Action Taken (Not Req)</v>
      </c>
      <c r="O491" t="s">
        <v>599</v>
      </c>
      <c r="P491" t="s">
        <v>391</v>
      </c>
      <c r="Q491" t="s">
        <v>303</v>
      </c>
      <c r="R491" t="s">
        <v>617</v>
      </c>
      <c r="S491">
        <v>2</v>
      </c>
      <c r="T491">
        <v>60</v>
      </c>
      <c r="U491">
        <v>3.3333333299999997E-2</v>
      </c>
      <c r="V491" s="175" t="str">
        <f t="shared" si="87"/>
        <v>Dec - 14</v>
      </c>
      <c r="Z491" s="123"/>
      <c r="AK491" s="175" t="str">
        <f t="shared" si="88"/>
        <v>RetriggersNo amortizationMay - 14Others</v>
      </c>
      <c r="AL491" t="s">
        <v>599</v>
      </c>
      <c r="AM491" t="s">
        <v>537</v>
      </c>
      <c r="AN491" t="s">
        <v>296</v>
      </c>
      <c r="AO491" t="s">
        <v>106</v>
      </c>
      <c r="AP491">
        <v>25</v>
      </c>
      <c r="AQ491">
        <v>2484</v>
      </c>
      <c r="AR491">
        <v>1.0064412199999999E-2</v>
      </c>
      <c r="AS491" s="175" t="str">
        <f t="shared" si="89"/>
        <v>May - 14</v>
      </c>
      <c r="AX491" s="175"/>
      <c r="BF491" s="30"/>
    </row>
    <row r="492" spans="2:58" x14ac:dyDescent="0.3">
      <c r="B492" s="12"/>
      <c r="F492" s="123"/>
      <c r="G492" s="123"/>
      <c r="I492" s="34"/>
      <c r="J492" s="30"/>
      <c r="N492" s="175" t="str">
        <f t="shared" si="86"/>
        <v>RetriggersAgingDec - 14Action Taken (Timely)</v>
      </c>
      <c r="O492" t="s">
        <v>599</v>
      </c>
      <c r="P492" t="s">
        <v>391</v>
      </c>
      <c r="Q492" t="s">
        <v>303</v>
      </c>
      <c r="R492" t="s">
        <v>588</v>
      </c>
      <c r="S492">
        <v>17</v>
      </c>
      <c r="T492">
        <v>60</v>
      </c>
      <c r="U492">
        <v>0.28333333329999999</v>
      </c>
      <c r="V492" s="175" t="str">
        <f t="shared" si="87"/>
        <v>Dec - 14</v>
      </c>
      <c r="Z492" s="123"/>
      <c r="AK492" s="175" t="str">
        <f t="shared" si="88"/>
        <v>RetriggersNo amortizationMay - 14Payment plan</v>
      </c>
      <c r="AL492" t="s">
        <v>599</v>
      </c>
      <c r="AM492" t="s">
        <v>537</v>
      </c>
      <c r="AN492" t="s">
        <v>296</v>
      </c>
      <c r="AO492" t="s">
        <v>538</v>
      </c>
      <c r="AP492">
        <v>167</v>
      </c>
      <c r="AQ492">
        <v>2484</v>
      </c>
      <c r="AR492">
        <v>6.7230273800000004E-2</v>
      </c>
      <c r="AS492" s="175" t="str">
        <f t="shared" si="89"/>
        <v>May - 14</v>
      </c>
      <c r="AX492" s="175"/>
      <c r="BF492" s="30"/>
    </row>
    <row r="493" spans="2:58" x14ac:dyDescent="0.3">
      <c r="B493" s="12"/>
      <c r="F493" s="123"/>
      <c r="G493" s="123"/>
      <c r="I493" s="34"/>
      <c r="J493" s="30"/>
      <c r="N493" s="175" t="str">
        <f t="shared" si="86"/>
        <v>RetriggersAgingDec - 14Action Taken (Late)</v>
      </c>
      <c r="O493" t="s">
        <v>599</v>
      </c>
      <c r="P493" t="s">
        <v>391</v>
      </c>
      <c r="Q493" t="s">
        <v>303</v>
      </c>
      <c r="R493" t="s">
        <v>589</v>
      </c>
      <c r="S493">
        <v>12</v>
      </c>
      <c r="T493">
        <v>60</v>
      </c>
      <c r="U493">
        <v>0.2</v>
      </c>
      <c r="V493" s="175" t="str">
        <f t="shared" si="87"/>
        <v>Dec - 14</v>
      </c>
      <c r="Z493" s="123"/>
      <c r="AK493" s="175" t="str">
        <f t="shared" si="88"/>
        <v>RetriggersNo amortizationMay - 14Risk action</v>
      </c>
      <c r="AL493" t="s">
        <v>599</v>
      </c>
      <c r="AM493" t="s">
        <v>537</v>
      </c>
      <c r="AN493" t="s">
        <v>296</v>
      </c>
      <c r="AO493" t="s">
        <v>539</v>
      </c>
      <c r="AP493">
        <v>78</v>
      </c>
      <c r="AQ493">
        <v>2484</v>
      </c>
      <c r="AR493">
        <v>3.1400966199999998E-2</v>
      </c>
      <c r="AS493" s="175" t="str">
        <f t="shared" si="89"/>
        <v>May - 14</v>
      </c>
      <c r="AX493" s="175"/>
      <c r="BF493" s="30"/>
    </row>
    <row r="494" spans="2:58" x14ac:dyDescent="0.3">
      <c r="B494" s="12"/>
      <c r="F494" s="123"/>
      <c r="G494" s="123"/>
      <c r="I494" s="34"/>
      <c r="J494" s="30"/>
      <c r="N494" s="175" t="str">
        <f t="shared" si="86"/>
        <v>RetriggersAgingFeb - 15No Action Taken (Req)</v>
      </c>
      <c r="O494" t="s">
        <v>599</v>
      </c>
      <c r="P494" t="s">
        <v>391</v>
      </c>
      <c r="Q494" t="s">
        <v>519</v>
      </c>
      <c r="R494" t="s">
        <v>616</v>
      </c>
      <c r="S494">
        <v>73</v>
      </c>
      <c r="T494">
        <v>140</v>
      </c>
      <c r="U494">
        <v>0.52142857139999998</v>
      </c>
      <c r="V494" s="175" t="str">
        <f t="shared" si="87"/>
        <v>Feb - 15</v>
      </c>
      <c r="Z494" s="123"/>
      <c r="AK494" s="175" t="str">
        <f t="shared" si="88"/>
        <v>RetriggersOthersMay - 14Customer contact</v>
      </c>
      <c r="AL494" t="s">
        <v>599</v>
      </c>
      <c r="AM494" t="s">
        <v>106</v>
      </c>
      <c r="AN494" t="s">
        <v>296</v>
      </c>
      <c r="AO494" t="s">
        <v>571</v>
      </c>
      <c r="AP494">
        <v>220</v>
      </c>
      <c r="AQ494">
        <v>1085</v>
      </c>
      <c r="AR494">
        <v>0.20276497700000001</v>
      </c>
      <c r="AS494" s="175" t="str">
        <f t="shared" si="89"/>
        <v>May - 14</v>
      </c>
      <c r="AX494" s="175"/>
      <c r="BF494" s="30"/>
    </row>
    <row r="495" spans="2:58" x14ac:dyDescent="0.3">
      <c r="B495" s="12"/>
      <c r="F495" s="123"/>
      <c r="G495" s="123"/>
      <c r="I495" s="34"/>
      <c r="J495" s="30"/>
      <c r="N495" s="175" t="str">
        <f t="shared" si="86"/>
        <v>RetriggersAgingFeb - 15No Action Taken (Not Req)</v>
      </c>
      <c r="O495" t="s">
        <v>599</v>
      </c>
      <c r="P495" t="s">
        <v>391</v>
      </c>
      <c r="Q495" t="s">
        <v>519</v>
      </c>
      <c r="R495" t="s">
        <v>617</v>
      </c>
      <c r="S495">
        <v>6</v>
      </c>
      <c r="T495">
        <v>140</v>
      </c>
      <c r="U495">
        <v>4.2857142899999999E-2</v>
      </c>
      <c r="V495" s="175" t="str">
        <f t="shared" si="87"/>
        <v>Feb - 15</v>
      </c>
      <c r="Z495" s="123"/>
      <c r="AK495" s="175" t="str">
        <f t="shared" si="88"/>
        <v>RetriggersOthersMay - 14Debit ACH</v>
      </c>
      <c r="AL495" t="s">
        <v>599</v>
      </c>
      <c r="AM495" t="s">
        <v>106</v>
      </c>
      <c r="AN495" t="s">
        <v>296</v>
      </c>
      <c r="AO495" t="s">
        <v>202</v>
      </c>
      <c r="AP495">
        <v>38</v>
      </c>
      <c r="AQ495">
        <v>1085</v>
      </c>
      <c r="AR495">
        <v>3.5023041499999998E-2</v>
      </c>
      <c r="AS495" s="175" t="str">
        <f t="shared" si="89"/>
        <v>May - 14</v>
      </c>
      <c r="AX495" s="175"/>
      <c r="BF495" s="30"/>
    </row>
    <row r="496" spans="2:58" x14ac:dyDescent="0.3">
      <c r="B496" s="12"/>
      <c r="F496" s="123"/>
      <c r="G496" s="123"/>
      <c r="I496" s="34"/>
      <c r="J496" s="30"/>
      <c r="N496" s="175" t="str">
        <f t="shared" si="86"/>
        <v>RetriggersAgingFeb - 15Action Taken (Timely)</v>
      </c>
      <c r="O496" t="s">
        <v>599</v>
      </c>
      <c r="P496" t="s">
        <v>391</v>
      </c>
      <c r="Q496" t="s">
        <v>519</v>
      </c>
      <c r="R496" t="s">
        <v>588</v>
      </c>
      <c r="S496">
        <v>34</v>
      </c>
      <c r="T496">
        <v>140</v>
      </c>
      <c r="U496">
        <v>0.24285714289999999</v>
      </c>
      <c r="V496" s="175" t="str">
        <f t="shared" si="87"/>
        <v>Feb - 15</v>
      </c>
      <c r="Z496" s="123"/>
      <c r="AK496" s="175" t="str">
        <f t="shared" si="88"/>
        <v>RetriggersOthersMay - 14No action</v>
      </c>
      <c r="AL496" t="s">
        <v>599</v>
      </c>
      <c r="AM496" t="s">
        <v>106</v>
      </c>
      <c r="AN496" t="s">
        <v>296</v>
      </c>
      <c r="AO496" t="s">
        <v>623</v>
      </c>
      <c r="AP496">
        <v>683</v>
      </c>
      <c r="AQ496">
        <v>1085</v>
      </c>
      <c r="AR496">
        <v>0.6294930876</v>
      </c>
      <c r="AS496" s="175" t="str">
        <f t="shared" si="89"/>
        <v>May - 14</v>
      </c>
      <c r="AX496" s="175"/>
      <c r="BF496" s="30"/>
    </row>
    <row r="497" spans="2:58" x14ac:dyDescent="0.3">
      <c r="B497" s="12"/>
      <c r="F497" s="123"/>
      <c r="G497" s="123"/>
      <c r="I497" s="34"/>
      <c r="J497" s="30"/>
      <c r="N497" s="175" t="str">
        <f t="shared" si="86"/>
        <v>RetriggersAgingFeb - 15Action Taken (Late)</v>
      </c>
      <c r="O497" t="s">
        <v>599</v>
      </c>
      <c r="P497" t="s">
        <v>391</v>
      </c>
      <c r="Q497" t="s">
        <v>519</v>
      </c>
      <c r="R497" t="s">
        <v>589</v>
      </c>
      <c r="S497">
        <v>27</v>
      </c>
      <c r="T497">
        <v>140</v>
      </c>
      <c r="U497">
        <v>0.1928571429</v>
      </c>
      <c r="V497" s="175" t="str">
        <f t="shared" si="87"/>
        <v>Feb - 15</v>
      </c>
      <c r="Z497" s="123"/>
      <c r="AK497" s="175" t="str">
        <f t="shared" si="88"/>
        <v>RetriggersOthersMay - 14Others</v>
      </c>
      <c r="AL497" t="s">
        <v>599</v>
      </c>
      <c r="AM497" t="s">
        <v>106</v>
      </c>
      <c r="AN497" t="s">
        <v>296</v>
      </c>
      <c r="AO497" t="s">
        <v>106</v>
      </c>
      <c r="AP497">
        <v>6</v>
      </c>
      <c r="AQ497">
        <v>1085</v>
      </c>
      <c r="AR497">
        <v>5.5299538999999997E-3</v>
      </c>
      <c r="AS497" s="175" t="str">
        <f t="shared" si="89"/>
        <v>May - 14</v>
      </c>
      <c r="AX497" s="175"/>
      <c r="BF497" s="30"/>
    </row>
    <row r="498" spans="2:58" x14ac:dyDescent="0.3">
      <c r="B498" s="12"/>
      <c r="F498" s="123"/>
      <c r="G498" s="123"/>
      <c r="I498" s="34"/>
      <c r="J498" s="30"/>
      <c r="N498" s="175" t="str">
        <f t="shared" si="86"/>
        <v>RetriggersAgingJan - 15No Action Taken (Req)</v>
      </c>
      <c r="O498" t="s">
        <v>599</v>
      </c>
      <c r="P498" t="s">
        <v>391</v>
      </c>
      <c r="Q498" t="s">
        <v>520</v>
      </c>
      <c r="R498" t="s">
        <v>616</v>
      </c>
      <c r="S498">
        <v>179</v>
      </c>
      <c r="T498">
        <v>310</v>
      </c>
      <c r="U498">
        <v>0.57741935479999995</v>
      </c>
      <c r="V498" s="175" t="str">
        <f t="shared" si="87"/>
        <v>Jan - 15</v>
      </c>
      <c r="Z498" s="123"/>
      <c r="AK498" s="175" t="str">
        <f t="shared" si="88"/>
        <v>RetriggersOthersMay - 14Payment plan</v>
      </c>
      <c r="AL498" t="s">
        <v>599</v>
      </c>
      <c r="AM498" t="s">
        <v>106</v>
      </c>
      <c r="AN498" t="s">
        <v>296</v>
      </c>
      <c r="AO498" t="s">
        <v>538</v>
      </c>
      <c r="AP498">
        <v>96</v>
      </c>
      <c r="AQ498">
        <v>1085</v>
      </c>
      <c r="AR498">
        <v>8.8479262700000005E-2</v>
      </c>
      <c r="AS498" s="175" t="str">
        <f t="shared" si="89"/>
        <v>May - 14</v>
      </c>
      <c r="AX498" s="175"/>
      <c r="BF498" s="30"/>
    </row>
    <row r="499" spans="2:58" x14ac:dyDescent="0.3">
      <c r="B499" s="12"/>
      <c r="F499" s="123"/>
      <c r="G499" s="123"/>
      <c r="I499" s="34"/>
      <c r="J499" s="30"/>
      <c r="N499" s="175" t="str">
        <f t="shared" si="86"/>
        <v>RetriggersAgingJan - 15No Action Taken (Not Req)</v>
      </c>
      <c r="O499" t="s">
        <v>599</v>
      </c>
      <c r="P499" t="s">
        <v>391</v>
      </c>
      <c r="Q499" t="s">
        <v>520</v>
      </c>
      <c r="R499" t="s">
        <v>617</v>
      </c>
      <c r="S499">
        <v>3</v>
      </c>
      <c r="T499">
        <v>310</v>
      </c>
      <c r="U499">
        <v>9.6774193999999997E-3</v>
      </c>
      <c r="V499" s="175" t="str">
        <f t="shared" si="87"/>
        <v>Jan - 15</v>
      </c>
      <c r="Z499" s="123"/>
      <c r="AK499" s="175" t="str">
        <f t="shared" si="88"/>
        <v>RetriggersOthersMay - 14Risk action</v>
      </c>
      <c r="AL499" t="s">
        <v>599</v>
      </c>
      <c r="AM499" t="s">
        <v>106</v>
      </c>
      <c r="AN499" t="s">
        <v>296</v>
      </c>
      <c r="AO499" t="s">
        <v>539</v>
      </c>
      <c r="AP499">
        <v>42</v>
      </c>
      <c r="AQ499">
        <v>1085</v>
      </c>
      <c r="AR499">
        <v>3.8709677400000003E-2</v>
      </c>
      <c r="AS499" s="175" t="str">
        <f t="shared" si="89"/>
        <v>May - 14</v>
      </c>
      <c r="AX499" s="175"/>
      <c r="BF499" s="30"/>
    </row>
    <row r="500" spans="2:58" x14ac:dyDescent="0.3">
      <c r="B500" s="12"/>
      <c r="F500" s="123"/>
      <c r="G500" s="123"/>
      <c r="I500" s="34"/>
      <c r="J500" s="30"/>
      <c r="N500" s="175" t="str">
        <f t="shared" si="86"/>
        <v>RetriggersAgingJan - 15Action Taken (Timely)</v>
      </c>
      <c r="O500" t="s">
        <v>599</v>
      </c>
      <c r="P500" t="s">
        <v>391</v>
      </c>
      <c r="Q500" t="s">
        <v>520</v>
      </c>
      <c r="R500" t="s">
        <v>588</v>
      </c>
      <c r="S500">
        <v>73</v>
      </c>
      <c r="T500">
        <v>310</v>
      </c>
      <c r="U500">
        <v>0.23548387100000001</v>
      </c>
      <c r="V500" s="175" t="str">
        <f t="shared" si="87"/>
        <v>Jan - 15</v>
      </c>
      <c r="Z500" s="123"/>
      <c r="AK500" s="175" t="str">
        <f t="shared" si="88"/>
        <v>RetriggersAgingNov - 14Customer contact</v>
      </c>
      <c r="AL500" t="s">
        <v>599</v>
      </c>
      <c r="AM500" t="s">
        <v>391</v>
      </c>
      <c r="AN500" t="s">
        <v>302</v>
      </c>
      <c r="AO500" t="s">
        <v>571</v>
      </c>
      <c r="AP500">
        <v>391</v>
      </c>
      <c r="AQ500">
        <v>1423</v>
      </c>
      <c r="AR500">
        <v>0.2747716093</v>
      </c>
      <c r="AS500" s="175" t="str">
        <f t="shared" si="89"/>
        <v>Nov - 14</v>
      </c>
      <c r="AX500" s="175"/>
      <c r="BF500" s="30"/>
    </row>
    <row r="501" spans="2:58" x14ac:dyDescent="0.3">
      <c r="B501" s="12"/>
      <c r="F501" s="123"/>
      <c r="G501" s="123"/>
      <c r="I501" s="34"/>
      <c r="J501" s="30"/>
      <c r="N501" s="175" t="str">
        <f t="shared" si="86"/>
        <v>RetriggersAgingJan - 15Action Taken (Late)</v>
      </c>
      <c r="O501" t="s">
        <v>599</v>
      </c>
      <c r="P501" t="s">
        <v>391</v>
      </c>
      <c r="Q501" t="s">
        <v>520</v>
      </c>
      <c r="R501" t="s">
        <v>589</v>
      </c>
      <c r="S501">
        <v>55</v>
      </c>
      <c r="T501">
        <v>310</v>
      </c>
      <c r="U501">
        <v>0.17741935480000001</v>
      </c>
      <c r="V501" s="175" t="str">
        <f t="shared" si="87"/>
        <v>Jan - 15</v>
      </c>
      <c r="Z501" s="123"/>
      <c r="AK501" s="175" t="str">
        <f t="shared" si="88"/>
        <v>RetriggersAgingNov - 14Debit ACH</v>
      </c>
      <c r="AL501" t="s">
        <v>599</v>
      </c>
      <c r="AM501" t="s">
        <v>391</v>
      </c>
      <c r="AN501" t="s">
        <v>302</v>
      </c>
      <c r="AO501" t="s">
        <v>202</v>
      </c>
      <c r="AP501">
        <v>15</v>
      </c>
      <c r="AQ501">
        <v>1423</v>
      </c>
      <c r="AR501">
        <v>1.05411103E-2</v>
      </c>
      <c r="AS501" s="175" t="str">
        <f t="shared" si="89"/>
        <v>Nov - 14</v>
      </c>
      <c r="AX501" s="175"/>
      <c r="BF501" s="30"/>
    </row>
    <row r="502" spans="2:58" x14ac:dyDescent="0.3">
      <c r="B502" s="12"/>
      <c r="F502" s="123"/>
      <c r="G502" s="123"/>
      <c r="I502" s="34"/>
      <c r="J502" s="30"/>
      <c r="N502" s="175" t="str">
        <f t="shared" si="86"/>
        <v>RetriggersAgingJul - 14No Action Taken (Req)</v>
      </c>
      <c r="O502" t="s">
        <v>599</v>
      </c>
      <c r="P502" t="s">
        <v>391</v>
      </c>
      <c r="Q502" t="s">
        <v>298</v>
      </c>
      <c r="R502" t="s">
        <v>616</v>
      </c>
      <c r="S502">
        <v>115</v>
      </c>
      <c r="T502">
        <v>149</v>
      </c>
      <c r="U502">
        <v>0.77181208050000005</v>
      </c>
      <c r="V502" s="175" t="str">
        <f t="shared" si="87"/>
        <v>Jul - 14</v>
      </c>
      <c r="Z502" s="123"/>
      <c r="AK502" s="175" t="str">
        <f t="shared" si="88"/>
        <v>RetriggersAgingNov - 14No action</v>
      </c>
      <c r="AL502" t="s">
        <v>599</v>
      </c>
      <c r="AM502" t="s">
        <v>391</v>
      </c>
      <c r="AN502" t="s">
        <v>302</v>
      </c>
      <c r="AO502" t="s">
        <v>623</v>
      </c>
      <c r="AP502">
        <v>859</v>
      </c>
      <c r="AQ502">
        <v>1423</v>
      </c>
      <c r="AR502">
        <v>0.60365425159999997</v>
      </c>
      <c r="AS502" s="175" t="str">
        <f t="shared" si="89"/>
        <v>Nov - 14</v>
      </c>
      <c r="AX502" s="175"/>
      <c r="BF502" s="30"/>
    </row>
    <row r="503" spans="2:58" x14ac:dyDescent="0.3">
      <c r="B503" s="12"/>
      <c r="F503" s="123"/>
      <c r="G503" s="123"/>
      <c r="I503" s="34"/>
      <c r="J503" s="30"/>
      <c r="N503" s="175" t="str">
        <f t="shared" si="86"/>
        <v>RetriggersAgingJul - 14No Action Taken (Not Req)</v>
      </c>
      <c r="O503" t="s">
        <v>599</v>
      </c>
      <c r="P503" t="s">
        <v>391</v>
      </c>
      <c r="Q503" t="s">
        <v>298</v>
      </c>
      <c r="R503" t="s">
        <v>617</v>
      </c>
      <c r="S503">
        <v>1</v>
      </c>
      <c r="T503">
        <v>149</v>
      </c>
      <c r="U503">
        <v>6.7114093999999999E-3</v>
      </c>
      <c r="V503" s="175" t="str">
        <f t="shared" si="87"/>
        <v>Jul - 14</v>
      </c>
      <c r="Z503" s="123"/>
      <c r="AK503" s="175" t="str">
        <f t="shared" si="88"/>
        <v>RetriggersAgingNov - 14Others</v>
      </c>
      <c r="AL503" t="s">
        <v>599</v>
      </c>
      <c r="AM503" t="s">
        <v>391</v>
      </c>
      <c r="AN503" t="s">
        <v>302</v>
      </c>
      <c r="AO503" t="s">
        <v>106</v>
      </c>
      <c r="AP503">
        <v>10</v>
      </c>
      <c r="AQ503">
        <v>1423</v>
      </c>
      <c r="AR503">
        <v>7.0274068999999998E-3</v>
      </c>
      <c r="AS503" s="175" t="str">
        <f t="shared" si="89"/>
        <v>Nov - 14</v>
      </c>
      <c r="AX503" s="175"/>
      <c r="BF503" s="30"/>
    </row>
    <row r="504" spans="2:58" x14ac:dyDescent="0.3">
      <c r="B504" s="12"/>
      <c r="F504" s="123"/>
      <c r="G504" s="123"/>
      <c r="I504" s="34"/>
      <c r="J504" s="30"/>
      <c r="N504" s="175" t="str">
        <f t="shared" si="86"/>
        <v>RetriggersAgingJul - 14Action Taken (Timely)</v>
      </c>
      <c r="O504" t="s">
        <v>599</v>
      </c>
      <c r="P504" t="s">
        <v>391</v>
      </c>
      <c r="Q504" t="s">
        <v>298</v>
      </c>
      <c r="R504" t="s">
        <v>588</v>
      </c>
      <c r="S504">
        <v>13</v>
      </c>
      <c r="T504">
        <v>149</v>
      </c>
      <c r="U504">
        <v>8.7248322099999998E-2</v>
      </c>
      <c r="V504" s="175" t="str">
        <f t="shared" si="87"/>
        <v>Jul - 14</v>
      </c>
      <c r="Z504" s="123"/>
      <c r="AK504" s="175" t="str">
        <f t="shared" si="88"/>
        <v>RetriggersAgingNov - 14Payment plan</v>
      </c>
      <c r="AL504" t="s">
        <v>599</v>
      </c>
      <c r="AM504" t="s">
        <v>391</v>
      </c>
      <c r="AN504" t="s">
        <v>302</v>
      </c>
      <c r="AO504" t="s">
        <v>538</v>
      </c>
      <c r="AP504">
        <v>128</v>
      </c>
      <c r="AQ504">
        <v>1423</v>
      </c>
      <c r="AR504">
        <v>8.9950808199999996E-2</v>
      </c>
      <c r="AS504" s="175" t="str">
        <f t="shared" si="89"/>
        <v>Nov - 14</v>
      </c>
      <c r="AX504" s="175"/>
      <c r="BF504" s="30"/>
    </row>
    <row r="505" spans="2:58" x14ac:dyDescent="0.3">
      <c r="B505" s="12"/>
      <c r="F505" s="123"/>
      <c r="G505" s="123"/>
      <c r="I505" s="34"/>
      <c r="J505" s="30"/>
      <c r="N505" s="175" t="str">
        <f t="shared" si="86"/>
        <v>RetriggersAgingJul - 14Action Taken (Late)</v>
      </c>
      <c r="O505" t="s">
        <v>599</v>
      </c>
      <c r="P505" t="s">
        <v>391</v>
      </c>
      <c r="Q505" t="s">
        <v>298</v>
      </c>
      <c r="R505" t="s">
        <v>589</v>
      </c>
      <c r="S505">
        <v>20</v>
      </c>
      <c r="T505">
        <v>149</v>
      </c>
      <c r="U505">
        <v>0.13422818789999999</v>
      </c>
      <c r="V505" s="175" t="str">
        <f t="shared" si="87"/>
        <v>Jul - 14</v>
      </c>
      <c r="Z505" s="123"/>
      <c r="AK505" s="175" t="str">
        <f t="shared" si="88"/>
        <v>RetriggersAgingNov - 14Risk action</v>
      </c>
      <c r="AL505" t="s">
        <v>599</v>
      </c>
      <c r="AM505" t="s">
        <v>391</v>
      </c>
      <c r="AN505" t="s">
        <v>302</v>
      </c>
      <c r="AO505" t="s">
        <v>539</v>
      </c>
      <c r="AP505">
        <v>20</v>
      </c>
      <c r="AQ505">
        <v>1423</v>
      </c>
      <c r="AR505">
        <v>1.40548138E-2</v>
      </c>
      <c r="AS505" s="175" t="str">
        <f t="shared" si="89"/>
        <v>Nov - 14</v>
      </c>
      <c r="AX505" s="175"/>
      <c r="BF505" s="30"/>
    </row>
    <row r="506" spans="2:58" x14ac:dyDescent="0.3">
      <c r="B506" s="12"/>
      <c r="F506" s="123"/>
      <c r="G506" s="123"/>
      <c r="I506" s="34"/>
      <c r="J506" s="30"/>
      <c r="N506" s="175" t="str">
        <f t="shared" si="86"/>
        <v>RetriggersAgingJun - 14No Action Taken (Req)</v>
      </c>
      <c r="O506" t="s">
        <v>599</v>
      </c>
      <c r="P506" t="s">
        <v>391</v>
      </c>
      <c r="Q506" t="s">
        <v>297</v>
      </c>
      <c r="R506" t="s">
        <v>616</v>
      </c>
      <c r="S506">
        <v>93</v>
      </c>
      <c r="T506">
        <v>129</v>
      </c>
      <c r="U506">
        <v>0.7209302326</v>
      </c>
      <c r="V506" s="175" t="str">
        <f t="shared" si="87"/>
        <v>Jun - 14</v>
      </c>
      <c r="Z506" s="123"/>
      <c r="AK506" s="175" t="str">
        <f t="shared" si="88"/>
        <v>RetriggersCV dropNov - 14Customer contact</v>
      </c>
      <c r="AL506" t="s">
        <v>599</v>
      </c>
      <c r="AM506" t="s">
        <v>203</v>
      </c>
      <c r="AN506" t="s">
        <v>302</v>
      </c>
      <c r="AO506" t="s">
        <v>571</v>
      </c>
      <c r="AP506">
        <v>210</v>
      </c>
      <c r="AQ506">
        <v>1671</v>
      </c>
      <c r="AR506">
        <v>0.12567324960000001</v>
      </c>
      <c r="AS506" s="175" t="str">
        <f t="shared" si="89"/>
        <v>Nov - 14</v>
      </c>
      <c r="AX506" s="175"/>
      <c r="BF506" s="30"/>
    </row>
    <row r="507" spans="2:58" x14ac:dyDescent="0.3">
      <c r="B507" s="12"/>
      <c r="F507" s="123"/>
      <c r="G507" s="123"/>
      <c r="I507" s="34"/>
      <c r="J507" s="30"/>
      <c r="N507" s="175" t="str">
        <f t="shared" si="86"/>
        <v>RetriggersAgingJun - 14No Action Taken (Not Req)</v>
      </c>
      <c r="O507" t="s">
        <v>599</v>
      </c>
      <c r="P507" t="s">
        <v>391</v>
      </c>
      <c r="Q507" t="s">
        <v>297</v>
      </c>
      <c r="R507" t="s">
        <v>617</v>
      </c>
      <c r="S507">
        <v>1</v>
      </c>
      <c r="T507">
        <v>129</v>
      </c>
      <c r="U507">
        <v>7.7519379999999999E-3</v>
      </c>
      <c r="V507" s="175" t="str">
        <f t="shared" si="87"/>
        <v>Jun - 14</v>
      </c>
      <c r="Z507" s="123"/>
      <c r="AK507" s="175" t="str">
        <f t="shared" si="88"/>
        <v>RetriggersCV dropNov - 14Debit ACH</v>
      </c>
      <c r="AL507" t="s">
        <v>599</v>
      </c>
      <c r="AM507" t="s">
        <v>203</v>
      </c>
      <c r="AN507" t="s">
        <v>302</v>
      </c>
      <c r="AO507" t="s">
        <v>202</v>
      </c>
      <c r="AP507">
        <v>7</v>
      </c>
      <c r="AQ507">
        <v>1671</v>
      </c>
      <c r="AR507">
        <v>4.1891083000000001E-3</v>
      </c>
      <c r="AS507" s="175" t="str">
        <f t="shared" si="89"/>
        <v>Nov - 14</v>
      </c>
      <c r="AX507" s="175"/>
      <c r="BF507" s="30"/>
    </row>
    <row r="508" spans="2:58" x14ac:dyDescent="0.3">
      <c r="B508" s="12"/>
      <c r="F508" s="123"/>
      <c r="G508" s="123"/>
      <c r="I508" s="34"/>
      <c r="J508" s="30"/>
      <c r="N508" s="175" t="str">
        <f t="shared" si="86"/>
        <v>RetriggersAgingJun - 14Action Taken (Timely)</v>
      </c>
      <c r="O508" t="s">
        <v>599</v>
      </c>
      <c r="P508" t="s">
        <v>391</v>
      </c>
      <c r="Q508" t="s">
        <v>297</v>
      </c>
      <c r="R508" t="s">
        <v>588</v>
      </c>
      <c r="S508">
        <v>20</v>
      </c>
      <c r="T508">
        <v>129</v>
      </c>
      <c r="U508">
        <v>0.1550387597</v>
      </c>
      <c r="V508" s="175" t="str">
        <f t="shared" si="87"/>
        <v>Jun - 14</v>
      </c>
      <c r="Z508" s="123"/>
      <c r="AK508" s="175" t="str">
        <f t="shared" si="88"/>
        <v>RetriggersCV dropNov - 14No action</v>
      </c>
      <c r="AL508" t="s">
        <v>599</v>
      </c>
      <c r="AM508" t="s">
        <v>203</v>
      </c>
      <c r="AN508" t="s">
        <v>302</v>
      </c>
      <c r="AO508" t="s">
        <v>623</v>
      </c>
      <c r="AP508">
        <v>1392</v>
      </c>
      <c r="AQ508">
        <v>1671</v>
      </c>
      <c r="AR508">
        <v>0.83303411130000005</v>
      </c>
      <c r="AS508" s="175" t="str">
        <f t="shared" si="89"/>
        <v>Nov - 14</v>
      </c>
      <c r="AX508" s="175"/>
      <c r="BF508" s="30"/>
    </row>
    <row r="509" spans="2:58" x14ac:dyDescent="0.3">
      <c r="B509" s="12"/>
      <c r="F509" s="123"/>
      <c r="G509" s="123"/>
      <c r="I509" s="34"/>
      <c r="J509" s="30"/>
      <c r="N509" s="175" t="str">
        <f t="shared" si="86"/>
        <v>RetriggersAgingJun - 14Action Taken (Late)</v>
      </c>
      <c r="O509" t="s">
        <v>599</v>
      </c>
      <c r="P509" t="s">
        <v>391</v>
      </c>
      <c r="Q509" t="s">
        <v>297</v>
      </c>
      <c r="R509" t="s">
        <v>589</v>
      </c>
      <c r="S509">
        <v>15</v>
      </c>
      <c r="T509">
        <v>129</v>
      </c>
      <c r="U509">
        <v>0.1162790698</v>
      </c>
      <c r="V509" s="175" t="str">
        <f t="shared" si="87"/>
        <v>Jun - 14</v>
      </c>
      <c r="Z509" s="123"/>
      <c r="AK509" s="175" t="str">
        <f t="shared" si="88"/>
        <v>RetriggersCV dropNov - 14Others</v>
      </c>
      <c r="AL509" t="s">
        <v>599</v>
      </c>
      <c r="AM509" t="s">
        <v>203</v>
      </c>
      <c r="AN509" t="s">
        <v>302</v>
      </c>
      <c r="AO509" t="s">
        <v>106</v>
      </c>
      <c r="AP509">
        <v>2</v>
      </c>
      <c r="AQ509">
        <v>1671</v>
      </c>
      <c r="AR509">
        <v>1.1968880999999999E-3</v>
      </c>
      <c r="AS509" s="175" t="str">
        <f t="shared" si="89"/>
        <v>Nov - 14</v>
      </c>
      <c r="AX509" s="175"/>
      <c r="BF509" s="30"/>
    </row>
    <row r="510" spans="2:58" x14ac:dyDescent="0.3">
      <c r="B510" s="12"/>
      <c r="F510" s="123"/>
      <c r="G510" s="123"/>
      <c r="I510" s="34"/>
      <c r="J510" s="30"/>
      <c r="N510" s="175" t="str">
        <f t="shared" si="86"/>
        <v>RetriggersAgingMar - 14No Action Taken (Req)</v>
      </c>
      <c r="O510" t="s">
        <v>599</v>
      </c>
      <c r="P510" t="s">
        <v>391</v>
      </c>
      <c r="Q510" t="s">
        <v>525</v>
      </c>
      <c r="R510" t="s">
        <v>616</v>
      </c>
      <c r="S510">
        <v>74</v>
      </c>
      <c r="T510">
        <v>102</v>
      </c>
      <c r="U510">
        <v>0.72549019609999998</v>
      </c>
      <c r="V510" s="175" t="str">
        <f t="shared" si="87"/>
        <v>Mar - 14</v>
      </c>
      <c r="Z510" s="123"/>
      <c r="AK510" s="175" t="str">
        <f t="shared" si="88"/>
        <v>RetriggersCV dropNov - 14Payment plan</v>
      </c>
      <c r="AL510" t="s">
        <v>599</v>
      </c>
      <c r="AM510" t="s">
        <v>203</v>
      </c>
      <c r="AN510" t="s">
        <v>302</v>
      </c>
      <c r="AO510" t="s">
        <v>538</v>
      </c>
      <c r="AP510">
        <v>50</v>
      </c>
      <c r="AQ510">
        <v>1671</v>
      </c>
      <c r="AR510">
        <v>2.9922202299999999E-2</v>
      </c>
      <c r="AS510" s="175" t="str">
        <f t="shared" si="89"/>
        <v>Nov - 14</v>
      </c>
      <c r="AX510" s="175"/>
      <c r="BF510" s="30"/>
    </row>
    <row r="511" spans="2:58" x14ac:dyDescent="0.3">
      <c r="B511" s="12"/>
      <c r="F511" s="123"/>
      <c r="G511" s="123"/>
      <c r="I511" s="34"/>
      <c r="J511" s="30"/>
      <c r="N511" s="175" t="str">
        <f t="shared" si="86"/>
        <v>RetriggersAgingMar - 14Action Taken (Timely)</v>
      </c>
      <c r="O511" t="s">
        <v>599</v>
      </c>
      <c r="P511" t="s">
        <v>391</v>
      </c>
      <c r="Q511" t="s">
        <v>525</v>
      </c>
      <c r="R511" t="s">
        <v>588</v>
      </c>
      <c r="S511">
        <v>8</v>
      </c>
      <c r="T511">
        <v>102</v>
      </c>
      <c r="U511">
        <v>7.8431372499999999E-2</v>
      </c>
      <c r="V511" s="175" t="str">
        <f t="shared" si="87"/>
        <v>Mar - 14</v>
      </c>
      <c r="Z511" s="123"/>
      <c r="AK511" s="175" t="str">
        <f t="shared" si="88"/>
        <v>RetriggersCV dropNov - 14Risk action</v>
      </c>
      <c r="AL511" t="s">
        <v>599</v>
      </c>
      <c r="AM511" t="s">
        <v>203</v>
      </c>
      <c r="AN511" t="s">
        <v>302</v>
      </c>
      <c r="AO511" t="s">
        <v>539</v>
      </c>
      <c r="AP511">
        <v>10</v>
      </c>
      <c r="AQ511">
        <v>1671</v>
      </c>
      <c r="AR511">
        <v>5.9844405000000003E-3</v>
      </c>
      <c r="AS511" s="175" t="str">
        <f t="shared" si="89"/>
        <v>Nov - 14</v>
      </c>
      <c r="AX511" s="175"/>
      <c r="BF511" s="30"/>
    </row>
    <row r="512" spans="2:58" x14ac:dyDescent="0.3">
      <c r="B512" s="12"/>
      <c r="F512" s="123"/>
      <c r="G512" s="123"/>
      <c r="I512" s="34"/>
      <c r="J512" s="30"/>
      <c r="N512" s="175" t="str">
        <f t="shared" si="86"/>
        <v>RetriggersAgingMar - 14Action Taken (Late)</v>
      </c>
      <c r="O512" t="s">
        <v>599</v>
      </c>
      <c r="P512" t="s">
        <v>391</v>
      </c>
      <c r="Q512" t="s">
        <v>525</v>
      </c>
      <c r="R512" t="s">
        <v>589</v>
      </c>
      <c r="S512">
        <v>20</v>
      </c>
      <c r="T512">
        <v>102</v>
      </c>
      <c r="U512">
        <v>0.1960784314</v>
      </c>
      <c r="V512" s="175" t="str">
        <f t="shared" si="87"/>
        <v>Mar - 14</v>
      </c>
      <c r="Z512" s="123"/>
      <c r="AK512" s="175" t="str">
        <f t="shared" si="88"/>
        <v>RetriggersDebit ACH behaviorNov - 14Customer contact</v>
      </c>
      <c r="AL512" t="s">
        <v>599</v>
      </c>
      <c r="AM512" t="s">
        <v>204</v>
      </c>
      <c r="AN512" t="s">
        <v>302</v>
      </c>
      <c r="AO512" t="s">
        <v>571</v>
      </c>
      <c r="AP512">
        <v>32</v>
      </c>
      <c r="AQ512">
        <v>420</v>
      </c>
      <c r="AR512">
        <v>7.6190476199999996E-2</v>
      </c>
      <c r="AS512" s="175" t="str">
        <f t="shared" si="89"/>
        <v>Nov - 14</v>
      </c>
      <c r="AX512" s="175"/>
      <c r="BF512" s="30"/>
    </row>
    <row r="513" spans="2:58" x14ac:dyDescent="0.3">
      <c r="B513" s="12"/>
      <c r="F513" s="123"/>
      <c r="G513" s="123"/>
      <c r="I513" s="34"/>
      <c r="J513" s="30"/>
      <c r="N513" s="175" t="str">
        <f t="shared" si="86"/>
        <v>RetriggersAgingMay - 14No Action Taken (Req)</v>
      </c>
      <c r="O513" t="s">
        <v>599</v>
      </c>
      <c r="P513" t="s">
        <v>391</v>
      </c>
      <c r="Q513" t="s">
        <v>296</v>
      </c>
      <c r="R513" t="s">
        <v>616</v>
      </c>
      <c r="S513">
        <v>116</v>
      </c>
      <c r="T513">
        <v>174</v>
      </c>
      <c r="U513">
        <v>0.66666666669999997</v>
      </c>
      <c r="V513" s="175" t="str">
        <f t="shared" si="87"/>
        <v>May - 14</v>
      </c>
      <c r="Z513" s="123"/>
      <c r="AK513" s="175" t="str">
        <f t="shared" si="88"/>
        <v>RetriggersDebit ACH behaviorNov - 14Debit ACH</v>
      </c>
      <c r="AL513" t="s">
        <v>599</v>
      </c>
      <c r="AM513" t="s">
        <v>204</v>
      </c>
      <c r="AN513" t="s">
        <v>302</v>
      </c>
      <c r="AO513" t="s">
        <v>202</v>
      </c>
      <c r="AP513">
        <v>2</v>
      </c>
      <c r="AQ513">
        <v>420</v>
      </c>
      <c r="AR513">
        <v>4.7619048000000002E-3</v>
      </c>
      <c r="AS513" s="175" t="str">
        <f t="shared" si="89"/>
        <v>Nov - 14</v>
      </c>
      <c r="AX513" s="175"/>
      <c r="BF513" s="30"/>
    </row>
    <row r="514" spans="2:58" x14ac:dyDescent="0.3">
      <c r="B514" s="12"/>
      <c r="F514" s="123"/>
      <c r="G514" s="123"/>
      <c r="I514" s="34"/>
      <c r="J514" s="30"/>
      <c r="N514" s="175" t="str">
        <f t="shared" si="86"/>
        <v>RetriggersAgingMay - 14No Action Taken (Not Req)</v>
      </c>
      <c r="O514" t="s">
        <v>599</v>
      </c>
      <c r="P514" t="s">
        <v>391</v>
      </c>
      <c r="Q514" t="s">
        <v>296</v>
      </c>
      <c r="R514" t="s">
        <v>617</v>
      </c>
      <c r="S514">
        <v>3</v>
      </c>
      <c r="T514">
        <v>174</v>
      </c>
      <c r="U514">
        <v>1.7241379300000002E-2</v>
      </c>
      <c r="V514" s="175" t="str">
        <f t="shared" si="87"/>
        <v>May - 14</v>
      </c>
      <c r="Z514" s="123"/>
      <c r="AK514" s="175" t="str">
        <f t="shared" si="88"/>
        <v>RetriggersDebit ACH behaviorNov - 14No action</v>
      </c>
      <c r="AL514" t="s">
        <v>599</v>
      </c>
      <c r="AM514" t="s">
        <v>204</v>
      </c>
      <c r="AN514" t="s">
        <v>302</v>
      </c>
      <c r="AO514" t="s">
        <v>623</v>
      </c>
      <c r="AP514">
        <v>368</v>
      </c>
      <c r="AQ514">
        <v>420</v>
      </c>
      <c r="AR514">
        <v>0.87619047620000001</v>
      </c>
      <c r="AS514" s="175" t="str">
        <f t="shared" si="89"/>
        <v>Nov - 14</v>
      </c>
      <c r="AX514" s="175"/>
      <c r="BF514" s="30"/>
    </row>
    <row r="515" spans="2:58" x14ac:dyDescent="0.3">
      <c r="B515" s="12"/>
      <c r="F515" s="123"/>
      <c r="G515" s="123"/>
      <c r="I515" s="34"/>
      <c r="J515" s="30"/>
      <c r="N515" s="175" t="str">
        <f t="shared" si="86"/>
        <v>RetriggersAgingMay - 14Action Taken (Timely)</v>
      </c>
      <c r="O515" t="s">
        <v>599</v>
      </c>
      <c r="P515" t="s">
        <v>391</v>
      </c>
      <c r="Q515" t="s">
        <v>296</v>
      </c>
      <c r="R515" t="s">
        <v>588</v>
      </c>
      <c r="S515">
        <v>27</v>
      </c>
      <c r="T515">
        <v>174</v>
      </c>
      <c r="U515">
        <v>0.15517241379999999</v>
      </c>
      <c r="V515" s="175" t="str">
        <f t="shared" si="87"/>
        <v>May - 14</v>
      </c>
      <c r="Z515" s="123"/>
      <c r="AK515" s="175" t="str">
        <f t="shared" si="88"/>
        <v>RetriggersDebit ACH behaviorNov - 14Others</v>
      </c>
      <c r="AL515" t="s">
        <v>599</v>
      </c>
      <c r="AM515" t="s">
        <v>204</v>
      </c>
      <c r="AN515" t="s">
        <v>302</v>
      </c>
      <c r="AO515" t="s">
        <v>106</v>
      </c>
      <c r="AP515">
        <v>4</v>
      </c>
      <c r="AQ515">
        <v>420</v>
      </c>
      <c r="AR515">
        <v>9.5238094999999991E-3</v>
      </c>
      <c r="AS515" s="175" t="str">
        <f t="shared" si="89"/>
        <v>Nov - 14</v>
      </c>
      <c r="AX515" s="175"/>
      <c r="BF515" s="30"/>
    </row>
    <row r="516" spans="2:58" x14ac:dyDescent="0.3">
      <c r="B516" s="12"/>
      <c r="F516" s="123"/>
      <c r="G516" s="123"/>
      <c r="I516" s="34"/>
      <c r="J516" s="30"/>
      <c r="N516" s="175" t="str">
        <f t="shared" si="86"/>
        <v>RetriggersAgingMay - 14Action Taken (Late)</v>
      </c>
      <c r="O516" t="s">
        <v>599</v>
      </c>
      <c r="P516" t="s">
        <v>391</v>
      </c>
      <c r="Q516" t="s">
        <v>296</v>
      </c>
      <c r="R516" t="s">
        <v>589</v>
      </c>
      <c r="S516">
        <v>28</v>
      </c>
      <c r="T516">
        <v>174</v>
      </c>
      <c r="U516">
        <v>0.16091954019999999</v>
      </c>
      <c r="V516" s="175" t="str">
        <f t="shared" si="87"/>
        <v>May - 14</v>
      </c>
      <c r="Z516" s="123"/>
      <c r="AK516" s="175" t="str">
        <f t="shared" si="88"/>
        <v>RetriggersDebit ACH behaviorNov - 14Payment plan</v>
      </c>
      <c r="AL516" t="s">
        <v>599</v>
      </c>
      <c r="AM516" t="s">
        <v>204</v>
      </c>
      <c r="AN516" t="s">
        <v>302</v>
      </c>
      <c r="AO516" t="s">
        <v>538</v>
      </c>
      <c r="AP516">
        <v>12</v>
      </c>
      <c r="AQ516">
        <v>420</v>
      </c>
      <c r="AR516">
        <v>2.85714286E-2</v>
      </c>
      <c r="AS516" s="175" t="str">
        <f t="shared" si="89"/>
        <v>Nov - 14</v>
      </c>
      <c r="AX516" s="175"/>
      <c r="BF516" s="30"/>
    </row>
    <row r="517" spans="2:58" x14ac:dyDescent="0.3">
      <c r="B517" s="12"/>
      <c r="F517" s="123"/>
      <c r="G517" s="123"/>
      <c r="I517" s="34"/>
      <c r="J517" s="30"/>
      <c r="N517" s="175" t="str">
        <f t="shared" ref="N517:N580" si="90">CONCATENATE(O517,P517,Q517,R517)</f>
        <v>RetriggersAgingNov - 14No Action Taken (Req)</v>
      </c>
      <c r="O517" t="s">
        <v>599</v>
      </c>
      <c r="P517" t="s">
        <v>391</v>
      </c>
      <c r="Q517" t="s">
        <v>302</v>
      </c>
      <c r="R517" t="s">
        <v>616</v>
      </c>
      <c r="S517">
        <v>135</v>
      </c>
      <c r="T517">
        <v>211</v>
      </c>
      <c r="U517">
        <v>0.63981042649999997</v>
      </c>
      <c r="V517" s="175" t="str">
        <f t="shared" ref="V517:V580" si="91">IF(Q517="All Months","All Months",CONCATENATE(TEXT(Q517,"mmm")," - ", TEXT(Q517,"dd")))</f>
        <v>Nov - 14</v>
      </c>
      <c r="Z517" s="123"/>
      <c r="AK517" s="175" t="str">
        <f t="shared" ref="AK517:AK580" si="92">CONCATENATE(AL517,AM517,AN517,AO517)</f>
        <v>RetriggersDebit ACH behaviorNov - 14Risk action</v>
      </c>
      <c r="AL517" t="s">
        <v>599</v>
      </c>
      <c r="AM517" t="s">
        <v>204</v>
      </c>
      <c r="AN517" t="s">
        <v>302</v>
      </c>
      <c r="AO517" t="s">
        <v>539</v>
      </c>
      <c r="AP517">
        <v>2</v>
      </c>
      <c r="AQ517">
        <v>420</v>
      </c>
      <c r="AR517">
        <v>4.7619048000000002E-3</v>
      </c>
      <c r="AS517" s="175" t="str">
        <f t="shared" ref="AS517:AS580" si="93">IF(AN517="All Months","All Months",CONCATENATE(TEXT(AN517,"mmm")," - ", TEXT(AN517,"dd")))</f>
        <v>Nov - 14</v>
      </c>
      <c r="AX517" s="175"/>
      <c r="BF517" s="30"/>
    </row>
    <row r="518" spans="2:58" x14ac:dyDescent="0.3">
      <c r="B518" s="12"/>
      <c r="F518" s="123"/>
      <c r="G518" s="123"/>
      <c r="I518" s="34"/>
      <c r="J518" s="30"/>
      <c r="N518" s="175" t="str">
        <f t="shared" si="90"/>
        <v>RetriggersAgingNov - 14Action Taken (Timely)</v>
      </c>
      <c r="O518" t="s">
        <v>599</v>
      </c>
      <c r="P518" t="s">
        <v>391</v>
      </c>
      <c r="Q518" t="s">
        <v>302</v>
      </c>
      <c r="R518" t="s">
        <v>588</v>
      </c>
      <c r="S518">
        <v>41</v>
      </c>
      <c r="T518">
        <v>211</v>
      </c>
      <c r="U518">
        <v>0.1943127962</v>
      </c>
      <c r="V518" s="175" t="str">
        <f t="shared" si="91"/>
        <v>Nov - 14</v>
      </c>
      <c r="Z518" s="123"/>
      <c r="AK518" s="175" t="str">
        <f t="shared" si="92"/>
        <v>RetriggersNo amortizationNov - 14Customer contact</v>
      </c>
      <c r="AL518" t="s">
        <v>599</v>
      </c>
      <c r="AM518" t="s">
        <v>537</v>
      </c>
      <c r="AN518" t="s">
        <v>302</v>
      </c>
      <c r="AO518" t="s">
        <v>571</v>
      </c>
      <c r="AP518">
        <v>731</v>
      </c>
      <c r="AQ518">
        <v>6596</v>
      </c>
      <c r="AR518">
        <v>0.1108247423</v>
      </c>
      <c r="AS518" s="175" t="str">
        <f t="shared" si="93"/>
        <v>Nov - 14</v>
      </c>
      <c r="AX518" s="175"/>
      <c r="BF518" s="30"/>
    </row>
    <row r="519" spans="2:58" x14ac:dyDescent="0.3">
      <c r="B519" s="12"/>
      <c r="F519" s="123"/>
      <c r="G519" s="123"/>
      <c r="I519" s="34"/>
      <c r="J519" s="30"/>
      <c r="N519" s="175" t="str">
        <f t="shared" si="90"/>
        <v>RetriggersAgingNov - 14Action Taken (Late)</v>
      </c>
      <c r="O519" t="s">
        <v>599</v>
      </c>
      <c r="P519" t="s">
        <v>391</v>
      </c>
      <c r="Q519" t="s">
        <v>302</v>
      </c>
      <c r="R519" t="s">
        <v>589</v>
      </c>
      <c r="S519">
        <v>35</v>
      </c>
      <c r="T519">
        <v>211</v>
      </c>
      <c r="U519">
        <v>0.1658767773</v>
      </c>
      <c r="V519" s="175" t="str">
        <f t="shared" si="91"/>
        <v>Nov - 14</v>
      </c>
      <c r="Z519" s="123"/>
      <c r="AK519" s="175" t="str">
        <f t="shared" si="92"/>
        <v>RetriggersNo amortizationNov - 14Debit ACH</v>
      </c>
      <c r="AL519" t="s">
        <v>599</v>
      </c>
      <c r="AM519" t="s">
        <v>537</v>
      </c>
      <c r="AN519" t="s">
        <v>302</v>
      </c>
      <c r="AO519" t="s">
        <v>202</v>
      </c>
      <c r="AP519">
        <v>77</v>
      </c>
      <c r="AQ519">
        <v>6596</v>
      </c>
      <c r="AR519">
        <v>1.16737417E-2</v>
      </c>
      <c r="AS519" s="175" t="str">
        <f t="shared" si="93"/>
        <v>Nov - 14</v>
      </c>
      <c r="AX519" s="175"/>
      <c r="BF519" s="30"/>
    </row>
    <row r="520" spans="2:58" x14ac:dyDescent="0.3">
      <c r="B520" s="12"/>
      <c r="F520" s="123"/>
      <c r="G520" s="123"/>
      <c r="I520" s="34"/>
      <c r="J520" s="30"/>
      <c r="N520" s="175" t="str">
        <f t="shared" si="90"/>
        <v>RetriggersAgingOct - 14No Action Taken (Req)</v>
      </c>
      <c r="O520" t="s">
        <v>599</v>
      </c>
      <c r="P520" t="s">
        <v>391</v>
      </c>
      <c r="Q520" t="s">
        <v>301</v>
      </c>
      <c r="R520" t="s">
        <v>616</v>
      </c>
      <c r="S520">
        <v>141</v>
      </c>
      <c r="T520">
        <v>250</v>
      </c>
      <c r="U520">
        <v>0.56399999999999995</v>
      </c>
      <c r="V520" s="175" t="str">
        <f t="shared" si="91"/>
        <v>Oct - 14</v>
      </c>
      <c r="Z520" s="123"/>
      <c r="AK520" s="175" t="str">
        <f t="shared" si="92"/>
        <v>RetriggersNo amortizationNov - 14No action</v>
      </c>
      <c r="AL520" t="s">
        <v>599</v>
      </c>
      <c r="AM520" t="s">
        <v>537</v>
      </c>
      <c r="AN520" t="s">
        <v>302</v>
      </c>
      <c r="AO520" t="s">
        <v>623</v>
      </c>
      <c r="AP520">
        <v>5159</v>
      </c>
      <c r="AQ520">
        <v>6596</v>
      </c>
      <c r="AR520">
        <v>0.78214069129999997</v>
      </c>
      <c r="AS520" s="175" t="str">
        <f t="shared" si="93"/>
        <v>Nov - 14</v>
      </c>
      <c r="AX520" s="175"/>
      <c r="BF520" s="30"/>
    </row>
    <row r="521" spans="2:58" x14ac:dyDescent="0.3">
      <c r="B521" s="12"/>
      <c r="F521" s="123"/>
      <c r="G521" s="123"/>
      <c r="I521" s="34"/>
      <c r="J521" s="30"/>
      <c r="N521" s="175" t="str">
        <f t="shared" si="90"/>
        <v>RetriggersAgingOct - 14No Action Taken (Not Req)</v>
      </c>
      <c r="O521" t="s">
        <v>599</v>
      </c>
      <c r="P521" t="s">
        <v>391</v>
      </c>
      <c r="Q521" t="s">
        <v>301</v>
      </c>
      <c r="R521" t="s">
        <v>617</v>
      </c>
      <c r="S521">
        <v>3</v>
      </c>
      <c r="T521">
        <v>250</v>
      </c>
      <c r="U521">
        <v>1.2E-2</v>
      </c>
      <c r="V521" s="175" t="str">
        <f t="shared" si="91"/>
        <v>Oct - 14</v>
      </c>
      <c r="Z521" s="123"/>
      <c r="AK521" s="175" t="str">
        <f t="shared" si="92"/>
        <v>RetriggersNo amortizationNov - 14Others</v>
      </c>
      <c r="AL521" t="s">
        <v>599</v>
      </c>
      <c r="AM521" t="s">
        <v>537</v>
      </c>
      <c r="AN521" t="s">
        <v>302</v>
      </c>
      <c r="AO521" t="s">
        <v>106</v>
      </c>
      <c r="AP521">
        <v>34</v>
      </c>
      <c r="AQ521">
        <v>6596</v>
      </c>
      <c r="AR521">
        <v>5.1546392E-3</v>
      </c>
      <c r="AS521" s="175" t="str">
        <f t="shared" si="93"/>
        <v>Nov - 14</v>
      </c>
      <c r="AX521" s="175"/>
      <c r="BF521" s="30"/>
    </row>
    <row r="522" spans="2:58" x14ac:dyDescent="0.3">
      <c r="B522" s="12"/>
      <c r="F522" s="123"/>
      <c r="G522" s="123"/>
      <c r="I522" s="34"/>
      <c r="J522" s="30"/>
      <c r="N522" s="175" t="str">
        <f t="shared" si="90"/>
        <v>RetriggersAgingOct - 14Action Taken (Timely)</v>
      </c>
      <c r="O522" t="s">
        <v>599</v>
      </c>
      <c r="P522" t="s">
        <v>391</v>
      </c>
      <c r="Q522" t="s">
        <v>301</v>
      </c>
      <c r="R522" t="s">
        <v>588</v>
      </c>
      <c r="S522">
        <v>50</v>
      </c>
      <c r="T522">
        <v>250</v>
      </c>
      <c r="U522">
        <v>0.2</v>
      </c>
      <c r="V522" s="175" t="str">
        <f t="shared" si="91"/>
        <v>Oct - 14</v>
      </c>
      <c r="Z522" s="123"/>
      <c r="AK522" s="175" t="str">
        <f t="shared" si="92"/>
        <v>RetriggersNo amortizationNov - 14Payment plan</v>
      </c>
      <c r="AL522" t="s">
        <v>599</v>
      </c>
      <c r="AM522" t="s">
        <v>537</v>
      </c>
      <c r="AN522" t="s">
        <v>302</v>
      </c>
      <c r="AO522" t="s">
        <v>538</v>
      </c>
      <c r="AP522">
        <v>491</v>
      </c>
      <c r="AQ522">
        <v>6596</v>
      </c>
      <c r="AR522">
        <v>7.4439054000000004E-2</v>
      </c>
      <c r="AS522" s="175" t="str">
        <f t="shared" si="93"/>
        <v>Nov - 14</v>
      </c>
      <c r="AX522" s="175"/>
      <c r="BF522" s="30"/>
    </row>
    <row r="523" spans="2:58" x14ac:dyDescent="0.3">
      <c r="B523" s="12"/>
      <c r="F523" s="123"/>
      <c r="G523" s="123"/>
      <c r="I523" s="34"/>
      <c r="J523" s="30"/>
      <c r="N523" s="175" t="str">
        <f t="shared" si="90"/>
        <v>RetriggersAgingOct - 14Action Taken (Late)</v>
      </c>
      <c r="O523" t="s">
        <v>599</v>
      </c>
      <c r="P523" t="s">
        <v>391</v>
      </c>
      <c r="Q523" t="s">
        <v>301</v>
      </c>
      <c r="R523" t="s">
        <v>589</v>
      </c>
      <c r="S523">
        <v>56</v>
      </c>
      <c r="T523">
        <v>250</v>
      </c>
      <c r="U523">
        <v>0.224</v>
      </c>
      <c r="V523" s="175" t="str">
        <f t="shared" si="91"/>
        <v>Oct - 14</v>
      </c>
      <c r="Z523" s="123"/>
      <c r="AK523" s="175" t="str">
        <f t="shared" si="92"/>
        <v>RetriggersNo amortizationNov - 14Risk action</v>
      </c>
      <c r="AL523" t="s">
        <v>599</v>
      </c>
      <c r="AM523" t="s">
        <v>537</v>
      </c>
      <c r="AN523" t="s">
        <v>302</v>
      </c>
      <c r="AO523" t="s">
        <v>539</v>
      </c>
      <c r="AP523">
        <v>104</v>
      </c>
      <c r="AQ523">
        <v>6596</v>
      </c>
      <c r="AR523">
        <v>1.5767131600000001E-2</v>
      </c>
      <c r="AS523" s="175" t="str">
        <f t="shared" si="93"/>
        <v>Nov - 14</v>
      </c>
      <c r="AX523" s="175"/>
      <c r="BF523" s="30"/>
    </row>
    <row r="524" spans="2:58" x14ac:dyDescent="0.3">
      <c r="B524" s="12"/>
      <c r="F524" s="123"/>
      <c r="G524" s="123"/>
      <c r="I524" s="34"/>
      <c r="J524" s="30"/>
      <c r="N524" s="175" t="str">
        <f t="shared" si="90"/>
        <v>RetriggersAgingSep - 14No Action Taken (Req)</v>
      </c>
      <c r="O524" t="s">
        <v>599</v>
      </c>
      <c r="P524" t="s">
        <v>391</v>
      </c>
      <c r="Q524" t="s">
        <v>300</v>
      </c>
      <c r="R524" t="s">
        <v>616</v>
      </c>
      <c r="S524">
        <v>165</v>
      </c>
      <c r="T524">
        <v>250</v>
      </c>
      <c r="U524">
        <v>0.66</v>
      </c>
      <c r="V524" s="175" t="str">
        <f t="shared" si="91"/>
        <v>Sep - 14</v>
      </c>
      <c r="Z524" s="123"/>
      <c r="AK524" s="175" t="str">
        <f t="shared" si="92"/>
        <v>RetriggersOthersNov - 14Customer contact</v>
      </c>
      <c r="AL524" t="s">
        <v>599</v>
      </c>
      <c r="AM524" t="s">
        <v>106</v>
      </c>
      <c r="AN524" t="s">
        <v>302</v>
      </c>
      <c r="AO524" t="s">
        <v>571</v>
      </c>
      <c r="AP524">
        <v>136</v>
      </c>
      <c r="AQ524">
        <v>1302</v>
      </c>
      <c r="AR524">
        <v>0.1044546851</v>
      </c>
      <c r="AS524" s="175" t="str">
        <f t="shared" si="93"/>
        <v>Nov - 14</v>
      </c>
      <c r="AX524" s="175"/>
      <c r="BF524" s="30"/>
    </row>
    <row r="525" spans="2:58" x14ac:dyDescent="0.3">
      <c r="B525" s="12"/>
      <c r="F525" s="123"/>
      <c r="G525" s="123"/>
      <c r="I525" s="34"/>
      <c r="J525" s="30"/>
      <c r="N525" s="175" t="str">
        <f t="shared" si="90"/>
        <v>RetriggersAgingSep - 14No Action Taken (Not Req)</v>
      </c>
      <c r="O525" t="s">
        <v>599</v>
      </c>
      <c r="P525" t="s">
        <v>391</v>
      </c>
      <c r="Q525" t="s">
        <v>300</v>
      </c>
      <c r="R525" t="s">
        <v>617</v>
      </c>
      <c r="S525">
        <v>2</v>
      </c>
      <c r="T525">
        <v>250</v>
      </c>
      <c r="U525">
        <v>8.0000000000000002E-3</v>
      </c>
      <c r="V525" s="175" t="str">
        <f t="shared" si="91"/>
        <v>Sep - 14</v>
      </c>
      <c r="Z525" s="123"/>
      <c r="AK525" s="175" t="str">
        <f t="shared" si="92"/>
        <v>RetriggersOthersNov - 14Debit ACH</v>
      </c>
      <c r="AL525" t="s">
        <v>599</v>
      </c>
      <c r="AM525" t="s">
        <v>106</v>
      </c>
      <c r="AN525" t="s">
        <v>302</v>
      </c>
      <c r="AO525" t="s">
        <v>202</v>
      </c>
      <c r="AP525">
        <v>8</v>
      </c>
      <c r="AQ525">
        <v>1302</v>
      </c>
      <c r="AR525">
        <v>6.1443931999999998E-3</v>
      </c>
      <c r="AS525" s="175" t="str">
        <f t="shared" si="93"/>
        <v>Nov - 14</v>
      </c>
      <c r="AX525" s="175"/>
      <c r="BF525" s="30"/>
    </row>
    <row r="526" spans="2:58" x14ac:dyDescent="0.3">
      <c r="B526" s="12"/>
      <c r="F526" s="123"/>
      <c r="G526" s="123"/>
      <c r="I526" s="34"/>
      <c r="J526" s="30"/>
      <c r="N526" s="175" t="str">
        <f t="shared" si="90"/>
        <v>RetriggersAgingSep - 14Action Taken (Timely)</v>
      </c>
      <c r="O526" t="s">
        <v>599</v>
      </c>
      <c r="P526" t="s">
        <v>391</v>
      </c>
      <c r="Q526" t="s">
        <v>300</v>
      </c>
      <c r="R526" t="s">
        <v>588</v>
      </c>
      <c r="S526">
        <v>45</v>
      </c>
      <c r="T526">
        <v>250</v>
      </c>
      <c r="U526">
        <v>0.18</v>
      </c>
      <c r="V526" s="175" t="str">
        <f t="shared" si="91"/>
        <v>Sep - 14</v>
      </c>
      <c r="Z526" s="123"/>
      <c r="AK526" s="175" t="str">
        <f t="shared" si="92"/>
        <v>RetriggersOthersNov - 14No action</v>
      </c>
      <c r="AL526" t="s">
        <v>599</v>
      </c>
      <c r="AM526" t="s">
        <v>106</v>
      </c>
      <c r="AN526" t="s">
        <v>302</v>
      </c>
      <c r="AO526" t="s">
        <v>623</v>
      </c>
      <c r="AP526">
        <v>1095</v>
      </c>
      <c r="AQ526">
        <v>1302</v>
      </c>
      <c r="AR526">
        <v>0.84101382489999998</v>
      </c>
      <c r="AS526" s="175" t="str">
        <f t="shared" si="93"/>
        <v>Nov - 14</v>
      </c>
      <c r="AX526" s="175"/>
      <c r="BF526" s="30"/>
    </row>
    <row r="527" spans="2:58" x14ac:dyDescent="0.3">
      <c r="B527" s="12"/>
      <c r="F527" s="123"/>
      <c r="G527" s="123"/>
      <c r="I527" s="34"/>
      <c r="J527" s="30"/>
      <c r="N527" s="175" t="str">
        <f t="shared" si="90"/>
        <v>RetriggersAgingSep - 14Action Taken (Late)</v>
      </c>
      <c r="O527" t="s">
        <v>599</v>
      </c>
      <c r="P527" t="s">
        <v>391</v>
      </c>
      <c r="Q527" t="s">
        <v>300</v>
      </c>
      <c r="R527" t="s">
        <v>589</v>
      </c>
      <c r="S527">
        <v>38</v>
      </c>
      <c r="T527">
        <v>250</v>
      </c>
      <c r="U527">
        <v>0.152</v>
      </c>
      <c r="V527" s="175" t="str">
        <f t="shared" si="91"/>
        <v>Sep - 14</v>
      </c>
      <c r="Z527" s="123"/>
      <c r="AK527" s="175" t="str">
        <f t="shared" si="92"/>
        <v>RetriggersOthersNov - 14Others</v>
      </c>
      <c r="AL527" t="s">
        <v>599</v>
      </c>
      <c r="AM527" t="s">
        <v>106</v>
      </c>
      <c r="AN527" t="s">
        <v>302</v>
      </c>
      <c r="AO527" t="s">
        <v>106</v>
      </c>
      <c r="AP527">
        <v>3</v>
      </c>
      <c r="AQ527">
        <v>1302</v>
      </c>
      <c r="AR527">
        <v>2.3041475E-3</v>
      </c>
      <c r="AS527" s="175" t="str">
        <f t="shared" si="93"/>
        <v>Nov - 14</v>
      </c>
      <c r="AX527" s="175"/>
      <c r="BF527" s="30"/>
    </row>
    <row r="528" spans="2:58" x14ac:dyDescent="0.3">
      <c r="B528" s="12"/>
      <c r="F528" s="123"/>
      <c r="G528" s="123"/>
      <c r="I528" s="34"/>
      <c r="J528" s="30"/>
      <c r="N528" s="175" t="str">
        <f t="shared" si="90"/>
        <v>RetriggersCV dropAug - 14No Action Taken (Req)</v>
      </c>
      <c r="O528" t="s">
        <v>599</v>
      </c>
      <c r="P528" t="s">
        <v>203</v>
      </c>
      <c r="Q528" t="s">
        <v>299</v>
      </c>
      <c r="R528" t="s">
        <v>616</v>
      </c>
      <c r="S528">
        <v>12</v>
      </c>
      <c r="T528">
        <v>13</v>
      </c>
      <c r="U528">
        <v>0.9230769231</v>
      </c>
      <c r="V528" s="175" t="str">
        <f t="shared" si="91"/>
        <v>Aug - 14</v>
      </c>
      <c r="Z528" s="123"/>
      <c r="AK528" s="175" t="str">
        <f t="shared" si="92"/>
        <v>RetriggersOthersNov - 14Payment plan</v>
      </c>
      <c r="AL528" t="s">
        <v>599</v>
      </c>
      <c r="AM528" t="s">
        <v>106</v>
      </c>
      <c r="AN528" t="s">
        <v>302</v>
      </c>
      <c r="AO528" t="s">
        <v>538</v>
      </c>
      <c r="AP528">
        <v>47</v>
      </c>
      <c r="AQ528">
        <v>1302</v>
      </c>
      <c r="AR528">
        <v>3.6098310299999999E-2</v>
      </c>
      <c r="AS528" s="175" t="str">
        <f t="shared" si="93"/>
        <v>Nov - 14</v>
      </c>
      <c r="AX528" s="175"/>
      <c r="BF528" s="30"/>
    </row>
    <row r="529" spans="2:58" x14ac:dyDescent="0.3">
      <c r="B529" s="12"/>
      <c r="F529" s="123"/>
      <c r="G529" s="123"/>
      <c r="I529" s="34"/>
      <c r="J529" s="30"/>
      <c r="N529" s="175" t="str">
        <f t="shared" si="90"/>
        <v>RetriggersCV dropAug - 14Action Taken (Timely)</v>
      </c>
      <c r="O529" t="s">
        <v>599</v>
      </c>
      <c r="P529" t="s">
        <v>203</v>
      </c>
      <c r="Q529" t="s">
        <v>299</v>
      </c>
      <c r="R529" t="s">
        <v>588</v>
      </c>
      <c r="S529">
        <v>1</v>
      </c>
      <c r="T529">
        <v>13</v>
      </c>
      <c r="U529">
        <v>7.6923076899999998E-2</v>
      </c>
      <c r="V529" s="175" t="str">
        <f t="shared" si="91"/>
        <v>Aug - 14</v>
      </c>
      <c r="Z529" s="123"/>
      <c r="AK529" s="175" t="str">
        <f t="shared" si="92"/>
        <v>RetriggersOthersNov - 14Risk action</v>
      </c>
      <c r="AL529" t="s">
        <v>599</v>
      </c>
      <c r="AM529" t="s">
        <v>106</v>
      </c>
      <c r="AN529" t="s">
        <v>302</v>
      </c>
      <c r="AO529" t="s">
        <v>539</v>
      </c>
      <c r="AP529">
        <v>13</v>
      </c>
      <c r="AQ529">
        <v>1302</v>
      </c>
      <c r="AR529">
        <v>9.984639E-3</v>
      </c>
      <c r="AS529" s="175" t="str">
        <f t="shared" si="93"/>
        <v>Nov - 14</v>
      </c>
      <c r="AX529" s="175"/>
      <c r="BF529" s="30"/>
    </row>
    <row r="530" spans="2:58" x14ac:dyDescent="0.3">
      <c r="B530" s="12"/>
      <c r="F530" s="123"/>
      <c r="G530" s="123"/>
      <c r="I530" s="34"/>
      <c r="J530" s="30"/>
      <c r="N530" s="175" t="str">
        <f t="shared" si="90"/>
        <v>RetriggersCV dropAll MonthsNo Action Taken (Req)</v>
      </c>
      <c r="O530" t="s">
        <v>599</v>
      </c>
      <c r="P530" t="s">
        <v>203</v>
      </c>
      <c r="Q530" t="s">
        <v>594</v>
      </c>
      <c r="R530" t="s">
        <v>616</v>
      </c>
      <c r="S530">
        <v>1523</v>
      </c>
      <c r="T530">
        <v>1870</v>
      </c>
      <c r="U530">
        <v>0.81443850269999996</v>
      </c>
      <c r="V530" s="175" t="str">
        <f t="shared" si="91"/>
        <v>All Months</v>
      </c>
      <c r="Z530" s="123"/>
      <c r="AK530" s="175" t="str">
        <f t="shared" si="92"/>
        <v>RetriggersAgingOct - 14Customer contact</v>
      </c>
      <c r="AL530" t="s">
        <v>599</v>
      </c>
      <c r="AM530" t="s">
        <v>391</v>
      </c>
      <c r="AN530" t="s">
        <v>301</v>
      </c>
      <c r="AO530" t="s">
        <v>571</v>
      </c>
      <c r="AP530">
        <v>499</v>
      </c>
      <c r="AQ530">
        <v>1666</v>
      </c>
      <c r="AR530">
        <v>0.29951980789999999</v>
      </c>
      <c r="AS530" s="175" t="str">
        <f t="shared" si="93"/>
        <v>Oct - 14</v>
      </c>
      <c r="AX530" s="175"/>
      <c r="BF530" s="30"/>
    </row>
    <row r="531" spans="2:58" x14ac:dyDescent="0.3">
      <c r="B531" s="12"/>
      <c r="F531" s="123"/>
      <c r="G531" s="123"/>
      <c r="I531" s="34"/>
      <c r="J531" s="30"/>
      <c r="N531" s="175" t="str">
        <f t="shared" si="90"/>
        <v>RetriggersCV dropAll MonthsNo Action Taken (Not Req)</v>
      </c>
      <c r="O531" t="s">
        <v>599</v>
      </c>
      <c r="P531" t="s">
        <v>203</v>
      </c>
      <c r="Q531" t="s">
        <v>594</v>
      </c>
      <c r="R531" t="s">
        <v>617</v>
      </c>
      <c r="S531">
        <v>55</v>
      </c>
      <c r="T531">
        <v>1870</v>
      </c>
      <c r="U531">
        <v>2.9411764699999999E-2</v>
      </c>
      <c r="V531" s="175" t="str">
        <f t="shared" si="91"/>
        <v>All Months</v>
      </c>
      <c r="Z531" s="123"/>
      <c r="AK531" s="175" t="str">
        <f t="shared" si="92"/>
        <v>RetriggersAgingOct - 14Debit ACH</v>
      </c>
      <c r="AL531" t="s">
        <v>599</v>
      </c>
      <c r="AM531" t="s">
        <v>391</v>
      </c>
      <c r="AN531" t="s">
        <v>301</v>
      </c>
      <c r="AO531" t="s">
        <v>202</v>
      </c>
      <c r="AP531">
        <v>23</v>
      </c>
      <c r="AQ531">
        <v>1666</v>
      </c>
      <c r="AR531">
        <v>1.38055222E-2</v>
      </c>
      <c r="AS531" s="175" t="str">
        <f t="shared" si="93"/>
        <v>Oct - 14</v>
      </c>
      <c r="AX531" s="175"/>
      <c r="BF531" s="30"/>
    </row>
    <row r="532" spans="2:58" x14ac:dyDescent="0.3">
      <c r="B532" s="12"/>
      <c r="F532" s="123"/>
      <c r="G532" s="123"/>
      <c r="I532" s="34"/>
      <c r="J532" s="30"/>
      <c r="N532" s="175" t="str">
        <f t="shared" si="90"/>
        <v>RetriggersCV dropAll MonthsAction Taken (Timely)</v>
      </c>
      <c r="O532" t="s">
        <v>599</v>
      </c>
      <c r="P532" t="s">
        <v>203</v>
      </c>
      <c r="Q532" t="s">
        <v>594</v>
      </c>
      <c r="R532" t="s">
        <v>588</v>
      </c>
      <c r="S532">
        <v>186</v>
      </c>
      <c r="T532">
        <v>1870</v>
      </c>
      <c r="U532">
        <v>9.9465240600000004E-2</v>
      </c>
      <c r="V532" s="175" t="str">
        <f t="shared" si="91"/>
        <v>All Months</v>
      </c>
      <c r="Z532" s="123"/>
      <c r="AK532" s="175" t="str">
        <f t="shared" si="92"/>
        <v>RetriggersAgingOct - 14No action</v>
      </c>
      <c r="AL532" t="s">
        <v>599</v>
      </c>
      <c r="AM532" t="s">
        <v>391</v>
      </c>
      <c r="AN532" t="s">
        <v>301</v>
      </c>
      <c r="AO532" t="s">
        <v>623</v>
      </c>
      <c r="AP532">
        <v>1008</v>
      </c>
      <c r="AQ532">
        <v>1666</v>
      </c>
      <c r="AR532">
        <v>0.60504201680000003</v>
      </c>
      <c r="AS532" s="175" t="str">
        <f t="shared" si="93"/>
        <v>Oct - 14</v>
      </c>
      <c r="AX532" s="175"/>
      <c r="BF532" s="30"/>
    </row>
    <row r="533" spans="2:58" x14ac:dyDescent="0.3">
      <c r="B533" s="12"/>
      <c r="F533" s="123"/>
      <c r="G533" s="123"/>
      <c r="I533" s="34"/>
      <c r="J533" s="30"/>
      <c r="N533" s="175" t="str">
        <f t="shared" si="90"/>
        <v>RetriggersCV dropAll MonthsAction Taken (Late)</v>
      </c>
      <c r="O533" t="s">
        <v>599</v>
      </c>
      <c r="P533" t="s">
        <v>203</v>
      </c>
      <c r="Q533" t="s">
        <v>594</v>
      </c>
      <c r="R533" t="s">
        <v>589</v>
      </c>
      <c r="S533">
        <v>106</v>
      </c>
      <c r="T533">
        <v>1870</v>
      </c>
      <c r="U533">
        <v>5.6684492000000003E-2</v>
      </c>
      <c r="V533" s="175" t="str">
        <f t="shared" si="91"/>
        <v>All Months</v>
      </c>
      <c r="Z533" s="123"/>
      <c r="AK533" s="175" t="str">
        <f t="shared" si="92"/>
        <v>RetriggersAgingOct - 14Others</v>
      </c>
      <c r="AL533" t="s">
        <v>599</v>
      </c>
      <c r="AM533" t="s">
        <v>391</v>
      </c>
      <c r="AN533" t="s">
        <v>301</v>
      </c>
      <c r="AO533" t="s">
        <v>106</v>
      </c>
      <c r="AP533">
        <v>11</v>
      </c>
      <c r="AQ533">
        <v>1666</v>
      </c>
      <c r="AR533">
        <v>6.6026410999999998E-3</v>
      </c>
      <c r="AS533" s="175" t="str">
        <f t="shared" si="93"/>
        <v>Oct - 14</v>
      </c>
      <c r="AX533" s="175"/>
      <c r="BF533" s="30"/>
    </row>
    <row r="534" spans="2:58" x14ac:dyDescent="0.3">
      <c r="B534" s="12"/>
      <c r="F534" s="123"/>
      <c r="G534" s="123"/>
      <c r="I534" s="34"/>
      <c r="J534" s="30"/>
      <c r="N534" s="175" t="str">
        <f t="shared" si="90"/>
        <v>RetriggersCV dropDec - 14No Action Taken (Req)</v>
      </c>
      <c r="O534" t="s">
        <v>599</v>
      </c>
      <c r="P534" t="s">
        <v>203</v>
      </c>
      <c r="Q534" t="s">
        <v>303</v>
      </c>
      <c r="R534" t="s">
        <v>616</v>
      </c>
      <c r="S534">
        <v>65</v>
      </c>
      <c r="T534">
        <v>77</v>
      </c>
      <c r="U534">
        <v>0.84415584420000001</v>
      </c>
      <c r="V534" s="175" t="str">
        <f t="shared" si="91"/>
        <v>Dec - 14</v>
      </c>
      <c r="Z534" s="123"/>
      <c r="AK534" s="175" t="str">
        <f t="shared" si="92"/>
        <v>RetriggersAgingOct - 14Payment plan</v>
      </c>
      <c r="AL534" t="s">
        <v>599</v>
      </c>
      <c r="AM534" t="s">
        <v>391</v>
      </c>
      <c r="AN534" t="s">
        <v>301</v>
      </c>
      <c r="AO534" t="s">
        <v>538</v>
      </c>
      <c r="AP534">
        <v>95</v>
      </c>
      <c r="AQ534">
        <v>1666</v>
      </c>
      <c r="AR534">
        <v>5.7022809100000002E-2</v>
      </c>
      <c r="AS534" s="175" t="str">
        <f t="shared" si="93"/>
        <v>Oct - 14</v>
      </c>
      <c r="AX534" s="175"/>
      <c r="BF534" s="30"/>
    </row>
    <row r="535" spans="2:58" x14ac:dyDescent="0.3">
      <c r="B535" s="12"/>
      <c r="F535" s="123"/>
      <c r="G535" s="123"/>
      <c r="I535" s="34"/>
      <c r="J535" s="30"/>
      <c r="N535" s="175" t="str">
        <f t="shared" si="90"/>
        <v>RetriggersCV dropDec - 14Action Taken (Timely)</v>
      </c>
      <c r="O535" t="s">
        <v>599</v>
      </c>
      <c r="P535" t="s">
        <v>203</v>
      </c>
      <c r="Q535" t="s">
        <v>303</v>
      </c>
      <c r="R535" t="s">
        <v>588</v>
      </c>
      <c r="S535">
        <v>12</v>
      </c>
      <c r="T535">
        <v>77</v>
      </c>
      <c r="U535">
        <v>0.15584415579999999</v>
      </c>
      <c r="V535" s="175" t="str">
        <f t="shared" si="91"/>
        <v>Dec - 14</v>
      </c>
      <c r="Z535" s="123"/>
      <c r="AK535" s="175" t="str">
        <f t="shared" si="92"/>
        <v>RetriggersAgingOct - 14Risk action</v>
      </c>
      <c r="AL535" t="s">
        <v>599</v>
      </c>
      <c r="AM535" t="s">
        <v>391</v>
      </c>
      <c r="AN535" t="s">
        <v>301</v>
      </c>
      <c r="AO535" t="s">
        <v>539</v>
      </c>
      <c r="AP535">
        <v>30</v>
      </c>
      <c r="AQ535">
        <v>1666</v>
      </c>
      <c r="AR535">
        <v>1.8007202900000002E-2</v>
      </c>
      <c r="AS535" s="175" t="str">
        <f t="shared" si="93"/>
        <v>Oct - 14</v>
      </c>
      <c r="AX535" s="175"/>
      <c r="BF535" s="30"/>
    </row>
    <row r="536" spans="2:58" x14ac:dyDescent="0.3">
      <c r="B536" s="12"/>
      <c r="F536" s="123"/>
      <c r="G536" s="123"/>
      <c r="I536" s="34"/>
      <c r="J536" s="30"/>
      <c r="N536" s="175" t="str">
        <f t="shared" si="90"/>
        <v>RetriggersCV dropFeb - 15No Action Taken (Req)</v>
      </c>
      <c r="O536" t="s">
        <v>599</v>
      </c>
      <c r="P536" t="s">
        <v>203</v>
      </c>
      <c r="Q536" t="s">
        <v>519</v>
      </c>
      <c r="R536" t="s">
        <v>616</v>
      </c>
      <c r="S536">
        <v>177</v>
      </c>
      <c r="T536">
        <v>208</v>
      </c>
      <c r="U536">
        <v>0.8509615385</v>
      </c>
      <c r="V536" s="175" t="str">
        <f t="shared" si="91"/>
        <v>Feb - 15</v>
      </c>
      <c r="Z536" s="123"/>
      <c r="AK536" s="175" t="str">
        <f t="shared" si="92"/>
        <v>RetriggersCV dropOct - 14Customer contact</v>
      </c>
      <c r="AL536" t="s">
        <v>599</v>
      </c>
      <c r="AM536" t="s">
        <v>203</v>
      </c>
      <c r="AN536" t="s">
        <v>301</v>
      </c>
      <c r="AO536" t="s">
        <v>571</v>
      </c>
      <c r="AP536">
        <v>33</v>
      </c>
      <c r="AQ536">
        <v>275</v>
      </c>
      <c r="AR536">
        <v>0.12</v>
      </c>
      <c r="AS536" s="175" t="str">
        <f t="shared" si="93"/>
        <v>Oct - 14</v>
      </c>
      <c r="AX536" s="175"/>
      <c r="BF536" s="30"/>
    </row>
    <row r="537" spans="2:58" x14ac:dyDescent="0.3">
      <c r="B537" s="12"/>
      <c r="F537" s="123"/>
      <c r="G537" s="123"/>
      <c r="I537" s="34"/>
      <c r="J537" s="30"/>
      <c r="N537" s="175" t="str">
        <f t="shared" si="90"/>
        <v>RetriggersCV dropFeb - 15No Action Taken (Not Req)</v>
      </c>
      <c r="O537" t="s">
        <v>599</v>
      </c>
      <c r="P537" t="s">
        <v>203</v>
      </c>
      <c r="Q537" t="s">
        <v>519</v>
      </c>
      <c r="R537" t="s">
        <v>617</v>
      </c>
      <c r="S537">
        <v>8</v>
      </c>
      <c r="T537">
        <v>208</v>
      </c>
      <c r="U537">
        <v>3.8461538500000003E-2</v>
      </c>
      <c r="V537" s="175" t="str">
        <f t="shared" si="91"/>
        <v>Feb - 15</v>
      </c>
      <c r="Z537" s="123"/>
      <c r="AK537" s="175" t="str">
        <f t="shared" si="92"/>
        <v>RetriggersCV dropOct - 14No action</v>
      </c>
      <c r="AL537" t="s">
        <v>599</v>
      </c>
      <c r="AM537" t="s">
        <v>203</v>
      </c>
      <c r="AN537" t="s">
        <v>301</v>
      </c>
      <c r="AO537" t="s">
        <v>623</v>
      </c>
      <c r="AP537">
        <v>229</v>
      </c>
      <c r="AQ537">
        <v>275</v>
      </c>
      <c r="AR537">
        <v>0.83272727270000002</v>
      </c>
      <c r="AS537" s="175" t="str">
        <f t="shared" si="93"/>
        <v>Oct - 14</v>
      </c>
      <c r="AX537" s="175"/>
      <c r="BF537" s="30"/>
    </row>
    <row r="538" spans="2:58" x14ac:dyDescent="0.3">
      <c r="B538" s="12"/>
      <c r="F538" s="123"/>
      <c r="G538" s="123"/>
      <c r="I538" s="34"/>
      <c r="J538" s="30"/>
      <c r="N538" s="175" t="str">
        <f t="shared" si="90"/>
        <v>RetriggersCV dropFeb - 15Action Taken (Timely)</v>
      </c>
      <c r="O538" t="s">
        <v>599</v>
      </c>
      <c r="P538" t="s">
        <v>203</v>
      </c>
      <c r="Q538" t="s">
        <v>519</v>
      </c>
      <c r="R538" t="s">
        <v>588</v>
      </c>
      <c r="S538">
        <v>15</v>
      </c>
      <c r="T538">
        <v>208</v>
      </c>
      <c r="U538">
        <v>7.2115384599999999E-2</v>
      </c>
      <c r="V538" s="175" t="str">
        <f t="shared" si="91"/>
        <v>Feb - 15</v>
      </c>
      <c r="Z538" s="123"/>
      <c r="AK538" s="175" t="str">
        <f t="shared" si="92"/>
        <v>RetriggersCV dropOct - 14Payment plan</v>
      </c>
      <c r="AL538" t="s">
        <v>599</v>
      </c>
      <c r="AM538" t="s">
        <v>203</v>
      </c>
      <c r="AN538" t="s">
        <v>301</v>
      </c>
      <c r="AO538" t="s">
        <v>538</v>
      </c>
      <c r="AP538">
        <v>13</v>
      </c>
      <c r="AQ538">
        <v>275</v>
      </c>
      <c r="AR538">
        <v>4.7272727299999998E-2</v>
      </c>
      <c r="AS538" s="175" t="str">
        <f t="shared" si="93"/>
        <v>Oct - 14</v>
      </c>
      <c r="AX538" s="175"/>
      <c r="BF538" s="30"/>
    </row>
    <row r="539" spans="2:58" x14ac:dyDescent="0.3">
      <c r="B539" s="12"/>
      <c r="F539" s="123"/>
      <c r="G539" s="123"/>
      <c r="I539" s="34"/>
      <c r="J539" s="30"/>
      <c r="N539" s="175" t="str">
        <f t="shared" si="90"/>
        <v>RetriggersCV dropFeb - 15Action Taken (Late)</v>
      </c>
      <c r="O539" t="s">
        <v>599</v>
      </c>
      <c r="P539" t="s">
        <v>203</v>
      </c>
      <c r="Q539" t="s">
        <v>519</v>
      </c>
      <c r="R539" t="s">
        <v>589</v>
      </c>
      <c r="S539">
        <v>8</v>
      </c>
      <c r="T539">
        <v>208</v>
      </c>
      <c r="U539">
        <v>3.8461538500000003E-2</v>
      </c>
      <c r="V539" s="175" t="str">
        <f t="shared" si="91"/>
        <v>Feb - 15</v>
      </c>
      <c r="Z539" s="123"/>
      <c r="AK539" s="175" t="str">
        <f t="shared" si="92"/>
        <v>RetriggersDebit ACH behaviorOct - 14Customer contact</v>
      </c>
      <c r="AL539" t="s">
        <v>599</v>
      </c>
      <c r="AM539" t="s">
        <v>204</v>
      </c>
      <c r="AN539" t="s">
        <v>301</v>
      </c>
      <c r="AO539" t="s">
        <v>571</v>
      </c>
      <c r="AP539">
        <v>43</v>
      </c>
      <c r="AQ539">
        <v>216</v>
      </c>
      <c r="AR539">
        <v>0.1990740741</v>
      </c>
      <c r="AS539" s="175" t="str">
        <f t="shared" si="93"/>
        <v>Oct - 14</v>
      </c>
      <c r="AX539" s="175"/>
      <c r="BF539" s="30"/>
    </row>
    <row r="540" spans="2:58" x14ac:dyDescent="0.3">
      <c r="B540" s="12"/>
      <c r="F540" s="123"/>
      <c r="G540" s="123"/>
      <c r="I540" s="34"/>
      <c r="J540" s="30"/>
      <c r="N540" s="175" t="str">
        <f t="shared" si="90"/>
        <v>RetriggersCV dropJan - 15No Action Taken (Req)</v>
      </c>
      <c r="O540" t="s">
        <v>599</v>
      </c>
      <c r="P540" t="s">
        <v>203</v>
      </c>
      <c r="Q540" t="s">
        <v>520</v>
      </c>
      <c r="R540" t="s">
        <v>616</v>
      </c>
      <c r="S540">
        <v>223</v>
      </c>
      <c r="T540">
        <v>252</v>
      </c>
      <c r="U540">
        <v>0.88492063489999995</v>
      </c>
      <c r="V540" s="175" t="str">
        <f t="shared" si="91"/>
        <v>Jan - 15</v>
      </c>
      <c r="Z540" s="123"/>
      <c r="AK540" s="175" t="str">
        <f t="shared" si="92"/>
        <v>RetriggersDebit ACH behaviorOct - 14Debit ACH</v>
      </c>
      <c r="AL540" t="s">
        <v>599</v>
      </c>
      <c r="AM540" t="s">
        <v>204</v>
      </c>
      <c r="AN540" t="s">
        <v>301</v>
      </c>
      <c r="AO540" t="s">
        <v>202</v>
      </c>
      <c r="AP540">
        <v>5</v>
      </c>
      <c r="AQ540">
        <v>216</v>
      </c>
      <c r="AR540">
        <v>2.3148148100000002E-2</v>
      </c>
      <c r="AS540" s="175" t="str">
        <f t="shared" si="93"/>
        <v>Oct - 14</v>
      </c>
      <c r="AX540" s="175"/>
      <c r="BF540" s="30"/>
    </row>
    <row r="541" spans="2:58" x14ac:dyDescent="0.3">
      <c r="B541" s="12"/>
      <c r="F541" s="123"/>
      <c r="G541" s="123"/>
      <c r="I541" s="34"/>
      <c r="J541" s="30"/>
      <c r="N541" s="175" t="str">
        <f t="shared" si="90"/>
        <v>RetriggersCV dropJan - 15No Action Taken (Not Req)</v>
      </c>
      <c r="O541" t="s">
        <v>599</v>
      </c>
      <c r="P541" t="s">
        <v>203</v>
      </c>
      <c r="Q541" t="s">
        <v>520</v>
      </c>
      <c r="R541" t="s">
        <v>617</v>
      </c>
      <c r="S541">
        <v>3</v>
      </c>
      <c r="T541">
        <v>252</v>
      </c>
      <c r="U541">
        <v>1.19047619E-2</v>
      </c>
      <c r="V541" s="175" t="str">
        <f t="shared" si="91"/>
        <v>Jan - 15</v>
      </c>
      <c r="Z541" s="123"/>
      <c r="AK541" s="175" t="str">
        <f t="shared" si="92"/>
        <v>RetriggersDebit ACH behaviorOct - 14No action</v>
      </c>
      <c r="AL541" t="s">
        <v>599</v>
      </c>
      <c r="AM541" t="s">
        <v>204</v>
      </c>
      <c r="AN541" t="s">
        <v>301</v>
      </c>
      <c r="AO541" t="s">
        <v>623</v>
      </c>
      <c r="AP541">
        <v>141</v>
      </c>
      <c r="AQ541">
        <v>216</v>
      </c>
      <c r="AR541">
        <v>0.65277777780000001</v>
      </c>
      <c r="AS541" s="175" t="str">
        <f t="shared" si="93"/>
        <v>Oct - 14</v>
      </c>
      <c r="AX541" s="175"/>
      <c r="BF541" s="30"/>
    </row>
    <row r="542" spans="2:58" x14ac:dyDescent="0.3">
      <c r="B542" s="12"/>
      <c r="F542" s="123"/>
      <c r="G542" s="123"/>
      <c r="I542" s="34"/>
      <c r="J542" s="30"/>
      <c r="N542" s="175" t="str">
        <f t="shared" si="90"/>
        <v>RetriggersCV dropJan - 15Action Taken (Timely)</v>
      </c>
      <c r="O542" t="s">
        <v>599</v>
      </c>
      <c r="P542" t="s">
        <v>203</v>
      </c>
      <c r="Q542" t="s">
        <v>520</v>
      </c>
      <c r="R542" t="s">
        <v>588</v>
      </c>
      <c r="S542">
        <v>22</v>
      </c>
      <c r="T542">
        <v>252</v>
      </c>
      <c r="U542">
        <v>8.7301587299999997E-2</v>
      </c>
      <c r="V542" s="175" t="str">
        <f t="shared" si="91"/>
        <v>Jan - 15</v>
      </c>
      <c r="Z542" s="123"/>
      <c r="AK542" s="175" t="str">
        <f t="shared" si="92"/>
        <v>RetriggersDebit ACH behaviorOct - 14Others</v>
      </c>
      <c r="AL542" t="s">
        <v>599</v>
      </c>
      <c r="AM542" t="s">
        <v>204</v>
      </c>
      <c r="AN542" t="s">
        <v>301</v>
      </c>
      <c r="AO542" t="s">
        <v>106</v>
      </c>
      <c r="AP542">
        <v>4</v>
      </c>
      <c r="AQ542">
        <v>216</v>
      </c>
      <c r="AR542">
        <v>1.8518518500000001E-2</v>
      </c>
      <c r="AS542" s="175" t="str">
        <f t="shared" si="93"/>
        <v>Oct - 14</v>
      </c>
      <c r="AX542" s="175"/>
      <c r="BF542" s="30"/>
    </row>
    <row r="543" spans="2:58" x14ac:dyDescent="0.3">
      <c r="B543" s="12"/>
      <c r="F543" s="123"/>
      <c r="G543" s="123"/>
      <c r="I543" s="34"/>
      <c r="J543" s="30"/>
      <c r="N543" s="175" t="str">
        <f t="shared" si="90"/>
        <v>RetriggersCV dropJan - 15Action Taken (Late)</v>
      </c>
      <c r="O543" t="s">
        <v>599</v>
      </c>
      <c r="P543" t="s">
        <v>203</v>
      </c>
      <c r="Q543" t="s">
        <v>520</v>
      </c>
      <c r="R543" t="s">
        <v>589</v>
      </c>
      <c r="S543">
        <v>4</v>
      </c>
      <c r="T543">
        <v>252</v>
      </c>
      <c r="U543">
        <v>1.5873015899999999E-2</v>
      </c>
      <c r="V543" s="175" t="str">
        <f t="shared" si="91"/>
        <v>Jan - 15</v>
      </c>
      <c r="Z543" s="123"/>
      <c r="AK543" s="175" t="str">
        <f t="shared" si="92"/>
        <v>RetriggersDebit ACH behaviorOct - 14Payment plan</v>
      </c>
      <c r="AL543" t="s">
        <v>599</v>
      </c>
      <c r="AM543" t="s">
        <v>204</v>
      </c>
      <c r="AN543" t="s">
        <v>301</v>
      </c>
      <c r="AO543" t="s">
        <v>538</v>
      </c>
      <c r="AP543">
        <v>16</v>
      </c>
      <c r="AQ543">
        <v>216</v>
      </c>
      <c r="AR543">
        <v>7.4074074099999998E-2</v>
      </c>
      <c r="AS543" s="175" t="str">
        <f t="shared" si="93"/>
        <v>Oct - 14</v>
      </c>
      <c r="AX543" s="175"/>
      <c r="BF543" s="30"/>
    </row>
    <row r="544" spans="2:58" x14ac:dyDescent="0.3">
      <c r="B544" s="12"/>
      <c r="F544" s="123"/>
      <c r="G544" s="123"/>
      <c r="I544" s="34"/>
      <c r="J544" s="30"/>
      <c r="N544" s="175" t="str">
        <f t="shared" si="90"/>
        <v>RetriggersCV dropJul - 14No Action Taken (Req)</v>
      </c>
      <c r="O544" t="s">
        <v>599</v>
      </c>
      <c r="P544" t="s">
        <v>203</v>
      </c>
      <c r="Q544" t="s">
        <v>298</v>
      </c>
      <c r="R544" t="s">
        <v>616</v>
      </c>
      <c r="S544">
        <v>74</v>
      </c>
      <c r="T544">
        <v>88</v>
      </c>
      <c r="U544">
        <v>0.84090909089999999</v>
      </c>
      <c r="V544" s="175" t="str">
        <f t="shared" si="91"/>
        <v>Jul - 14</v>
      </c>
      <c r="Z544" s="123"/>
      <c r="AK544" s="175" t="str">
        <f t="shared" si="92"/>
        <v>RetriggersDebit ACH behaviorOct - 14Risk action</v>
      </c>
      <c r="AL544" t="s">
        <v>599</v>
      </c>
      <c r="AM544" t="s">
        <v>204</v>
      </c>
      <c r="AN544" t="s">
        <v>301</v>
      </c>
      <c r="AO544" t="s">
        <v>539</v>
      </c>
      <c r="AP544">
        <v>7</v>
      </c>
      <c r="AQ544">
        <v>216</v>
      </c>
      <c r="AR544">
        <v>3.2407407399999998E-2</v>
      </c>
      <c r="AS544" s="175" t="str">
        <f t="shared" si="93"/>
        <v>Oct - 14</v>
      </c>
      <c r="AX544" s="175"/>
      <c r="BF544" s="30"/>
    </row>
    <row r="545" spans="2:58" x14ac:dyDescent="0.3">
      <c r="B545" s="12"/>
      <c r="F545" s="123"/>
      <c r="G545" s="123"/>
      <c r="I545" s="34"/>
      <c r="J545" s="30"/>
      <c r="N545" s="175" t="str">
        <f t="shared" si="90"/>
        <v>RetriggersCV dropJul - 14Action Taken (Timely)</v>
      </c>
      <c r="O545" t="s">
        <v>599</v>
      </c>
      <c r="P545" t="s">
        <v>203</v>
      </c>
      <c r="Q545" t="s">
        <v>298</v>
      </c>
      <c r="R545" t="s">
        <v>588</v>
      </c>
      <c r="S545">
        <v>11</v>
      </c>
      <c r="T545">
        <v>88</v>
      </c>
      <c r="U545">
        <v>0.125</v>
      </c>
      <c r="V545" s="175" t="str">
        <f t="shared" si="91"/>
        <v>Jul - 14</v>
      </c>
      <c r="Z545" s="123"/>
      <c r="AK545" s="175" t="str">
        <f t="shared" si="92"/>
        <v>RetriggersNo amortizationOct - 14Customer contact</v>
      </c>
      <c r="AL545" t="s">
        <v>599</v>
      </c>
      <c r="AM545" t="s">
        <v>537</v>
      </c>
      <c r="AN545" t="s">
        <v>301</v>
      </c>
      <c r="AO545" t="s">
        <v>571</v>
      </c>
      <c r="AP545">
        <v>1034</v>
      </c>
      <c r="AQ545">
        <v>6191</v>
      </c>
      <c r="AR545">
        <v>0.1670166371</v>
      </c>
      <c r="AS545" s="175" t="str">
        <f t="shared" si="93"/>
        <v>Oct - 14</v>
      </c>
      <c r="AX545" s="175"/>
      <c r="BF545" s="30"/>
    </row>
    <row r="546" spans="2:58" x14ac:dyDescent="0.3">
      <c r="B546" s="12"/>
      <c r="F546" s="123"/>
      <c r="G546" s="123"/>
      <c r="I546" s="34"/>
      <c r="J546" s="30"/>
      <c r="N546" s="175" t="str">
        <f t="shared" si="90"/>
        <v>RetriggersCV dropJul - 14Action Taken (Late)</v>
      </c>
      <c r="O546" t="s">
        <v>599</v>
      </c>
      <c r="P546" t="s">
        <v>203</v>
      </c>
      <c r="Q546" t="s">
        <v>298</v>
      </c>
      <c r="R546" t="s">
        <v>589</v>
      </c>
      <c r="S546">
        <v>3</v>
      </c>
      <c r="T546">
        <v>88</v>
      </c>
      <c r="U546">
        <v>3.4090909099999997E-2</v>
      </c>
      <c r="V546" s="175" t="str">
        <f t="shared" si="91"/>
        <v>Jul - 14</v>
      </c>
      <c r="Z546" s="123"/>
      <c r="AK546" s="175" t="str">
        <f t="shared" si="92"/>
        <v>RetriggersNo amortizationOct - 14Debit ACH</v>
      </c>
      <c r="AL546" t="s">
        <v>599</v>
      </c>
      <c r="AM546" t="s">
        <v>537</v>
      </c>
      <c r="AN546" t="s">
        <v>301</v>
      </c>
      <c r="AO546" t="s">
        <v>202</v>
      </c>
      <c r="AP546">
        <v>114</v>
      </c>
      <c r="AQ546">
        <v>6191</v>
      </c>
      <c r="AR546">
        <v>1.8413826500000001E-2</v>
      </c>
      <c r="AS546" s="175" t="str">
        <f t="shared" si="93"/>
        <v>Oct - 14</v>
      </c>
      <c r="AX546" s="175"/>
      <c r="BF546" s="30"/>
    </row>
    <row r="547" spans="2:58" x14ac:dyDescent="0.3">
      <c r="B547" s="12"/>
      <c r="F547" s="123"/>
      <c r="G547" s="123"/>
      <c r="I547" s="34"/>
      <c r="J547" s="30"/>
      <c r="N547" s="175" t="str">
        <f t="shared" si="90"/>
        <v>RetriggersCV dropJun - 14No Action Taken (Req)</v>
      </c>
      <c r="O547" t="s">
        <v>599</v>
      </c>
      <c r="P547" t="s">
        <v>203</v>
      </c>
      <c r="Q547" t="s">
        <v>297</v>
      </c>
      <c r="R547" t="s">
        <v>616</v>
      </c>
      <c r="S547">
        <v>156</v>
      </c>
      <c r="T547">
        <v>188</v>
      </c>
      <c r="U547">
        <v>0.82978723399999998</v>
      </c>
      <c r="V547" s="175" t="str">
        <f t="shared" si="91"/>
        <v>Jun - 14</v>
      </c>
      <c r="Z547" s="123"/>
      <c r="AK547" s="175" t="str">
        <f t="shared" si="92"/>
        <v>RetriggersNo amortizationOct - 14No action</v>
      </c>
      <c r="AL547" t="s">
        <v>599</v>
      </c>
      <c r="AM547" t="s">
        <v>537</v>
      </c>
      <c r="AN547" t="s">
        <v>301</v>
      </c>
      <c r="AO547" t="s">
        <v>623</v>
      </c>
      <c r="AP547">
        <v>4314</v>
      </c>
      <c r="AQ547">
        <v>6191</v>
      </c>
      <c r="AR547">
        <v>0.69681796159999998</v>
      </c>
      <c r="AS547" s="175" t="str">
        <f t="shared" si="93"/>
        <v>Oct - 14</v>
      </c>
      <c r="AX547" s="175"/>
      <c r="BF547" s="30"/>
    </row>
    <row r="548" spans="2:58" x14ac:dyDescent="0.3">
      <c r="B548" s="12"/>
      <c r="F548" s="123"/>
      <c r="G548" s="123"/>
      <c r="I548" s="34"/>
      <c r="J548" s="30"/>
      <c r="N548" s="175" t="str">
        <f t="shared" si="90"/>
        <v>RetriggersCV dropJun - 14No Action Taken (Not Req)</v>
      </c>
      <c r="O548" t="s">
        <v>599</v>
      </c>
      <c r="P548" t="s">
        <v>203</v>
      </c>
      <c r="Q548" t="s">
        <v>297</v>
      </c>
      <c r="R548" t="s">
        <v>617</v>
      </c>
      <c r="S548">
        <v>3</v>
      </c>
      <c r="T548">
        <v>188</v>
      </c>
      <c r="U548">
        <v>1.59574468E-2</v>
      </c>
      <c r="V548" s="175" t="str">
        <f t="shared" si="91"/>
        <v>Jun - 14</v>
      </c>
      <c r="Z548" s="123"/>
      <c r="AK548" s="175" t="str">
        <f t="shared" si="92"/>
        <v>RetriggersNo amortizationOct - 14Others</v>
      </c>
      <c r="AL548" t="s">
        <v>599</v>
      </c>
      <c r="AM548" t="s">
        <v>537</v>
      </c>
      <c r="AN548" t="s">
        <v>301</v>
      </c>
      <c r="AO548" t="s">
        <v>106</v>
      </c>
      <c r="AP548">
        <v>50</v>
      </c>
      <c r="AQ548">
        <v>6191</v>
      </c>
      <c r="AR548">
        <v>8.0762396999999996E-3</v>
      </c>
      <c r="AS548" s="175" t="str">
        <f t="shared" si="93"/>
        <v>Oct - 14</v>
      </c>
      <c r="AX548" s="175"/>
      <c r="BF548" s="30"/>
    </row>
    <row r="549" spans="2:58" x14ac:dyDescent="0.3">
      <c r="B549" s="12"/>
      <c r="F549" s="123"/>
      <c r="G549" s="123"/>
      <c r="I549" s="34"/>
      <c r="J549" s="30"/>
      <c r="N549" s="175" t="str">
        <f t="shared" si="90"/>
        <v>RetriggersCV dropJun - 14Action Taken (Timely)</v>
      </c>
      <c r="O549" t="s">
        <v>599</v>
      </c>
      <c r="P549" t="s">
        <v>203</v>
      </c>
      <c r="Q549" t="s">
        <v>297</v>
      </c>
      <c r="R549" t="s">
        <v>588</v>
      </c>
      <c r="S549">
        <v>12</v>
      </c>
      <c r="T549">
        <v>188</v>
      </c>
      <c r="U549">
        <v>6.3829787200000002E-2</v>
      </c>
      <c r="V549" s="175" t="str">
        <f t="shared" si="91"/>
        <v>Jun - 14</v>
      </c>
      <c r="Z549" s="123"/>
      <c r="AK549" s="175" t="str">
        <f t="shared" si="92"/>
        <v>RetriggersNo amortizationOct - 14Payment plan</v>
      </c>
      <c r="AL549" t="s">
        <v>599</v>
      </c>
      <c r="AM549" t="s">
        <v>537</v>
      </c>
      <c r="AN549" t="s">
        <v>301</v>
      </c>
      <c r="AO549" t="s">
        <v>538</v>
      </c>
      <c r="AP549">
        <v>532</v>
      </c>
      <c r="AQ549">
        <v>6191</v>
      </c>
      <c r="AR549">
        <v>8.5931190399999996E-2</v>
      </c>
      <c r="AS549" s="175" t="str">
        <f t="shared" si="93"/>
        <v>Oct - 14</v>
      </c>
      <c r="AX549" s="175"/>
      <c r="BF549" s="30"/>
    </row>
    <row r="550" spans="2:58" x14ac:dyDescent="0.3">
      <c r="B550" s="12"/>
      <c r="F550" s="123"/>
      <c r="G550" s="123"/>
      <c r="I550" s="34"/>
      <c r="J550" s="30"/>
      <c r="N550" s="175" t="str">
        <f t="shared" si="90"/>
        <v>RetriggersCV dropJun - 14Action Taken (Late)</v>
      </c>
      <c r="O550" t="s">
        <v>599</v>
      </c>
      <c r="P550" t="s">
        <v>203</v>
      </c>
      <c r="Q550" t="s">
        <v>297</v>
      </c>
      <c r="R550" t="s">
        <v>589</v>
      </c>
      <c r="S550">
        <v>17</v>
      </c>
      <c r="T550">
        <v>188</v>
      </c>
      <c r="U550">
        <v>9.0425531899999995E-2</v>
      </c>
      <c r="V550" s="175" t="str">
        <f t="shared" si="91"/>
        <v>Jun - 14</v>
      </c>
      <c r="Z550" s="123"/>
      <c r="AK550" s="175" t="str">
        <f t="shared" si="92"/>
        <v>RetriggersNo amortizationOct - 14Risk action</v>
      </c>
      <c r="AL550" t="s">
        <v>599</v>
      </c>
      <c r="AM550" t="s">
        <v>537</v>
      </c>
      <c r="AN550" t="s">
        <v>301</v>
      </c>
      <c r="AO550" t="s">
        <v>539</v>
      </c>
      <c r="AP550">
        <v>147</v>
      </c>
      <c r="AQ550">
        <v>6191</v>
      </c>
      <c r="AR550">
        <v>2.3744144700000001E-2</v>
      </c>
      <c r="AS550" s="175" t="str">
        <f t="shared" si="93"/>
        <v>Oct - 14</v>
      </c>
      <c r="AX550" s="175"/>
      <c r="BF550" s="30"/>
    </row>
    <row r="551" spans="2:58" x14ac:dyDescent="0.3">
      <c r="B551" s="12"/>
      <c r="F551" s="123"/>
      <c r="G551" s="123"/>
      <c r="I551" s="34"/>
      <c r="J551" s="30"/>
      <c r="N551" s="175" t="str">
        <f t="shared" si="90"/>
        <v>RetriggersCV dropMar - 14No Action Taken (Req)</v>
      </c>
      <c r="O551" t="s">
        <v>599</v>
      </c>
      <c r="P551" t="s">
        <v>203</v>
      </c>
      <c r="Q551" t="s">
        <v>525</v>
      </c>
      <c r="R551" t="s">
        <v>616</v>
      </c>
      <c r="S551">
        <v>11</v>
      </c>
      <c r="T551">
        <v>83</v>
      </c>
      <c r="U551">
        <v>0.13253012049999999</v>
      </c>
      <c r="V551" s="175" t="str">
        <f t="shared" si="91"/>
        <v>Mar - 14</v>
      </c>
      <c r="Z551" s="123"/>
      <c r="AK551" s="175" t="str">
        <f t="shared" si="92"/>
        <v>RetriggersOthersOct - 14Customer contact</v>
      </c>
      <c r="AL551" t="s">
        <v>599</v>
      </c>
      <c r="AM551" t="s">
        <v>106</v>
      </c>
      <c r="AN551" t="s">
        <v>301</v>
      </c>
      <c r="AO551" t="s">
        <v>571</v>
      </c>
      <c r="AP551">
        <v>307</v>
      </c>
      <c r="AQ551">
        <v>1525</v>
      </c>
      <c r="AR551">
        <v>0.2013114754</v>
      </c>
      <c r="AS551" s="175" t="str">
        <f t="shared" si="93"/>
        <v>Oct - 14</v>
      </c>
      <c r="AX551" s="175"/>
      <c r="BF551" s="30"/>
    </row>
    <row r="552" spans="2:58" x14ac:dyDescent="0.3">
      <c r="B552" s="12"/>
      <c r="F552" s="123"/>
      <c r="G552" s="123"/>
      <c r="I552" s="34"/>
      <c r="J552" s="30"/>
      <c r="N552" s="175" t="str">
        <f t="shared" si="90"/>
        <v>RetriggersCV dropMar - 14No Action Taken (Not Req)</v>
      </c>
      <c r="O552" t="s">
        <v>599</v>
      </c>
      <c r="P552" t="s">
        <v>203</v>
      </c>
      <c r="Q552" t="s">
        <v>525</v>
      </c>
      <c r="R552" t="s">
        <v>617</v>
      </c>
      <c r="S552">
        <v>37</v>
      </c>
      <c r="T552">
        <v>83</v>
      </c>
      <c r="U552">
        <v>0.44578313250000001</v>
      </c>
      <c r="V552" s="175" t="str">
        <f t="shared" si="91"/>
        <v>Mar - 14</v>
      </c>
      <c r="Z552" s="123"/>
      <c r="AK552" s="175" t="str">
        <f t="shared" si="92"/>
        <v>RetriggersOthersOct - 14Debit ACH</v>
      </c>
      <c r="AL552" t="s">
        <v>599</v>
      </c>
      <c r="AM552" t="s">
        <v>106</v>
      </c>
      <c r="AN552" t="s">
        <v>301</v>
      </c>
      <c r="AO552" t="s">
        <v>202</v>
      </c>
      <c r="AP552">
        <v>8</v>
      </c>
      <c r="AQ552">
        <v>1525</v>
      </c>
      <c r="AR552">
        <v>5.2459016000000001E-3</v>
      </c>
      <c r="AS552" s="175" t="str">
        <f t="shared" si="93"/>
        <v>Oct - 14</v>
      </c>
      <c r="AX552" s="175"/>
      <c r="BF552" s="30"/>
    </row>
    <row r="553" spans="2:58" x14ac:dyDescent="0.3">
      <c r="B553" s="12"/>
      <c r="F553" s="123"/>
      <c r="G553" s="123"/>
      <c r="I553" s="34"/>
      <c r="J553" s="30"/>
      <c r="N553" s="175" t="str">
        <f t="shared" si="90"/>
        <v>RetriggersCV dropMar - 14Action Taken (Timely)</v>
      </c>
      <c r="O553" t="s">
        <v>599</v>
      </c>
      <c r="P553" t="s">
        <v>203</v>
      </c>
      <c r="Q553" t="s">
        <v>525</v>
      </c>
      <c r="R553" t="s">
        <v>588</v>
      </c>
      <c r="S553">
        <v>1</v>
      </c>
      <c r="T553">
        <v>83</v>
      </c>
      <c r="U553">
        <v>1.20481928E-2</v>
      </c>
      <c r="V553" s="175" t="str">
        <f t="shared" si="91"/>
        <v>Mar - 14</v>
      </c>
      <c r="Z553" s="123"/>
      <c r="AK553" s="175" t="str">
        <f t="shared" si="92"/>
        <v>RetriggersOthersOct - 14No action</v>
      </c>
      <c r="AL553" t="s">
        <v>599</v>
      </c>
      <c r="AM553" t="s">
        <v>106</v>
      </c>
      <c r="AN553" t="s">
        <v>301</v>
      </c>
      <c r="AO553" t="s">
        <v>623</v>
      </c>
      <c r="AP553">
        <v>1160</v>
      </c>
      <c r="AQ553">
        <v>1525</v>
      </c>
      <c r="AR553">
        <v>0.76065573769999995</v>
      </c>
      <c r="AS553" s="175" t="str">
        <f t="shared" si="93"/>
        <v>Oct - 14</v>
      </c>
      <c r="AX553" s="175"/>
      <c r="BF553" s="30"/>
    </row>
    <row r="554" spans="2:58" x14ac:dyDescent="0.3">
      <c r="B554" s="12"/>
      <c r="F554" s="123"/>
      <c r="G554" s="123"/>
      <c r="I554" s="34"/>
      <c r="J554" s="30"/>
      <c r="N554" s="175" t="str">
        <f t="shared" si="90"/>
        <v>RetriggersCV dropMar - 14Action Taken (Late)</v>
      </c>
      <c r="O554" t="s">
        <v>599</v>
      </c>
      <c r="P554" t="s">
        <v>203</v>
      </c>
      <c r="Q554" t="s">
        <v>525</v>
      </c>
      <c r="R554" t="s">
        <v>589</v>
      </c>
      <c r="S554">
        <v>34</v>
      </c>
      <c r="T554">
        <v>83</v>
      </c>
      <c r="U554">
        <v>0.4096385542</v>
      </c>
      <c r="V554" s="175" t="str">
        <f t="shared" si="91"/>
        <v>Mar - 14</v>
      </c>
      <c r="Z554" s="123"/>
      <c r="AK554" s="175" t="str">
        <f t="shared" si="92"/>
        <v>RetriggersOthersOct - 14Others</v>
      </c>
      <c r="AL554" t="s">
        <v>599</v>
      </c>
      <c r="AM554" t="s">
        <v>106</v>
      </c>
      <c r="AN554" t="s">
        <v>301</v>
      </c>
      <c r="AO554" t="s">
        <v>106</v>
      </c>
      <c r="AP554">
        <v>10</v>
      </c>
      <c r="AQ554">
        <v>1525</v>
      </c>
      <c r="AR554">
        <v>6.5573769999999997E-3</v>
      </c>
      <c r="AS554" s="175" t="str">
        <f t="shared" si="93"/>
        <v>Oct - 14</v>
      </c>
      <c r="AX554" s="175"/>
      <c r="BF554" s="30"/>
    </row>
    <row r="555" spans="2:58" x14ac:dyDescent="0.3">
      <c r="B555" s="12"/>
      <c r="F555" s="123"/>
      <c r="G555" s="123"/>
      <c r="I555" s="34"/>
      <c r="J555" s="30"/>
      <c r="N555" s="175" t="str">
        <f t="shared" si="90"/>
        <v>RetriggersCV dropMay - 14No Action Taken (Req)</v>
      </c>
      <c r="O555" t="s">
        <v>599</v>
      </c>
      <c r="P555" t="s">
        <v>203</v>
      </c>
      <c r="Q555" t="s">
        <v>296</v>
      </c>
      <c r="R555" t="s">
        <v>616</v>
      </c>
      <c r="S555">
        <v>208</v>
      </c>
      <c r="T555">
        <v>256</v>
      </c>
      <c r="U555">
        <v>0.8125</v>
      </c>
      <c r="V555" s="175" t="str">
        <f t="shared" si="91"/>
        <v>May - 14</v>
      </c>
      <c r="Z555" s="123"/>
      <c r="AK555" s="175" t="str">
        <f t="shared" si="92"/>
        <v>RetriggersOthersOct - 14Payment plan</v>
      </c>
      <c r="AL555" t="s">
        <v>599</v>
      </c>
      <c r="AM555" t="s">
        <v>106</v>
      </c>
      <c r="AN555" t="s">
        <v>301</v>
      </c>
      <c r="AO555" t="s">
        <v>538</v>
      </c>
      <c r="AP555">
        <v>27</v>
      </c>
      <c r="AQ555">
        <v>1525</v>
      </c>
      <c r="AR555">
        <v>1.7704918E-2</v>
      </c>
      <c r="AS555" s="175" t="str">
        <f t="shared" si="93"/>
        <v>Oct - 14</v>
      </c>
      <c r="AX555" s="175"/>
      <c r="BF555" s="30"/>
    </row>
    <row r="556" spans="2:58" x14ac:dyDescent="0.3">
      <c r="B556" s="12"/>
      <c r="F556" s="123"/>
      <c r="G556" s="123"/>
      <c r="I556" s="34"/>
      <c r="J556" s="30"/>
      <c r="N556" s="175" t="str">
        <f t="shared" si="90"/>
        <v>RetriggersCV dropMay - 14No Action Taken (Not Req)</v>
      </c>
      <c r="O556" t="s">
        <v>599</v>
      </c>
      <c r="P556" t="s">
        <v>203</v>
      </c>
      <c r="Q556" t="s">
        <v>296</v>
      </c>
      <c r="R556" t="s">
        <v>617</v>
      </c>
      <c r="S556">
        <v>2</v>
      </c>
      <c r="T556">
        <v>256</v>
      </c>
      <c r="U556">
        <v>7.8125E-3</v>
      </c>
      <c r="V556" s="175" t="str">
        <f t="shared" si="91"/>
        <v>May - 14</v>
      </c>
      <c r="Z556" s="123"/>
      <c r="AK556" s="175" t="str">
        <f t="shared" si="92"/>
        <v>RetriggersOthersOct - 14Risk action</v>
      </c>
      <c r="AL556" t="s">
        <v>599</v>
      </c>
      <c r="AM556" t="s">
        <v>106</v>
      </c>
      <c r="AN556" t="s">
        <v>301</v>
      </c>
      <c r="AO556" t="s">
        <v>539</v>
      </c>
      <c r="AP556">
        <v>13</v>
      </c>
      <c r="AQ556">
        <v>1525</v>
      </c>
      <c r="AR556">
        <v>8.5245901999999995E-3</v>
      </c>
      <c r="AS556" s="175" t="str">
        <f t="shared" si="93"/>
        <v>Oct - 14</v>
      </c>
      <c r="AX556" s="175"/>
      <c r="BF556" s="30"/>
    </row>
    <row r="557" spans="2:58" x14ac:dyDescent="0.3">
      <c r="B557" s="12"/>
      <c r="F557" s="123"/>
      <c r="G557" s="123"/>
      <c r="I557" s="34"/>
      <c r="J557" s="30"/>
      <c r="N557" s="175" t="str">
        <f t="shared" si="90"/>
        <v>RetriggersCV dropMay - 14Action Taken (Timely)</v>
      </c>
      <c r="O557" t="s">
        <v>599</v>
      </c>
      <c r="P557" t="s">
        <v>203</v>
      </c>
      <c r="Q557" t="s">
        <v>296</v>
      </c>
      <c r="R557" t="s">
        <v>588</v>
      </c>
      <c r="S557">
        <v>26</v>
      </c>
      <c r="T557">
        <v>256</v>
      </c>
      <c r="U557">
        <v>0.1015625</v>
      </c>
      <c r="V557" s="175" t="str">
        <f t="shared" si="91"/>
        <v>May - 14</v>
      </c>
      <c r="Z557" s="123"/>
      <c r="AK557" s="175" t="str">
        <f t="shared" si="92"/>
        <v>RetriggersAgingSep - 14Customer contact</v>
      </c>
      <c r="AL557" t="s">
        <v>599</v>
      </c>
      <c r="AM557" t="s">
        <v>391</v>
      </c>
      <c r="AN557" t="s">
        <v>300</v>
      </c>
      <c r="AO557" t="s">
        <v>571</v>
      </c>
      <c r="AP557">
        <v>347</v>
      </c>
      <c r="AQ557">
        <v>1336</v>
      </c>
      <c r="AR557">
        <v>0.25973053889999997</v>
      </c>
      <c r="AS557" s="175" t="str">
        <f t="shared" si="93"/>
        <v>Sep - 14</v>
      </c>
      <c r="AX557" s="175"/>
      <c r="BF557" s="30"/>
    </row>
    <row r="558" spans="2:58" x14ac:dyDescent="0.3">
      <c r="B558" s="12"/>
      <c r="F558" s="123"/>
      <c r="G558" s="123"/>
      <c r="I558" s="34"/>
      <c r="J558" s="30"/>
      <c r="N558" s="175" t="str">
        <f t="shared" si="90"/>
        <v>RetriggersCV dropMay - 14Action Taken (Late)</v>
      </c>
      <c r="O558" t="s">
        <v>599</v>
      </c>
      <c r="P558" t="s">
        <v>203</v>
      </c>
      <c r="Q558" t="s">
        <v>296</v>
      </c>
      <c r="R558" t="s">
        <v>589</v>
      </c>
      <c r="S558">
        <v>20</v>
      </c>
      <c r="T558">
        <v>256</v>
      </c>
      <c r="U558">
        <v>7.8125E-2</v>
      </c>
      <c r="V558" s="175" t="str">
        <f t="shared" si="91"/>
        <v>May - 14</v>
      </c>
      <c r="Z558" s="123"/>
      <c r="AK558" s="175" t="str">
        <f t="shared" si="92"/>
        <v>RetriggersAgingSep - 14Debit ACH</v>
      </c>
      <c r="AL558" t="s">
        <v>599</v>
      </c>
      <c r="AM558" t="s">
        <v>391</v>
      </c>
      <c r="AN558" t="s">
        <v>300</v>
      </c>
      <c r="AO558" t="s">
        <v>202</v>
      </c>
      <c r="AP558">
        <v>12</v>
      </c>
      <c r="AQ558">
        <v>1336</v>
      </c>
      <c r="AR558">
        <v>8.9820358999999992E-3</v>
      </c>
      <c r="AS558" s="175" t="str">
        <f t="shared" si="93"/>
        <v>Sep - 14</v>
      </c>
      <c r="AX558" s="175"/>
      <c r="BF558" s="30"/>
    </row>
    <row r="559" spans="2:58" x14ac:dyDescent="0.3">
      <c r="B559" s="12"/>
      <c r="F559" s="123"/>
      <c r="G559" s="123"/>
      <c r="I559" s="34"/>
      <c r="J559" s="30"/>
      <c r="N559" s="175" t="str">
        <f t="shared" si="90"/>
        <v>RetriggersCV dropNov - 14No Action Taken (Req)</v>
      </c>
      <c r="O559" t="s">
        <v>599</v>
      </c>
      <c r="P559" t="s">
        <v>203</v>
      </c>
      <c r="Q559" t="s">
        <v>302</v>
      </c>
      <c r="R559" t="s">
        <v>616</v>
      </c>
      <c r="S559">
        <v>312</v>
      </c>
      <c r="T559">
        <v>374</v>
      </c>
      <c r="U559">
        <v>0.8342245989</v>
      </c>
      <c r="V559" s="175" t="str">
        <f t="shared" si="91"/>
        <v>Nov - 14</v>
      </c>
      <c r="Z559" s="123"/>
      <c r="AK559" s="175" t="str">
        <f t="shared" si="92"/>
        <v>RetriggersAgingSep - 14No action</v>
      </c>
      <c r="AL559" t="s">
        <v>599</v>
      </c>
      <c r="AM559" t="s">
        <v>391</v>
      </c>
      <c r="AN559" t="s">
        <v>300</v>
      </c>
      <c r="AO559" t="s">
        <v>623</v>
      </c>
      <c r="AP559">
        <v>806</v>
      </c>
      <c r="AQ559">
        <v>1336</v>
      </c>
      <c r="AR559">
        <v>0.60329341319999996</v>
      </c>
      <c r="AS559" s="175" t="str">
        <f t="shared" si="93"/>
        <v>Sep - 14</v>
      </c>
      <c r="AX559" s="175"/>
      <c r="BF559" s="30"/>
    </row>
    <row r="560" spans="2:58" x14ac:dyDescent="0.3">
      <c r="B560" s="12"/>
      <c r="F560" s="123"/>
      <c r="G560" s="123"/>
      <c r="I560" s="34"/>
      <c r="J560" s="30"/>
      <c r="N560" s="175" t="str">
        <f t="shared" si="90"/>
        <v>RetriggersCV dropNov - 14No Action Taken (Not Req)</v>
      </c>
      <c r="O560" t="s">
        <v>599</v>
      </c>
      <c r="P560" t="s">
        <v>203</v>
      </c>
      <c r="Q560" t="s">
        <v>302</v>
      </c>
      <c r="R560" t="s">
        <v>617</v>
      </c>
      <c r="S560">
        <v>1</v>
      </c>
      <c r="T560">
        <v>374</v>
      </c>
      <c r="U560">
        <v>2.6737967999999998E-3</v>
      </c>
      <c r="V560" s="175" t="str">
        <f t="shared" si="91"/>
        <v>Nov - 14</v>
      </c>
      <c r="Z560" s="123"/>
      <c r="AK560" s="175" t="str">
        <f t="shared" si="92"/>
        <v>RetriggersAgingSep - 14Others</v>
      </c>
      <c r="AL560" t="s">
        <v>599</v>
      </c>
      <c r="AM560" t="s">
        <v>391</v>
      </c>
      <c r="AN560" t="s">
        <v>300</v>
      </c>
      <c r="AO560" t="s">
        <v>106</v>
      </c>
      <c r="AP560">
        <v>23</v>
      </c>
      <c r="AQ560">
        <v>1336</v>
      </c>
      <c r="AR560">
        <v>1.7215568899999999E-2</v>
      </c>
      <c r="AS560" s="175" t="str">
        <f t="shared" si="93"/>
        <v>Sep - 14</v>
      </c>
      <c r="AX560" s="175"/>
      <c r="BF560" s="30"/>
    </row>
    <row r="561" spans="2:58" x14ac:dyDescent="0.3">
      <c r="B561" s="12"/>
      <c r="F561" s="123"/>
      <c r="G561" s="123"/>
      <c r="I561" s="34"/>
      <c r="J561" s="30"/>
      <c r="N561" s="175" t="str">
        <f t="shared" si="90"/>
        <v>RetriggersCV dropNov - 14Action Taken (Timely)</v>
      </c>
      <c r="O561" t="s">
        <v>599</v>
      </c>
      <c r="P561" t="s">
        <v>203</v>
      </c>
      <c r="Q561" t="s">
        <v>302</v>
      </c>
      <c r="R561" t="s">
        <v>588</v>
      </c>
      <c r="S561">
        <v>49</v>
      </c>
      <c r="T561">
        <v>374</v>
      </c>
      <c r="U561">
        <v>0.13101604280000001</v>
      </c>
      <c r="V561" s="175" t="str">
        <f t="shared" si="91"/>
        <v>Nov - 14</v>
      </c>
      <c r="Z561" s="123"/>
      <c r="AK561" s="175" t="str">
        <f t="shared" si="92"/>
        <v>RetriggersAgingSep - 14Payment plan</v>
      </c>
      <c r="AL561" t="s">
        <v>599</v>
      </c>
      <c r="AM561" t="s">
        <v>391</v>
      </c>
      <c r="AN561" t="s">
        <v>300</v>
      </c>
      <c r="AO561" t="s">
        <v>538</v>
      </c>
      <c r="AP561">
        <v>129</v>
      </c>
      <c r="AQ561">
        <v>1336</v>
      </c>
      <c r="AR561">
        <v>9.6556886199999997E-2</v>
      </c>
      <c r="AS561" s="175" t="str">
        <f t="shared" si="93"/>
        <v>Sep - 14</v>
      </c>
      <c r="AX561" s="175"/>
      <c r="BF561" s="30"/>
    </row>
    <row r="562" spans="2:58" x14ac:dyDescent="0.3">
      <c r="B562" s="12"/>
      <c r="F562" s="123"/>
      <c r="G562" s="123"/>
      <c r="I562" s="34"/>
      <c r="J562" s="30"/>
      <c r="N562" s="175" t="str">
        <f t="shared" si="90"/>
        <v>RetriggersCV dropNov - 14Action Taken (Late)</v>
      </c>
      <c r="O562" t="s">
        <v>599</v>
      </c>
      <c r="P562" t="s">
        <v>203</v>
      </c>
      <c r="Q562" t="s">
        <v>302</v>
      </c>
      <c r="R562" t="s">
        <v>589</v>
      </c>
      <c r="S562">
        <v>12</v>
      </c>
      <c r="T562">
        <v>374</v>
      </c>
      <c r="U562">
        <v>3.2085561499999998E-2</v>
      </c>
      <c r="V562" s="175" t="str">
        <f t="shared" si="91"/>
        <v>Nov - 14</v>
      </c>
      <c r="Z562" s="123"/>
      <c r="AK562" s="175" t="str">
        <f t="shared" si="92"/>
        <v>RetriggersAgingSep - 14Risk action</v>
      </c>
      <c r="AL562" t="s">
        <v>599</v>
      </c>
      <c r="AM562" t="s">
        <v>391</v>
      </c>
      <c r="AN562" t="s">
        <v>300</v>
      </c>
      <c r="AO562" t="s">
        <v>539</v>
      </c>
      <c r="AP562">
        <v>19</v>
      </c>
      <c r="AQ562">
        <v>1336</v>
      </c>
      <c r="AR562">
        <v>1.42215569E-2</v>
      </c>
      <c r="AS562" s="175" t="str">
        <f t="shared" si="93"/>
        <v>Sep - 14</v>
      </c>
      <c r="AX562" s="175"/>
      <c r="BF562" s="30"/>
    </row>
    <row r="563" spans="2:58" x14ac:dyDescent="0.3">
      <c r="B563" s="12"/>
      <c r="F563" s="123"/>
      <c r="G563" s="123"/>
      <c r="I563" s="34"/>
      <c r="J563" s="30"/>
      <c r="N563" s="175" t="str">
        <f t="shared" si="90"/>
        <v>RetriggersCV dropOct - 14No Action Taken (Req)</v>
      </c>
      <c r="O563" t="s">
        <v>599</v>
      </c>
      <c r="P563" t="s">
        <v>203</v>
      </c>
      <c r="Q563" t="s">
        <v>301</v>
      </c>
      <c r="R563" t="s">
        <v>616</v>
      </c>
      <c r="S563">
        <v>89</v>
      </c>
      <c r="T563">
        <v>106</v>
      </c>
      <c r="U563">
        <v>0.83962264149999999</v>
      </c>
      <c r="V563" s="175" t="str">
        <f t="shared" si="91"/>
        <v>Oct - 14</v>
      </c>
      <c r="Z563" s="123"/>
      <c r="AK563" s="175" t="str">
        <f t="shared" si="92"/>
        <v>RetriggersCV dropSep - 14Customer contact</v>
      </c>
      <c r="AL563" t="s">
        <v>599</v>
      </c>
      <c r="AM563" t="s">
        <v>203</v>
      </c>
      <c r="AN563" t="s">
        <v>300</v>
      </c>
      <c r="AO563" t="s">
        <v>571</v>
      </c>
      <c r="AP563">
        <v>112</v>
      </c>
      <c r="AQ563">
        <v>844</v>
      </c>
      <c r="AR563">
        <v>0.1327014218</v>
      </c>
      <c r="AS563" s="175" t="str">
        <f t="shared" si="93"/>
        <v>Sep - 14</v>
      </c>
      <c r="AX563" s="175"/>
      <c r="BF563" s="30"/>
    </row>
    <row r="564" spans="2:58" x14ac:dyDescent="0.3">
      <c r="B564" s="12"/>
      <c r="F564" s="123"/>
      <c r="G564" s="123"/>
      <c r="I564" s="34"/>
      <c r="J564" s="30"/>
      <c r="N564" s="175" t="str">
        <f t="shared" si="90"/>
        <v>RetriggersCV dropOct - 14No Action Taken (Not Req)</v>
      </c>
      <c r="O564" t="s">
        <v>599</v>
      </c>
      <c r="P564" t="s">
        <v>203</v>
      </c>
      <c r="Q564" t="s">
        <v>301</v>
      </c>
      <c r="R564" t="s">
        <v>617</v>
      </c>
      <c r="S564">
        <v>1</v>
      </c>
      <c r="T564">
        <v>106</v>
      </c>
      <c r="U564">
        <v>9.4339622999999994E-3</v>
      </c>
      <c r="V564" s="175" t="str">
        <f t="shared" si="91"/>
        <v>Oct - 14</v>
      </c>
      <c r="Z564" s="123"/>
      <c r="AK564" s="175" t="str">
        <f t="shared" si="92"/>
        <v>RetriggersCV dropSep - 14Debit ACH</v>
      </c>
      <c r="AL564" t="s">
        <v>599</v>
      </c>
      <c r="AM564" t="s">
        <v>203</v>
      </c>
      <c r="AN564" t="s">
        <v>300</v>
      </c>
      <c r="AO564" t="s">
        <v>202</v>
      </c>
      <c r="AP564">
        <v>3</v>
      </c>
      <c r="AQ564">
        <v>844</v>
      </c>
      <c r="AR564">
        <v>3.5545023999999999E-3</v>
      </c>
      <c r="AS564" s="175" t="str">
        <f t="shared" si="93"/>
        <v>Sep - 14</v>
      </c>
      <c r="AX564" s="175"/>
      <c r="BF564" s="30"/>
    </row>
    <row r="565" spans="2:58" x14ac:dyDescent="0.3">
      <c r="B565" s="12"/>
      <c r="F565" s="123"/>
      <c r="G565" s="123"/>
      <c r="I565" s="34"/>
      <c r="J565" s="30"/>
      <c r="N565" s="175" t="str">
        <f t="shared" si="90"/>
        <v>RetriggersCV dropOct - 14Action Taken (Timely)</v>
      </c>
      <c r="O565" t="s">
        <v>599</v>
      </c>
      <c r="P565" t="s">
        <v>203</v>
      </c>
      <c r="Q565" t="s">
        <v>301</v>
      </c>
      <c r="R565" t="s">
        <v>588</v>
      </c>
      <c r="S565">
        <v>16</v>
      </c>
      <c r="T565">
        <v>106</v>
      </c>
      <c r="U565">
        <v>0.1509433962</v>
      </c>
      <c r="V565" s="175" t="str">
        <f t="shared" si="91"/>
        <v>Oct - 14</v>
      </c>
      <c r="Z565" s="123"/>
      <c r="AK565" s="175" t="str">
        <f t="shared" si="92"/>
        <v>RetriggersCV dropSep - 14No action</v>
      </c>
      <c r="AL565" t="s">
        <v>599</v>
      </c>
      <c r="AM565" t="s">
        <v>203</v>
      </c>
      <c r="AN565" t="s">
        <v>300</v>
      </c>
      <c r="AO565" t="s">
        <v>623</v>
      </c>
      <c r="AP565">
        <v>686</v>
      </c>
      <c r="AQ565">
        <v>844</v>
      </c>
      <c r="AR565">
        <v>0.81279620850000001</v>
      </c>
      <c r="AS565" s="175" t="str">
        <f t="shared" si="93"/>
        <v>Sep - 14</v>
      </c>
      <c r="AX565" s="175"/>
      <c r="BF565" s="30"/>
    </row>
    <row r="566" spans="2:58" x14ac:dyDescent="0.3">
      <c r="B566" s="12"/>
      <c r="F566" s="123"/>
      <c r="G566" s="123"/>
      <c r="I566" s="34"/>
      <c r="J566" s="30"/>
      <c r="N566" s="175" t="str">
        <f t="shared" si="90"/>
        <v>RetriggersCV dropSep - 14No Action Taken (Req)</v>
      </c>
      <c r="O566" t="s">
        <v>599</v>
      </c>
      <c r="P566" t="s">
        <v>203</v>
      </c>
      <c r="Q566" t="s">
        <v>300</v>
      </c>
      <c r="R566" t="s">
        <v>616</v>
      </c>
      <c r="S566">
        <v>196</v>
      </c>
      <c r="T566">
        <v>225</v>
      </c>
      <c r="U566">
        <v>0.87111111109999995</v>
      </c>
      <c r="V566" s="175" t="str">
        <f t="shared" si="91"/>
        <v>Sep - 14</v>
      </c>
      <c r="Z566" s="123"/>
      <c r="AK566" s="175" t="str">
        <f t="shared" si="92"/>
        <v>RetriggersCV dropSep - 14Others</v>
      </c>
      <c r="AL566" t="s">
        <v>599</v>
      </c>
      <c r="AM566" t="s">
        <v>203</v>
      </c>
      <c r="AN566" t="s">
        <v>300</v>
      </c>
      <c r="AO566" t="s">
        <v>106</v>
      </c>
      <c r="AP566">
        <v>4</v>
      </c>
      <c r="AQ566">
        <v>844</v>
      </c>
      <c r="AR566">
        <v>4.7393365E-3</v>
      </c>
      <c r="AS566" s="175" t="str">
        <f t="shared" si="93"/>
        <v>Sep - 14</v>
      </c>
      <c r="AX566" s="175"/>
      <c r="BF566" s="30"/>
    </row>
    <row r="567" spans="2:58" x14ac:dyDescent="0.3">
      <c r="B567" s="12"/>
      <c r="F567" s="123"/>
      <c r="G567" s="123"/>
      <c r="I567" s="34"/>
      <c r="J567" s="30"/>
      <c r="N567" s="175" t="str">
        <f t="shared" si="90"/>
        <v>RetriggersCV dropSep - 14Action Taken (Timely)</v>
      </c>
      <c r="O567" t="s">
        <v>599</v>
      </c>
      <c r="P567" t="s">
        <v>203</v>
      </c>
      <c r="Q567" t="s">
        <v>300</v>
      </c>
      <c r="R567" t="s">
        <v>588</v>
      </c>
      <c r="S567">
        <v>21</v>
      </c>
      <c r="T567">
        <v>225</v>
      </c>
      <c r="U567">
        <v>9.3333333300000001E-2</v>
      </c>
      <c r="V567" s="175" t="str">
        <f t="shared" si="91"/>
        <v>Sep - 14</v>
      </c>
      <c r="Z567" s="123"/>
      <c r="AK567" s="175" t="str">
        <f t="shared" si="92"/>
        <v>RetriggersCV dropSep - 14Payment plan</v>
      </c>
      <c r="AL567" t="s">
        <v>599</v>
      </c>
      <c r="AM567" t="s">
        <v>203</v>
      </c>
      <c r="AN567" t="s">
        <v>300</v>
      </c>
      <c r="AO567" t="s">
        <v>538</v>
      </c>
      <c r="AP567">
        <v>35</v>
      </c>
      <c r="AQ567">
        <v>844</v>
      </c>
      <c r="AR567">
        <v>4.1469194299999998E-2</v>
      </c>
      <c r="AS567" s="175" t="str">
        <f t="shared" si="93"/>
        <v>Sep - 14</v>
      </c>
      <c r="AX567" s="175"/>
      <c r="BF567" s="30"/>
    </row>
    <row r="568" spans="2:58" x14ac:dyDescent="0.3">
      <c r="B568" s="12"/>
      <c r="F568" s="123"/>
      <c r="G568" s="123"/>
      <c r="I568" s="34"/>
      <c r="J568" s="30"/>
      <c r="N568" s="175" t="str">
        <f t="shared" si="90"/>
        <v>RetriggersCV dropSep - 14Action Taken (Late)</v>
      </c>
      <c r="O568" t="s">
        <v>599</v>
      </c>
      <c r="P568" t="s">
        <v>203</v>
      </c>
      <c r="Q568" t="s">
        <v>300</v>
      </c>
      <c r="R568" t="s">
        <v>589</v>
      </c>
      <c r="S568">
        <v>8</v>
      </c>
      <c r="T568">
        <v>225</v>
      </c>
      <c r="U568">
        <v>3.5555555599999997E-2</v>
      </c>
      <c r="V568" s="175" t="str">
        <f t="shared" si="91"/>
        <v>Sep - 14</v>
      </c>
      <c r="Z568" s="123"/>
      <c r="AK568" s="175" t="str">
        <f t="shared" si="92"/>
        <v>RetriggersCV dropSep - 14Risk action</v>
      </c>
      <c r="AL568" t="s">
        <v>599</v>
      </c>
      <c r="AM568" t="s">
        <v>203</v>
      </c>
      <c r="AN568" t="s">
        <v>300</v>
      </c>
      <c r="AO568" t="s">
        <v>539</v>
      </c>
      <c r="AP568">
        <v>4</v>
      </c>
      <c r="AQ568">
        <v>844</v>
      </c>
      <c r="AR568">
        <v>4.7393365E-3</v>
      </c>
      <c r="AS568" s="175" t="str">
        <f t="shared" si="93"/>
        <v>Sep - 14</v>
      </c>
      <c r="AX568" s="175"/>
      <c r="BF568" s="30"/>
    </row>
    <row r="569" spans="2:58" x14ac:dyDescent="0.3">
      <c r="B569" s="12"/>
      <c r="F569" s="123"/>
      <c r="G569" s="123"/>
      <c r="I569" s="34"/>
      <c r="J569" s="30"/>
      <c r="N569" s="175" t="str">
        <f t="shared" si="90"/>
        <v>RetriggersDebit ACH behaviorAug - 14No Action Taken (Req)</v>
      </c>
      <c r="O569" t="s">
        <v>599</v>
      </c>
      <c r="P569" t="s">
        <v>204</v>
      </c>
      <c r="Q569" t="s">
        <v>299</v>
      </c>
      <c r="R569" t="s">
        <v>616</v>
      </c>
      <c r="S569">
        <v>1</v>
      </c>
      <c r="T569">
        <v>1</v>
      </c>
      <c r="U569">
        <v>1</v>
      </c>
      <c r="V569" s="175" t="str">
        <f t="shared" si="91"/>
        <v>Aug - 14</v>
      </c>
      <c r="Z569" s="123"/>
      <c r="AK569" s="175" t="str">
        <f t="shared" si="92"/>
        <v>RetriggersDebit ACH behaviorSep - 14Customer contact</v>
      </c>
      <c r="AL569" t="s">
        <v>599</v>
      </c>
      <c r="AM569" t="s">
        <v>204</v>
      </c>
      <c r="AN569" t="s">
        <v>300</v>
      </c>
      <c r="AO569" t="s">
        <v>571</v>
      </c>
      <c r="AP569">
        <v>54</v>
      </c>
      <c r="AQ569">
        <v>411</v>
      </c>
      <c r="AR569">
        <v>0.13138686129999999</v>
      </c>
      <c r="AS569" s="175" t="str">
        <f t="shared" si="93"/>
        <v>Sep - 14</v>
      </c>
      <c r="AX569" s="175"/>
      <c r="BF569" s="30"/>
    </row>
    <row r="570" spans="2:58" x14ac:dyDescent="0.3">
      <c r="B570" s="12"/>
      <c r="F570" s="123"/>
      <c r="G570" s="123"/>
      <c r="I570" s="34"/>
      <c r="J570" s="30"/>
      <c r="N570" s="175" t="str">
        <f t="shared" si="90"/>
        <v>RetriggersDebit ACH behaviorAll MonthsNo Action Taken (Req)</v>
      </c>
      <c r="O570" t="s">
        <v>599</v>
      </c>
      <c r="P570" t="s">
        <v>204</v>
      </c>
      <c r="Q570" t="s">
        <v>594</v>
      </c>
      <c r="R570" t="s">
        <v>616</v>
      </c>
      <c r="S570">
        <v>342</v>
      </c>
      <c r="T570">
        <v>397</v>
      </c>
      <c r="U570">
        <v>0.86146095720000004</v>
      </c>
      <c r="V570" s="175" t="str">
        <f t="shared" si="91"/>
        <v>All Months</v>
      </c>
      <c r="Z570" s="123"/>
      <c r="AK570" s="175" t="str">
        <f t="shared" si="92"/>
        <v>RetriggersDebit ACH behaviorSep - 14Debit ACH</v>
      </c>
      <c r="AL570" t="s">
        <v>599</v>
      </c>
      <c r="AM570" t="s">
        <v>204</v>
      </c>
      <c r="AN570" t="s">
        <v>300</v>
      </c>
      <c r="AO570" t="s">
        <v>202</v>
      </c>
      <c r="AP570">
        <v>6</v>
      </c>
      <c r="AQ570">
        <v>411</v>
      </c>
      <c r="AR570">
        <v>1.45985401E-2</v>
      </c>
      <c r="AS570" s="175" t="str">
        <f t="shared" si="93"/>
        <v>Sep - 14</v>
      </c>
      <c r="AX570" s="12"/>
      <c r="BF570" s="30"/>
    </row>
    <row r="571" spans="2:58" x14ac:dyDescent="0.3">
      <c r="B571" s="12"/>
      <c r="F571" s="123"/>
      <c r="G571" s="123"/>
      <c r="I571" s="34"/>
      <c r="J571" s="30"/>
      <c r="N571" s="175" t="str">
        <f t="shared" si="90"/>
        <v>RetriggersDebit ACH behaviorAll MonthsAction Taken (Timely)</v>
      </c>
      <c r="O571" t="s">
        <v>599</v>
      </c>
      <c r="P571" t="s">
        <v>204</v>
      </c>
      <c r="Q571" t="s">
        <v>594</v>
      </c>
      <c r="R571" t="s">
        <v>588</v>
      </c>
      <c r="S571">
        <v>36</v>
      </c>
      <c r="T571">
        <v>397</v>
      </c>
      <c r="U571">
        <v>9.0680100799999996E-2</v>
      </c>
      <c r="V571" s="175" t="str">
        <f t="shared" si="91"/>
        <v>All Months</v>
      </c>
      <c r="Z571" s="123"/>
      <c r="AK571" s="175" t="str">
        <f t="shared" si="92"/>
        <v>RetriggersDebit ACH behaviorSep - 14No action</v>
      </c>
      <c r="AL571" t="s">
        <v>599</v>
      </c>
      <c r="AM571" t="s">
        <v>204</v>
      </c>
      <c r="AN571" t="s">
        <v>300</v>
      </c>
      <c r="AO571" t="s">
        <v>623</v>
      </c>
      <c r="AP571">
        <v>325</v>
      </c>
      <c r="AQ571">
        <v>411</v>
      </c>
      <c r="AR571">
        <v>0.79075425789999998</v>
      </c>
      <c r="AS571" s="175" t="str">
        <f t="shared" si="93"/>
        <v>Sep - 14</v>
      </c>
      <c r="AX571" s="12"/>
      <c r="BF571" s="30"/>
    </row>
    <row r="572" spans="2:58" x14ac:dyDescent="0.3">
      <c r="B572" s="12"/>
      <c r="F572" s="123"/>
      <c r="G572" s="123"/>
      <c r="I572" s="34"/>
      <c r="J572" s="30"/>
      <c r="N572" s="175" t="str">
        <f t="shared" si="90"/>
        <v>RetriggersDebit ACH behaviorAll MonthsAction Taken (Late)</v>
      </c>
      <c r="O572" t="s">
        <v>599</v>
      </c>
      <c r="P572" t="s">
        <v>204</v>
      </c>
      <c r="Q572" t="s">
        <v>594</v>
      </c>
      <c r="R572" t="s">
        <v>589</v>
      </c>
      <c r="S572">
        <v>19</v>
      </c>
      <c r="T572">
        <v>397</v>
      </c>
      <c r="U572">
        <v>4.7858942100000003E-2</v>
      </c>
      <c r="V572" s="175" t="str">
        <f t="shared" si="91"/>
        <v>All Months</v>
      </c>
      <c r="Z572" s="123"/>
      <c r="AK572" s="175" t="str">
        <f t="shared" si="92"/>
        <v>RetriggersDebit ACH behaviorSep - 14Others</v>
      </c>
      <c r="AL572" t="s">
        <v>599</v>
      </c>
      <c r="AM572" t="s">
        <v>204</v>
      </c>
      <c r="AN572" t="s">
        <v>300</v>
      </c>
      <c r="AO572" t="s">
        <v>106</v>
      </c>
      <c r="AP572">
        <v>8</v>
      </c>
      <c r="AQ572">
        <v>411</v>
      </c>
      <c r="AR572">
        <v>1.9464720200000001E-2</v>
      </c>
      <c r="AS572" s="175" t="str">
        <f t="shared" si="93"/>
        <v>Sep - 14</v>
      </c>
      <c r="AX572" s="12"/>
      <c r="BF572" s="30"/>
    </row>
    <row r="573" spans="2:58" x14ac:dyDescent="0.3">
      <c r="B573" s="12"/>
      <c r="F573" s="123"/>
      <c r="G573" s="123"/>
      <c r="I573" s="34"/>
      <c r="J573" s="30"/>
      <c r="N573" s="175" t="str">
        <f t="shared" si="90"/>
        <v>RetriggersDebit ACH behaviorDec - 14No Action Taken (Req)</v>
      </c>
      <c r="O573" t="s">
        <v>599</v>
      </c>
      <c r="P573" t="s">
        <v>204</v>
      </c>
      <c r="Q573" t="s">
        <v>303</v>
      </c>
      <c r="R573" t="s">
        <v>616</v>
      </c>
      <c r="S573">
        <v>12</v>
      </c>
      <c r="T573">
        <v>13</v>
      </c>
      <c r="U573">
        <v>0.9230769231</v>
      </c>
      <c r="V573" s="175" t="str">
        <f t="shared" si="91"/>
        <v>Dec - 14</v>
      </c>
      <c r="Z573" s="123"/>
      <c r="AK573" s="175" t="str">
        <f t="shared" si="92"/>
        <v>RetriggersDebit ACH behaviorSep - 14Payment plan</v>
      </c>
      <c r="AL573" t="s">
        <v>599</v>
      </c>
      <c r="AM573" t="s">
        <v>204</v>
      </c>
      <c r="AN573" t="s">
        <v>300</v>
      </c>
      <c r="AO573" t="s">
        <v>538</v>
      </c>
      <c r="AP573">
        <v>6</v>
      </c>
      <c r="AQ573">
        <v>411</v>
      </c>
      <c r="AR573">
        <v>1.45985401E-2</v>
      </c>
      <c r="AS573" s="175" t="str">
        <f t="shared" si="93"/>
        <v>Sep - 14</v>
      </c>
      <c r="AX573" s="12"/>
      <c r="BF573" s="30"/>
    </row>
    <row r="574" spans="2:58" x14ac:dyDescent="0.3">
      <c r="B574" s="12"/>
      <c r="F574" s="123"/>
      <c r="G574" s="123"/>
      <c r="I574" s="34"/>
      <c r="J574" s="30"/>
      <c r="N574" s="175" t="str">
        <f t="shared" si="90"/>
        <v>RetriggersDebit ACH behaviorDec - 14Action Taken (Timely)</v>
      </c>
      <c r="O574" t="s">
        <v>599</v>
      </c>
      <c r="P574" t="s">
        <v>204</v>
      </c>
      <c r="Q574" t="s">
        <v>303</v>
      </c>
      <c r="R574" t="s">
        <v>588</v>
      </c>
      <c r="S574">
        <v>1</v>
      </c>
      <c r="T574">
        <v>13</v>
      </c>
      <c r="U574">
        <v>7.6923076899999998E-2</v>
      </c>
      <c r="V574" s="175" t="str">
        <f t="shared" si="91"/>
        <v>Dec - 14</v>
      </c>
      <c r="Z574" s="123"/>
      <c r="AK574" s="175" t="str">
        <f t="shared" si="92"/>
        <v>RetriggersDebit ACH behaviorSep - 14Risk action</v>
      </c>
      <c r="AL574" t="s">
        <v>599</v>
      </c>
      <c r="AM574" t="s">
        <v>204</v>
      </c>
      <c r="AN574" t="s">
        <v>300</v>
      </c>
      <c r="AO574" t="s">
        <v>539</v>
      </c>
      <c r="AP574">
        <v>12</v>
      </c>
      <c r="AQ574">
        <v>411</v>
      </c>
      <c r="AR574">
        <v>2.9197080300000001E-2</v>
      </c>
      <c r="AS574" s="175" t="str">
        <f t="shared" si="93"/>
        <v>Sep - 14</v>
      </c>
      <c r="AX574" s="12"/>
      <c r="BF574" s="30"/>
    </row>
    <row r="575" spans="2:58" x14ac:dyDescent="0.3">
      <c r="B575" s="12"/>
      <c r="F575" s="123"/>
      <c r="G575" s="123"/>
      <c r="I575" s="34"/>
      <c r="J575" s="30"/>
      <c r="N575" s="175" t="str">
        <f t="shared" si="90"/>
        <v>RetriggersDebit ACH behaviorFeb - 15No Action Taken (Req)</v>
      </c>
      <c r="O575" t="s">
        <v>599</v>
      </c>
      <c r="P575" t="s">
        <v>204</v>
      </c>
      <c r="Q575" t="s">
        <v>519</v>
      </c>
      <c r="R575" t="s">
        <v>616</v>
      </c>
      <c r="S575">
        <v>24</v>
      </c>
      <c r="T575">
        <v>32</v>
      </c>
      <c r="U575">
        <v>0.75</v>
      </c>
      <c r="V575" s="175" t="str">
        <f t="shared" si="91"/>
        <v>Feb - 15</v>
      </c>
      <c r="Z575" s="123"/>
      <c r="AK575" s="175" t="str">
        <f t="shared" si="92"/>
        <v>RetriggersNo amortizationSep - 14Customer contact</v>
      </c>
      <c r="AL575" t="s">
        <v>599</v>
      </c>
      <c r="AM575" t="s">
        <v>537</v>
      </c>
      <c r="AN575" t="s">
        <v>300</v>
      </c>
      <c r="AO575" t="s">
        <v>571</v>
      </c>
      <c r="AP575">
        <v>776</v>
      </c>
      <c r="AQ575">
        <v>4852</v>
      </c>
      <c r="AR575">
        <v>0.15993404780000001</v>
      </c>
      <c r="AS575" s="175" t="str">
        <f t="shared" si="93"/>
        <v>Sep - 14</v>
      </c>
      <c r="AX575" s="12"/>
      <c r="BF575" s="30"/>
    </row>
    <row r="576" spans="2:58" x14ac:dyDescent="0.3">
      <c r="B576" s="12"/>
      <c r="F576" s="123"/>
      <c r="G576" s="123"/>
      <c r="I576" s="34"/>
      <c r="J576" s="30"/>
      <c r="N576" s="175" t="str">
        <f t="shared" si="90"/>
        <v>RetriggersDebit ACH behaviorFeb - 15Action Taken (Timely)</v>
      </c>
      <c r="O576" t="s">
        <v>599</v>
      </c>
      <c r="P576" t="s">
        <v>204</v>
      </c>
      <c r="Q576" t="s">
        <v>519</v>
      </c>
      <c r="R576" t="s">
        <v>588</v>
      </c>
      <c r="S576">
        <v>6</v>
      </c>
      <c r="T576">
        <v>32</v>
      </c>
      <c r="U576">
        <v>0.1875</v>
      </c>
      <c r="V576" s="175" t="str">
        <f t="shared" si="91"/>
        <v>Feb - 15</v>
      </c>
      <c r="Z576" s="123"/>
      <c r="AK576" s="175" t="str">
        <f t="shared" si="92"/>
        <v>RetriggersNo amortizationSep - 14Debit ACH</v>
      </c>
      <c r="AL576" t="s">
        <v>599</v>
      </c>
      <c r="AM576" t="s">
        <v>537</v>
      </c>
      <c r="AN576" t="s">
        <v>300</v>
      </c>
      <c r="AO576" t="s">
        <v>202</v>
      </c>
      <c r="AP576">
        <v>92</v>
      </c>
      <c r="AQ576">
        <v>4852</v>
      </c>
      <c r="AR576">
        <v>1.8961253099999999E-2</v>
      </c>
      <c r="AS576" s="175" t="str">
        <f t="shared" si="93"/>
        <v>Sep - 14</v>
      </c>
      <c r="AX576" s="12"/>
      <c r="BF576" s="30"/>
    </row>
    <row r="577" spans="2:58" x14ac:dyDescent="0.3">
      <c r="B577" s="12"/>
      <c r="F577" s="123"/>
      <c r="G577" s="123"/>
      <c r="I577" s="34"/>
      <c r="J577" s="30"/>
      <c r="N577" s="175" t="str">
        <f t="shared" si="90"/>
        <v>RetriggersDebit ACH behaviorFeb - 15Action Taken (Late)</v>
      </c>
      <c r="O577" t="s">
        <v>599</v>
      </c>
      <c r="P577" t="s">
        <v>204</v>
      </c>
      <c r="Q577" t="s">
        <v>519</v>
      </c>
      <c r="R577" t="s">
        <v>589</v>
      </c>
      <c r="S577">
        <v>2</v>
      </c>
      <c r="T577">
        <v>32</v>
      </c>
      <c r="U577">
        <v>6.25E-2</v>
      </c>
      <c r="V577" s="175" t="str">
        <f t="shared" si="91"/>
        <v>Feb - 15</v>
      </c>
      <c r="Z577" s="123"/>
      <c r="AK577" s="175" t="str">
        <f t="shared" si="92"/>
        <v>RetriggersNo amortizationSep - 14No action</v>
      </c>
      <c r="AL577" t="s">
        <v>599</v>
      </c>
      <c r="AM577" t="s">
        <v>537</v>
      </c>
      <c r="AN577" t="s">
        <v>300</v>
      </c>
      <c r="AO577" t="s">
        <v>623</v>
      </c>
      <c r="AP577">
        <v>3402</v>
      </c>
      <c r="AQ577">
        <v>4852</v>
      </c>
      <c r="AR577">
        <v>0.70115416320000001</v>
      </c>
      <c r="AS577" s="175" t="str">
        <f t="shared" si="93"/>
        <v>Sep - 14</v>
      </c>
      <c r="AX577" s="12"/>
      <c r="BF577" s="30"/>
    </row>
    <row r="578" spans="2:58" x14ac:dyDescent="0.3">
      <c r="B578" s="12"/>
      <c r="F578" s="123"/>
      <c r="G578" s="123"/>
      <c r="I578" s="34"/>
      <c r="J578" s="30"/>
      <c r="N578" s="175" t="str">
        <f t="shared" si="90"/>
        <v>RetriggersDebit ACH behaviorJan - 15No Action Taken (Req)</v>
      </c>
      <c r="O578" t="s">
        <v>599</v>
      </c>
      <c r="P578" t="s">
        <v>204</v>
      </c>
      <c r="Q578" t="s">
        <v>520</v>
      </c>
      <c r="R578" t="s">
        <v>616</v>
      </c>
      <c r="S578">
        <v>49</v>
      </c>
      <c r="T578">
        <v>56</v>
      </c>
      <c r="U578">
        <v>0.875</v>
      </c>
      <c r="V578" s="175" t="str">
        <f t="shared" si="91"/>
        <v>Jan - 15</v>
      </c>
      <c r="Z578" s="123"/>
      <c r="AK578" s="175" t="str">
        <f t="shared" si="92"/>
        <v>RetriggersNo amortizationSep - 14Others</v>
      </c>
      <c r="AL578" t="s">
        <v>599</v>
      </c>
      <c r="AM578" t="s">
        <v>537</v>
      </c>
      <c r="AN578" t="s">
        <v>300</v>
      </c>
      <c r="AO578" t="s">
        <v>106</v>
      </c>
      <c r="AP578">
        <v>46</v>
      </c>
      <c r="AQ578">
        <v>4852</v>
      </c>
      <c r="AR578">
        <v>9.4806265000000004E-3</v>
      </c>
      <c r="AS578" s="175" t="str">
        <f t="shared" si="93"/>
        <v>Sep - 14</v>
      </c>
      <c r="AX578" s="12"/>
      <c r="BF578" s="30"/>
    </row>
    <row r="579" spans="2:58" x14ac:dyDescent="0.3">
      <c r="B579" s="12"/>
      <c r="F579" s="123"/>
      <c r="G579" s="123"/>
      <c r="I579" s="34"/>
      <c r="J579" s="30"/>
      <c r="N579" s="175" t="str">
        <f t="shared" si="90"/>
        <v>RetriggersDebit ACH behaviorJan - 15Action Taken (Timely)</v>
      </c>
      <c r="O579" t="s">
        <v>599</v>
      </c>
      <c r="P579" t="s">
        <v>204</v>
      </c>
      <c r="Q579" t="s">
        <v>520</v>
      </c>
      <c r="R579" t="s">
        <v>588</v>
      </c>
      <c r="S579">
        <v>7</v>
      </c>
      <c r="T579">
        <v>56</v>
      </c>
      <c r="U579">
        <v>0.125</v>
      </c>
      <c r="V579" s="175" t="str">
        <f t="shared" si="91"/>
        <v>Jan - 15</v>
      </c>
      <c r="Z579" s="123"/>
      <c r="AK579" s="175" t="str">
        <f t="shared" si="92"/>
        <v>RetriggersNo amortizationSep - 14Payment plan</v>
      </c>
      <c r="AL579" t="s">
        <v>599</v>
      </c>
      <c r="AM579" t="s">
        <v>537</v>
      </c>
      <c r="AN579" t="s">
        <v>300</v>
      </c>
      <c r="AO579" t="s">
        <v>538</v>
      </c>
      <c r="AP579">
        <v>419</v>
      </c>
      <c r="AQ579">
        <v>4852</v>
      </c>
      <c r="AR579">
        <v>8.6356141799999994E-2</v>
      </c>
      <c r="AS579" s="175" t="str">
        <f t="shared" si="93"/>
        <v>Sep - 14</v>
      </c>
      <c r="AX579" s="12"/>
      <c r="BF579" s="30"/>
    </row>
    <row r="580" spans="2:58" x14ac:dyDescent="0.3">
      <c r="B580" s="12"/>
      <c r="F580" s="123"/>
      <c r="G580" s="123"/>
      <c r="I580" s="34"/>
      <c r="J580" s="30"/>
      <c r="N580" s="175" t="str">
        <f t="shared" si="90"/>
        <v>RetriggersDebit ACH behaviorJul - 14No Action Taken (Req)</v>
      </c>
      <c r="O580" t="s">
        <v>599</v>
      </c>
      <c r="P580" t="s">
        <v>204</v>
      </c>
      <c r="Q580" t="s">
        <v>298</v>
      </c>
      <c r="R580" t="s">
        <v>616</v>
      </c>
      <c r="S580">
        <v>34</v>
      </c>
      <c r="T580">
        <v>39</v>
      </c>
      <c r="U580">
        <v>0.87179487180000004</v>
      </c>
      <c r="V580" s="175" t="str">
        <f t="shared" si="91"/>
        <v>Jul - 14</v>
      </c>
      <c r="Z580" s="123"/>
      <c r="AK580" s="175" t="str">
        <f t="shared" si="92"/>
        <v>RetriggersNo amortizationSep - 14Risk action</v>
      </c>
      <c r="AL580" t="s">
        <v>599</v>
      </c>
      <c r="AM580" t="s">
        <v>537</v>
      </c>
      <c r="AN580" t="s">
        <v>300</v>
      </c>
      <c r="AO580" t="s">
        <v>539</v>
      </c>
      <c r="AP580">
        <v>117</v>
      </c>
      <c r="AQ580">
        <v>4852</v>
      </c>
      <c r="AR580">
        <v>2.4113767500000001E-2</v>
      </c>
      <c r="AS580" s="175" t="str">
        <f t="shared" si="93"/>
        <v>Sep - 14</v>
      </c>
      <c r="AX580" s="12"/>
      <c r="BF580" s="30"/>
    </row>
    <row r="581" spans="2:58" x14ac:dyDescent="0.3">
      <c r="B581" s="12"/>
      <c r="F581" s="123"/>
      <c r="G581" s="123"/>
      <c r="I581" s="34"/>
      <c r="J581" s="30"/>
      <c r="N581" s="175" t="str">
        <f t="shared" ref="N581:N644" si="94">CONCATENATE(O581,P581,Q581,R581)</f>
        <v>RetriggersDebit ACH behaviorJul - 14Action Taken (Timely)</v>
      </c>
      <c r="O581" t="s">
        <v>599</v>
      </c>
      <c r="P581" t="s">
        <v>204</v>
      </c>
      <c r="Q581" t="s">
        <v>298</v>
      </c>
      <c r="R581" t="s">
        <v>588</v>
      </c>
      <c r="S581">
        <v>5</v>
      </c>
      <c r="T581">
        <v>39</v>
      </c>
      <c r="U581">
        <v>0.12820512819999999</v>
      </c>
      <c r="V581" s="175" t="str">
        <f t="shared" ref="V581:V644" si="95">IF(Q581="All Months","All Months",CONCATENATE(TEXT(Q581,"mmm")," - ", TEXT(Q581,"dd")))</f>
        <v>Jul - 14</v>
      </c>
      <c r="Z581" s="123"/>
      <c r="AK581" s="175" t="str">
        <f t="shared" ref="AK581:AK644" si="96">CONCATENATE(AL581,AM581,AN581,AO581)</f>
        <v>RetriggersOthersSep - 14Customer contact</v>
      </c>
      <c r="AL581" t="s">
        <v>599</v>
      </c>
      <c r="AM581" t="s">
        <v>106</v>
      </c>
      <c r="AN581" t="s">
        <v>300</v>
      </c>
      <c r="AO581" t="s">
        <v>571</v>
      </c>
      <c r="AP581">
        <v>159</v>
      </c>
      <c r="AQ581">
        <v>1256</v>
      </c>
      <c r="AR581">
        <v>0.12659235669999999</v>
      </c>
      <c r="AS581" s="175" t="str">
        <f t="shared" ref="AS581:AS644" si="97">IF(AN581="All Months","All Months",CONCATENATE(TEXT(AN581,"mmm")," - ", TEXT(AN581,"dd")))</f>
        <v>Sep - 14</v>
      </c>
      <c r="AX581" s="12"/>
      <c r="BF581" s="30"/>
    </row>
    <row r="582" spans="2:58" x14ac:dyDescent="0.3">
      <c r="B582" s="12"/>
      <c r="F582" s="123"/>
      <c r="G582" s="123"/>
      <c r="I582" s="34"/>
      <c r="J582" s="30"/>
      <c r="N582" s="175" t="str">
        <f t="shared" si="94"/>
        <v>RetriggersDebit ACH behaviorJun - 14No Action Taken (Req)</v>
      </c>
      <c r="O582" t="s">
        <v>599</v>
      </c>
      <c r="P582" t="s">
        <v>204</v>
      </c>
      <c r="Q582" t="s">
        <v>297</v>
      </c>
      <c r="R582" t="s">
        <v>616</v>
      </c>
      <c r="S582">
        <v>40</v>
      </c>
      <c r="T582">
        <v>43</v>
      </c>
      <c r="U582">
        <v>0.93023255810000005</v>
      </c>
      <c r="V582" s="175" t="str">
        <f t="shared" si="95"/>
        <v>Jun - 14</v>
      </c>
      <c r="Z582" s="123"/>
      <c r="AK582" s="175" t="str">
        <f t="shared" si="96"/>
        <v>RetriggersOthersSep - 14Debit ACH</v>
      </c>
      <c r="AL582" t="s">
        <v>599</v>
      </c>
      <c r="AM582" t="s">
        <v>106</v>
      </c>
      <c r="AN582" t="s">
        <v>300</v>
      </c>
      <c r="AO582" t="s">
        <v>202</v>
      </c>
      <c r="AP582">
        <v>7</v>
      </c>
      <c r="AQ582">
        <v>1256</v>
      </c>
      <c r="AR582">
        <v>5.5732484000000004E-3</v>
      </c>
      <c r="AS582" s="175" t="str">
        <f t="shared" si="97"/>
        <v>Sep - 14</v>
      </c>
      <c r="AX582" s="12"/>
      <c r="BF582" s="30"/>
    </row>
    <row r="583" spans="2:58" x14ac:dyDescent="0.3">
      <c r="B583" s="12"/>
      <c r="F583" s="123"/>
      <c r="G583" s="123"/>
      <c r="I583" s="34"/>
      <c r="J583" s="30"/>
      <c r="N583" s="175" t="str">
        <f t="shared" si="94"/>
        <v>RetriggersDebit ACH behaviorJun - 14Action Taken (Timely)</v>
      </c>
      <c r="O583" t="s">
        <v>599</v>
      </c>
      <c r="P583" t="s">
        <v>204</v>
      </c>
      <c r="Q583" t="s">
        <v>297</v>
      </c>
      <c r="R583" t="s">
        <v>588</v>
      </c>
      <c r="S583">
        <v>2</v>
      </c>
      <c r="T583">
        <v>43</v>
      </c>
      <c r="U583">
        <v>4.6511627899999998E-2</v>
      </c>
      <c r="V583" s="175" t="str">
        <f t="shared" si="95"/>
        <v>Jun - 14</v>
      </c>
      <c r="Z583" s="123"/>
      <c r="AK583" s="175" t="str">
        <f t="shared" si="96"/>
        <v>RetriggersOthersSep - 14No action</v>
      </c>
      <c r="AL583" t="s">
        <v>599</v>
      </c>
      <c r="AM583" t="s">
        <v>106</v>
      </c>
      <c r="AN583" t="s">
        <v>300</v>
      </c>
      <c r="AO583" t="s">
        <v>623</v>
      </c>
      <c r="AP583">
        <v>1026</v>
      </c>
      <c r="AQ583">
        <v>1256</v>
      </c>
      <c r="AR583">
        <v>0.8168789809</v>
      </c>
      <c r="AS583" s="175" t="str">
        <f t="shared" si="97"/>
        <v>Sep - 14</v>
      </c>
      <c r="AX583" s="12"/>
      <c r="BF583" s="30"/>
    </row>
    <row r="584" spans="2:58" x14ac:dyDescent="0.3">
      <c r="B584" s="12"/>
      <c r="F584" s="123"/>
      <c r="G584" s="123"/>
      <c r="I584" s="34"/>
      <c r="J584" s="30"/>
      <c r="N584" s="175" t="str">
        <f t="shared" si="94"/>
        <v>RetriggersDebit ACH behaviorJun - 14Action Taken (Late)</v>
      </c>
      <c r="O584" t="s">
        <v>599</v>
      </c>
      <c r="P584" t="s">
        <v>204</v>
      </c>
      <c r="Q584" t="s">
        <v>297</v>
      </c>
      <c r="R584" t="s">
        <v>589</v>
      </c>
      <c r="S584">
        <v>1</v>
      </c>
      <c r="T584">
        <v>43</v>
      </c>
      <c r="U584">
        <v>2.3255814E-2</v>
      </c>
      <c r="V584" s="175" t="str">
        <f t="shared" si="95"/>
        <v>Jun - 14</v>
      </c>
      <c r="Z584" s="123"/>
      <c r="AK584" s="175" t="str">
        <f t="shared" si="96"/>
        <v>RetriggersOthersSep - 14Others</v>
      </c>
      <c r="AL584" t="s">
        <v>599</v>
      </c>
      <c r="AM584" t="s">
        <v>106</v>
      </c>
      <c r="AN584" t="s">
        <v>300</v>
      </c>
      <c r="AO584" t="s">
        <v>106</v>
      </c>
      <c r="AP584">
        <v>16</v>
      </c>
      <c r="AQ584">
        <v>1256</v>
      </c>
      <c r="AR584">
        <v>1.2738853499999999E-2</v>
      </c>
      <c r="AS584" s="175" t="str">
        <f t="shared" si="97"/>
        <v>Sep - 14</v>
      </c>
      <c r="AX584" s="12"/>
      <c r="BF584" s="30"/>
    </row>
    <row r="585" spans="2:58" x14ac:dyDescent="0.3">
      <c r="B585" s="12"/>
      <c r="F585" s="123"/>
      <c r="G585" s="123"/>
      <c r="I585" s="34"/>
      <c r="J585" s="30"/>
      <c r="N585" s="175" t="str">
        <f t="shared" si="94"/>
        <v>RetriggersDebit ACH behaviorMar - 14No Action Taken (Req)</v>
      </c>
      <c r="O585" t="s">
        <v>599</v>
      </c>
      <c r="P585" t="s">
        <v>204</v>
      </c>
      <c r="Q585" t="s">
        <v>525</v>
      </c>
      <c r="R585" t="s">
        <v>616</v>
      </c>
      <c r="S585">
        <v>14</v>
      </c>
      <c r="T585">
        <v>21</v>
      </c>
      <c r="U585">
        <v>0.66666666669999997</v>
      </c>
      <c r="V585" s="175" t="str">
        <f t="shared" si="95"/>
        <v>Mar - 14</v>
      </c>
      <c r="Z585" s="123"/>
      <c r="AK585" s="175" t="str">
        <f t="shared" si="96"/>
        <v>RetriggersOthersSep - 14Payment plan</v>
      </c>
      <c r="AL585" t="s">
        <v>599</v>
      </c>
      <c r="AM585" t="s">
        <v>106</v>
      </c>
      <c r="AN585" t="s">
        <v>300</v>
      </c>
      <c r="AO585" t="s">
        <v>538</v>
      </c>
      <c r="AP585">
        <v>35</v>
      </c>
      <c r="AQ585">
        <v>1256</v>
      </c>
      <c r="AR585">
        <v>2.7866241999999999E-2</v>
      </c>
      <c r="AS585" s="175" t="str">
        <f t="shared" si="97"/>
        <v>Sep - 14</v>
      </c>
      <c r="AX585" s="12"/>
      <c r="BF585" s="30"/>
    </row>
    <row r="586" spans="2:58" x14ac:dyDescent="0.3">
      <c r="B586" s="12"/>
      <c r="F586" s="123"/>
      <c r="G586" s="123"/>
      <c r="I586" s="34"/>
      <c r="J586" s="30"/>
      <c r="N586" s="175" t="str">
        <f t="shared" si="94"/>
        <v>RetriggersDebit ACH behaviorMar - 14Action Taken (Late)</v>
      </c>
      <c r="O586" t="s">
        <v>599</v>
      </c>
      <c r="P586" t="s">
        <v>204</v>
      </c>
      <c r="Q586" t="s">
        <v>525</v>
      </c>
      <c r="R586" t="s">
        <v>589</v>
      </c>
      <c r="S586">
        <v>7</v>
      </c>
      <c r="T586">
        <v>21</v>
      </c>
      <c r="U586">
        <v>0.33333333329999998</v>
      </c>
      <c r="V586" s="175" t="str">
        <f t="shared" si="95"/>
        <v>Mar - 14</v>
      </c>
      <c r="Z586" s="123"/>
      <c r="AK586" s="175" t="str">
        <f t="shared" si="96"/>
        <v>RetriggersOthersSep - 14Risk action</v>
      </c>
      <c r="AL586" t="s">
        <v>599</v>
      </c>
      <c r="AM586" t="s">
        <v>106</v>
      </c>
      <c r="AN586" t="s">
        <v>300</v>
      </c>
      <c r="AO586" t="s">
        <v>539</v>
      </c>
      <c r="AP586">
        <v>13</v>
      </c>
      <c r="AQ586">
        <v>1256</v>
      </c>
      <c r="AR586">
        <v>1.03503185E-2</v>
      </c>
      <c r="AS586" s="175" t="str">
        <f t="shared" si="97"/>
        <v>Sep - 14</v>
      </c>
      <c r="AX586" s="12"/>
      <c r="BF586" s="30"/>
    </row>
    <row r="587" spans="2:58" x14ac:dyDescent="0.3">
      <c r="B587" s="12"/>
      <c r="F587" s="123"/>
      <c r="G587" s="123"/>
      <c r="I587" s="34"/>
      <c r="J587" s="30"/>
      <c r="N587" s="175" t="str">
        <f t="shared" si="94"/>
        <v>RetriggersDebit ACH behaviorMay - 14No Action Taken (Req)</v>
      </c>
      <c r="O587" t="s">
        <v>599</v>
      </c>
      <c r="P587" t="s">
        <v>204</v>
      </c>
      <c r="Q587" t="s">
        <v>296</v>
      </c>
      <c r="R587" t="s">
        <v>616</v>
      </c>
      <c r="S587">
        <v>49</v>
      </c>
      <c r="T587">
        <v>55</v>
      </c>
      <c r="U587">
        <v>0.89090909090000003</v>
      </c>
      <c r="V587" s="175" t="str">
        <f t="shared" si="95"/>
        <v>May - 14</v>
      </c>
      <c r="Z587" s="123"/>
      <c r="AK587" s="175" t="str">
        <f t="shared" si="96"/>
        <v>New TriggersAgingAll MonthsOthers</v>
      </c>
      <c r="AL587" t="s">
        <v>598</v>
      </c>
      <c r="AM587" t="s">
        <v>391</v>
      </c>
      <c r="AN587" t="s">
        <v>594</v>
      </c>
      <c r="AO587" t="s">
        <v>106</v>
      </c>
      <c r="AP587">
        <v>35</v>
      </c>
      <c r="AQ587">
        <v>1787</v>
      </c>
      <c r="AR587">
        <v>1.95858982E-2</v>
      </c>
      <c r="AS587" s="175" t="str">
        <f t="shared" si="97"/>
        <v>All Months</v>
      </c>
      <c r="AX587" s="12"/>
      <c r="BF587" s="30"/>
    </row>
    <row r="588" spans="2:58" x14ac:dyDescent="0.3">
      <c r="B588" s="12"/>
      <c r="F588" s="123"/>
      <c r="G588" s="123"/>
      <c r="I588" s="34"/>
      <c r="J588" s="30"/>
      <c r="N588" s="175" t="str">
        <f t="shared" si="94"/>
        <v>RetriggersDebit ACH behaviorMay - 14Action Taken (Timely)</v>
      </c>
      <c r="O588" t="s">
        <v>599</v>
      </c>
      <c r="P588" t="s">
        <v>204</v>
      </c>
      <c r="Q588" t="s">
        <v>296</v>
      </c>
      <c r="R588" t="s">
        <v>588</v>
      </c>
      <c r="S588">
        <v>4</v>
      </c>
      <c r="T588">
        <v>55</v>
      </c>
      <c r="U588">
        <v>7.2727272699999998E-2</v>
      </c>
      <c r="V588" s="175" t="str">
        <f t="shared" si="95"/>
        <v>May - 14</v>
      </c>
      <c r="Z588" s="123"/>
      <c r="AK588" s="175" t="str">
        <f t="shared" si="96"/>
        <v>New TriggersAgingAll MonthsCustomer contact</v>
      </c>
      <c r="AL588" t="s">
        <v>598</v>
      </c>
      <c r="AM588" t="s">
        <v>391</v>
      </c>
      <c r="AN588" t="s">
        <v>594</v>
      </c>
      <c r="AO588" t="s">
        <v>571</v>
      </c>
      <c r="AP588">
        <v>558</v>
      </c>
      <c r="AQ588">
        <v>1787</v>
      </c>
      <c r="AR588">
        <v>0.31225517629999999</v>
      </c>
      <c r="AS588" s="175" t="str">
        <f t="shared" si="97"/>
        <v>All Months</v>
      </c>
      <c r="AX588" s="12"/>
      <c r="BF588" s="30"/>
    </row>
    <row r="589" spans="2:58" x14ac:dyDescent="0.3">
      <c r="B589" s="12"/>
      <c r="F589" s="123"/>
      <c r="G589" s="123"/>
      <c r="I589" s="34"/>
      <c r="J589" s="30"/>
      <c r="N589" s="175" t="str">
        <f t="shared" si="94"/>
        <v>RetriggersDebit ACH behaviorMay - 14Action Taken (Late)</v>
      </c>
      <c r="O589" t="s">
        <v>599</v>
      </c>
      <c r="P589" t="s">
        <v>204</v>
      </c>
      <c r="Q589" t="s">
        <v>296</v>
      </c>
      <c r="R589" t="s">
        <v>589</v>
      </c>
      <c r="S589">
        <v>2</v>
      </c>
      <c r="T589">
        <v>55</v>
      </c>
      <c r="U589">
        <v>3.6363636400000003E-2</v>
      </c>
      <c r="V589" s="175" t="str">
        <f t="shared" si="95"/>
        <v>May - 14</v>
      </c>
      <c r="Z589" s="123"/>
      <c r="AK589" s="175" t="str">
        <f t="shared" si="96"/>
        <v>New TriggersAgingAll MonthsPayment plan</v>
      </c>
      <c r="AL589" t="s">
        <v>598</v>
      </c>
      <c r="AM589" t="s">
        <v>391</v>
      </c>
      <c r="AN589" t="s">
        <v>594</v>
      </c>
      <c r="AO589" t="s">
        <v>538</v>
      </c>
      <c r="AP589">
        <v>46</v>
      </c>
      <c r="AQ589">
        <v>1787</v>
      </c>
      <c r="AR589">
        <v>2.5741466099999999E-2</v>
      </c>
      <c r="AS589" s="175" t="str">
        <f t="shared" si="97"/>
        <v>All Months</v>
      </c>
      <c r="AX589" s="12"/>
      <c r="BF589" s="30"/>
    </row>
    <row r="590" spans="2:58" x14ac:dyDescent="0.3">
      <c r="B590" s="12"/>
      <c r="F590" s="123"/>
      <c r="G590" s="123"/>
      <c r="I590" s="34"/>
      <c r="J590" s="30"/>
      <c r="N590" s="175" t="str">
        <f t="shared" si="94"/>
        <v>RetriggersDebit ACH behaviorNov - 14No Action Taken (Req)</v>
      </c>
      <c r="O590" t="s">
        <v>599</v>
      </c>
      <c r="P590" t="s">
        <v>204</v>
      </c>
      <c r="Q590" t="s">
        <v>302</v>
      </c>
      <c r="R590" t="s">
        <v>616</v>
      </c>
      <c r="S590">
        <v>46</v>
      </c>
      <c r="T590">
        <v>51</v>
      </c>
      <c r="U590">
        <v>0.90196078430000004</v>
      </c>
      <c r="V590" s="175" t="str">
        <f t="shared" si="95"/>
        <v>Nov - 14</v>
      </c>
      <c r="Z590" s="123"/>
      <c r="AK590" s="175" t="str">
        <f t="shared" si="96"/>
        <v>New TriggersAgingAll MonthsNo action</v>
      </c>
      <c r="AL590" t="s">
        <v>598</v>
      </c>
      <c r="AM590" t="s">
        <v>391</v>
      </c>
      <c r="AN590" t="s">
        <v>594</v>
      </c>
      <c r="AO590" t="s">
        <v>623</v>
      </c>
      <c r="AP590">
        <v>1136</v>
      </c>
      <c r="AQ590">
        <v>1787</v>
      </c>
      <c r="AR590">
        <v>0.63570229430000003</v>
      </c>
      <c r="AS590" s="175" t="str">
        <f t="shared" si="97"/>
        <v>All Months</v>
      </c>
      <c r="AX590" s="12"/>
      <c r="BF590" s="30"/>
    </row>
    <row r="591" spans="2:58" x14ac:dyDescent="0.3">
      <c r="B591" s="12"/>
      <c r="F591" s="123"/>
      <c r="G591" s="123"/>
      <c r="I591" s="34"/>
      <c r="J591" s="30"/>
      <c r="N591" s="175" t="str">
        <f t="shared" si="94"/>
        <v>RetriggersDebit ACH behaviorNov - 14Action Taken (Timely)</v>
      </c>
      <c r="O591" t="s">
        <v>599</v>
      </c>
      <c r="P591" t="s">
        <v>204</v>
      </c>
      <c r="Q591" t="s">
        <v>302</v>
      </c>
      <c r="R591" t="s">
        <v>588</v>
      </c>
      <c r="S591">
        <v>4</v>
      </c>
      <c r="T591">
        <v>51</v>
      </c>
      <c r="U591">
        <v>7.8431372499999999E-2</v>
      </c>
      <c r="V591" s="175" t="str">
        <f t="shared" si="95"/>
        <v>Nov - 14</v>
      </c>
      <c r="Z591" s="123"/>
      <c r="AK591" s="175" t="str">
        <f t="shared" si="96"/>
        <v>New TriggersAgingAll MonthsDebit ACH</v>
      </c>
      <c r="AL591" t="s">
        <v>598</v>
      </c>
      <c r="AM591" t="s">
        <v>391</v>
      </c>
      <c r="AN591" t="s">
        <v>594</v>
      </c>
      <c r="AO591" t="s">
        <v>202</v>
      </c>
      <c r="AP591">
        <v>12</v>
      </c>
      <c r="AQ591">
        <v>1787</v>
      </c>
      <c r="AR591">
        <v>6.7151651E-3</v>
      </c>
      <c r="AS591" s="175" t="str">
        <f t="shared" si="97"/>
        <v>All Months</v>
      </c>
      <c r="AX591" s="12"/>
      <c r="BF591" s="30"/>
    </row>
    <row r="592" spans="2:58" x14ac:dyDescent="0.3">
      <c r="B592" s="12"/>
      <c r="F592" s="123"/>
      <c r="G592" s="123"/>
      <c r="I592" s="34"/>
      <c r="J592" s="30"/>
      <c r="N592" s="175" t="str">
        <f t="shared" si="94"/>
        <v>RetriggersDebit ACH behaviorNov - 14Action Taken (Late)</v>
      </c>
      <c r="O592" t="s">
        <v>599</v>
      </c>
      <c r="P592" t="s">
        <v>204</v>
      </c>
      <c r="Q592" t="s">
        <v>302</v>
      </c>
      <c r="R592" t="s">
        <v>589</v>
      </c>
      <c r="S592">
        <v>1</v>
      </c>
      <c r="T592">
        <v>51</v>
      </c>
      <c r="U592">
        <v>1.9607843100000001E-2</v>
      </c>
      <c r="V592" s="175" t="str">
        <f t="shared" si="95"/>
        <v>Nov - 14</v>
      </c>
      <c r="Z592" s="123"/>
      <c r="AK592" s="175" t="str">
        <f t="shared" si="96"/>
        <v>New TriggersCV dropAll MonthsOthers</v>
      </c>
      <c r="AL592" t="s">
        <v>598</v>
      </c>
      <c r="AM592" t="s">
        <v>203</v>
      </c>
      <c r="AN592" t="s">
        <v>594</v>
      </c>
      <c r="AO592" t="s">
        <v>106</v>
      </c>
      <c r="AP592">
        <v>13</v>
      </c>
      <c r="AQ592">
        <v>2445</v>
      </c>
      <c r="AR592">
        <v>5.3169734000000001E-3</v>
      </c>
      <c r="AS592" s="175" t="str">
        <f t="shared" si="97"/>
        <v>All Months</v>
      </c>
      <c r="AX592" s="12"/>
      <c r="BF592" s="30"/>
    </row>
    <row r="593" spans="2:58" x14ac:dyDescent="0.3">
      <c r="B593" s="12"/>
      <c r="F593" s="123"/>
      <c r="G593" s="123"/>
      <c r="I593" s="34"/>
      <c r="J593" s="30"/>
      <c r="N593" s="175" t="str">
        <f t="shared" si="94"/>
        <v>RetriggersDebit ACH behaviorOct - 14No Action Taken (Req)</v>
      </c>
      <c r="O593" t="s">
        <v>599</v>
      </c>
      <c r="P593" t="s">
        <v>204</v>
      </c>
      <c r="Q593" t="s">
        <v>301</v>
      </c>
      <c r="R593" t="s">
        <v>616</v>
      </c>
      <c r="S593">
        <v>25</v>
      </c>
      <c r="T593">
        <v>31</v>
      </c>
      <c r="U593">
        <v>0.8064516129</v>
      </c>
      <c r="V593" s="175" t="str">
        <f t="shared" si="95"/>
        <v>Oct - 14</v>
      </c>
      <c r="Z593" s="123"/>
      <c r="AK593" s="175" t="str">
        <f t="shared" si="96"/>
        <v>New TriggersCV dropAll MonthsNo action</v>
      </c>
      <c r="AL593" t="s">
        <v>598</v>
      </c>
      <c r="AM593" t="s">
        <v>203</v>
      </c>
      <c r="AN593" t="s">
        <v>594</v>
      </c>
      <c r="AO593" t="s">
        <v>623</v>
      </c>
      <c r="AP593">
        <v>2026</v>
      </c>
      <c r="AQ593">
        <v>2445</v>
      </c>
      <c r="AR593">
        <v>0.82862985690000002</v>
      </c>
      <c r="AS593" s="175" t="str">
        <f t="shared" si="97"/>
        <v>All Months</v>
      </c>
      <c r="AX593" s="12"/>
      <c r="BF593" s="30"/>
    </row>
    <row r="594" spans="2:58" x14ac:dyDescent="0.3">
      <c r="B594" s="12"/>
      <c r="F594" s="123"/>
      <c r="G594" s="123"/>
      <c r="I594" s="34"/>
      <c r="J594" s="30"/>
      <c r="N594" s="175" t="str">
        <f t="shared" si="94"/>
        <v>RetriggersDebit ACH behaviorOct - 14Action Taken (Timely)</v>
      </c>
      <c r="O594" t="s">
        <v>599</v>
      </c>
      <c r="P594" t="s">
        <v>204</v>
      </c>
      <c r="Q594" t="s">
        <v>301</v>
      </c>
      <c r="R594" t="s">
        <v>588</v>
      </c>
      <c r="S594">
        <v>4</v>
      </c>
      <c r="T594">
        <v>31</v>
      </c>
      <c r="U594">
        <v>0.12903225809999999</v>
      </c>
      <c r="V594" s="175" t="str">
        <f t="shared" si="95"/>
        <v>Oct - 14</v>
      </c>
      <c r="Z594" s="123"/>
      <c r="AK594" s="175" t="str">
        <f t="shared" si="96"/>
        <v>New TriggersCV dropAll MonthsPayment plan</v>
      </c>
      <c r="AL594" t="s">
        <v>598</v>
      </c>
      <c r="AM594" t="s">
        <v>203</v>
      </c>
      <c r="AN594" t="s">
        <v>594</v>
      </c>
      <c r="AO594" t="s">
        <v>538</v>
      </c>
      <c r="AP594">
        <v>50</v>
      </c>
      <c r="AQ594">
        <v>2445</v>
      </c>
      <c r="AR594">
        <v>2.0449897799999998E-2</v>
      </c>
      <c r="AS594" s="175" t="str">
        <f t="shared" si="97"/>
        <v>All Months</v>
      </c>
      <c r="AX594" s="12"/>
      <c r="BF594" s="30"/>
    </row>
    <row r="595" spans="2:58" x14ac:dyDescent="0.3">
      <c r="B595" s="12"/>
      <c r="F595" s="123"/>
      <c r="G595" s="123"/>
      <c r="I595" s="34"/>
      <c r="J595" s="30"/>
      <c r="N595" s="175" t="str">
        <f t="shared" si="94"/>
        <v>RetriggersDebit ACH behaviorOct - 14Action Taken (Late)</v>
      </c>
      <c r="O595" t="s">
        <v>599</v>
      </c>
      <c r="P595" t="s">
        <v>204</v>
      </c>
      <c r="Q595" t="s">
        <v>301</v>
      </c>
      <c r="R595" t="s">
        <v>589</v>
      </c>
      <c r="S595">
        <v>2</v>
      </c>
      <c r="T595">
        <v>31</v>
      </c>
      <c r="U595">
        <v>6.4516129000000005E-2</v>
      </c>
      <c r="V595" s="175" t="str">
        <f t="shared" si="95"/>
        <v>Oct - 14</v>
      </c>
      <c r="Z595" s="123"/>
      <c r="AK595" s="175" t="str">
        <f t="shared" si="96"/>
        <v>New TriggersCV dropAll MonthsDebit ACH</v>
      </c>
      <c r="AL595" t="s">
        <v>598</v>
      </c>
      <c r="AM595" t="s">
        <v>203</v>
      </c>
      <c r="AN595" t="s">
        <v>594</v>
      </c>
      <c r="AO595" t="s">
        <v>202</v>
      </c>
      <c r="AP595">
        <v>5</v>
      </c>
      <c r="AQ595">
        <v>2445</v>
      </c>
      <c r="AR595">
        <v>2.0449897999999999E-3</v>
      </c>
      <c r="AS595" s="175" t="str">
        <f t="shared" si="97"/>
        <v>All Months</v>
      </c>
      <c r="AX595" s="12"/>
      <c r="BF595" s="30"/>
    </row>
    <row r="596" spans="2:58" x14ac:dyDescent="0.3">
      <c r="B596" s="12"/>
      <c r="F596" s="123"/>
      <c r="G596" s="123"/>
      <c r="I596" s="34"/>
      <c r="J596" s="30"/>
      <c r="N596" s="175" t="str">
        <f t="shared" si="94"/>
        <v>RetriggersDebit ACH behaviorSep - 14No Action Taken (Req)</v>
      </c>
      <c r="O596" t="s">
        <v>599</v>
      </c>
      <c r="P596" t="s">
        <v>204</v>
      </c>
      <c r="Q596" t="s">
        <v>300</v>
      </c>
      <c r="R596" t="s">
        <v>616</v>
      </c>
      <c r="S596">
        <v>48</v>
      </c>
      <c r="T596">
        <v>55</v>
      </c>
      <c r="U596">
        <v>0.87272727269999995</v>
      </c>
      <c r="V596" s="175" t="str">
        <f t="shared" si="95"/>
        <v>Sep - 14</v>
      </c>
      <c r="Z596" s="123"/>
      <c r="AK596" s="175" t="str">
        <f t="shared" si="96"/>
        <v>New TriggersCV dropAll MonthsCustomer contact</v>
      </c>
      <c r="AL596" t="s">
        <v>598</v>
      </c>
      <c r="AM596" t="s">
        <v>203</v>
      </c>
      <c r="AN596" t="s">
        <v>594</v>
      </c>
      <c r="AO596" t="s">
        <v>571</v>
      </c>
      <c r="AP596">
        <v>351</v>
      </c>
      <c r="AQ596">
        <v>2445</v>
      </c>
      <c r="AR596">
        <v>0.1435582822</v>
      </c>
      <c r="AS596" s="175" t="str">
        <f t="shared" si="97"/>
        <v>All Months</v>
      </c>
      <c r="AX596" s="12"/>
      <c r="BF596" s="30"/>
    </row>
    <row r="597" spans="2:58" x14ac:dyDescent="0.3">
      <c r="B597" s="12"/>
      <c r="F597" s="123"/>
      <c r="G597" s="123"/>
      <c r="I597" s="34"/>
      <c r="J597" s="30"/>
      <c r="N597" s="175" t="str">
        <f t="shared" si="94"/>
        <v>RetriggersDebit ACH behaviorSep - 14Action Taken (Timely)</v>
      </c>
      <c r="O597" t="s">
        <v>599</v>
      </c>
      <c r="P597" t="s">
        <v>204</v>
      </c>
      <c r="Q597" t="s">
        <v>300</v>
      </c>
      <c r="R597" t="s">
        <v>588</v>
      </c>
      <c r="S597">
        <v>3</v>
      </c>
      <c r="T597">
        <v>55</v>
      </c>
      <c r="U597">
        <v>5.45454545E-2</v>
      </c>
      <c r="V597" s="175" t="str">
        <f t="shared" si="95"/>
        <v>Sep - 14</v>
      </c>
      <c r="Z597" s="123"/>
      <c r="AK597" s="175" t="str">
        <f t="shared" si="96"/>
        <v>New TriggersDebit ACH behaviorAll MonthsCustomer contact</v>
      </c>
      <c r="AL597" t="s">
        <v>598</v>
      </c>
      <c r="AM597" t="s">
        <v>204</v>
      </c>
      <c r="AN597" t="s">
        <v>594</v>
      </c>
      <c r="AO597" t="s">
        <v>571</v>
      </c>
      <c r="AP597">
        <v>105</v>
      </c>
      <c r="AQ597">
        <v>885</v>
      </c>
      <c r="AR597">
        <v>0.1186440678</v>
      </c>
      <c r="AS597" s="175" t="str">
        <f t="shared" si="97"/>
        <v>All Months</v>
      </c>
      <c r="AX597" s="12"/>
      <c r="BF597" s="30"/>
    </row>
    <row r="598" spans="2:58" x14ac:dyDescent="0.3">
      <c r="B598" s="12"/>
      <c r="F598" s="123"/>
      <c r="G598" s="123"/>
      <c r="I598" s="34"/>
      <c r="J598" s="30"/>
      <c r="N598" s="175" t="str">
        <f t="shared" si="94"/>
        <v>RetriggersDebit ACH behaviorSep - 14Action Taken (Late)</v>
      </c>
      <c r="O598" t="s">
        <v>599</v>
      </c>
      <c r="P598" t="s">
        <v>204</v>
      </c>
      <c r="Q598" t="s">
        <v>300</v>
      </c>
      <c r="R598" t="s">
        <v>589</v>
      </c>
      <c r="S598">
        <v>4</v>
      </c>
      <c r="T598">
        <v>55</v>
      </c>
      <c r="U598">
        <v>7.2727272699999998E-2</v>
      </c>
      <c r="V598" s="175" t="str">
        <f t="shared" si="95"/>
        <v>Sep - 14</v>
      </c>
      <c r="Z598" s="123"/>
      <c r="AK598" s="175" t="str">
        <f t="shared" si="96"/>
        <v>New TriggersDebit ACH behaviorAll MonthsPayment plan</v>
      </c>
      <c r="AL598" t="s">
        <v>598</v>
      </c>
      <c r="AM598" t="s">
        <v>204</v>
      </c>
      <c r="AN598" t="s">
        <v>594</v>
      </c>
      <c r="AO598" t="s">
        <v>538</v>
      </c>
      <c r="AP598">
        <v>14</v>
      </c>
      <c r="AQ598">
        <v>885</v>
      </c>
      <c r="AR598">
        <v>1.5819209000000001E-2</v>
      </c>
      <c r="AS598" s="175" t="str">
        <f t="shared" si="97"/>
        <v>All Months</v>
      </c>
      <c r="AX598" s="12"/>
      <c r="BF598" s="30"/>
    </row>
    <row r="599" spans="2:58" x14ac:dyDescent="0.3">
      <c r="B599" s="12"/>
      <c r="F599" s="123"/>
      <c r="G599" s="123"/>
      <c r="I599" s="34"/>
      <c r="J599" s="30"/>
      <c r="N599" s="175" t="str">
        <f t="shared" si="94"/>
        <v>RetriggersNo amortizationApr - 14Action Taken (Timely)</v>
      </c>
      <c r="O599" t="s">
        <v>599</v>
      </c>
      <c r="P599" t="s">
        <v>537</v>
      </c>
      <c r="Q599" t="s">
        <v>295</v>
      </c>
      <c r="R599" t="s">
        <v>588</v>
      </c>
      <c r="S599">
        <v>2</v>
      </c>
      <c r="T599">
        <v>2</v>
      </c>
      <c r="U599">
        <v>1</v>
      </c>
      <c r="V599" s="175" t="str">
        <f t="shared" si="95"/>
        <v>Apr - 14</v>
      </c>
      <c r="Z599" s="123"/>
      <c r="AK599" s="175" t="str">
        <f t="shared" si="96"/>
        <v>New TriggersDebit ACH behaviorAll MonthsNo action</v>
      </c>
      <c r="AL599" t="s">
        <v>598</v>
      </c>
      <c r="AM599" t="s">
        <v>204</v>
      </c>
      <c r="AN599" t="s">
        <v>594</v>
      </c>
      <c r="AO599" t="s">
        <v>623</v>
      </c>
      <c r="AP599">
        <v>752</v>
      </c>
      <c r="AQ599">
        <v>885</v>
      </c>
      <c r="AR599">
        <v>0.84971751409999996</v>
      </c>
      <c r="AS599" s="175" t="str">
        <f t="shared" si="97"/>
        <v>All Months</v>
      </c>
      <c r="AX599" s="12"/>
      <c r="BF599" s="30"/>
    </row>
    <row r="600" spans="2:58" x14ac:dyDescent="0.3">
      <c r="B600" s="12"/>
      <c r="F600" s="123"/>
      <c r="G600" s="123"/>
      <c r="I600" s="34"/>
      <c r="J600" s="30"/>
      <c r="N600" s="175" t="str">
        <f t="shared" si="94"/>
        <v>RetriggersNo amortizationAug - 14No Action Taken (Req)</v>
      </c>
      <c r="O600" t="s">
        <v>599</v>
      </c>
      <c r="P600" t="s">
        <v>537</v>
      </c>
      <c r="Q600" t="s">
        <v>299</v>
      </c>
      <c r="R600" t="s">
        <v>616</v>
      </c>
      <c r="S600">
        <v>157</v>
      </c>
      <c r="T600">
        <v>203</v>
      </c>
      <c r="U600">
        <v>0.77339901479999995</v>
      </c>
      <c r="V600" s="175" t="str">
        <f t="shared" si="95"/>
        <v>Aug - 14</v>
      </c>
      <c r="Z600" s="123"/>
      <c r="AK600" s="175" t="str">
        <f t="shared" si="96"/>
        <v>New TriggersDebit ACH behaviorAll MonthsOthers</v>
      </c>
      <c r="AL600" t="s">
        <v>598</v>
      </c>
      <c r="AM600" t="s">
        <v>204</v>
      </c>
      <c r="AN600" t="s">
        <v>594</v>
      </c>
      <c r="AO600" t="s">
        <v>106</v>
      </c>
      <c r="AP600">
        <v>9</v>
      </c>
      <c r="AQ600">
        <v>885</v>
      </c>
      <c r="AR600">
        <v>1.0169491500000001E-2</v>
      </c>
      <c r="AS600" s="175" t="str">
        <f t="shared" si="97"/>
        <v>All Months</v>
      </c>
      <c r="AX600" s="12"/>
      <c r="BF600" s="30"/>
    </row>
    <row r="601" spans="2:58" x14ac:dyDescent="0.3">
      <c r="B601" s="12"/>
      <c r="F601" s="123"/>
      <c r="G601" s="123"/>
      <c r="I601" s="34"/>
      <c r="J601" s="30"/>
      <c r="N601" s="175" t="str">
        <f t="shared" si="94"/>
        <v>RetriggersNo amortizationAug - 14No Action Taken (Not Req)</v>
      </c>
      <c r="O601" t="s">
        <v>599</v>
      </c>
      <c r="P601" t="s">
        <v>537</v>
      </c>
      <c r="Q601" t="s">
        <v>299</v>
      </c>
      <c r="R601" t="s">
        <v>617</v>
      </c>
      <c r="S601">
        <v>2</v>
      </c>
      <c r="T601">
        <v>203</v>
      </c>
      <c r="U601">
        <v>9.8522166999999994E-3</v>
      </c>
      <c r="V601" s="175" t="str">
        <f t="shared" si="95"/>
        <v>Aug - 14</v>
      </c>
      <c r="Z601" s="123"/>
      <c r="AK601" s="175" t="str">
        <f t="shared" si="96"/>
        <v>New TriggersDebit ACH behaviorAll MonthsDebit ACH</v>
      </c>
      <c r="AL601" t="s">
        <v>598</v>
      </c>
      <c r="AM601" t="s">
        <v>204</v>
      </c>
      <c r="AN601" t="s">
        <v>594</v>
      </c>
      <c r="AO601" t="s">
        <v>202</v>
      </c>
      <c r="AP601">
        <v>5</v>
      </c>
      <c r="AQ601">
        <v>885</v>
      </c>
      <c r="AR601">
        <v>5.6497175E-3</v>
      </c>
      <c r="AS601" s="175" t="str">
        <f t="shared" si="97"/>
        <v>All Months</v>
      </c>
      <c r="AX601" s="12"/>
      <c r="BF601" s="30"/>
    </row>
    <row r="602" spans="2:58" x14ac:dyDescent="0.3">
      <c r="B602" s="12"/>
      <c r="F602" s="123"/>
      <c r="G602" s="123"/>
      <c r="I602" s="34"/>
      <c r="J602" s="30"/>
      <c r="N602" s="175" t="str">
        <f t="shared" si="94"/>
        <v>RetriggersNo amortizationAug - 14Action Taken (Timely)</v>
      </c>
      <c r="O602" t="s">
        <v>599</v>
      </c>
      <c r="P602" t="s">
        <v>537</v>
      </c>
      <c r="Q602" t="s">
        <v>299</v>
      </c>
      <c r="R602" t="s">
        <v>588</v>
      </c>
      <c r="S602">
        <v>25</v>
      </c>
      <c r="T602">
        <v>203</v>
      </c>
      <c r="U602">
        <v>0.1231527094</v>
      </c>
      <c r="V602" s="175" t="str">
        <f t="shared" si="95"/>
        <v>Aug - 14</v>
      </c>
      <c r="Z602" s="123"/>
      <c r="AK602" s="175" t="str">
        <f t="shared" si="96"/>
        <v>New TriggersNo amortizationAll MonthsNo action</v>
      </c>
      <c r="AL602" t="s">
        <v>598</v>
      </c>
      <c r="AM602" t="s">
        <v>537</v>
      </c>
      <c r="AN602" t="s">
        <v>594</v>
      </c>
      <c r="AO602" t="s">
        <v>623</v>
      </c>
      <c r="AP602">
        <v>3597</v>
      </c>
      <c r="AQ602">
        <v>4500</v>
      </c>
      <c r="AR602">
        <v>0.7993333333</v>
      </c>
      <c r="AS602" s="175" t="str">
        <f t="shared" si="97"/>
        <v>All Months</v>
      </c>
      <c r="AX602" s="12"/>
      <c r="BF602" s="30"/>
    </row>
    <row r="603" spans="2:58" x14ac:dyDescent="0.3">
      <c r="B603" s="12"/>
      <c r="F603" s="123"/>
      <c r="G603" s="123"/>
      <c r="I603" s="34"/>
      <c r="J603" s="30"/>
      <c r="N603" s="175" t="str">
        <f t="shared" si="94"/>
        <v>RetriggersNo amortizationAug - 14Action Taken (Late)</v>
      </c>
      <c r="O603" t="s">
        <v>599</v>
      </c>
      <c r="P603" t="s">
        <v>537</v>
      </c>
      <c r="Q603" t="s">
        <v>299</v>
      </c>
      <c r="R603" t="s">
        <v>589</v>
      </c>
      <c r="S603">
        <v>19</v>
      </c>
      <c r="T603">
        <v>203</v>
      </c>
      <c r="U603">
        <v>9.3596059100000004E-2</v>
      </c>
      <c r="V603" s="175" t="str">
        <f t="shared" si="95"/>
        <v>Aug - 14</v>
      </c>
      <c r="Z603" s="123"/>
      <c r="AK603" s="175" t="str">
        <f t="shared" si="96"/>
        <v>New TriggersNo amortizationAll MonthsOthers</v>
      </c>
      <c r="AL603" t="s">
        <v>598</v>
      </c>
      <c r="AM603" t="s">
        <v>537</v>
      </c>
      <c r="AN603" t="s">
        <v>594</v>
      </c>
      <c r="AO603" t="s">
        <v>106</v>
      </c>
      <c r="AP603">
        <v>19</v>
      </c>
      <c r="AQ603">
        <v>4500</v>
      </c>
      <c r="AR603">
        <v>4.2222222000000004E-3</v>
      </c>
      <c r="AS603" s="175" t="str">
        <f t="shared" si="97"/>
        <v>All Months</v>
      </c>
      <c r="AX603" s="12"/>
      <c r="BF603" s="30"/>
    </row>
    <row r="604" spans="2:58" x14ac:dyDescent="0.3">
      <c r="B604" s="12"/>
      <c r="F604" s="123"/>
      <c r="G604" s="123"/>
      <c r="I604" s="34"/>
      <c r="J604" s="30"/>
      <c r="N604" s="175" t="str">
        <f t="shared" si="94"/>
        <v>RetriggersNo amortizationAll MonthsNo Action Taken (Req)</v>
      </c>
      <c r="O604" t="s">
        <v>599</v>
      </c>
      <c r="P604" t="s">
        <v>537</v>
      </c>
      <c r="Q604" t="s">
        <v>594</v>
      </c>
      <c r="R604" t="s">
        <v>616</v>
      </c>
      <c r="S604">
        <v>5572</v>
      </c>
      <c r="T604">
        <v>7095</v>
      </c>
      <c r="U604">
        <v>0.78534179000000004</v>
      </c>
      <c r="V604" s="175" t="str">
        <f t="shared" si="95"/>
        <v>All Months</v>
      </c>
      <c r="Z604" s="123"/>
      <c r="AK604" s="175" t="str">
        <f t="shared" si="96"/>
        <v>New TriggersNo amortizationAll MonthsDebit ACH</v>
      </c>
      <c r="AL604" t="s">
        <v>598</v>
      </c>
      <c r="AM604" t="s">
        <v>537</v>
      </c>
      <c r="AN604" t="s">
        <v>594</v>
      </c>
      <c r="AO604" t="s">
        <v>202</v>
      </c>
      <c r="AP604">
        <v>36</v>
      </c>
      <c r="AQ604">
        <v>4500</v>
      </c>
      <c r="AR604">
        <v>8.0000000000000002E-3</v>
      </c>
      <c r="AS604" s="175" t="str">
        <f t="shared" si="97"/>
        <v>All Months</v>
      </c>
      <c r="AX604" s="12"/>
      <c r="BF604" s="30"/>
    </row>
    <row r="605" spans="2:58" x14ac:dyDescent="0.3">
      <c r="B605" s="12"/>
      <c r="F605" s="123"/>
      <c r="G605" s="123"/>
      <c r="I605" s="34"/>
      <c r="J605" s="30"/>
      <c r="N605" s="175" t="str">
        <f t="shared" si="94"/>
        <v>RetriggersNo amortizationAll MonthsNo Action Taken (Not Req)</v>
      </c>
      <c r="O605" t="s">
        <v>599</v>
      </c>
      <c r="P605" t="s">
        <v>537</v>
      </c>
      <c r="Q605" t="s">
        <v>594</v>
      </c>
      <c r="R605" t="s">
        <v>617</v>
      </c>
      <c r="S605">
        <v>77</v>
      </c>
      <c r="T605">
        <v>7095</v>
      </c>
      <c r="U605">
        <v>1.0852713199999999E-2</v>
      </c>
      <c r="V605" s="175" t="str">
        <f t="shared" si="95"/>
        <v>All Months</v>
      </c>
      <c r="Z605" s="123"/>
      <c r="AK605" s="175" t="str">
        <f t="shared" si="96"/>
        <v>New TriggersNo amortizationAll MonthsPayment plan</v>
      </c>
      <c r="AL605" t="s">
        <v>598</v>
      </c>
      <c r="AM605" t="s">
        <v>537</v>
      </c>
      <c r="AN605" t="s">
        <v>594</v>
      </c>
      <c r="AO605" t="s">
        <v>538</v>
      </c>
      <c r="AP605">
        <v>57</v>
      </c>
      <c r="AQ605">
        <v>4500</v>
      </c>
      <c r="AR605">
        <v>1.2666666700000001E-2</v>
      </c>
      <c r="AS605" s="175" t="str">
        <f t="shared" si="97"/>
        <v>All Months</v>
      </c>
      <c r="AX605" s="12"/>
      <c r="BF605" s="30"/>
    </row>
    <row r="606" spans="2:58" x14ac:dyDescent="0.3">
      <c r="B606" s="12"/>
      <c r="F606" s="123"/>
      <c r="G606" s="123"/>
      <c r="I606" s="34"/>
      <c r="J606" s="30"/>
      <c r="N606" s="175" t="str">
        <f t="shared" si="94"/>
        <v>RetriggersNo amortizationAll MonthsAction Taken (Timely)</v>
      </c>
      <c r="O606" t="s">
        <v>599</v>
      </c>
      <c r="P606" t="s">
        <v>537</v>
      </c>
      <c r="Q606" t="s">
        <v>594</v>
      </c>
      <c r="R606" t="s">
        <v>588</v>
      </c>
      <c r="S606">
        <v>705</v>
      </c>
      <c r="T606">
        <v>7095</v>
      </c>
      <c r="U606">
        <v>9.9365750500000002E-2</v>
      </c>
      <c r="V606" s="175" t="str">
        <f t="shared" si="95"/>
        <v>All Months</v>
      </c>
      <c r="Z606" s="123"/>
      <c r="AK606" s="175" t="str">
        <f t="shared" si="96"/>
        <v>New TriggersNo amortizationAll MonthsCustomer contact</v>
      </c>
      <c r="AL606" t="s">
        <v>598</v>
      </c>
      <c r="AM606" t="s">
        <v>537</v>
      </c>
      <c r="AN606" t="s">
        <v>594</v>
      </c>
      <c r="AO606" t="s">
        <v>571</v>
      </c>
      <c r="AP606">
        <v>791</v>
      </c>
      <c r="AQ606">
        <v>4500</v>
      </c>
      <c r="AR606">
        <v>0.17577777780000001</v>
      </c>
      <c r="AS606" s="175" t="str">
        <f t="shared" si="97"/>
        <v>All Months</v>
      </c>
      <c r="AX606" s="12"/>
      <c r="BF606" s="30"/>
    </row>
    <row r="607" spans="2:58" x14ac:dyDescent="0.3">
      <c r="B607" s="12"/>
      <c r="F607" s="123"/>
      <c r="G607" s="123"/>
      <c r="I607" s="34"/>
      <c r="J607" s="30"/>
      <c r="N607" s="175" t="str">
        <f t="shared" si="94"/>
        <v>RetriggersNo amortizationAll MonthsAction Taken (Late)</v>
      </c>
      <c r="O607" t="s">
        <v>599</v>
      </c>
      <c r="P607" t="s">
        <v>537</v>
      </c>
      <c r="Q607" t="s">
        <v>594</v>
      </c>
      <c r="R607" t="s">
        <v>589</v>
      </c>
      <c r="S607">
        <v>741</v>
      </c>
      <c r="T607">
        <v>7095</v>
      </c>
      <c r="U607">
        <v>0.1044397463</v>
      </c>
      <c r="V607" s="175" t="str">
        <f t="shared" si="95"/>
        <v>All Months</v>
      </c>
      <c r="Z607" s="123"/>
      <c r="AK607" s="175" t="str">
        <f t="shared" si="96"/>
        <v>New TriggersOthersAll MonthsNo action</v>
      </c>
      <c r="AL607" t="s">
        <v>598</v>
      </c>
      <c r="AM607" t="s">
        <v>106</v>
      </c>
      <c r="AN607" t="s">
        <v>594</v>
      </c>
      <c r="AO607" t="s">
        <v>623</v>
      </c>
      <c r="AP607">
        <v>1554</v>
      </c>
      <c r="AQ607">
        <v>2322</v>
      </c>
      <c r="AR607">
        <v>0.66925064599999995</v>
      </c>
      <c r="AS607" s="175" t="str">
        <f t="shared" si="97"/>
        <v>All Months</v>
      </c>
      <c r="AX607" s="12"/>
      <c r="BF607" s="30"/>
    </row>
    <row r="608" spans="2:58" x14ac:dyDescent="0.3">
      <c r="B608" s="12"/>
      <c r="F608" s="123"/>
      <c r="G608" s="123"/>
      <c r="I608" s="34"/>
      <c r="J608" s="30"/>
      <c r="N608" s="175" t="str">
        <f t="shared" si="94"/>
        <v>RetriggersNo amortizationDec - 14No Action Taken (Req)</v>
      </c>
      <c r="O608" t="s">
        <v>599</v>
      </c>
      <c r="P608" t="s">
        <v>537</v>
      </c>
      <c r="Q608" t="s">
        <v>303</v>
      </c>
      <c r="R608" t="s">
        <v>616</v>
      </c>
      <c r="S608">
        <v>293</v>
      </c>
      <c r="T608">
        <v>417</v>
      </c>
      <c r="U608">
        <v>0.70263788969999996</v>
      </c>
      <c r="V608" s="175" t="str">
        <f t="shared" si="95"/>
        <v>Dec - 14</v>
      </c>
      <c r="Z608" s="123"/>
      <c r="AK608" s="175" t="str">
        <f t="shared" si="96"/>
        <v>New TriggersOthersAll MonthsDebit ACH</v>
      </c>
      <c r="AL608" t="s">
        <v>598</v>
      </c>
      <c r="AM608" t="s">
        <v>106</v>
      </c>
      <c r="AN608" t="s">
        <v>594</v>
      </c>
      <c r="AO608" t="s">
        <v>202</v>
      </c>
      <c r="AP608">
        <v>24</v>
      </c>
      <c r="AQ608">
        <v>2322</v>
      </c>
      <c r="AR608">
        <v>1.0335917300000001E-2</v>
      </c>
      <c r="AS608" s="175" t="str">
        <f t="shared" si="97"/>
        <v>All Months</v>
      </c>
      <c r="AX608" s="12"/>
      <c r="BF608" s="30"/>
    </row>
    <row r="609" spans="2:58" x14ac:dyDescent="0.3">
      <c r="B609" s="12"/>
      <c r="F609" s="123"/>
      <c r="G609" s="123"/>
      <c r="I609" s="34"/>
      <c r="J609" s="30"/>
      <c r="N609" s="175" t="str">
        <f t="shared" si="94"/>
        <v>RetriggersNo amortizationDec - 14No Action Taken (Not Req)</v>
      </c>
      <c r="O609" t="s">
        <v>599</v>
      </c>
      <c r="P609" t="s">
        <v>537</v>
      </c>
      <c r="Q609" t="s">
        <v>303</v>
      </c>
      <c r="R609" t="s">
        <v>617</v>
      </c>
      <c r="S609">
        <v>10</v>
      </c>
      <c r="T609">
        <v>417</v>
      </c>
      <c r="U609">
        <v>2.39808153E-2</v>
      </c>
      <c r="V609" s="175" t="str">
        <f t="shared" si="95"/>
        <v>Dec - 14</v>
      </c>
      <c r="Z609" s="123"/>
      <c r="AK609" s="175" t="str">
        <f t="shared" si="96"/>
        <v>New TriggersOthersAll MonthsCustomer contact</v>
      </c>
      <c r="AL609" t="s">
        <v>598</v>
      </c>
      <c r="AM609" t="s">
        <v>106</v>
      </c>
      <c r="AN609" t="s">
        <v>594</v>
      </c>
      <c r="AO609" t="s">
        <v>571</v>
      </c>
      <c r="AP609">
        <v>685</v>
      </c>
      <c r="AQ609">
        <v>2322</v>
      </c>
      <c r="AR609">
        <v>0.29500430659999999</v>
      </c>
      <c r="AS609" s="175" t="str">
        <f t="shared" si="97"/>
        <v>All Months</v>
      </c>
      <c r="AX609" s="12"/>
      <c r="BF609" s="30"/>
    </row>
    <row r="610" spans="2:58" x14ac:dyDescent="0.3">
      <c r="B610" s="12"/>
      <c r="F610" s="123"/>
      <c r="G610" s="123"/>
      <c r="I610" s="34"/>
      <c r="J610" s="30"/>
      <c r="N610" s="175" t="str">
        <f t="shared" si="94"/>
        <v>RetriggersNo amortizationDec - 14Action Taken (Timely)</v>
      </c>
      <c r="O610" t="s">
        <v>599</v>
      </c>
      <c r="P610" t="s">
        <v>537</v>
      </c>
      <c r="Q610" t="s">
        <v>303</v>
      </c>
      <c r="R610" t="s">
        <v>588</v>
      </c>
      <c r="S610">
        <v>63</v>
      </c>
      <c r="T610">
        <v>417</v>
      </c>
      <c r="U610">
        <v>0.15107913670000001</v>
      </c>
      <c r="V610" s="175" t="str">
        <f t="shared" si="95"/>
        <v>Dec - 14</v>
      </c>
      <c r="Z610" s="123"/>
      <c r="AK610" s="175" t="str">
        <f t="shared" si="96"/>
        <v>New TriggersOthersAll MonthsOthers</v>
      </c>
      <c r="AL610" t="s">
        <v>598</v>
      </c>
      <c r="AM610" t="s">
        <v>106</v>
      </c>
      <c r="AN610" t="s">
        <v>594</v>
      </c>
      <c r="AO610" t="s">
        <v>106</v>
      </c>
      <c r="AP610">
        <v>25</v>
      </c>
      <c r="AQ610">
        <v>2322</v>
      </c>
      <c r="AR610">
        <v>1.0766580499999999E-2</v>
      </c>
      <c r="AS610" s="175" t="str">
        <f t="shared" si="97"/>
        <v>All Months</v>
      </c>
      <c r="AX610" s="12"/>
      <c r="BF610" s="30"/>
    </row>
    <row r="611" spans="2:58" x14ac:dyDescent="0.3">
      <c r="B611" s="12"/>
      <c r="F611" s="123"/>
      <c r="G611" s="123"/>
      <c r="I611" s="34"/>
      <c r="J611" s="30"/>
      <c r="N611" s="175" t="str">
        <f t="shared" si="94"/>
        <v>RetriggersNo amortizationDec - 14Action Taken (Late)</v>
      </c>
      <c r="O611" t="s">
        <v>599</v>
      </c>
      <c r="P611" t="s">
        <v>537</v>
      </c>
      <c r="Q611" t="s">
        <v>303</v>
      </c>
      <c r="R611" t="s">
        <v>589</v>
      </c>
      <c r="S611">
        <v>51</v>
      </c>
      <c r="T611">
        <v>417</v>
      </c>
      <c r="U611">
        <v>0.12230215830000001</v>
      </c>
      <c r="V611" s="175" t="str">
        <f t="shared" si="95"/>
        <v>Dec - 14</v>
      </c>
      <c r="Z611" s="123"/>
      <c r="AK611" s="175" t="str">
        <f t="shared" si="96"/>
        <v>New TriggersOthersAll MonthsPayment plan</v>
      </c>
      <c r="AL611" t="s">
        <v>598</v>
      </c>
      <c r="AM611" t="s">
        <v>106</v>
      </c>
      <c r="AN611" t="s">
        <v>594</v>
      </c>
      <c r="AO611" t="s">
        <v>538</v>
      </c>
      <c r="AP611">
        <v>34</v>
      </c>
      <c r="AQ611">
        <v>2322</v>
      </c>
      <c r="AR611">
        <v>1.4642549499999999E-2</v>
      </c>
      <c r="AS611" s="175" t="str">
        <f t="shared" si="97"/>
        <v>All Months</v>
      </c>
      <c r="AX611" s="12"/>
      <c r="BF611" s="30"/>
    </row>
    <row r="612" spans="2:58" x14ac:dyDescent="0.3">
      <c r="B612" s="12"/>
      <c r="F612" s="123"/>
      <c r="G612" s="123"/>
      <c r="I612" s="34"/>
      <c r="J612" s="30"/>
      <c r="N612" s="175" t="str">
        <f t="shared" si="94"/>
        <v>RetriggersNo amortizationFeb - 15No Action Taken (Req)</v>
      </c>
      <c r="O612" t="s">
        <v>599</v>
      </c>
      <c r="P612" t="s">
        <v>537</v>
      </c>
      <c r="Q612" t="s">
        <v>519</v>
      </c>
      <c r="R612" t="s">
        <v>616</v>
      </c>
      <c r="S612">
        <v>644</v>
      </c>
      <c r="T612">
        <v>831</v>
      </c>
      <c r="U612">
        <v>0.77496991579999996</v>
      </c>
      <c r="V612" s="175" t="str">
        <f t="shared" si="95"/>
        <v>Feb - 15</v>
      </c>
      <c r="Z612" s="123"/>
      <c r="AK612" s="175" t="str">
        <f t="shared" si="96"/>
        <v>RetriggersAgingAll MonthsDebit ACH</v>
      </c>
      <c r="AL612" t="s">
        <v>599</v>
      </c>
      <c r="AM612" t="s">
        <v>391</v>
      </c>
      <c r="AN612" t="s">
        <v>594</v>
      </c>
      <c r="AO612" t="s">
        <v>202</v>
      </c>
      <c r="AP612">
        <v>147</v>
      </c>
      <c r="AQ612">
        <v>13745</v>
      </c>
      <c r="AR612">
        <v>1.06947981E-2</v>
      </c>
      <c r="AS612" s="175" t="str">
        <f t="shared" si="97"/>
        <v>All Months</v>
      </c>
      <c r="AX612" s="12"/>
      <c r="BF612" s="30"/>
    </row>
    <row r="613" spans="2:58" x14ac:dyDescent="0.3">
      <c r="B613" s="12"/>
      <c r="F613" s="123"/>
      <c r="G613" s="123"/>
      <c r="I613" s="34"/>
      <c r="J613" s="30"/>
      <c r="N613" s="175" t="str">
        <f t="shared" si="94"/>
        <v>RetriggersNo amortizationFeb - 15No Action Taken (Not Req)</v>
      </c>
      <c r="O613" t="s">
        <v>599</v>
      </c>
      <c r="P613" t="s">
        <v>537</v>
      </c>
      <c r="Q613" t="s">
        <v>519</v>
      </c>
      <c r="R613" t="s">
        <v>617</v>
      </c>
      <c r="S613">
        <v>17</v>
      </c>
      <c r="T613">
        <v>831</v>
      </c>
      <c r="U613">
        <v>2.04572804E-2</v>
      </c>
      <c r="V613" s="175" t="str">
        <f t="shared" si="95"/>
        <v>Feb - 15</v>
      </c>
      <c r="Z613" s="123"/>
      <c r="AK613" s="175" t="str">
        <f t="shared" si="96"/>
        <v>RetriggersAgingAll MonthsRisk action</v>
      </c>
      <c r="AL613" t="s">
        <v>599</v>
      </c>
      <c r="AM613" t="s">
        <v>391</v>
      </c>
      <c r="AN613" t="s">
        <v>594</v>
      </c>
      <c r="AO613" t="s">
        <v>539</v>
      </c>
      <c r="AP613">
        <v>316</v>
      </c>
      <c r="AQ613">
        <v>13745</v>
      </c>
      <c r="AR613">
        <v>2.2990178199999999E-2</v>
      </c>
      <c r="AS613" s="175" t="str">
        <f t="shared" si="97"/>
        <v>All Months</v>
      </c>
      <c r="AX613" s="12"/>
      <c r="BF613" s="30"/>
    </row>
    <row r="614" spans="2:58" x14ac:dyDescent="0.3">
      <c r="B614" s="12"/>
      <c r="F614" s="123"/>
      <c r="G614" s="123"/>
      <c r="I614" s="34"/>
      <c r="J614" s="30"/>
      <c r="N614" s="175" t="str">
        <f t="shared" si="94"/>
        <v>RetriggersNo amortizationFeb - 15Action Taken (Timely)</v>
      </c>
      <c r="O614" t="s">
        <v>599</v>
      </c>
      <c r="P614" t="s">
        <v>537</v>
      </c>
      <c r="Q614" t="s">
        <v>519</v>
      </c>
      <c r="R614" t="s">
        <v>588</v>
      </c>
      <c r="S614">
        <v>88</v>
      </c>
      <c r="T614">
        <v>831</v>
      </c>
      <c r="U614">
        <v>0.1058965102</v>
      </c>
      <c r="V614" s="175" t="str">
        <f t="shared" si="95"/>
        <v>Feb - 15</v>
      </c>
      <c r="Z614" s="123"/>
      <c r="AK614" s="175" t="str">
        <f t="shared" si="96"/>
        <v>RetriggersAgingAll MonthsCustomer contact</v>
      </c>
      <c r="AL614" t="s">
        <v>599</v>
      </c>
      <c r="AM614" t="s">
        <v>391</v>
      </c>
      <c r="AN614" t="s">
        <v>594</v>
      </c>
      <c r="AO614" t="s">
        <v>571</v>
      </c>
      <c r="AP614">
        <v>3900</v>
      </c>
      <c r="AQ614">
        <v>13745</v>
      </c>
      <c r="AR614">
        <v>0.28373954169999999</v>
      </c>
      <c r="AS614" s="175" t="str">
        <f t="shared" si="97"/>
        <v>All Months</v>
      </c>
      <c r="AX614" s="12"/>
      <c r="BF614" s="30"/>
    </row>
    <row r="615" spans="2:58" x14ac:dyDescent="0.3">
      <c r="B615" s="12"/>
      <c r="F615" s="123"/>
      <c r="G615" s="123"/>
      <c r="I615" s="34"/>
      <c r="J615" s="30"/>
      <c r="N615" s="175" t="str">
        <f t="shared" si="94"/>
        <v>RetriggersNo amortizationFeb - 15Action Taken (Late)</v>
      </c>
      <c r="O615" t="s">
        <v>599</v>
      </c>
      <c r="P615" t="s">
        <v>537</v>
      </c>
      <c r="Q615" t="s">
        <v>519</v>
      </c>
      <c r="R615" t="s">
        <v>589</v>
      </c>
      <c r="S615">
        <v>82</v>
      </c>
      <c r="T615">
        <v>831</v>
      </c>
      <c r="U615">
        <v>9.8676293600000006E-2</v>
      </c>
      <c r="V615" s="175" t="str">
        <f t="shared" si="95"/>
        <v>Feb - 15</v>
      </c>
      <c r="Z615" s="123"/>
      <c r="AK615" s="175" t="str">
        <f t="shared" si="96"/>
        <v>RetriggersAgingAll MonthsPayment plan</v>
      </c>
      <c r="AL615" t="s">
        <v>599</v>
      </c>
      <c r="AM615" t="s">
        <v>391</v>
      </c>
      <c r="AN615" t="s">
        <v>594</v>
      </c>
      <c r="AO615" t="s">
        <v>538</v>
      </c>
      <c r="AP615">
        <v>989</v>
      </c>
      <c r="AQ615">
        <v>13745</v>
      </c>
      <c r="AR615">
        <v>7.1953437600000003E-2</v>
      </c>
      <c r="AS615" s="175" t="str">
        <f t="shared" si="97"/>
        <v>All Months</v>
      </c>
      <c r="AX615" s="12"/>
      <c r="BF615" s="30"/>
    </row>
    <row r="616" spans="2:58" x14ac:dyDescent="0.3">
      <c r="B616" s="12"/>
      <c r="F616" s="123"/>
      <c r="G616" s="123"/>
      <c r="I616" s="34"/>
      <c r="J616" s="30"/>
      <c r="N616" s="175" t="str">
        <f t="shared" si="94"/>
        <v>RetriggersNo amortizationJan - 15No Action Taken (Req)</v>
      </c>
      <c r="O616" t="s">
        <v>599</v>
      </c>
      <c r="P616" t="s">
        <v>537</v>
      </c>
      <c r="Q616" t="s">
        <v>520</v>
      </c>
      <c r="R616" t="s">
        <v>616</v>
      </c>
      <c r="S616">
        <v>805</v>
      </c>
      <c r="T616">
        <v>1024</v>
      </c>
      <c r="U616">
        <v>0.7861328125</v>
      </c>
      <c r="V616" s="175" t="str">
        <f t="shared" si="95"/>
        <v>Jan - 15</v>
      </c>
      <c r="Z616" s="123"/>
      <c r="AK616" s="175" t="str">
        <f t="shared" si="96"/>
        <v>RetriggersAgingAll MonthsOthers</v>
      </c>
      <c r="AL616" t="s">
        <v>599</v>
      </c>
      <c r="AM616" t="s">
        <v>391</v>
      </c>
      <c r="AN616" t="s">
        <v>594</v>
      </c>
      <c r="AO616" t="s">
        <v>106</v>
      </c>
      <c r="AP616">
        <v>208</v>
      </c>
      <c r="AQ616">
        <v>13745</v>
      </c>
      <c r="AR616">
        <v>1.51327756E-2</v>
      </c>
      <c r="AS616" s="175" t="str">
        <f t="shared" si="97"/>
        <v>All Months</v>
      </c>
      <c r="AX616" s="12"/>
      <c r="BF616" s="30"/>
    </row>
    <row r="617" spans="2:58" x14ac:dyDescent="0.3">
      <c r="B617" s="12"/>
      <c r="F617" s="123"/>
      <c r="G617" s="123"/>
      <c r="I617" s="34"/>
      <c r="J617" s="30"/>
      <c r="N617" s="175" t="str">
        <f t="shared" si="94"/>
        <v>RetriggersNo amortizationJan - 15No Action Taken (Not Req)</v>
      </c>
      <c r="O617" t="s">
        <v>599</v>
      </c>
      <c r="P617" t="s">
        <v>537</v>
      </c>
      <c r="Q617" t="s">
        <v>520</v>
      </c>
      <c r="R617" t="s">
        <v>617</v>
      </c>
      <c r="S617">
        <v>15</v>
      </c>
      <c r="T617">
        <v>1024</v>
      </c>
      <c r="U617">
        <v>1.46484375E-2</v>
      </c>
      <c r="V617" s="175" t="str">
        <f t="shared" si="95"/>
        <v>Jan - 15</v>
      </c>
      <c r="Z617" s="123"/>
      <c r="AK617" s="175" t="str">
        <f t="shared" si="96"/>
        <v>RetriggersAgingAll MonthsNo action</v>
      </c>
      <c r="AL617" t="s">
        <v>599</v>
      </c>
      <c r="AM617" t="s">
        <v>391</v>
      </c>
      <c r="AN617" t="s">
        <v>594</v>
      </c>
      <c r="AO617" t="s">
        <v>623</v>
      </c>
      <c r="AP617">
        <v>8185</v>
      </c>
      <c r="AQ617">
        <v>13745</v>
      </c>
      <c r="AR617">
        <v>0.59548926879999997</v>
      </c>
      <c r="AS617" s="175" t="str">
        <f t="shared" si="97"/>
        <v>All Months</v>
      </c>
      <c r="AX617" s="12"/>
      <c r="BF617" s="30"/>
    </row>
    <row r="618" spans="2:58" x14ac:dyDescent="0.3">
      <c r="B618" s="12"/>
      <c r="F618" s="123"/>
      <c r="G618" s="123"/>
      <c r="I618" s="34"/>
      <c r="J618" s="30"/>
      <c r="N618" s="175" t="str">
        <f t="shared" si="94"/>
        <v>RetriggersNo amortizationJan - 15Action Taken (Timely)</v>
      </c>
      <c r="O618" t="s">
        <v>599</v>
      </c>
      <c r="P618" t="s">
        <v>537</v>
      </c>
      <c r="Q618" t="s">
        <v>520</v>
      </c>
      <c r="R618" t="s">
        <v>588</v>
      </c>
      <c r="S618">
        <v>109</v>
      </c>
      <c r="T618">
        <v>1024</v>
      </c>
      <c r="U618">
        <v>0.1064453125</v>
      </c>
      <c r="V618" s="175" t="str">
        <f t="shared" si="95"/>
        <v>Jan - 15</v>
      </c>
      <c r="Z618" s="123"/>
      <c r="AK618" s="175" t="str">
        <f t="shared" si="96"/>
        <v>RetriggersCV dropAll MonthsRisk action</v>
      </c>
      <c r="AL618" t="s">
        <v>599</v>
      </c>
      <c r="AM618" t="s">
        <v>203</v>
      </c>
      <c r="AN618" t="s">
        <v>594</v>
      </c>
      <c r="AO618" t="s">
        <v>539</v>
      </c>
      <c r="AP618">
        <v>172</v>
      </c>
      <c r="AQ618">
        <v>10885</v>
      </c>
      <c r="AR618">
        <v>1.5801561799999999E-2</v>
      </c>
      <c r="AS618" s="175" t="str">
        <f t="shared" si="97"/>
        <v>All Months</v>
      </c>
      <c r="AX618" s="12"/>
      <c r="BF618" s="30"/>
    </row>
    <row r="619" spans="2:58" x14ac:dyDescent="0.3">
      <c r="B619" s="12"/>
      <c r="F619" s="123"/>
      <c r="G619" s="123"/>
      <c r="I619" s="34"/>
      <c r="J619" s="30"/>
      <c r="N619" s="175" t="str">
        <f t="shared" si="94"/>
        <v>RetriggersNo amortizationJan - 15Action Taken (Late)</v>
      </c>
      <c r="O619" t="s">
        <v>599</v>
      </c>
      <c r="P619" t="s">
        <v>537</v>
      </c>
      <c r="Q619" t="s">
        <v>520</v>
      </c>
      <c r="R619" t="s">
        <v>589</v>
      </c>
      <c r="S619">
        <v>95</v>
      </c>
      <c r="T619">
        <v>1024</v>
      </c>
      <c r="U619">
        <v>9.27734375E-2</v>
      </c>
      <c r="V619" s="175" t="str">
        <f t="shared" si="95"/>
        <v>Jan - 15</v>
      </c>
      <c r="Z619" s="123"/>
      <c r="AK619" s="175" t="str">
        <f t="shared" si="96"/>
        <v>RetriggersCV dropAll MonthsCustomer contact</v>
      </c>
      <c r="AL619" t="s">
        <v>599</v>
      </c>
      <c r="AM619" t="s">
        <v>203</v>
      </c>
      <c r="AN619" t="s">
        <v>594</v>
      </c>
      <c r="AO619" t="s">
        <v>571</v>
      </c>
      <c r="AP619">
        <v>1845</v>
      </c>
      <c r="AQ619">
        <v>10885</v>
      </c>
      <c r="AR619">
        <v>0.16949931100000001</v>
      </c>
      <c r="AS619" s="175" t="str">
        <f t="shared" si="97"/>
        <v>All Months</v>
      </c>
      <c r="AX619" s="12"/>
      <c r="BF619" s="30"/>
    </row>
    <row r="620" spans="2:58" x14ac:dyDescent="0.3">
      <c r="B620" s="12"/>
      <c r="F620" s="123"/>
      <c r="G620" s="123"/>
      <c r="I620" s="34"/>
      <c r="J620" s="30"/>
      <c r="N620" s="175" t="str">
        <f t="shared" si="94"/>
        <v>RetriggersNo amortizationJul - 14No Action Taken (Req)</v>
      </c>
      <c r="O620" t="s">
        <v>599</v>
      </c>
      <c r="P620" t="s">
        <v>537</v>
      </c>
      <c r="Q620" t="s">
        <v>298</v>
      </c>
      <c r="R620" t="s">
        <v>616</v>
      </c>
      <c r="S620">
        <v>519</v>
      </c>
      <c r="T620">
        <v>651</v>
      </c>
      <c r="U620">
        <v>0.79723502300000004</v>
      </c>
      <c r="V620" s="175" t="str">
        <f t="shared" si="95"/>
        <v>Jul - 14</v>
      </c>
      <c r="Z620" s="123"/>
      <c r="AK620" s="175" t="str">
        <f t="shared" si="96"/>
        <v>RetriggersCV dropAll MonthsPayment plan</v>
      </c>
      <c r="AL620" t="s">
        <v>599</v>
      </c>
      <c r="AM620" t="s">
        <v>203</v>
      </c>
      <c r="AN620" t="s">
        <v>594</v>
      </c>
      <c r="AO620" t="s">
        <v>538</v>
      </c>
      <c r="AP620">
        <v>563</v>
      </c>
      <c r="AQ620">
        <v>10885</v>
      </c>
      <c r="AR620">
        <v>5.1722553999999997E-2</v>
      </c>
      <c r="AS620" s="175" t="str">
        <f t="shared" si="97"/>
        <v>All Months</v>
      </c>
      <c r="AX620" s="12"/>
      <c r="BF620" s="30"/>
    </row>
    <row r="621" spans="2:58" x14ac:dyDescent="0.3">
      <c r="B621" s="12"/>
      <c r="F621" s="123"/>
      <c r="G621" s="123"/>
      <c r="I621" s="34"/>
      <c r="J621" s="30"/>
      <c r="N621" s="175" t="str">
        <f t="shared" si="94"/>
        <v>RetriggersNo amortizationJul - 14No Action Taken (Not Req)</v>
      </c>
      <c r="O621" t="s">
        <v>599</v>
      </c>
      <c r="P621" t="s">
        <v>537</v>
      </c>
      <c r="Q621" t="s">
        <v>298</v>
      </c>
      <c r="R621" t="s">
        <v>617</v>
      </c>
      <c r="S621">
        <v>3</v>
      </c>
      <c r="T621">
        <v>651</v>
      </c>
      <c r="U621">
        <v>4.6082948999999996E-3</v>
      </c>
      <c r="V621" s="175" t="str">
        <f t="shared" si="95"/>
        <v>Jul - 14</v>
      </c>
      <c r="Z621" s="123"/>
      <c r="AK621" s="175" t="str">
        <f t="shared" si="96"/>
        <v>RetriggersCV dropAll MonthsOthers</v>
      </c>
      <c r="AL621" t="s">
        <v>599</v>
      </c>
      <c r="AM621" t="s">
        <v>203</v>
      </c>
      <c r="AN621" t="s">
        <v>594</v>
      </c>
      <c r="AO621" t="s">
        <v>106</v>
      </c>
      <c r="AP621">
        <v>216</v>
      </c>
      <c r="AQ621">
        <v>10885</v>
      </c>
      <c r="AR621">
        <v>1.9843821800000001E-2</v>
      </c>
      <c r="AS621" s="175" t="str">
        <f t="shared" si="97"/>
        <v>All Months</v>
      </c>
      <c r="AX621" s="12"/>
      <c r="BF621" s="30"/>
    </row>
    <row r="622" spans="2:58" x14ac:dyDescent="0.3">
      <c r="B622" s="12"/>
      <c r="F622" s="123"/>
      <c r="G622" s="123"/>
      <c r="I622" s="34"/>
      <c r="J622" s="30"/>
      <c r="N622" s="175" t="str">
        <f t="shared" si="94"/>
        <v>RetriggersNo amortizationJul - 14Action Taken (Timely)</v>
      </c>
      <c r="O622" t="s">
        <v>599</v>
      </c>
      <c r="P622" t="s">
        <v>537</v>
      </c>
      <c r="Q622" t="s">
        <v>298</v>
      </c>
      <c r="R622" t="s">
        <v>588</v>
      </c>
      <c r="S622">
        <v>64</v>
      </c>
      <c r="T622">
        <v>651</v>
      </c>
      <c r="U622">
        <v>9.8310291899999999E-2</v>
      </c>
      <c r="V622" s="175" t="str">
        <f t="shared" si="95"/>
        <v>Jul - 14</v>
      </c>
      <c r="Z622" s="123"/>
      <c r="AK622" s="175" t="str">
        <f t="shared" si="96"/>
        <v>RetriggersCV dropAll MonthsNo action</v>
      </c>
      <c r="AL622" t="s">
        <v>599</v>
      </c>
      <c r="AM622" t="s">
        <v>203</v>
      </c>
      <c r="AN622" t="s">
        <v>594</v>
      </c>
      <c r="AO622" t="s">
        <v>623</v>
      </c>
      <c r="AP622">
        <v>7974</v>
      </c>
      <c r="AQ622">
        <v>10885</v>
      </c>
      <c r="AR622">
        <v>0.73256775380000005</v>
      </c>
      <c r="AS622" s="175" t="str">
        <f t="shared" si="97"/>
        <v>All Months</v>
      </c>
      <c r="AX622" s="12"/>
      <c r="BF622" s="30"/>
    </row>
    <row r="623" spans="2:58" x14ac:dyDescent="0.3">
      <c r="B623" s="12"/>
      <c r="F623" s="123"/>
      <c r="G623" s="123"/>
      <c r="I623" s="34"/>
      <c r="J623" s="30"/>
      <c r="N623" s="175" t="str">
        <f t="shared" si="94"/>
        <v>RetriggersNo amortizationJul - 14Action Taken (Late)</v>
      </c>
      <c r="O623" t="s">
        <v>599</v>
      </c>
      <c r="P623" t="s">
        <v>537</v>
      </c>
      <c r="Q623" t="s">
        <v>298</v>
      </c>
      <c r="R623" t="s">
        <v>589</v>
      </c>
      <c r="S623">
        <v>65</v>
      </c>
      <c r="T623">
        <v>651</v>
      </c>
      <c r="U623">
        <v>9.9846390199999996E-2</v>
      </c>
      <c r="V623" s="175" t="str">
        <f t="shared" si="95"/>
        <v>Jul - 14</v>
      </c>
      <c r="Z623" s="123"/>
      <c r="AK623" s="175" t="str">
        <f t="shared" si="96"/>
        <v>RetriggersCV dropAll MonthsDebit ACH</v>
      </c>
      <c r="AL623" t="s">
        <v>599</v>
      </c>
      <c r="AM623" t="s">
        <v>203</v>
      </c>
      <c r="AN623" t="s">
        <v>594</v>
      </c>
      <c r="AO623" t="s">
        <v>202</v>
      </c>
      <c r="AP623">
        <v>115</v>
      </c>
      <c r="AQ623">
        <v>10885</v>
      </c>
      <c r="AR623">
        <v>1.05649977E-2</v>
      </c>
      <c r="AS623" s="175" t="str">
        <f t="shared" si="97"/>
        <v>All Months</v>
      </c>
      <c r="AX623" s="12"/>
      <c r="BF623" s="30"/>
    </row>
    <row r="624" spans="2:58" x14ac:dyDescent="0.3">
      <c r="B624" s="12"/>
      <c r="F624" s="123"/>
      <c r="G624" s="123"/>
      <c r="I624" s="34"/>
      <c r="J624" s="30"/>
      <c r="N624" s="175" t="str">
        <f t="shared" si="94"/>
        <v>RetriggersNo amortizationJun - 14No Action Taken (Req)</v>
      </c>
      <c r="O624" t="s">
        <v>599</v>
      </c>
      <c r="P624" t="s">
        <v>537</v>
      </c>
      <c r="Q624" t="s">
        <v>297</v>
      </c>
      <c r="R624" t="s">
        <v>616</v>
      </c>
      <c r="S624">
        <v>422</v>
      </c>
      <c r="T624">
        <v>544</v>
      </c>
      <c r="U624">
        <v>0.77573529409999997</v>
      </c>
      <c r="V624" s="175" t="str">
        <f t="shared" si="95"/>
        <v>Jun - 14</v>
      </c>
      <c r="Z624" s="123"/>
      <c r="AK624" s="175" t="str">
        <f t="shared" si="96"/>
        <v>RetriggersDebit ACH behaviorAll MonthsCustomer contact</v>
      </c>
      <c r="AL624" t="s">
        <v>599</v>
      </c>
      <c r="AM624" t="s">
        <v>204</v>
      </c>
      <c r="AN624" t="s">
        <v>594</v>
      </c>
      <c r="AO624" t="s">
        <v>571</v>
      </c>
      <c r="AP624">
        <v>444</v>
      </c>
      <c r="AQ624">
        <v>3685</v>
      </c>
      <c r="AR624">
        <v>0.1204884668</v>
      </c>
      <c r="AS624" s="175" t="str">
        <f t="shared" si="97"/>
        <v>All Months</v>
      </c>
      <c r="AX624" s="12"/>
      <c r="BF624" s="30"/>
    </row>
    <row r="625" spans="2:58" x14ac:dyDescent="0.3">
      <c r="B625" s="12"/>
      <c r="F625" s="123"/>
      <c r="G625" s="123"/>
      <c r="I625" s="34"/>
      <c r="J625" s="30"/>
      <c r="N625" s="175" t="str">
        <f t="shared" si="94"/>
        <v>RetriggersNo amortizationJun - 14No Action Taken (Not Req)</v>
      </c>
      <c r="O625" t="s">
        <v>599</v>
      </c>
      <c r="P625" t="s">
        <v>537</v>
      </c>
      <c r="Q625" t="s">
        <v>297</v>
      </c>
      <c r="R625" t="s">
        <v>617</v>
      </c>
      <c r="S625">
        <v>3</v>
      </c>
      <c r="T625">
        <v>544</v>
      </c>
      <c r="U625">
        <v>5.5147058999999998E-3</v>
      </c>
      <c r="V625" s="175" t="str">
        <f t="shared" si="95"/>
        <v>Jun - 14</v>
      </c>
      <c r="Z625" s="123"/>
      <c r="AK625" s="175" t="str">
        <f t="shared" si="96"/>
        <v>RetriggersDebit ACH behaviorAll MonthsRisk action</v>
      </c>
      <c r="AL625" t="s">
        <v>599</v>
      </c>
      <c r="AM625" t="s">
        <v>204</v>
      </c>
      <c r="AN625" t="s">
        <v>594</v>
      </c>
      <c r="AO625" t="s">
        <v>539</v>
      </c>
      <c r="AP625">
        <v>63</v>
      </c>
      <c r="AQ625">
        <v>3685</v>
      </c>
      <c r="AR625">
        <v>1.70963365E-2</v>
      </c>
      <c r="AS625" s="175" t="str">
        <f t="shared" si="97"/>
        <v>All Months</v>
      </c>
      <c r="AX625" s="12"/>
      <c r="BF625" s="30"/>
    </row>
    <row r="626" spans="2:58" x14ac:dyDescent="0.3">
      <c r="B626" s="12"/>
      <c r="F626" s="123"/>
      <c r="G626" s="123"/>
      <c r="I626" s="34"/>
      <c r="J626" s="30"/>
      <c r="N626" s="175" t="str">
        <f t="shared" si="94"/>
        <v>RetriggersNo amortizationJun - 14Action Taken (Timely)</v>
      </c>
      <c r="O626" t="s">
        <v>599</v>
      </c>
      <c r="P626" t="s">
        <v>537</v>
      </c>
      <c r="Q626" t="s">
        <v>297</v>
      </c>
      <c r="R626" t="s">
        <v>588</v>
      </c>
      <c r="S626">
        <v>55</v>
      </c>
      <c r="T626">
        <v>544</v>
      </c>
      <c r="U626">
        <v>0.1011029412</v>
      </c>
      <c r="V626" s="175" t="str">
        <f t="shared" si="95"/>
        <v>Jun - 14</v>
      </c>
      <c r="Z626" s="123"/>
      <c r="AK626" s="175" t="str">
        <f t="shared" si="96"/>
        <v>RetriggersDebit ACH behaviorAll MonthsPayment plan</v>
      </c>
      <c r="AL626" t="s">
        <v>599</v>
      </c>
      <c r="AM626" t="s">
        <v>204</v>
      </c>
      <c r="AN626" t="s">
        <v>594</v>
      </c>
      <c r="AO626" t="s">
        <v>538</v>
      </c>
      <c r="AP626">
        <v>193</v>
      </c>
      <c r="AQ626">
        <v>3685</v>
      </c>
      <c r="AR626">
        <v>5.2374491199999998E-2</v>
      </c>
      <c r="AS626" s="175" t="str">
        <f t="shared" si="97"/>
        <v>All Months</v>
      </c>
      <c r="AX626" s="12"/>
      <c r="BF626" s="30"/>
    </row>
    <row r="627" spans="2:58" x14ac:dyDescent="0.3">
      <c r="B627" s="12"/>
      <c r="F627" s="123"/>
      <c r="G627" s="123"/>
      <c r="I627" s="34"/>
      <c r="J627" s="30"/>
      <c r="N627" s="175" t="str">
        <f t="shared" si="94"/>
        <v>RetriggersNo amortizationJun - 14Action Taken (Late)</v>
      </c>
      <c r="O627" t="s">
        <v>599</v>
      </c>
      <c r="P627" t="s">
        <v>537</v>
      </c>
      <c r="Q627" t="s">
        <v>297</v>
      </c>
      <c r="R627" t="s">
        <v>589</v>
      </c>
      <c r="S627">
        <v>64</v>
      </c>
      <c r="T627">
        <v>544</v>
      </c>
      <c r="U627">
        <v>0.1176470588</v>
      </c>
      <c r="V627" s="175" t="str">
        <f t="shared" si="95"/>
        <v>Jun - 14</v>
      </c>
      <c r="Z627" s="123"/>
      <c r="AK627" s="175" t="str">
        <f t="shared" si="96"/>
        <v>RetriggersDebit ACH behaviorAll MonthsOthers</v>
      </c>
      <c r="AL627" t="s">
        <v>599</v>
      </c>
      <c r="AM627" t="s">
        <v>204</v>
      </c>
      <c r="AN627" t="s">
        <v>594</v>
      </c>
      <c r="AO627" t="s">
        <v>106</v>
      </c>
      <c r="AP627">
        <v>55</v>
      </c>
      <c r="AQ627">
        <v>3685</v>
      </c>
      <c r="AR627">
        <v>1.49253731E-2</v>
      </c>
      <c r="AS627" s="175" t="str">
        <f t="shared" si="97"/>
        <v>All Months</v>
      </c>
      <c r="AX627" s="12"/>
      <c r="BF627" s="30"/>
    </row>
    <row r="628" spans="2:58" x14ac:dyDescent="0.3">
      <c r="B628" s="12"/>
      <c r="F628" s="123"/>
      <c r="G628" s="123"/>
      <c r="I628" s="34"/>
      <c r="J628" s="30"/>
      <c r="N628" s="175" t="str">
        <f t="shared" si="94"/>
        <v>RetriggersNo amortizationMar - 14No Action Taken (Req)</v>
      </c>
      <c r="O628" t="s">
        <v>599</v>
      </c>
      <c r="P628" t="s">
        <v>537</v>
      </c>
      <c r="Q628" t="s">
        <v>525</v>
      </c>
      <c r="R628" t="s">
        <v>616</v>
      </c>
      <c r="S628">
        <v>231</v>
      </c>
      <c r="T628">
        <v>275</v>
      </c>
      <c r="U628">
        <v>0.84</v>
      </c>
      <c r="V628" s="175" t="str">
        <f t="shared" si="95"/>
        <v>Mar - 14</v>
      </c>
      <c r="Z628" s="123"/>
      <c r="AK628" s="175" t="str">
        <f t="shared" si="96"/>
        <v>RetriggersDebit ACH behaviorAll MonthsNo action</v>
      </c>
      <c r="AL628" t="s">
        <v>599</v>
      </c>
      <c r="AM628" t="s">
        <v>204</v>
      </c>
      <c r="AN628" t="s">
        <v>594</v>
      </c>
      <c r="AO628" t="s">
        <v>623</v>
      </c>
      <c r="AP628">
        <v>2900</v>
      </c>
      <c r="AQ628">
        <v>3685</v>
      </c>
      <c r="AR628">
        <v>0.78697421980000004</v>
      </c>
      <c r="AS628" s="175" t="str">
        <f t="shared" si="97"/>
        <v>All Months</v>
      </c>
      <c r="AX628" s="12"/>
      <c r="BF628" s="30"/>
    </row>
    <row r="629" spans="2:58" x14ac:dyDescent="0.3">
      <c r="B629" s="12"/>
      <c r="F629" s="123"/>
      <c r="G629" s="123"/>
      <c r="I629" s="34"/>
      <c r="J629" s="30"/>
      <c r="N629" s="175" t="str">
        <f t="shared" si="94"/>
        <v>RetriggersNo amortizationMar - 14No Action Taken (Not Req)</v>
      </c>
      <c r="O629" t="s">
        <v>599</v>
      </c>
      <c r="P629" t="s">
        <v>537</v>
      </c>
      <c r="Q629" t="s">
        <v>525</v>
      </c>
      <c r="R629" t="s">
        <v>617</v>
      </c>
      <c r="S629">
        <v>2</v>
      </c>
      <c r="T629">
        <v>275</v>
      </c>
      <c r="U629">
        <v>7.2727273000000002E-3</v>
      </c>
      <c r="V629" s="175" t="str">
        <f t="shared" si="95"/>
        <v>Mar - 14</v>
      </c>
      <c r="Z629" s="123"/>
      <c r="AK629" s="175" t="str">
        <f t="shared" si="96"/>
        <v>RetriggersDebit ACH behaviorAll MonthsDebit ACH</v>
      </c>
      <c r="AL629" t="s">
        <v>599</v>
      </c>
      <c r="AM629" t="s">
        <v>204</v>
      </c>
      <c r="AN629" t="s">
        <v>594</v>
      </c>
      <c r="AO629" t="s">
        <v>202</v>
      </c>
      <c r="AP629">
        <v>30</v>
      </c>
      <c r="AQ629">
        <v>3685</v>
      </c>
      <c r="AR629">
        <v>8.1411126E-3</v>
      </c>
      <c r="AS629" s="175" t="str">
        <f t="shared" si="97"/>
        <v>All Months</v>
      </c>
      <c r="AX629" s="12"/>
      <c r="BF629" s="30"/>
    </row>
    <row r="630" spans="2:58" x14ac:dyDescent="0.3">
      <c r="B630" s="12"/>
      <c r="F630" s="123"/>
      <c r="G630" s="123"/>
      <c r="I630" s="34"/>
      <c r="J630" s="30"/>
      <c r="N630" s="175" t="str">
        <f t="shared" si="94"/>
        <v>RetriggersNo amortizationMar - 14Action Taken (Timely)</v>
      </c>
      <c r="O630" t="s">
        <v>599</v>
      </c>
      <c r="P630" t="s">
        <v>537</v>
      </c>
      <c r="Q630" t="s">
        <v>525</v>
      </c>
      <c r="R630" t="s">
        <v>588</v>
      </c>
      <c r="S630">
        <v>7</v>
      </c>
      <c r="T630">
        <v>275</v>
      </c>
      <c r="U630">
        <v>2.5454545499999998E-2</v>
      </c>
      <c r="V630" s="175" t="str">
        <f t="shared" si="95"/>
        <v>Mar - 14</v>
      </c>
      <c r="Z630" s="123"/>
      <c r="AK630" s="175" t="str">
        <f t="shared" si="96"/>
        <v>RetriggersNo amortizationAll MonthsCustomer contact</v>
      </c>
      <c r="AL630" t="s">
        <v>599</v>
      </c>
      <c r="AM630" t="s">
        <v>537</v>
      </c>
      <c r="AN630" t="s">
        <v>594</v>
      </c>
      <c r="AO630" t="s">
        <v>571</v>
      </c>
      <c r="AP630">
        <v>8719</v>
      </c>
      <c r="AQ630">
        <v>55558</v>
      </c>
      <c r="AR630">
        <v>0.15693509489999999</v>
      </c>
      <c r="AS630" s="175" t="str">
        <f t="shared" si="97"/>
        <v>All Months</v>
      </c>
      <c r="AX630" s="12"/>
      <c r="BF630" s="30"/>
    </row>
    <row r="631" spans="2:58" x14ac:dyDescent="0.3">
      <c r="B631" s="12"/>
      <c r="F631" s="123"/>
      <c r="G631" s="123"/>
      <c r="I631" s="34"/>
      <c r="J631" s="30"/>
      <c r="N631" s="175" t="str">
        <f t="shared" si="94"/>
        <v>RetriggersNo amortizationMar - 14Action Taken (Late)</v>
      </c>
      <c r="O631" t="s">
        <v>599</v>
      </c>
      <c r="P631" t="s">
        <v>537</v>
      </c>
      <c r="Q631" t="s">
        <v>525</v>
      </c>
      <c r="R631" t="s">
        <v>589</v>
      </c>
      <c r="S631">
        <v>35</v>
      </c>
      <c r="T631">
        <v>275</v>
      </c>
      <c r="U631">
        <v>0.1272727273</v>
      </c>
      <c r="V631" s="175" t="str">
        <f t="shared" si="95"/>
        <v>Mar - 14</v>
      </c>
      <c r="Z631" s="123"/>
      <c r="AK631" s="175" t="str">
        <f t="shared" si="96"/>
        <v>RetriggersNo amortizationAll MonthsRisk action</v>
      </c>
      <c r="AL631" t="s">
        <v>599</v>
      </c>
      <c r="AM631" t="s">
        <v>537</v>
      </c>
      <c r="AN631" t="s">
        <v>594</v>
      </c>
      <c r="AO631" t="s">
        <v>539</v>
      </c>
      <c r="AP631">
        <v>885</v>
      </c>
      <c r="AQ631">
        <v>55558</v>
      </c>
      <c r="AR631">
        <v>1.5929299099999999E-2</v>
      </c>
      <c r="AS631" s="175" t="str">
        <f t="shared" si="97"/>
        <v>All Months</v>
      </c>
      <c r="AX631" s="12"/>
      <c r="BF631" s="30"/>
    </row>
    <row r="632" spans="2:58" x14ac:dyDescent="0.3">
      <c r="B632" s="12"/>
      <c r="F632" s="123"/>
      <c r="G632" s="123"/>
      <c r="I632" s="34"/>
      <c r="J632" s="30"/>
      <c r="N632" s="175" t="str">
        <f t="shared" si="94"/>
        <v>RetriggersNo amortizationMay - 14No Action Taken (Req)</v>
      </c>
      <c r="O632" t="s">
        <v>599</v>
      </c>
      <c r="P632" t="s">
        <v>537</v>
      </c>
      <c r="Q632" t="s">
        <v>296</v>
      </c>
      <c r="R632" t="s">
        <v>616</v>
      </c>
      <c r="S632">
        <v>382</v>
      </c>
      <c r="T632">
        <v>466</v>
      </c>
      <c r="U632">
        <v>0.81974248930000004</v>
      </c>
      <c r="V632" s="175" t="str">
        <f t="shared" si="95"/>
        <v>May - 14</v>
      </c>
      <c r="Z632" s="123"/>
      <c r="AK632" s="175" t="str">
        <f t="shared" si="96"/>
        <v>RetriggersNo amortizationAll MonthsPayment plan</v>
      </c>
      <c r="AL632" t="s">
        <v>599</v>
      </c>
      <c r="AM632" t="s">
        <v>537</v>
      </c>
      <c r="AN632" t="s">
        <v>594</v>
      </c>
      <c r="AO632" t="s">
        <v>538</v>
      </c>
      <c r="AP632">
        <v>3859</v>
      </c>
      <c r="AQ632">
        <v>55558</v>
      </c>
      <c r="AR632">
        <v>6.9458943800000006E-2</v>
      </c>
      <c r="AS632" s="175" t="str">
        <f t="shared" si="97"/>
        <v>All Months</v>
      </c>
      <c r="AX632" s="12"/>
      <c r="BF632" s="30"/>
    </row>
    <row r="633" spans="2:58" x14ac:dyDescent="0.3">
      <c r="B633" s="12"/>
      <c r="F633" s="123"/>
      <c r="G633" s="123"/>
      <c r="I633" s="34"/>
      <c r="J633" s="30"/>
      <c r="N633" s="175" t="str">
        <f t="shared" si="94"/>
        <v>RetriggersNo amortizationMay - 14No Action Taken (Not Req)</v>
      </c>
      <c r="O633" t="s">
        <v>599</v>
      </c>
      <c r="P633" t="s">
        <v>537</v>
      </c>
      <c r="Q633" t="s">
        <v>296</v>
      </c>
      <c r="R633" t="s">
        <v>617</v>
      </c>
      <c r="S633">
        <v>5</v>
      </c>
      <c r="T633">
        <v>466</v>
      </c>
      <c r="U633">
        <v>1.07296137E-2</v>
      </c>
      <c r="V633" s="175" t="str">
        <f t="shared" si="95"/>
        <v>May - 14</v>
      </c>
      <c r="Z633" s="123"/>
      <c r="AK633" s="175" t="str">
        <f t="shared" si="96"/>
        <v>RetriggersNo amortizationAll MonthsOthers</v>
      </c>
      <c r="AL633" t="s">
        <v>599</v>
      </c>
      <c r="AM633" t="s">
        <v>537</v>
      </c>
      <c r="AN633" t="s">
        <v>594</v>
      </c>
      <c r="AO633" t="s">
        <v>106</v>
      </c>
      <c r="AP633">
        <v>350</v>
      </c>
      <c r="AQ633">
        <v>55558</v>
      </c>
      <c r="AR633">
        <v>6.2997228000000001E-3</v>
      </c>
      <c r="AS633" s="175" t="str">
        <f t="shared" si="97"/>
        <v>All Months</v>
      </c>
      <c r="AX633" s="12"/>
      <c r="BF633" s="30"/>
    </row>
    <row r="634" spans="2:58" x14ac:dyDescent="0.3">
      <c r="B634" s="12"/>
      <c r="F634" s="123"/>
      <c r="G634" s="123"/>
      <c r="I634" s="34"/>
      <c r="J634" s="30"/>
      <c r="N634" s="175" t="str">
        <f t="shared" si="94"/>
        <v>RetriggersNo amortizationMay - 14Action Taken (Timely)</v>
      </c>
      <c r="O634" t="s">
        <v>599</v>
      </c>
      <c r="P634" t="s">
        <v>537</v>
      </c>
      <c r="Q634" t="s">
        <v>296</v>
      </c>
      <c r="R634" t="s">
        <v>588</v>
      </c>
      <c r="S634">
        <v>34</v>
      </c>
      <c r="T634">
        <v>466</v>
      </c>
      <c r="U634">
        <v>7.2961373400000001E-2</v>
      </c>
      <c r="V634" s="175" t="str">
        <f t="shared" si="95"/>
        <v>May - 14</v>
      </c>
      <c r="Z634" s="123"/>
      <c r="AK634" s="175" t="str">
        <f t="shared" si="96"/>
        <v>RetriggersNo amortizationAll MonthsNo action</v>
      </c>
      <c r="AL634" t="s">
        <v>599</v>
      </c>
      <c r="AM634" t="s">
        <v>537</v>
      </c>
      <c r="AN634" t="s">
        <v>594</v>
      </c>
      <c r="AO634" t="s">
        <v>623</v>
      </c>
      <c r="AP634">
        <v>41120</v>
      </c>
      <c r="AQ634">
        <v>55558</v>
      </c>
      <c r="AR634">
        <v>0.74012743439999995</v>
      </c>
      <c r="AS634" s="175" t="str">
        <f t="shared" si="97"/>
        <v>All Months</v>
      </c>
      <c r="AX634" s="12"/>
      <c r="BF634" s="30"/>
    </row>
    <row r="635" spans="2:58" x14ac:dyDescent="0.3">
      <c r="B635" s="12"/>
      <c r="F635" s="123"/>
      <c r="G635" s="123"/>
      <c r="I635" s="34"/>
      <c r="J635" s="30"/>
      <c r="N635" s="175" t="str">
        <f t="shared" si="94"/>
        <v>RetriggersNo amortizationMay - 14Action Taken (Late)</v>
      </c>
      <c r="O635" t="s">
        <v>599</v>
      </c>
      <c r="P635" t="s">
        <v>537</v>
      </c>
      <c r="Q635" t="s">
        <v>296</v>
      </c>
      <c r="R635" t="s">
        <v>589</v>
      </c>
      <c r="S635">
        <v>45</v>
      </c>
      <c r="T635">
        <v>466</v>
      </c>
      <c r="U635">
        <v>9.6566523599999995E-2</v>
      </c>
      <c r="V635" s="175" t="str">
        <f t="shared" si="95"/>
        <v>May - 14</v>
      </c>
      <c r="Z635" s="123"/>
      <c r="AK635" s="175" t="str">
        <f t="shared" si="96"/>
        <v>RetriggersNo amortizationAll MonthsDebit ACH</v>
      </c>
      <c r="AL635" t="s">
        <v>599</v>
      </c>
      <c r="AM635" t="s">
        <v>537</v>
      </c>
      <c r="AN635" t="s">
        <v>594</v>
      </c>
      <c r="AO635" t="s">
        <v>202</v>
      </c>
      <c r="AP635">
        <v>625</v>
      </c>
      <c r="AQ635">
        <v>55558</v>
      </c>
      <c r="AR635">
        <v>1.1249505E-2</v>
      </c>
      <c r="AS635" s="175" t="str">
        <f t="shared" si="97"/>
        <v>All Months</v>
      </c>
      <c r="AX635" s="12"/>
      <c r="BF635" s="30"/>
    </row>
    <row r="636" spans="2:58" x14ac:dyDescent="0.3">
      <c r="B636" s="12"/>
      <c r="F636" s="123"/>
      <c r="G636" s="123"/>
      <c r="I636" s="34"/>
      <c r="J636" s="30"/>
      <c r="N636" s="175" t="str">
        <f t="shared" si="94"/>
        <v>RetriggersNo amortizationNov - 14No Action Taken (Req)</v>
      </c>
      <c r="O636" t="s">
        <v>599</v>
      </c>
      <c r="P636" t="s">
        <v>537</v>
      </c>
      <c r="Q636" t="s">
        <v>302</v>
      </c>
      <c r="R636" t="s">
        <v>616</v>
      </c>
      <c r="S636">
        <v>812</v>
      </c>
      <c r="T636">
        <v>998</v>
      </c>
      <c r="U636">
        <v>0.81362725449999995</v>
      </c>
      <c r="V636" s="175" t="str">
        <f t="shared" si="95"/>
        <v>Nov - 14</v>
      </c>
      <c r="Z636" s="123"/>
      <c r="AK636" s="175" t="str">
        <f t="shared" si="96"/>
        <v>RetriggersOthersAll MonthsCustomer contact</v>
      </c>
      <c r="AL636" t="s">
        <v>599</v>
      </c>
      <c r="AM636" t="s">
        <v>106</v>
      </c>
      <c r="AN636" t="s">
        <v>594</v>
      </c>
      <c r="AO636" t="s">
        <v>571</v>
      </c>
      <c r="AP636">
        <v>2443</v>
      </c>
      <c r="AQ636">
        <v>13155</v>
      </c>
      <c r="AR636">
        <v>0.1857088559</v>
      </c>
      <c r="AS636" s="175" t="str">
        <f t="shared" si="97"/>
        <v>All Months</v>
      </c>
      <c r="AX636" s="12"/>
      <c r="BF636" s="30"/>
    </row>
    <row r="637" spans="2:58" x14ac:dyDescent="0.3">
      <c r="B637" s="12"/>
      <c r="F637" s="123"/>
      <c r="G637" s="123"/>
      <c r="I637" s="34"/>
      <c r="J637" s="30"/>
      <c r="N637" s="175" t="str">
        <f t="shared" si="94"/>
        <v>RetriggersNo amortizationNov - 14No Action Taken (Not Req)</v>
      </c>
      <c r="O637" t="s">
        <v>599</v>
      </c>
      <c r="P637" t="s">
        <v>537</v>
      </c>
      <c r="Q637" t="s">
        <v>302</v>
      </c>
      <c r="R637" t="s">
        <v>617</v>
      </c>
      <c r="S637">
        <v>10</v>
      </c>
      <c r="T637">
        <v>998</v>
      </c>
      <c r="U637">
        <v>1.00200401E-2</v>
      </c>
      <c r="V637" s="175" t="str">
        <f t="shared" si="95"/>
        <v>Nov - 14</v>
      </c>
      <c r="Z637" s="123"/>
      <c r="AK637" s="175" t="str">
        <f t="shared" si="96"/>
        <v>RetriggersOthersAll MonthsRisk action</v>
      </c>
      <c r="AL637" t="s">
        <v>599</v>
      </c>
      <c r="AM637" t="s">
        <v>106</v>
      </c>
      <c r="AN637" t="s">
        <v>594</v>
      </c>
      <c r="AO637" t="s">
        <v>539</v>
      </c>
      <c r="AP637">
        <v>212</v>
      </c>
      <c r="AQ637">
        <v>13155</v>
      </c>
      <c r="AR637">
        <v>1.61155454E-2</v>
      </c>
      <c r="AS637" s="175" t="str">
        <f t="shared" si="97"/>
        <v>All Months</v>
      </c>
      <c r="AX637" s="12"/>
      <c r="BF637" s="30"/>
    </row>
    <row r="638" spans="2:58" x14ac:dyDescent="0.3">
      <c r="B638" s="12"/>
      <c r="F638" s="123"/>
      <c r="G638" s="123"/>
      <c r="I638" s="34"/>
      <c r="J638" s="30"/>
      <c r="N638" s="175" t="str">
        <f t="shared" si="94"/>
        <v>RetriggersNo amortizationNov - 14Action Taken (Timely)</v>
      </c>
      <c r="O638" t="s">
        <v>599</v>
      </c>
      <c r="P638" t="s">
        <v>537</v>
      </c>
      <c r="Q638" t="s">
        <v>302</v>
      </c>
      <c r="R638" t="s">
        <v>588</v>
      </c>
      <c r="S638">
        <v>91</v>
      </c>
      <c r="T638">
        <v>998</v>
      </c>
      <c r="U638">
        <v>9.1182364700000004E-2</v>
      </c>
      <c r="V638" s="175" t="str">
        <f t="shared" si="95"/>
        <v>Nov - 14</v>
      </c>
      <c r="Z638" s="123"/>
      <c r="AK638" s="175" t="str">
        <f t="shared" si="96"/>
        <v>RetriggersOthersAll MonthsPayment plan</v>
      </c>
      <c r="AL638" t="s">
        <v>599</v>
      </c>
      <c r="AM638" t="s">
        <v>106</v>
      </c>
      <c r="AN638" t="s">
        <v>594</v>
      </c>
      <c r="AO638" t="s">
        <v>538</v>
      </c>
      <c r="AP638">
        <v>553</v>
      </c>
      <c r="AQ638">
        <v>13155</v>
      </c>
      <c r="AR638">
        <v>4.2037248200000002E-2</v>
      </c>
      <c r="AS638" s="175" t="str">
        <f t="shared" si="97"/>
        <v>All Months</v>
      </c>
      <c r="AX638" s="12"/>
      <c r="BF638" s="30"/>
    </row>
    <row r="639" spans="2:58" x14ac:dyDescent="0.3">
      <c r="B639" s="12"/>
      <c r="F639" s="123"/>
      <c r="G639" s="123"/>
      <c r="I639" s="34"/>
      <c r="J639" s="30"/>
      <c r="N639" s="175" t="str">
        <f t="shared" si="94"/>
        <v>RetriggersNo amortizationNov - 14Action Taken (Late)</v>
      </c>
      <c r="O639" t="s">
        <v>599</v>
      </c>
      <c r="P639" t="s">
        <v>537</v>
      </c>
      <c r="Q639" t="s">
        <v>302</v>
      </c>
      <c r="R639" t="s">
        <v>589</v>
      </c>
      <c r="S639">
        <v>85</v>
      </c>
      <c r="T639">
        <v>998</v>
      </c>
      <c r="U639">
        <v>8.51703407E-2</v>
      </c>
      <c r="V639" s="175" t="str">
        <f t="shared" si="95"/>
        <v>Nov - 14</v>
      </c>
      <c r="Z639" s="123"/>
      <c r="AK639" s="175" t="str">
        <f t="shared" si="96"/>
        <v>RetriggersOthersAll MonthsOthers</v>
      </c>
      <c r="AL639" t="s">
        <v>599</v>
      </c>
      <c r="AM639" t="s">
        <v>106</v>
      </c>
      <c r="AN639" t="s">
        <v>594</v>
      </c>
      <c r="AO639" t="s">
        <v>106</v>
      </c>
      <c r="AP639">
        <v>123</v>
      </c>
      <c r="AQ639">
        <v>13155</v>
      </c>
      <c r="AR639">
        <v>9.3500570000000002E-3</v>
      </c>
      <c r="AS639" s="175" t="str">
        <f t="shared" si="97"/>
        <v>All Months</v>
      </c>
      <c r="AX639" s="12"/>
      <c r="BF639" s="30"/>
    </row>
    <row r="640" spans="2:58" x14ac:dyDescent="0.3">
      <c r="B640" s="12"/>
      <c r="F640" s="123"/>
      <c r="G640" s="123"/>
      <c r="I640" s="34"/>
      <c r="J640" s="30"/>
      <c r="N640" s="175" t="str">
        <f t="shared" si="94"/>
        <v>RetriggersNo amortizationOct - 14No Action Taken (Req)</v>
      </c>
      <c r="O640" t="s">
        <v>599</v>
      </c>
      <c r="P640" t="s">
        <v>537</v>
      </c>
      <c r="Q640" t="s">
        <v>301</v>
      </c>
      <c r="R640" t="s">
        <v>616</v>
      </c>
      <c r="S640">
        <v>641</v>
      </c>
      <c r="T640">
        <v>859</v>
      </c>
      <c r="U640">
        <v>0.74621653080000006</v>
      </c>
      <c r="V640" s="175" t="str">
        <f t="shared" si="95"/>
        <v>Oct - 14</v>
      </c>
      <c r="Z640" s="123"/>
      <c r="AK640" s="175" t="str">
        <f t="shared" si="96"/>
        <v>RetriggersOthersAll MonthsNo action</v>
      </c>
      <c r="AL640" t="s">
        <v>599</v>
      </c>
      <c r="AM640" t="s">
        <v>106</v>
      </c>
      <c r="AN640" t="s">
        <v>594</v>
      </c>
      <c r="AO640" t="s">
        <v>623</v>
      </c>
      <c r="AP640">
        <v>9679</v>
      </c>
      <c r="AQ640">
        <v>13155</v>
      </c>
      <c r="AR640">
        <v>0.73576586850000003</v>
      </c>
      <c r="AS640" s="175" t="str">
        <f t="shared" si="97"/>
        <v>All Months</v>
      </c>
      <c r="AX640" s="12"/>
      <c r="BF640" s="30"/>
    </row>
    <row r="641" spans="2:58" x14ac:dyDescent="0.3">
      <c r="B641" s="12"/>
      <c r="F641" s="123"/>
      <c r="G641" s="123"/>
      <c r="I641" s="34"/>
      <c r="J641" s="30"/>
      <c r="N641" s="175" t="str">
        <f t="shared" si="94"/>
        <v>RetriggersNo amortizationOct - 14No Action Taken (Not Req)</v>
      </c>
      <c r="O641" t="s">
        <v>599</v>
      </c>
      <c r="P641" t="s">
        <v>537</v>
      </c>
      <c r="Q641" t="s">
        <v>301</v>
      </c>
      <c r="R641" t="s">
        <v>617</v>
      </c>
      <c r="S641">
        <v>5</v>
      </c>
      <c r="T641">
        <v>859</v>
      </c>
      <c r="U641">
        <v>5.8207218000000003E-3</v>
      </c>
      <c r="V641" s="175" t="str">
        <f t="shared" si="95"/>
        <v>Oct - 14</v>
      </c>
      <c r="Z641" s="123"/>
      <c r="AK641" s="175" t="str">
        <f t="shared" si="96"/>
        <v>RetriggersOthersAll MonthsDebit ACH</v>
      </c>
      <c r="AL641" t="s">
        <v>599</v>
      </c>
      <c r="AM641" t="s">
        <v>106</v>
      </c>
      <c r="AN641" t="s">
        <v>594</v>
      </c>
      <c r="AO641" t="s">
        <v>202</v>
      </c>
      <c r="AP641">
        <v>145</v>
      </c>
      <c r="AQ641">
        <v>13155</v>
      </c>
      <c r="AR641">
        <v>1.1022424899999999E-2</v>
      </c>
      <c r="AS641" s="175" t="str">
        <f t="shared" si="97"/>
        <v>All Months</v>
      </c>
      <c r="AX641" s="12"/>
      <c r="BF641" s="30"/>
    </row>
    <row r="642" spans="2:58" x14ac:dyDescent="0.3">
      <c r="B642" s="12"/>
      <c r="F642" s="123"/>
      <c r="G642" s="123"/>
      <c r="I642" s="34"/>
      <c r="J642" s="30"/>
      <c r="N642" s="175" t="str">
        <f t="shared" si="94"/>
        <v>RetriggersNo amortizationOct - 14Action Taken (Timely)</v>
      </c>
      <c r="O642" t="s">
        <v>599</v>
      </c>
      <c r="P642" t="s">
        <v>537</v>
      </c>
      <c r="Q642" t="s">
        <v>301</v>
      </c>
      <c r="R642" t="s">
        <v>588</v>
      </c>
      <c r="S642">
        <v>99</v>
      </c>
      <c r="T642">
        <v>859</v>
      </c>
      <c r="U642">
        <v>0.115250291</v>
      </c>
      <c r="V642" s="175" t="str">
        <f t="shared" si="95"/>
        <v>Oct - 14</v>
      </c>
      <c r="Z642" s="123"/>
      <c r="AK642" s="175" t="str">
        <f t="shared" si="96"/>
        <v>All Trigger TypesAgingApr - 14Payment plan</v>
      </c>
      <c r="AL642" t="s">
        <v>626</v>
      </c>
      <c r="AM642" t="s">
        <v>391</v>
      </c>
      <c r="AN642" t="s">
        <v>295</v>
      </c>
      <c r="AO642" t="s">
        <v>538</v>
      </c>
      <c r="AP642">
        <v>18</v>
      </c>
      <c r="AQ642">
        <v>1160</v>
      </c>
      <c r="AR642">
        <v>1.5517241399999999E-2</v>
      </c>
      <c r="AS642" s="175" t="str">
        <f t="shared" si="97"/>
        <v>Apr - 14</v>
      </c>
      <c r="AX642" s="12"/>
      <c r="BF642" s="30"/>
    </row>
    <row r="643" spans="2:58" x14ac:dyDescent="0.3">
      <c r="B643" s="12"/>
      <c r="F643" s="123"/>
      <c r="G643" s="123"/>
      <c r="I643" s="34"/>
      <c r="J643" s="30"/>
      <c r="N643" s="175" t="str">
        <f t="shared" si="94"/>
        <v>RetriggersNo amortizationOct - 14Action Taken (Late)</v>
      </c>
      <c r="O643" t="s">
        <v>599</v>
      </c>
      <c r="P643" t="s">
        <v>537</v>
      </c>
      <c r="Q643" t="s">
        <v>301</v>
      </c>
      <c r="R643" t="s">
        <v>589</v>
      </c>
      <c r="S643">
        <v>114</v>
      </c>
      <c r="T643">
        <v>859</v>
      </c>
      <c r="U643">
        <v>0.1327124563</v>
      </c>
      <c r="V643" s="175" t="str">
        <f t="shared" si="95"/>
        <v>Oct - 14</v>
      </c>
      <c r="Z643" s="123"/>
      <c r="AK643" s="175" t="str">
        <f t="shared" si="96"/>
        <v>All Trigger TypesAgingApr - 14Debit ACH</v>
      </c>
      <c r="AL643" t="s">
        <v>626</v>
      </c>
      <c r="AM643" t="s">
        <v>391</v>
      </c>
      <c r="AN643" t="s">
        <v>295</v>
      </c>
      <c r="AO643" t="s">
        <v>202</v>
      </c>
      <c r="AP643">
        <v>22</v>
      </c>
      <c r="AQ643">
        <v>1160</v>
      </c>
      <c r="AR643">
        <v>1.89655172E-2</v>
      </c>
      <c r="AS643" s="175" t="str">
        <f t="shared" si="97"/>
        <v>Apr - 14</v>
      </c>
      <c r="AX643" s="12"/>
      <c r="BF643" s="30"/>
    </row>
    <row r="644" spans="2:58" x14ac:dyDescent="0.3">
      <c r="B644" s="12"/>
      <c r="F644" s="123"/>
      <c r="G644" s="123"/>
      <c r="I644" s="34"/>
      <c r="J644" s="30"/>
      <c r="N644" s="175" t="str">
        <f t="shared" si="94"/>
        <v>RetriggersNo amortizationSep - 14No Action Taken (Req)</v>
      </c>
      <c r="O644" t="s">
        <v>599</v>
      </c>
      <c r="P644" t="s">
        <v>537</v>
      </c>
      <c r="Q644" t="s">
        <v>300</v>
      </c>
      <c r="R644" t="s">
        <v>616</v>
      </c>
      <c r="S644">
        <v>666</v>
      </c>
      <c r="T644">
        <v>825</v>
      </c>
      <c r="U644">
        <v>0.80727272729999999</v>
      </c>
      <c r="V644" s="175" t="str">
        <f t="shared" si="95"/>
        <v>Sep - 14</v>
      </c>
      <c r="Z644" s="123"/>
      <c r="AK644" s="175" t="str">
        <f t="shared" si="96"/>
        <v>All Trigger TypesAgingApr - 14No action</v>
      </c>
      <c r="AL644" t="s">
        <v>626</v>
      </c>
      <c r="AM644" t="s">
        <v>391</v>
      </c>
      <c r="AN644" t="s">
        <v>295</v>
      </c>
      <c r="AO644" t="s">
        <v>623</v>
      </c>
      <c r="AP644">
        <v>511</v>
      </c>
      <c r="AQ644">
        <v>1160</v>
      </c>
      <c r="AR644">
        <v>0.44051724139999998</v>
      </c>
      <c r="AS644" s="175" t="str">
        <f t="shared" si="97"/>
        <v>Apr - 14</v>
      </c>
      <c r="AX644" s="12"/>
      <c r="BF644" s="30"/>
    </row>
    <row r="645" spans="2:58" x14ac:dyDescent="0.3">
      <c r="B645" s="12"/>
      <c r="F645" s="123"/>
      <c r="G645" s="123"/>
      <c r="I645" s="34"/>
      <c r="J645" s="30"/>
      <c r="N645" s="175" t="str">
        <f t="shared" ref="N645:N690" si="98">CONCATENATE(O645,P645,Q645,R645)</f>
        <v>RetriggersNo amortizationSep - 14No Action Taken (Not Req)</v>
      </c>
      <c r="O645" t="s">
        <v>599</v>
      </c>
      <c r="P645" t="s">
        <v>537</v>
      </c>
      <c r="Q645" t="s">
        <v>300</v>
      </c>
      <c r="R645" t="s">
        <v>617</v>
      </c>
      <c r="S645">
        <v>5</v>
      </c>
      <c r="T645">
        <v>825</v>
      </c>
      <c r="U645">
        <v>6.0606061000000001E-3</v>
      </c>
      <c r="V645" s="175" t="str">
        <f t="shared" ref="V645:V690" si="99">IF(Q645="All Months","All Months",CONCATENATE(TEXT(Q645,"mmm")," - ", TEXT(Q645,"dd")))</f>
        <v>Sep - 14</v>
      </c>
      <c r="Z645" s="123"/>
      <c r="AK645" s="175" t="str">
        <f t="shared" ref="AK645:AK708" si="100">CONCATENATE(AL645,AM645,AN645,AO645)</f>
        <v>All Trigger TypesAgingApr - 14Others</v>
      </c>
      <c r="AL645" t="s">
        <v>626</v>
      </c>
      <c r="AM645" t="s">
        <v>391</v>
      </c>
      <c r="AN645" t="s">
        <v>295</v>
      </c>
      <c r="AO645" t="s">
        <v>106</v>
      </c>
      <c r="AP645">
        <v>60</v>
      </c>
      <c r="AQ645">
        <v>1160</v>
      </c>
      <c r="AR645">
        <v>5.1724137900000001E-2</v>
      </c>
      <c r="AS645" s="175" t="str">
        <f t="shared" ref="AS645:AS708" si="101">IF(AN645="All Months","All Months",CONCATENATE(TEXT(AN645,"mmm")," - ", TEXT(AN645,"dd")))</f>
        <v>Apr - 14</v>
      </c>
      <c r="AX645" s="12"/>
      <c r="BF645" s="30"/>
    </row>
    <row r="646" spans="2:58" x14ac:dyDescent="0.3">
      <c r="B646" s="12"/>
      <c r="F646" s="123"/>
      <c r="G646" s="123"/>
      <c r="I646" s="34"/>
      <c r="J646" s="30"/>
      <c r="N646" s="175" t="str">
        <f t="shared" si="98"/>
        <v>RetriggersNo amortizationSep - 14Action Taken (Timely)</v>
      </c>
      <c r="O646" t="s">
        <v>599</v>
      </c>
      <c r="P646" t="s">
        <v>537</v>
      </c>
      <c r="Q646" t="s">
        <v>300</v>
      </c>
      <c r="R646" t="s">
        <v>588</v>
      </c>
      <c r="S646">
        <v>68</v>
      </c>
      <c r="T646">
        <v>825</v>
      </c>
      <c r="U646">
        <v>8.24242424E-2</v>
      </c>
      <c r="V646" s="175" t="str">
        <f t="shared" si="99"/>
        <v>Sep - 14</v>
      </c>
      <c r="Z646" s="123"/>
      <c r="AK646" s="175" t="str">
        <f t="shared" si="100"/>
        <v>All Trigger TypesAgingApr - 14Customer contact</v>
      </c>
      <c r="AL646" t="s">
        <v>626</v>
      </c>
      <c r="AM646" t="s">
        <v>391</v>
      </c>
      <c r="AN646" t="s">
        <v>295</v>
      </c>
      <c r="AO646" t="s">
        <v>571</v>
      </c>
      <c r="AP646">
        <v>470</v>
      </c>
      <c r="AQ646">
        <v>1160</v>
      </c>
      <c r="AR646">
        <v>0.40517241380000002</v>
      </c>
      <c r="AS646" s="175" t="str">
        <f t="shared" si="101"/>
        <v>Apr - 14</v>
      </c>
      <c r="AX646" s="12"/>
      <c r="BF646" s="30"/>
    </row>
    <row r="647" spans="2:58" x14ac:dyDescent="0.3">
      <c r="B647" s="12"/>
      <c r="F647" s="123"/>
      <c r="G647" s="123"/>
      <c r="I647" s="34"/>
      <c r="J647" s="30"/>
      <c r="N647" s="175" t="str">
        <f t="shared" si="98"/>
        <v>RetriggersNo amortizationSep - 14Action Taken (Late)</v>
      </c>
      <c r="O647" t="s">
        <v>599</v>
      </c>
      <c r="P647" t="s">
        <v>537</v>
      </c>
      <c r="Q647" t="s">
        <v>300</v>
      </c>
      <c r="R647" t="s">
        <v>589</v>
      </c>
      <c r="S647">
        <v>86</v>
      </c>
      <c r="T647">
        <v>825</v>
      </c>
      <c r="U647">
        <v>0.1042424242</v>
      </c>
      <c r="V647" s="175" t="str">
        <f t="shared" si="99"/>
        <v>Sep - 14</v>
      </c>
      <c r="Z647" s="123"/>
      <c r="AK647" s="175" t="str">
        <f t="shared" si="100"/>
        <v>All Trigger TypesAgingApr - 14Risk action</v>
      </c>
      <c r="AL647" t="s">
        <v>626</v>
      </c>
      <c r="AM647" t="s">
        <v>391</v>
      </c>
      <c r="AN647" t="s">
        <v>295</v>
      </c>
      <c r="AO647" t="s">
        <v>539</v>
      </c>
      <c r="AP647">
        <v>79</v>
      </c>
      <c r="AQ647">
        <v>1160</v>
      </c>
      <c r="AR647">
        <v>6.8103448299999994E-2</v>
      </c>
      <c r="AS647" s="175" t="str">
        <f t="shared" si="101"/>
        <v>Apr - 14</v>
      </c>
      <c r="AX647" s="12"/>
      <c r="BF647" s="30"/>
    </row>
    <row r="648" spans="2:58" x14ac:dyDescent="0.3">
      <c r="B648" s="12"/>
      <c r="F648" s="123"/>
      <c r="G648" s="123"/>
      <c r="I648" s="34"/>
      <c r="J648" s="30"/>
      <c r="N648" s="175" t="str">
        <f t="shared" si="98"/>
        <v>RetriggersOthersAug - 14No Action Taken (Req)</v>
      </c>
      <c r="O648" t="s">
        <v>599</v>
      </c>
      <c r="P648" t="s">
        <v>106</v>
      </c>
      <c r="Q648" t="s">
        <v>299</v>
      </c>
      <c r="R648" t="s">
        <v>616</v>
      </c>
      <c r="S648">
        <v>148</v>
      </c>
      <c r="T648">
        <v>154</v>
      </c>
      <c r="U648">
        <v>0.96103896099999997</v>
      </c>
      <c r="V648" s="175" t="str">
        <f t="shared" si="99"/>
        <v>Aug - 14</v>
      </c>
      <c r="Z648" s="123"/>
      <c r="AK648" s="175" t="str">
        <f t="shared" si="100"/>
        <v>All Trigger TypesCV dropApr - 14Risk action</v>
      </c>
      <c r="AL648" t="s">
        <v>626</v>
      </c>
      <c r="AM648" t="s">
        <v>203</v>
      </c>
      <c r="AN648" t="s">
        <v>295</v>
      </c>
      <c r="AO648" t="s">
        <v>539</v>
      </c>
      <c r="AP648">
        <v>73</v>
      </c>
      <c r="AQ648">
        <v>1317</v>
      </c>
      <c r="AR648">
        <v>5.54290053E-2</v>
      </c>
      <c r="AS648" s="175" t="str">
        <f t="shared" si="101"/>
        <v>Apr - 14</v>
      </c>
      <c r="AX648" s="12"/>
      <c r="BF648" s="30"/>
    </row>
    <row r="649" spans="2:58" x14ac:dyDescent="0.3">
      <c r="B649" s="12"/>
      <c r="F649" s="123"/>
      <c r="G649" s="123"/>
      <c r="I649" s="34"/>
      <c r="J649" s="30"/>
      <c r="N649" s="175" t="str">
        <f t="shared" si="98"/>
        <v>RetriggersOthersAug - 14No Action Taken (Not Req)</v>
      </c>
      <c r="O649" t="s">
        <v>599</v>
      </c>
      <c r="P649" t="s">
        <v>106</v>
      </c>
      <c r="Q649" t="s">
        <v>299</v>
      </c>
      <c r="R649" t="s">
        <v>617</v>
      </c>
      <c r="S649">
        <v>1</v>
      </c>
      <c r="T649">
        <v>154</v>
      </c>
      <c r="U649">
        <v>6.4935065000000002E-3</v>
      </c>
      <c r="V649" s="175" t="str">
        <f t="shared" si="99"/>
        <v>Aug - 14</v>
      </c>
      <c r="Z649" s="123"/>
      <c r="AK649" s="175" t="str">
        <f t="shared" si="100"/>
        <v>All Trigger TypesCV dropApr - 14Others</v>
      </c>
      <c r="AL649" t="s">
        <v>626</v>
      </c>
      <c r="AM649" t="s">
        <v>203</v>
      </c>
      <c r="AN649" t="s">
        <v>295</v>
      </c>
      <c r="AO649" t="s">
        <v>106</v>
      </c>
      <c r="AP649">
        <v>28</v>
      </c>
      <c r="AQ649">
        <v>1317</v>
      </c>
      <c r="AR649">
        <v>2.12604404E-2</v>
      </c>
      <c r="AS649" s="175" t="str">
        <f t="shared" si="101"/>
        <v>Apr - 14</v>
      </c>
      <c r="AX649" s="12"/>
      <c r="BF649" s="30"/>
    </row>
    <row r="650" spans="2:58" x14ac:dyDescent="0.3">
      <c r="B650" s="12"/>
      <c r="F650" s="123"/>
      <c r="G650" s="123"/>
      <c r="I650" s="34"/>
      <c r="J650" s="30"/>
      <c r="N650" s="175" t="str">
        <f t="shared" si="98"/>
        <v>RetriggersOthersAug - 14Action Taken (Timely)</v>
      </c>
      <c r="O650" t="s">
        <v>599</v>
      </c>
      <c r="P650" t="s">
        <v>106</v>
      </c>
      <c r="Q650" t="s">
        <v>299</v>
      </c>
      <c r="R650" t="s">
        <v>588</v>
      </c>
      <c r="S650">
        <v>4</v>
      </c>
      <c r="T650">
        <v>154</v>
      </c>
      <c r="U650">
        <v>2.5974026000000001E-2</v>
      </c>
      <c r="V650" s="175" t="str">
        <f t="shared" si="99"/>
        <v>Aug - 14</v>
      </c>
      <c r="Z650" s="123"/>
      <c r="AK650" s="175" t="str">
        <f t="shared" si="100"/>
        <v>All Trigger TypesCV dropApr - 14No action</v>
      </c>
      <c r="AL650" t="s">
        <v>626</v>
      </c>
      <c r="AM650" t="s">
        <v>203</v>
      </c>
      <c r="AN650" t="s">
        <v>295</v>
      </c>
      <c r="AO650" t="s">
        <v>623</v>
      </c>
      <c r="AP650">
        <v>593</v>
      </c>
      <c r="AQ650">
        <v>1317</v>
      </c>
      <c r="AR650">
        <v>0.45026575549999998</v>
      </c>
      <c r="AS650" s="175" t="str">
        <f t="shared" si="101"/>
        <v>Apr - 14</v>
      </c>
      <c r="AX650" s="12"/>
      <c r="BF650" s="30"/>
    </row>
    <row r="651" spans="2:58" x14ac:dyDescent="0.3">
      <c r="B651" s="12"/>
      <c r="F651" s="123"/>
      <c r="G651" s="123"/>
      <c r="I651" s="34"/>
      <c r="J651" s="30"/>
      <c r="N651" s="175" t="str">
        <f t="shared" si="98"/>
        <v>RetriggersOthersAug - 14Action Taken (Late)</v>
      </c>
      <c r="O651" t="s">
        <v>599</v>
      </c>
      <c r="P651" t="s">
        <v>106</v>
      </c>
      <c r="Q651" t="s">
        <v>299</v>
      </c>
      <c r="R651" t="s">
        <v>589</v>
      </c>
      <c r="S651">
        <v>1</v>
      </c>
      <c r="T651">
        <v>154</v>
      </c>
      <c r="U651">
        <v>6.4935065000000002E-3</v>
      </c>
      <c r="V651" s="175" t="str">
        <f t="shared" si="99"/>
        <v>Aug - 14</v>
      </c>
      <c r="Z651" s="123"/>
      <c r="AK651" s="175" t="str">
        <f t="shared" si="100"/>
        <v>All Trigger TypesCV dropApr - 14Payment plan</v>
      </c>
      <c r="AL651" t="s">
        <v>626</v>
      </c>
      <c r="AM651" t="s">
        <v>203</v>
      </c>
      <c r="AN651" t="s">
        <v>295</v>
      </c>
      <c r="AO651" t="s">
        <v>538</v>
      </c>
      <c r="AP651">
        <v>230</v>
      </c>
      <c r="AQ651">
        <v>1317</v>
      </c>
      <c r="AR651">
        <v>0.17463933179999999</v>
      </c>
      <c r="AS651" s="175" t="str">
        <f t="shared" si="101"/>
        <v>Apr - 14</v>
      </c>
      <c r="AX651" s="12"/>
      <c r="BF651" s="30"/>
    </row>
    <row r="652" spans="2:58" x14ac:dyDescent="0.3">
      <c r="B652" s="12"/>
      <c r="F652" s="123"/>
      <c r="G652" s="123"/>
      <c r="I652" s="34"/>
      <c r="J652" s="30"/>
      <c r="N652" s="175" t="str">
        <f t="shared" si="98"/>
        <v>RetriggersOthersAll MonthsNo Action Taken (Req)</v>
      </c>
      <c r="O652" t="s">
        <v>599</v>
      </c>
      <c r="P652" t="s">
        <v>106</v>
      </c>
      <c r="Q652" t="s">
        <v>594</v>
      </c>
      <c r="R652" t="s">
        <v>616</v>
      </c>
      <c r="S652">
        <v>3172</v>
      </c>
      <c r="T652">
        <v>3448</v>
      </c>
      <c r="U652">
        <v>0.91995359629999995</v>
      </c>
      <c r="V652" s="175" t="str">
        <f t="shared" si="99"/>
        <v>All Months</v>
      </c>
      <c r="Z652" s="123"/>
      <c r="AK652" s="175" t="str">
        <f t="shared" si="100"/>
        <v>All Trigger TypesCV dropApr - 14Debit ACH</v>
      </c>
      <c r="AL652" t="s">
        <v>626</v>
      </c>
      <c r="AM652" t="s">
        <v>203</v>
      </c>
      <c r="AN652" t="s">
        <v>295</v>
      </c>
      <c r="AO652" t="s">
        <v>202</v>
      </c>
      <c r="AP652">
        <v>57</v>
      </c>
      <c r="AQ652">
        <v>1317</v>
      </c>
      <c r="AR652">
        <v>4.3280182200000003E-2</v>
      </c>
      <c r="AS652" s="175" t="str">
        <f t="shared" si="101"/>
        <v>Apr - 14</v>
      </c>
      <c r="AX652" s="12"/>
      <c r="BF652" s="30"/>
    </row>
    <row r="653" spans="2:58" x14ac:dyDescent="0.3">
      <c r="B653" s="12"/>
      <c r="F653" s="123"/>
      <c r="G653" s="123"/>
      <c r="I653" s="34"/>
      <c r="J653" s="30"/>
      <c r="N653" s="175" t="str">
        <f t="shared" si="98"/>
        <v>RetriggersOthersAll MonthsNo Action Taken (Not Req)</v>
      </c>
      <c r="O653" t="s">
        <v>599</v>
      </c>
      <c r="P653" t="s">
        <v>106</v>
      </c>
      <c r="Q653" t="s">
        <v>594</v>
      </c>
      <c r="R653" t="s">
        <v>617</v>
      </c>
      <c r="S653">
        <v>12</v>
      </c>
      <c r="T653">
        <v>3448</v>
      </c>
      <c r="U653">
        <v>3.4802784E-3</v>
      </c>
      <c r="V653" s="175" t="str">
        <f t="shared" si="99"/>
        <v>All Months</v>
      </c>
      <c r="Z653" s="123"/>
      <c r="AK653" s="175" t="str">
        <f t="shared" si="100"/>
        <v>All Trigger TypesCV dropApr - 14Customer contact</v>
      </c>
      <c r="AL653" t="s">
        <v>626</v>
      </c>
      <c r="AM653" t="s">
        <v>203</v>
      </c>
      <c r="AN653" t="s">
        <v>295</v>
      </c>
      <c r="AO653" t="s">
        <v>571</v>
      </c>
      <c r="AP653">
        <v>336</v>
      </c>
      <c r="AQ653">
        <v>1317</v>
      </c>
      <c r="AR653">
        <v>0.25512528470000001</v>
      </c>
      <c r="AS653" s="175" t="str">
        <f t="shared" si="101"/>
        <v>Apr - 14</v>
      </c>
      <c r="AX653" s="12"/>
      <c r="BF653" s="30"/>
    </row>
    <row r="654" spans="2:58" x14ac:dyDescent="0.3">
      <c r="B654" s="12"/>
      <c r="F654" s="123"/>
      <c r="G654" s="123"/>
      <c r="I654" s="34"/>
      <c r="J654" s="30"/>
      <c r="N654" s="175" t="str">
        <f t="shared" si="98"/>
        <v>RetriggersOthersAll MonthsAction Taken (Timely)</v>
      </c>
      <c r="O654" t="s">
        <v>599</v>
      </c>
      <c r="P654" t="s">
        <v>106</v>
      </c>
      <c r="Q654" t="s">
        <v>594</v>
      </c>
      <c r="R654" t="s">
        <v>588</v>
      </c>
      <c r="S654">
        <v>215</v>
      </c>
      <c r="T654">
        <v>3448</v>
      </c>
      <c r="U654">
        <v>6.2354988399999998E-2</v>
      </c>
      <c r="V654" s="175" t="str">
        <f t="shared" si="99"/>
        <v>All Months</v>
      </c>
      <c r="Z654" s="123"/>
      <c r="AK654" s="175" t="str">
        <f t="shared" si="100"/>
        <v>All Trigger TypesDebit ACH behaviorApr - 14Customer contact</v>
      </c>
      <c r="AL654" t="s">
        <v>626</v>
      </c>
      <c r="AM654" t="s">
        <v>204</v>
      </c>
      <c r="AN654" t="s">
        <v>295</v>
      </c>
      <c r="AO654" t="s">
        <v>571</v>
      </c>
      <c r="AP654">
        <v>20</v>
      </c>
      <c r="AQ654">
        <v>95</v>
      </c>
      <c r="AR654">
        <v>0.2105263158</v>
      </c>
      <c r="AS654" s="175" t="str">
        <f t="shared" si="101"/>
        <v>Apr - 14</v>
      </c>
      <c r="AX654" s="12"/>
      <c r="BF654" s="30"/>
    </row>
    <row r="655" spans="2:58" x14ac:dyDescent="0.3">
      <c r="B655" s="12"/>
      <c r="F655" s="123"/>
      <c r="G655" s="123"/>
      <c r="I655" s="34"/>
      <c r="J655" s="30"/>
      <c r="N655" s="175" t="str">
        <f t="shared" si="98"/>
        <v>RetriggersOthersAll MonthsAction Taken (Late)</v>
      </c>
      <c r="O655" t="s">
        <v>599</v>
      </c>
      <c r="P655" t="s">
        <v>106</v>
      </c>
      <c r="Q655" t="s">
        <v>594</v>
      </c>
      <c r="R655" t="s">
        <v>589</v>
      </c>
      <c r="S655">
        <v>49</v>
      </c>
      <c r="T655">
        <v>3448</v>
      </c>
      <c r="U655">
        <v>1.4211136900000001E-2</v>
      </c>
      <c r="V655" s="175" t="str">
        <f t="shared" si="99"/>
        <v>All Months</v>
      </c>
      <c r="Z655" s="123"/>
      <c r="AK655" s="175" t="str">
        <f t="shared" si="100"/>
        <v>All Trigger TypesDebit ACH behaviorApr - 14Debit ACH</v>
      </c>
      <c r="AL655" t="s">
        <v>626</v>
      </c>
      <c r="AM655" t="s">
        <v>204</v>
      </c>
      <c r="AN655" t="s">
        <v>295</v>
      </c>
      <c r="AO655" t="s">
        <v>202</v>
      </c>
      <c r="AP655">
        <v>3</v>
      </c>
      <c r="AQ655">
        <v>95</v>
      </c>
      <c r="AR655">
        <v>3.1578947400000001E-2</v>
      </c>
      <c r="AS655" s="175" t="str">
        <f t="shared" si="101"/>
        <v>Apr - 14</v>
      </c>
      <c r="AX655" s="12"/>
      <c r="BF655" s="30"/>
    </row>
    <row r="656" spans="2:58" x14ac:dyDescent="0.3">
      <c r="B656" s="12"/>
      <c r="F656" s="123"/>
      <c r="G656" s="123"/>
      <c r="I656" s="34"/>
      <c r="J656" s="30"/>
      <c r="N656" s="175" t="str">
        <f t="shared" si="98"/>
        <v>RetriggersOthersDec - 14No Action Taken (Req)</v>
      </c>
      <c r="O656" t="s">
        <v>599</v>
      </c>
      <c r="P656" t="s">
        <v>106</v>
      </c>
      <c r="Q656" t="s">
        <v>303</v>
      </c>
      <c r="R656" t="s">
        <v>616</v>
      </c>
      <c r="S656">
        <v>214</v>
      </c>
      <c r="T656">
        <v>227</v>
      </c>
      <c r="U656">
        <v>0.94273127749999996</v>
      </c>
      <c r="V656" s="175" t="str">
        <f t="shared" si="99"/>
        <v>Dec - 14</v>
      </c>
      <c r="Z656" s="123"/>
      <c r="AK656" s="175" t="str">
        <f t="shared" si="100"/>
        <v>All Trigger TypesDebit ACH behaviorApr - 14No action</v>
      </c>
      <c r="AL656" t="s">
        <v>626</v>
      </c>
      <c r="AM656" t="s">
        <v>204</v>
      </c>
      <c r="AN656" t="s">
        <v>295</v>
      </c>
      <c r="AO656" t="s">
        <v>623</v>
      </c>
      <c r="AP656">
        <v>58</v>
      </c>
      <c r="AQ656">
        <v>95</v>
      </c>
      <c r="AR656">
        <v>0.61052631580000005</v>
      </c>
      <c r="AS656" s="175" t="str">
        <f t="shared" si="101"/>
        <v>Apr - 14</v>
      </c>
      <c r="AX656" s="12"/>
      <c r="BF656" s="30"/>
    </row>
    <row r="657" spans="2:58" x14ac:dyDescent="0.3">
      <c r="B657" s="12"/>
      <c r="F657" s="123"/>
      <c r="G657" s="123"/>
      <c r="I657" s="34"/>
      <c r="J657" s="30"/>
      <c r="N657" s="175" t="str">
        <f t="shared" si="98"/>
        <v>RetriggersOthersDec - 14Action Taken (Timely)</v>
      </c>
      <c r="O657" t="s">
        <v>599</v>
      </c>
      <c r="P657" t="s">
        <v>106</v>
      </c>
      <c r="Q657" t="s">
        <v>303</v>
      </c>
      <c r="R657" t="s">
        <v>588</v>
      </c>
      <c r="S657">
        <v>11</v>
      </c>
      <c r="T657">
        <v>227</v>
      </c>
      <c r="U657">
        <v>4.8458149800000003E-2</v>
      </c>
      <c r="V657" s="175" t="str">
        <f t="shared" si="99"/>
        <v>Dec - 14</v>
      </c>
      <c r="Z657" s="123"/>
      <c r="AK657" s="175" t="str">
        <f t="shared" si="100"/>
        <v>All Trigger TypesDebit ACH behaviorApr - 14Payment plan</v>
      </c>
      <c r="AL657" t="s">
        <v>626</v>
      </c>
      <c r="AM657" t="s">
        <v>204</v>
      </c>
      <c r="AN657" t="s">
        <v>295</v>
      </c>
      <c r="AO657" t="s">
        <v>538</v>
      </c>
      <c r="AP657">
        <v>7</v>
      </c>
      <c r="AQ657">
        <v>95</v>
      </c>
      <c r="AR657">
        <v>7.36842105E-2</v>
      </c>
      <c r="AS657" s="175" t="str">
        <f t="shared" si="101"/>
        <v>Apr - 14</v>
      </c>
      <c r="AX657" s="12"/>
      <c r="BF657" s="30"/>
    </row>
    <row r="658" spans="2:58" x14ac:dyDescent="0.3">
      <c r="B658" s="12"/>
      <c r="F658" s="123"/>
      <c r="G658" s="123"/>
      <c r="I658" s="34"/>
      <c r="J658" s="30"/>
      <c r="N658" s="175" t="str">
        <f t="shared" si="98"/>
        <v>RetriggersOthersDec - 14Action Taken (Late)</v>
      </c>
      <c r="O658" t="s">
        <v>599</v>
      </c>
      <c r="P658" t="s">
        <v>106</v>
      </c>
      <c r="Q658" t="s">
        <v>303</v>
      </c>
      <c r="R658" t="s">
        <v>589</v>
      </c>
      <c r="S658">
        <v>2</v>
      </c>
      <c r="T658">
        <v>227</v>
      </c>
      <c r="U658">
        <v>8.8105726999999998E-3</v>
      </c>
      <c r="V658" s="175" t="str">
        <f t="shared" si="99"/>
        <v>Dec - 14</v>
      </c>
      <c r="Z658" s="123"/>
      <c r="AK658" s="175" t="str">
        <f t="shared" si="100"/>
        <v>All Trigger TypesDebit ACH behaviorApr - 14Risk action</v>
      </c>
      <c r="AL658" t="s">
        <v>626</v>
      </c>
      <c r="AM658" t="s">
        <v>204</v>
      </c>
      <c r="AN658" t="s">
        <v>295</v>
      </c>
      <c r="AO658" t="s">
        <v>539</v>
      </c>
      <c r="AP658">
        <v>4</v>
      </c>
      <c r="AQ658">
        <v>95</v>
      </c>
      <c r="AR658">
        <v>4.21052632E-2</v>
      </c>
      <c r="AS658" s="175" t="str">
        <f t="shared" si="101"/>
        <v>Apr - 14</v>
      </c>
      <c r="AX658" s="12"/>
      <c r="BF658" s="30"/>
    </row>
    <row r="659" spans="2:58" x14ac:dyDescent="0.3">
      <c r="B659" s="12"/>
      <c r="F659" s="123"/>
      <c r="G659" s="123"/>
      <c r="I659" s="34"/>
      <c r="J659" s="30"/>
      <c r="N659" s="175" t="str">
        <f t="shared" si="98"/>
        <v>RetriggersOthersFeb - 15No Action Taken (Req)</v>
      </c>
      <c r="O659" t="s">
        <v>599</v>
      </c>
      <c r="P659" t="s">
        <v>106</v>
      </c>
      <c r="Q659" t="s">
        <v>519</v>
      </c>
      <c r="R659" t="s">
        <v>616</v>
      </c>
      <c r="S659">
        <v>159</v>
      </c>
      <c r="T659">
        <v>189</v>
      </c>
      <c r="U659">
        <v>0.84126984130000004</v>
      </c>
      <c r="V659" s="175" t="str">
        <f t="shared" si="99"/>
        <v>Feb - 15</v>
      </c>
      <c r="Z659" s="123"/>
      <c r="AK659" s="175" t="str">
        <f t="shared" si="100"/>
        <v>All Trigger TypesDebit ACH behaviorApr - 14Others</v>
      </c>
      <c r="AL659" t="s">
        <v>626</v>
      </c>
      <c r="AM659" t="s">
        <v>204</v>
      </c>
      <c r="AN659" t="s">
        <v>295</v>
      </c>
      <c r="AO659" t="s">
        <v>106</v>
      </c>
      <c r="AP659">
        <v>3</v>
      </c>
      <c r="AQ659">
        <v>95</v>
      </c>
      <c r="AR659">
        <v>3.1578947400000001E-2</v>
      </c>
      <c r="AS659" s="175" t="str">
        <f t="shared" si="101"/>
        <v>Apr - 14</v>
      </c>
      <c r="AX659" s="12"/>
      <c r="BF659" s="30"/>
    </row>
    <row r="660" spans="2:58" x14ac:dyDescent="0.3">
      <c r="B660" s="12"/>
      <c r="F660" s="123"/>
      <c r="G660" s="123"/>
      <c r="I660" s="34"/>
      <c r="J660" s="30"/>
      <c r="N660" s="175" t="str">
        <f t="shared" si="98"/>
        <v>RetriggersOthersFeb - 15No Action Taken (Not Req)</v>
      </c>
      <c r="O660" t="s">
        <v>599</v>
      </c>
      <c r="P660" t="s">
        <v>106</v>
      </c>
      <c r="Q660" t="s">
        <v>519</v>
      </c>
      <c r="R660" t="s">
        <v>617</v>
      </c>
      <c r="S660">
        <v>2</v>
      </c>
      <c r="T660">
        <v>189</v>
      </c>
      <c r="U660">
        <v>1.05820106E-2</v>
      </c>
      <c r="V660" s="175" t="str">
        <f t="shared" si="99"/>
        <v>Feb - 15</v>
      </c>
      <c r="Z660" s="123"/>
      <c r="AK660" s="175" t="str">
        <f t="shared" si="100"/>
        <v>All Trigger TypesNo amortizationApr - 14Payment plan</v>
      </c>
      <c r="AL660" t="s">
        <v>626</v>
      </c>
      <c r="AM660" t="s">
        <v>537</v>
      </c>
      <c r="AN660" t="s">
        <v>295</v>
      </c>
      <c r="AO660" t="s">
        <v>538</v>
      </c>
      <c r="AP660">
        <v>104</v>
      </c>
      <c r="AQ660">
        <v>2205</v>
      </c>
      <c r="AR660">
        <v>4.7165532900000001E-2</v>
      </c>
      <c r="AS660" s="175" t="str">
        <f t="shared" si="101"/>
        <v>Apr - 14</v>
      </c>
      <c r="AX660" s="12"/>
      <c r="BF660" s="30"/>
    </row>
    <row r="661" spans="2:58" x14ac:dyDescent="0.3">
      <c r="B661" s="12"/>
      <c r="F661" s="123"/>
      <c r="G661" s="123"/>
      <c r="I661" s="34"/>
      <c r="J661" s="30"/>
      <c r="N661" s="175" t="str">
        <f t="shared" si="98"/>
        <v>RetriggersOthersFeb - 15Action Taken (Timely)</v>
      </c>
      <c r="O661" t="s">
        <v>599</v>
      </c>
      <c r="P661" t="s">
        <v>106</v>
      </c>
      <c r="Q661" t="s">
        <v>519</v>
      </c>
      <c r="R661" t="s">
        <v>588</v>
      </c>
      <c r="S661">
        <v>27</v>
      </c>
      <c r="T661">
        <v>189</v>
      </c>
      <c r="U661">
        <v>0.14285714290000001</v>
      </c>
      <c r="V661" s="175" t="str">
        <f t="shared" si="99"/>
        <v>Feb - 15</v>
      </c>
      <c r="Z661" s="123"/>
      <c r="AK661" s="175" t="str">
        <f t="shared" si="100"/>
        <v>All Trigger TypesNo amortizationApr - 14Others</v>
      </c>
      <c r="AL661" t="s">
        <v>626</v>
      </c>
      <c r="AM661" t="s">
        <v>537</v>
      </c>
      <c r="AN661" t="s">
        <v>295</v>
      </c>
      <c r="AO661" t="s">
        <v>106</v>
      </c>
      <c r="AP661">
        <v>23</v>
      </c>
      <c r="AQ661">
        <v>2205</v>
      </c>
      <c r="AR661">
        <v>1.0430839000000001E-2</v>
      </c>
      <c r="AS661" s="175" t="str">
        <f t="shared" si="101"/>
        <v>Apr - 14</v>
      </c>
      <c r="AX661" s="12"/>
      <c r="BF661" s="30"/>
    </row>
    <row r="662" spans="2:58" x14ac:dyDescent="0.3">
      <c r="B662" s="12"/>
      <c r="F662" s="123"/>
      <c r="G662" s="123"/>
      <c r="I662" s="34"/>
      <c r="J662" s="30"/>
      <c r="N662" s="175" t="str">
        <f t="shared" si="98"/>
        <v>RetriggersOthersFeb - 15Action Taken (Late)</v>
      </c>
      <c r="O662" t="s">
        <v>599</v>
      </c>
      <c r="P662" t="s">
        <v>106</v>
      </c>
      <c r="Q662" t="s">
        <v>519</v>
      </c>
      <c r="R662" t="s">
        <v>589</v>
      </c>
      <c r="S662">
        <v>1</v>
      </c>
      <c r="T662">
        <v>189</v>
      </c>
      <c r="U662">
        <v>5.2910053000000002E-3</v>
      </c>
      <c r="V662" s="175" t="str">
        <f t="shared" si="99"/>
        <v>Feb - 15</v>
      </c>
      <c r="Z662" s="123"/>
      <c r="AK662" s="175" t="str">
        <f t="shared" si="100"/>
        <v>All Trigger TypesNo amortizationApr - 14Customer contact</v>
      </c>
      <c r="AL662" t="s">
        <v>626</v>
      </c>
      <c r="AM662" t="s">
        <v>537</v>
      </c>
      <c r="AN662" t="s">
        <v>295</v>
      </c>
      <c r="AO662" t="s">
        <v>571</v>
      </c>
      <c r="AP662">
        <v>561</v>
      </c>
      <c r="AQ662">
        <v>2205</v>
      </c>
      <c r="AR662">
        <v>0.2544217687</v>
      </c>
      <c r="AS662" s="175" t="str">
        <f t="shared" si="101"/>
        <v>Apr - 14</v>
      </c>
      <c r="AX662" s="12"/>
      <c r="BF662" s="30"/>
    </row>
    <row r="663" spans="2:58" x14ac:dyDescent="0.3">
      <c r="B663" s="12"/>
      <c r="F663" s="123"/>
      <c r="G663" s="123"/>
      <c r="I663" s="34"/>
      <c r="J663" s="30"/>
      <c r="N663" s="175" t="str">
        <f t="shared" si="98"/>
        <v>RetriggersOthersJan - 15No Action Taken (Req)</v>
      </c>
      <c r="O663" t="s">
        <v>599</v>
      </c>
      <c r="P663" t="s">
        <v>106</v>
      </c>
      <c r="Q663" t="s">
        <v>520</v>
      </c>
      <c r="R663" t="s">
        <v>616</v>
      </c>
      <c r="S663">
        <v>454</v>
      </c>
      <c r="T663">
        <v>492</v>
      </c>
      <c r="U663">
        <v>0.92276422759999999</v>
      </c>
      <c r="V663" s="175" t="str">
        <f t="shared" si="99"/>
        <v>Jan - 15</v>
      </c>
      <c r="Z663" s="123"/>
      <c r="AK663" s="175" t="str">
        <f t="shared" si="100"/>
        <v>All Trigger TypesNo amortizationApr - 14Risk action</v>
      </c>
      <c r="AL663" t="s">
        <v>626</v>
      </c>
      <c r="AM663" t="s">
        <v>537</v>
      </c>
      <c r="AN663" t="s">
        <v>295</v>
      </c>
      <c r="AO663" t="s">
        <v>539</v>
      </c>
      <c r="AP663">
        <v>57</v>
      </c>
      <c r="AQ663">
        <v>2205</v>
      </c>
      <c r="AR663">
        <v>2.5850340100000001E-2</v>
      </c>
      <c r="AS663" s="175" t="str">
        <f t="shared" si="101"/>
        <v>Apr - 14</v>
      </c>
      <c r="AX663" s="12"/>
      <c r="BF663" s="30"/>
    </row>
    <row r="664" spans="2:58" x14ac:dyDescent="0.3">
      <c r="B664" s="12"/>
      <c r="F664" s="123"/>
      <c r="G664" s="123"/>
      <c r="I664" s="34"/>
      <c r="J664" s="30"/>
      <c r="N664" s="175" t="str">
        <f t="shared" si="98"/>
        <v>RetriggersOthersJan - 15No Action Taken (Not Req)</v>
      </c>
      <c r="O664" t="s">
        <v>599</v>
      </c>
      <c r="P664" t="s">
        <v>106</v>
      </c>
      <c r="Q664" t="s">
        <v>520</v>
      </c>
      <c r="R664" t="s">
        <v>617</v>
      </c>
      <c r="S664">
        <v>2</v>
      </c>
      <c r="T664">
        <v>492</v>
      </c>
      <c r="U664">
        <v>4.0650406999999996E-3</v>
      </c>
      <c r="V664" s="175" t="str">
        <f t="shared" si="99"/>
        <v>Jan - 15</v>
      </c>
      <c r="Z664" s="123"/>
      <c r="AK664" s="175" t="str">
        <f t="shared" si="100"/>
        <v>All Trigger TypesNo amortizationApr - 14No action</v>
      </c>
      <c r="AL664" t="s">
        <v>626</v>
      </c>
      <c r="AM664" t="s">
        <v>537</v>
      </c>
      <c r="AN664" t="s">
        <v>295</v>
      </c>
      <c r="AO664" t="s">
        <v>623</v>
      </c>
      <c r="AP664">
        <v>1425</v>
      </c>
      <c r="AQ664">
        <v>2205</v>
      </c>
      <c r="AR664">
        <v>0.64625850340000002</v>
      </c>
      <c r="AS664" s="175" t="str">
        <f t="shared" si="101"/>
        <v>Apr - 14</v>
      </c>
      <c r="AX664" s="12"/>
      <c r="BF664" s="30"/>
    </row>
    <row r="665" spans="2:58" x14ac:dyDescent="0.3">
      <c r="B665" s="12"/>
      <c r="F665" s="123"/>
      <c r="G665" s="123"/>
      <c r="I665" s="34"/>
      <c r="J665" s="30"/>
      <c r="N665" s="175" t="str">
        <f t="shared" si="98"/>
        <v>RetriggersOthersJan - 15Action Taken (Timely)</v>
      </c>
      <c r="O665" t="s">
        <v>599</v>
      </c>
      <c r="P665" t="s">
        <v>106</v>
      </c>
      <c r="Q665" t="s">
        <v>520</v>
      </c>
      <c r="R665" t="s">
        <v>588</v>
      </c>
      <c r="S665">
        <v>28</v>
      </c>
      <c r="T665">
        <v>492</v>
      </c>
      <c r="U665">
        <v>5.6910569100000002E-2</v>
      </c>
      <c r="V665" s="175" t="str">
        <f t="shared" si="99"/>
        <v>Jan - 15</v>
      </c>
      <c r="Z665" s="123"/>
      <c r="AK665" s="175" t="str">
        <f t="shared" si="100"/>
        <v>All Trigger TypesNo amortizationApr - 14Debit ACH</v>
      </c>
      <c r="AL665" t="s">
        <v>626</v>
      </c>
      <c r="AM665" t="s">
        <v>537</v>
      </c>
      <c r="AN665" t="s">
        <v>295</v>
      </c>
      <c r="AO665" t="s">
        <v>202</v>
      </c>
      <c r="AP665">
        <v>35</v>
      </c>
      <c r="AQ665">
        <v>2205</v>
      </c>
      <c r="AR665">
        <v>1.5873015899999999E-2</v>
      </c>
      <c r="AS665" s="175" t="str">
        <f t="shared" si="101"/>
        <v>Apr - 14</v>
      </c>
      <c r="AX665" s="12"/>
      <c r="BF665" s="30"/>
    </row>
    <row r="666" spans="2:58" x14ac:dyDescent="0.3">
      <c r="B666" s="12"/>
      <c r="F666" s="123"/>
      <c r="G666" s="123"/>
      <c r="I666" s="34"/>
      <c r="J666" s="30"/>
      <c r="N666" s="175" t="str">
        <f t="shared" si="98"/>
        <v>RetriggersOthersJan - 15Action Taken (Late)</v>
      </c>
      <c r="O666" t="s">
        <v>599</v>
      </c>
      <c r="P666" t="s">
        <v>106</v>
      </c>
      <c r="Q666" t="s">
        <v>520</v>
      </c>
      <c r="R666" t="s">
        <v>589</v>
      </c>
      <c r="S666">
        <v>8</v>
      </c>
      <c r="T666">
        <v>492</v>
      </c>
      <c r="U666">
        <v>1.6260162599999999E-2</v>
      </c>
      <c r="V666" s="175" t="str">
        <f t="shared" si="99"/>
        <v>Jan - 15</v>
      </c>
      <c r="Z666" s="123"/>
      <c r="AK666" s="175" t="str">
        <f t="shared" si="100"/>
        <v>All Trigger TypesOthersApr - 14Others</v>
      </c>
      <c r="AL666" t="s">
        <v>626</v>
      </c>
      <c r="AM666" t="s">
        <v>106</v>
      </c>
      <c r="AN666" t="s">
        <v>295</v>
      </c>
      <c r="AO666" t="s">
        <v>106</v>
      </c>
      <c r="AP666">
        <v>14</v>
      </c>
      <c r="AQ666">
        <v>1075</v>
      </c>
      <c r="AR666">
        <v>1.3023255799999999E-2</v>
      </c>
      <c r="AS666" s="175" t="str">
        <f t="shared" si="101"/>
        <v>Apr - 14</v>
      </c>
      <c r="AX666" s="12"/>
      <c r="BF666" s="30"/>
    </row>
    <row r="667" spans="2:58" x14ac:dyDescent="0.3">
      <c r="B667" s="12"/>
      <c r="F667" s="123"/>
      <c r="G667" s="123"/>
      <c r="I667" s="34"/>
      <c r="J667" s="30"/>
      <c r="N667" s="175" t="str">
        <f t="shared" si="98"/>
        <v>RetriggersOthersJul - 14No Action Taken (Req)</v>
      </c>
      <c r="O667" t="s">
        <v>599</v>
      </c>
      <c r="P667" t="s">
        <v>106</v>
      </c>
      <c r="Q667" t="s">
        <v>298</v>
      </c>
      <c r="R667" t="s">
        <v>616</v>
      </c>
      <c r="S667">
        <v>325</v>
      </c>
      <c r="T667">
        <v>356</v>
      </c>
      <c r="U667">
        <v>0.91292134830000005</v>
      </c>
      <c r="V667" s="175" t="str">
        <f t="shared" si="99"/>
        <v>Jul - 14</v>
      </c>
      <c r="Z667" s="123"/>
      <c r="AK667" s="175" t="str">
        <f t="shared" si="100"/>
        <v>All Trigger TypesOthersApr - 14Risk action</v>
      </c>
      <c r="AL667" t="s">
        <v>626</v>
      </c>
      <c r="AM667" t="s">
        <v>106</v>
      </c>
      <c r="AN667" t="s">
        <v>295</v>
      </c>
      <c r="AO667" t="s">
        <v>539</v>
      </c>
      <c r="AP667">
        <v>33</v>
      </c>
      <c r="AQ667">
        <v>1075</v>
      </c>
      <c r="AR667">
        <v>3.06976744E-2</v>
      </c>
      <c r="AS667" s="175" t="str">
        <f t="shared" si="101"/>
        <v>Apr - 14</v>
      </c>
      <c r="AX667" s="12"/>
      <c r="BF667" s="30"/>
    </row>
    <row r="668" spans="2:58" x14ac:dyDescent="0.3">
      <c r="B668" s="12"/>
      <c r="F668" s="123"/>
      <c r="G668" s="123"/>
      <c r="I668" s="34"/>
      <c r="J668" s="30"/>
      <c r="N668" s="175" t="str">
        <f t="shared" si="98"/>
        <v>RetriggersOthersJul - 14No Action Taken (Not Req)</v>
      </c>
      <c r="O668" t="s">
        <v>599</v>
      </c>
      <c r="P668" t="s">
        <v>106</v>
      </c>
      <c r="Q668" t="s">
        <v>298</v>
      </c>
      <c r="R668" t="s">
        <v>617</v>
      </c>
      <c r="S668">
        <v>3</v>
      </c>
      <c r="T668">
        <v>356</v>
      </c>
      <c r="U668">
        <v>8.4269662999999998E-3</v>
      </c>
      <c r="V668" s="175" t="str">
        <f t="shared" si="99"/>
        <v>Jul - 14</v>
      </c>
      <c r="Z668" s="123"/>
      <c r="AK668" s="175" t="str">
        <f t="shared" si="100"/>
        <v>All Trigger TypesOthersApr - 14Payment plan</v>
      </c>
      <c r="AL668" t="s">
        <v>626</v>
      </c>
      <c r="AM668" t="s">
        <v>106</v>
      </c>
      <c r="AN668" t="s">
        <v>295</v>
      </c>
      <c r="AO668" t="s">
        <v>538</v>
      </c>
      <c r="AP668">
        <v>45</v>
      </c>
      <c r="AQ668">
        <v>1075</v>
      </c>
      <c r="AR668">
        <v>4.1860465100000001E-2</v>
      </c>
      <c r="AS668" s="175" t="str">
        <f t="shared" si="101"/>
        <v>Apr - 14</v>
      </c>
      <c r="AX668" s="12"/>
      <c r="BF668" s="30"/>
    </row>
    <row r="669" spans="2:58" x14ac:dyDescent="0.3">
      <c r="B669" s="12"/>
      <c r="F669" s="123"/>
      <c r="G669" s="123"/>
      <c r="I669" s="34"/>
      <c r="J669" s="30"/>
      <c r="N669" s="175" t="str">
        <f t="shared" si="98"/>
        <v>RetriggersOthersJul - 14Action Taken (Timely)</v>
      </c>
      <c r="O669" t="s">
        <v>599</v>
      </c>
      <c r="P669" t="s">
        <v>106</v>
      </c>
      <c r="Q669" t="s">
        <v>298</v>
      </c>
      <c r="R669" t="s">
        <v>588</v>
      </c>
      <c r="S669">
        <v>27</v>
      </c>
      <c r="T669">
        <v>356</v>
      </c>
      <c r="U669">
        <v>7.5842696599999995E-2</v>
      </c>
      <c r="V669" s="175" t="str">
        <f t="shared" si="99"/>
        <v>Jul - 14</v>
      </c>
      <c r="Z669" s="123"/>
      <c r="AK669" s="175" t="str">
        <f t="shared" si="100"/>
        <v>All Trigger TypesOthersApr - 14No action</v>
      </c>
      <c r="AL669" t="s">
        <v>626</v>
      </c>
      <c r="AM669" t="s">
        <v>106</v>
      </c>
      <c r="AN669" t="s">
        <v>295</v>
      </c>
      <c r="AO669" t="s">
        <v>623</v>
      </c>
      <c r="AP669">
        <v>637</v>
      </c>
      <c r="AQ669">
        <v>1075</v>
      </c>
      <c r="AR669">
        <v>0.59255813950000003</v>
      </c>
      <c r="AS669" s="175" t="str">
        <f t="shared" si="101"/>
        <v>Apr - 14</v>
      </c>
      <c r="AX669" s="12"/>
      <c r="BF669" s="30"/>
    </row>
    <row r="670" spans="2:58" x14ac:dyDescent="0.3">
      <c r="B670" s="12"/>
      <c r="F670" s="123"/>
      <c r="G670" s="123"/>
      <c r="I670" s="34"/>
      <c r="J670" s="30"/>
      <c r="N670" s="175" t="str">
        <f t="shared" si="98"/>
        <v>RetriggersOthersJul - 14Action Taken (Late)</v>
      </c>
      <c r="O670" t="s">
        <v>599</v>
      </c>
      <c r="P670" t="s">
        <v>106</v>
      </c>
      <c r="Q670" t="s">
        <v>298</v>
      </c>
      <c r="R670" t="s">
        <v>589</v>
      </c>
      <c r="S670">
        <v>1</v>
      </c>
      <c r="T670">
        <v>356</v>
      </c>
      <c r="U670">
        <v>2.8089887999999999E-3</v>
      </c>
      <c r="V670" s="175" t="str">
        <f t="shared" si="99"/>
        <v>Jul - 14</v>
      </c>
      <c r="Z670" s="123"/>
      <c r="AK670" s="175" t="str">
        <f t="shared" si="100"/>
        <v>All Trigger TypesOthersApr - 14Debit ACH</v>
      </c>
      <c r="AL670" t="s">
        <v>626</v>
      </c>
      <c r="AM670" t="s">
        <v>106</v>
      </c>
      <c r="AN670" t="s">
        <v>295</v>
      </c>
      <c r="AO670" t="s">
        <v>202</v>
      </c>
      <c r="AP670">
        <v>26</v>
      </c>
      <c r="AQ670">
        <v>1075</v>
      </c>
      <c r="AR670">
        <v>2.4186046499999999E-2</v>
      </c>
      <c r="AS670" s="175" t="str">
        <f t="shared" si="101"/>
        <v>Apr - 14</v>
      </c>
      <c r="AX670" s="12"/>
      <c r="BF670" s="30"/>
    </row>
    <row r="671" spans="2:58" x14ac:dyDescent="0.3">
      <c r="B671" s="12"/>
      <c r="F671" s="123"/>
      <c r="G671" s="123"/>
      <c r="I671" s="34"/>
      <c r="J671" s="30"/>
      <c r="N671" s="175" t="str">
        <f t="shared" si="98"/>
        <v>RetriggersOthersJun - 14No Action Taken (Req)</v>
      </c>
      <c r="O671" t="s">
        <v>599</v>
      </c>
      <c r="P671" t="s">
        <v>106</v>
      </c>
      <c r="Q671" t="s">
        <v>297</v>
      </c>
      <c r="R671" t="s">
        <v>616</v>
      </c>
      <c r="S671">
        <v>288</v>
      </c>
      <c r="T671">
        <v>305</v>
      </c>
      <c r="U671">
        <v>0.94426229510000004</v>
      </c>
      <c r="V671" s="175" t="str">
        <f t="shared" si="99"/>
        <v>Jun - 14</v>
      </c>
      <c r="Z671" s="123"/>
      <c r="AK671" s="175" t="str">
        <f t="shared" si="100"/>
        <v>All Trigger TypesOthersApr - 14Customer contact</v>
      </c>
      <c r="AL671" t="s">
        <v>626</v>
      </c>
      <c r="AM671" t="s">
        <v>106</v>
      </c>
      <c r="AN671" t="s">
        <v>295</v>
      </c>
      <c r="AO671" t="s">
        <v>571</v>
      </c>
      <c r="AP671">
        <v>320</v>
      </c>
      <c r="AQ671">
        <v>1075</v>
      </c>
      <c r="AR671">
        <v>0.29767441859999999</v>
      </c>
      <c r="AS671" s="175" t="str">
        <f t="shared" si="101"/>
        <v>Apr - 14</v>
      </c>
      <c r="AX671" s="12"/>
      <c r="BF671" s="30"/>
    </row>
    <row r="672" spans="2:58" x14ac:dyDescent="0.3">
      <c r="B672" s="12"/>
      <c r="F672" s="123"/>
      <c r="G672" s="123"/>
      <c r="I672" s="34"/>
      <c r="J672" s="30"/>
      <c r="N672" s="175" t="str">
        <f t="shared" si="98"/>
        <v>RetriggersOthersJun - 14No Action Taken (Not Req)</v>
      </c>
      <c r="O672" t="s">
        <v>599</v>
      </c>
      <c r="P672" t="s">
        <v>106</v>
      </c>
      <c r="Q672" t="s">
        <v>297</v>
      </c>
      <c r="R672" t="s">
        <v>617</v>
      </c>
      <c r="S672">
        <v>1</v>
      </c>
      <c r="T672">
        <v>305</v>
      </c>
      <c r="U672">
        <v>3.2786884999999998E-3</v>
      </c>
      <c r="V672" s="175" t="str">
        <f t="shared" si="99"/>
        <v>Jun - 14</v>
      </c>
      <c r="Z672" s="123"/>
      <c r="AK672" s="175" t="str">
        <f t="shared" si="100"/>
        <v>All Trigger TypesAgingAug - 14Payment plan</v>
      </c>
      <c r="AL672" t="s">
        <v>626</v>
      </c>
      <c r="AM672" t="s">
        <v>391</v>
      </c>
      <c r="AN672" t="s">
        <v>299</v>
      </c>
      <c r="AO672" t="s">
        <v>538</v>
      </c>
      <c r="AP672">
        <v>93</v>
      </c>
      <c r="AQ672">
        <v>1180</v>
      </c>
      <c r="AR672">
        <v>7.8813559300000002E-2</v>
      </c>
      <c r="AS672" s="175" t="str">
        <f t="shared" si="101"/>
        <v>Aug - 14</v>
      </c>
      <c r="AX672" s="12"/>
      <c r="BF672" s="30"/>
    </row>
    <row r="673" spans="2:58" x14ac:dyDescent="0.3">
      <c r="B673" s="12"/>
      <c r="F673" s="123"/>
      <c r="G673" s="123"/>
      <c r="I673" s="34"/>
      <c r="J673" s="30"/>
      <c r="N673" s="175" t="str">
        <f t="shared" si="98"/>
        <v>RetriggersOthersJun - 14Action Taken (Timely)</v>
      </c>
      <c r="O673" t="s">
        <v>599</v>
      </c>
      <c r="P673" t="s">
        <v>106</v>
      </c>
      <c r="Q673" t="s">
        <v>297</v>
      </c>
      <c r="R673" t="s">
        <v>588</v>
      </c>
      <c r="S673">
        <v>14</v>
      </c>
      <c r="T673">
        <v>305</v>
      </c>
      <c r="U673">
        <v>4.5901639299999998E-2</v>
      </c>
      <c r="V673" s="175" t="str">
        <f t="shared" si="99"/>
        <v>Jun - 14</v>
      </c>
      <c r="Z673" s="123"/>
      <c r="AK673" s="175" t="str">
        <f t="shared" si="100"/>
        <v>All Trigger TypesAgingAug - 14Risk action</v>
      </c>
      <c r="AL673" t="s">
        <v>626</v>
      </c>
      <c r="AM673" t="s">
        <v>391</v>
      </c>
      <c r="AN673" t="s">
        <v>299</v>
      </c>
      <c r="AO673" t="s">
        <v>539</v>
      </c>
      <c r="AP673">
        <v>29</v>
      </c>
      <c r="AQ673">
        <v>1180</v>
      </c>
      <c r="AR673">
        <v>2.4576271199999999E-2</v>
      </c>
      <c r="AS673" s="175" t="str">
        <f t="shared" si="101"/>
        <v>Aug - 14</v>
      </c>
      <c r="AX673" s="12"/>
      <c r="BF673" s="30"/>
    </row>
    <row r="674" spans="2:58" x14ac:dyDescent="0.3">
      <c r="B674" s="12"/>
      <c r="F674" s="123"/>
      <c r="G674" s="123"/>
      <c r="I674" s="34"/>
      <c r="J674" s="30"/>
      <c r="N674" s="175" t="str">
        <f t="shared" si="98"/>
        <v>RetriggersOthersJun - 14Action Taken (Late)</v>
      </c>
      <c r="O674" t="s">
        <v>599</v>
      </c>
      <c r="P674" t="s">
        <v>106</v>
      </c>
      <c r="Q674" t="s">
        <v>297</v>
      </c>
      <c r="R674" t="s">
        <v>589</v>
      </c>
      <c r="S674">
        <v>2</v>
      </c>
      <c r="T674">
        <v>305</v>
      </c>
      <c r="U674">
        <v>6.5573769999999997E-3</v>
      </c>
      <c r="V674" s="175" t="str">
        <f t="shared" si="99"/>
        <v>Jun - 14</v>
      </c>
      <c r="Z674" s="123"/>
      <c r="AK674" s="175" t="str">
        <f t="shared" si="100"/>
        <v>All Trigger TypesAgingAug - 14Others</v>
      </c>
      <c r="AL674" t="s">
        <v>626</v>
      </c>
      <c r="AM674" t="s">
        <v>391</v>
      </c>
      <c r="AN674" t="s">
        <v>299</v>
      </c>
      <c r="AO674" t="s">
        <v>106</v>
      </c>
      <c r="AP674">
        <v>5</v>
      </c>
      <c r="AQ674">
        <v>1180</v>
      </c>
      <c r="AR674">
        <v>4.2372881000000001E-3</v>
      </c>
      <c r="AS674" s="175" t="str">
        <f t="shared" si="101"/>
        <v>Aug - 14</v>
      </c>
      <c r="AX674" s="12"/>
      <c r="BF674" s="30"/>
    </row>
    <row r="675" spans="2:58" x14ac:dyDescent="0.3">
      <c r="B675" s="12"/>
      <c r="F675" s="123"/>
      <c r="G675" s="123"/>
      <c r="I675" s="34"/>
      <c r="J675" s="30"/>
      <c r="N675" s="175" t="str">
        <f t="shared" si="98"/>
        <v>RetriggersOthersMar - 14No Action Taken (Req)</v>
      </c>
      <c r="O675" t="s">
        <v>599</v>
      </c>
      <c r="P675" t="s">
        <v>106</v>
      </c>
      <c r="Q675" t="s">
        <v>525</v>
      </c>
      <c r="R675" t="s">
        <v>616</v>
      </c>
      <c r="S675">
        <v>52</v>
      </c>
      <c r="T675">
        <v>60</v>
      </c>
      <c r="U675">
        <v>0.86666666670000003</v>
      </c>
      <c r="V675" s="175" t="str">
        <f t="shared" si="99"/>
        <v>Mar - 14</v>
      </c>
      <c r="Z675" s="123"/>
      <c r="AK675" s="175" t="str">
        <f t="shared" si="100"/>
        <v>All Trigger TypesAgingAug - 14Debit ACH</v>
      </c>
      <c r="AL675" t="s">
        <v>626</v>
      </c>
      <c r="AM675" t="s">
        <v>391</v>
      </c>
      <c r="AN675" t="s">
        <v>299</v>
      </c>
      <c r="AO675" t="s">
        <v>202</v>
      </c>
      <c r="AP675">
        <v>24</v>
      </c>
      <c r="AQ675">
        <v>1180</v>
      </c>
      <c r="AR675">
        <v>2.0338983099999999E-2</v>
      </c>
      <c r="AS675" s="175" t="str">
        <f t="shared" si="101"/>
        <v>Aug - 14</v>
      </c>
      <c r="AX675" s="12"/>
      <c r="BF675" s="30"/>
    </row>
    <row r="676" spans="2:58" x14ac:dyDescent="0.3">
      <c r="B676" s="12"/>
      <c r="F676" s="123"/>
      <c r="G676" s="123"/>
      <c r="I676" s="34"/>
      <c r="J676" s="30"/>
      <c r="N676" s="175" t="str">
        <f t="shared" si="98"/>
        <v>RetriggersOthersMar - 14Action Taken (Timely)</v>
      </c>
      <c r="O676" t="s">
        <v>599</v>
      </c>
      <c r="P676" t="s">
        <v>106</v>
      </c>
      <c r="Q676" t="s">
        <v>525</v>
      </c>
      <c r="R676" t="s">
        <v>588</v>
      </c>
      <c r="S676">
        <v>2</v>
      </c>
      <c r="T676">
        <v>60</v>
      </c>
      <c r="U676">
        <v>3.3333333299999997E-2</v>
      </c>
      <c r="V676" s="175" t="str">
        <f t="shared" si="99"/>
        <v>Mar - 14</v>
      </c>
      <c r="Z676" s="123"/>
      <c r="AK676" s="175" t="str">
        <f t="shared" si="100"/>
        <v>All Trigger TypesAgingAug - 14Customer contact</v>
      </c>
      <c r="AL676" t="s">
        <v>626</v>
      </c>
      <c r="AM676" t="s">
        <v>391</v>
      </c>
      <c r="AN676" t="s">
        <v>299</v>
      </c>
      <c r="AO676" t="s">
        <v>571</v>
      </c>
      <c r="AP676">
        <v>306</v>
      </c>
      <c r="AQ676">
        <v>1180</v>
      </c>
      <c r="AR676">
        <v>0.25932203390000003</v>
      </c>
      <c r="AS676" s="175" t="str">
        <f t="shared" si="101"/>
        <v>Aug - 14</v>
      </c>
      <c r="AX676" s="12"/>
      <c r="BF676" s="30"/>
    </row>
    <row r="677" spans="2:58" x14ac:dyDescent="0.3">
      <c r="B677" s="12"/>
      <c r="F677" s="123"/>
      <c r="G677" s="123"/>
      <c r="I677" s="34"/>
      <c r="J677" s="30"/>
      <c r="N677" s="175" t="str">
        <f t="shared" si="98"/>
        <v>RetriggersOthersMar - 14Action Taken (Late)</v>
      </c>
      <c r="O677" t="s">
        <v>599</v>
      </c>
      <c r="P677" t="s">
        <v>106</v>
      </c>
      <c r="Q677" t="s">
        <v>525</v>
      </c>
      <c r="R677" t="s">
        <v>589</v>
      </c>
      <c r="S677">
        <v>6</v>
      </c>
      <c r="T677">
        <v>60</v>
      </c>
      <c r="U677">
        <v>0.1</v>
      </c>
      <c r="V677" s="175" t="str">
        <f t="shared" si="99"/>
        <v>Mar - 14</v>
      </c>
      <c r="Z677" s="123"/>
      <c r="AK677" s="175" t="str">
        <f t="shared" si="100"/>
        <v>All Trigger TypesAgingAug - 14No action</v>
      </c>
      <c r="AL677" t="s">
        <v>626</v>
      </c>
      <c r="AM677" t="s">
        <v>391</v>
      </c>
      <c r="AN677" t="s">
        <v>299</v>
      </c>
      <c r="AO677" t="s">
        <v>623</v>
      </c>
      <c r="AP677">
        <v>723</v>
      </c>
      <c r="AQ677">
        <v>1180</v>
      </c>
      <c r="AR677">
        <v>0.61271186440000003</v>
      </c>
      <c r="AS677" s="175" t="str">
        <f t="shared" si="101"/>
        <v>Aug - 14</v>
      </c>
      <c r="AX677" s="12"/>
      <c r="BF677" s="30"/>
    </row>
    <row r="678" spans="2:58" x14ac:dyDescent="0.3">
      <c r="B678" s="12"/>
      <c r="F678" s="123"/>
      <c r="G678" s="123"/>
      <c r="I678" s="34"/>
      <c r="J678" s="30"/>
      <c r="N678" s="175" t="str">
        <f t="shared" si="98"/>
        <v>RetriggersOthersMay - 14No Action Taken (Req)</v>
      </c>
      <c r="O678" t="s">
        <v>599</v>
      </c>
      <c r="P678" t="s">
        <v>106</v>
      </c>
      <c r="Q678" t="s">
        <v>296</v>
      </c>
      <c r="R678" t="s">
        <v>616</v>
      </c>
      <c r="S678">
        <v>272</v>
      </c>
      <c r="T678">
        <v>292</v>
      </c>
      <c r="U678">
        <v>0.93150684930000005</v>
      </c>
      <c r="V678" s="175" t="str">
        <f t="shared" si="99"/>
        <v>May - 14</v>
      </c>
      <c r="Z678" s="123"/>
      <c r="AK678" s="175" t="str">
        <f t="shared" si="100"/>
        <v>All Trigger TypesCV dropAug - 14Debit ACH</v>
      </c>
      <c r="AL678" t="s">
        <v>626</v>
      </c>
      <c r="AM678" t="s">
        <v>203</v>
      </c>
      <c r="AN678" t="s">
        <v>299</v>
      </c>
      <c r="AO678" t="s">
        <v>202</v>
      </c>
      <c r="AP678">
        <v>1</v>
      </c>
      <c r="AQ678">
        <v>1111</v>
      </c>
      <c r="AR678">
        <v>9.0008999999999998E-4</v>
      </c>
      <c r="AS678" s="175" t="str">
        <f t="shared" si="101"/>
        <v>Aug - 14</v>
      </c>
      <c r="AX678" s="12"/>
      <c r="BF678" s="30"/>
    </row>
    <row r="679" spans="2:58" x14ac:dyDescent="0.3">
      <c r="B679" s="12"/>
      <c r="F679" s="123"/>
      <c r="G679" s="123"/>
      <c r="I679" s="34"/>
      <c r="J679" s="30"/>
      <c r="N679" s="175" t="str">
        <f t="shared" si="98"/>
        <v>RetriggersOthersMay - 14Action Taken (Timely)</v>
      </c>
      <c r="O679" t="s">
        <v>599</v>
      </c>
      <c r="P679" t="s">
        <v>106</v>
      </c>
      <c r="Q679" t="s">
        <v>296</v>
      </c>
      <c r="R679" t="s">
        <v>588</v>
      </c>
      <c r="S679">
        <v>15</v>
      </c>
      <c r="T679">
        <v>292</v>
      </c>
      <c r="U679">
        <v>5.1369863000000002E-2</v>
      </c>
      <c r="V679" s="175" t="str">
        <f t="shared" si="99"/>
        <v>May - 14</v>
      </c>
      <c r="Z679" s="123"/>
      <c r="AK679" s="175" t="str">
        <f t="shared" si="100"/>
        <v>All Trigger TypesCV dropAug - 14Customer contact</v>
      </c>
      <c r="AL679" t="s">
        <v>626</v>
      </c>
      <c r="AM679" t="s">
        <v>203</v>
      </c>
      <c r="AN679" t="s">
        <v>299</v>
      </c>
      <c r="AO679" t="s">
        <v>571</v>
      </c>
      <c r="AP679">
        <v>178</v>
      </c>
      <c r="AQ679">
        <v>1111</v>
      </c>
      <c r="AR679">
        <v>0.16021602160000001</v>
      </c>
      <c r="AS679" s="175" t="str">
        <f t="shared" si="101"/>
        <v>Aug - 14</v>
      </c>
      <c r="AX679" s="12"/>
      <c r="BF679" s="30"/>
    </row>
    <row r="680" spans="2:58" x14ac:dyDescent="0.3">
      <c r="B680" s="12"/>
      <c r="F680" s="123"/>
      <c r="G680" s="123"/>
      <c r="I680" s="34"/>
      <c r="J680" s="30"/>
      <c r="N680" s="175" t="str">
        <f t="shared" si="98"/>
        <v>RetriggersOthersMay - 14Action Taken (Late)</v>
      </c>
      <c r="O680" t="s">
        <v>599</v>
      </c>
      <c r="P680" t="s">
        <v>106</v>
      </c>
      <c r="Q680" t="s">
        <v>296</v>
      </c>
      <c r="R680" t="s">
        <v>589</v>
      </c>
      <c r="S680">
        <v>5</v>
      </c>
      <c r="T680">
        <v>292</v>
      </c>
      <c r="U680">
        <v>1.71232877E-2</v>
      </c>
      <c r="V680" s="175" t="str">
        <f t="shared" si="99"/>
        <v>May - 14</v>
      </c>
      <c r="Z680" s="123"/>
      <c r="AK680" s="175" t="str">
        <f t="shared" si="100"/>
        <v>All Trigger TypesCV dropAug - 14Risk action</v>
      </c>
      <c r="AL680" t="s">
        <v>626</v>
      </c>
      <c r="AM680" t="s">
        <v>203</v>
      </c>
      <c r="AN680" t="s">
        <v>299</v>
      </c>
      <c r="AO680" t="s">
        <v>539</v>
      </c>
      <c r="AP680">
        <v>4</v>
      </c>
      <c r="AQ680">
        <v>1111</v>
      </c>
      <c r="AR680">
        <v>3.6003599999999999E-3</v>
      </c>
      <c r="AS680" s="175" t="str">
        <f t="shared" si="101"/>
        <v>Aug - 14</v>
      </c>
      <c r="AX680" s="12"/>
      <c r="BF680" s="30"/>
    </row>
    <row r="681" spans="2:58" x14ac:dyDescent="0.3">
      <c r="B681" s="12"/>
      <c r="F681" s="123"/>
      <c r="G681" s="123"/>
      <c r="I681" s="34"/>
      <c r="J681" s="30"/>
      <c r="N681" s="175" t="str">
        <f t="shared" si="98"/>
        <v>RetriggersOthersNov - 14No Action Taken (Req)</v>
      </c>
      <c r="O681" t="s">
        <v>599</v>
      </c>
      <c r="P681" t="s">
        <v>106</v>
      </c>
      <c r="Q681" t="s">
        <v>302</v>
      </c>
      <c r="R681" t="s">
        <v>616</v>
      </c>
      <c r="S681">
        <v>402</v>
      </c>
      <c r="T681">
        <v>432</v>
      </c>
      <c r="U681">
        <v>0.93055555560000003</v>
      </c>
      <c r="V681" s="175" t="str">
        <f t="shared" si="99"/>
        <v>Nov - 14</v>
      </c>
      <c r="Z681" s="123"/>
      <c r="AK681" s="175" t="str">
        <f t="shared" si="100"/>
        <v>All Trigger TypesCV dropAug - 14Payment plan</v>
      </c>
      <c r="AL681" t="s">
        <v>626</v>
      </c>
      <c r="AM681" t="s">
        <v>203</v>
      </c>
      <c r="AN681" t="s">
        <v>299</v>
      </c>
      <c r="AO681" t="s">
        <v>538</v>
      </c>
      <c r="AP681">
        <v>32</v>
      </c>
      <c r="AQ681">
        <v>1111</v>
      </c>
      <c r="AR681">
        <v>2.88028803E-2</v>
      </c>
      <c r="AS681" s="175" t="str">
        <f t="shared" si="101"/>
        <v>Aug - 14</v>
      </c>
      <c r="AX681" s="12"/>
      <c r="BF681" s="30"/>
    </row>
    <row r="682" spans="2:58" x14ac:dyDescent="0.3">
      <c r="B682" s="12"/>
      <c r="F682" s="123"/>
      <c r="G682" s="123"/>
      <c r="I682" s="34"/>
      <c r="J682" s="30"/>
      <c r="N682" s="175" t="str">
        <f t="shared" si="98"/>
        <v>RetriggersOthersNov - 14Action Taken (Timely)</v>
      </c>
      <c r="O682" t="s">
        <v>599</v>
      </c>
      <c r="P682" t="s">
        <v>106</v>
      </c>
      <c r="Q682" t="s">
        <v>302</v>
      </c>
      <c r="R682" t="s">
        <v>588</v>
      </c>
      <c r="S682">
        <v>23</v>
      </c>
      <c r="T682">
        <v>432</v>
      </c>
      <c r="U682">
        <v>5.3240740699999997E-2</v>
      </c>
      <c r="V682" s="175" t="str">
        <f t="shared" si="99"/>
        <v>Nov - 14</v>
      </c>
      <c r="Z682" s="123"/>
      <c r="AK682" s="175" t="str">
        <f t="shared" si="100"/>
        <v>All Trigger TypesCV dropAug - 14No action</v>
      </c>
      <c r="AL682" t="s">
        <v>626</v>
      </c>
      <c r="AM682" t="s">
        <v>203</v>
      </c>
      <c r="AN682" t="s">
        <v>299</v>
      </c>
      <c r="AO682" t="s">
        <v>623</v>
      </c>
      <c r="AP682">
        <v>893</v>
      </c>
      <c r="AQ682">
        <v>1111</v>
      </c>
      <c r="AR682">
        <v>0.80378037800000002</v>
      </c>
      <c r="AS682" s="175" t="str">
        <f t="shared" si="101"/>
        <v>Aug - 14</v>
      </c>
      <c r="AX682" s="12"/>
      <c r="BF682" s="30"/>
    </row>
    <row r="683" spans="2:58" x14ac:dyDescent="0.3">
      <c r="B683" s="12"/>
      <c r="F683" s="123"/>
      <c r="G683" s="123"/>
      <c r="I683" s="34"/>
      <c r="J683" s="30"/>
      <c r="N683" s="175" t="str">
        <f t="shared" si="98"/>
        <v>RetriggersOthersNov - 14Action Taken (Late)</v>
      </c>
      <c r="O683" t="s">
        <v>599</v>
      </c>
      <c r="P683" t="s">
        <v>106</v>
      </c>
      <c r="Q683" t="s">
        <v>302</v>
      </c>
      <c r="R683" t="s">
        <v>589</v>
      </c>
      <c r="S683">
        <v>7</v>
      </c>
      <c r="T683">
        <v>432</v>
      </c>
      <c r="U683">
        <v>1.6203703699999999E-2</v>
      </c>
      <c r="V683" s="175" t="str">
        <f t="shared" si="99"/>
        <v>Nov - 14</v>
      </c>
      <c r="Z683" s="123"/>
      <c r="AK683" s="175" t="str">
        <f t="shared" si="100"/>
        <v>All Trigger TypesCV dropAug - 14Others</v>
      </c>
      <c r="AL683" t="s">
        <v>626</v>
      </c>
      <c r="AM683" t="s">
        <v>203</v>
      </c>
      <c r="AN683" t="s">
        <v>299</v>
      </c>
      <c r="AO683" t="s">
        <v>106</v>
      </c>
      <c r="AP683">
        <v>3</v>
      </c>
      <c r="AQ683">
        <v>1111</v>
      </c>
      <c r="AR683">
        <v>2.7002699999999998E-3</v>
      </c>
      <c r="AS683" s="175" t="str">
        <f t="shared" si="101"/>
        <v>Aug - 14</v>
      </c>
      <c r="AX683" s="12"/>
      <c r="BF683" s="30"/>
    </row>
    <row r="684" spans="2:58" x14ac:dyDescent="0.3">
      <c r="B684" s="12"/>
      <c r="F684" s="123"/>
      <c r="G684" s="123"/>
      <c r="I684" s="34"/>
      <c r="J684" s="30"/>
      <c r="N684" s="175" t="str">
        <f t="shared" si="98"/>
        <v>RetriggersOthersOct - 14No Action Taken (Req)</v>
      </c>
      <c r="O684" t="s">
        <v>599</v>
      </c>
      <c r="P684" t="s">
        <v>106</v>
      </c>
      <c r="Q684" t="s">
        <v>301</v>
      </c>
      <c r="R684" t="s">
        <v>616</v>
      </c>
      <c r="S684">
        <v>413</v>
      </c>
      <c r="T684">
        <v>465</v>
      </c>
      <c r="U684">
        <v>0.88817204299999997</v>
      </c>
      <c r="V684" s="175" t="str">
        <f t="shared" si="99"/>
        <v>Oct - 14</v>
      </c>
      <c r="Z684" s="123"/>
      <c r="AK684" s="175" t="str">
        <f t="shared" si="100"/>
        <v>All Trigger TypesDebit ACH behaviorAug - 14Customer contact</v>
      </c>
      <c r="AL684" t="s">
        <v>626</v>
      </c>
      <c r="AM684" t="s">
        <v>204</v>
      </c>
      <c r="AN684" t="s">
        <v>299</v>
      </c>
      <c r="AO684" t="s">
        <v>571</v>
      </c>
      <c r="AP684">
        <v>69</v>
      </c>
      <c r="AQ684">
        <v>518</v>
      </c>
      <c r="AR684">
        <v>0.13320463320000001</v>
      </c>
      <c r="AS684" s="175" t="str">
        <f t="shared" si="101"/>
        <v>Aug - 14</v>
      </c>
      <c r="AX684" s="12"/>
      <c r="BF684" s="30"/>
    </row>
    <row r="685" spans="2:58" x14ac:dyDescent="0.3">
      <c r="B685" s="12"/>
      <c r="F685" s="123"/>
      <c r="G685" s="123"/>
      <c r="I685" s="34"/>
      <c r="J685" s="30"/>
      <c r="N685" s="175" t="str">
        <f t="shared" si="98"/>
        <v>RetriggersOthersOct - 14No Action Taken (Not Req)</v>
      </c>
      <c r="O685" t="s">
        <v>599</v>
      </c>
      <c r="P685" t="s">
        <v>106</v>
      </c>
      <c r="Q685" t="s">
        <v>301</v>
      </c>
      <c r="R685" t="s">
        <v>617</v>
      </c>
      <c r="S685">
        <v>3</v>
      </c>
      <c r="T685">
        <v>465</v>
      </c>
      <c r="U685">
        <v>6.4516128999999997E-3</v>
      </c>
      <c r="V685" s="175" t="str">
        <f t="shared" si="99"/>
        <v>Oct - 14</v>
      </c>
      <c r="Z685" s="123"/>
      <c r="AK685" s="175" t="str">
        <f t="shared" si="100"/>
        <v>All Trigger TypesDebit ACH behaviorAug - 14Debit ACH</v>
      </c>
      <c r="AL685" t="s">
        <v>626</v>
      </c>
      <c r="AM685" t="s">
        <v>204</v>
      </c>
      <c r="AN685" t="s">
        <v>299</v>
      </c>
      <c r="AO685" t="s">
        <v>202</v>
      </c>
      <c r="AP685">
        <v>2</v>
      </c>
      <c r="AQ685">
        <v>518</v>
      </c>
      <c r="AR685">
        <v>3.8610038999999999E-3</v>
      </c>
      <c r="AS685" s="175" t="str">
        <f t="shared" si="101"/>
        <v>Aug - 14</v>
      </c>
      <c r="AX685" s="12"/>
      <c r="BF685" s="30"/>
    </row>
    <row r="686" spans="2:58" x14ac:dyDescent="0.3">
      <c r="B686" s="12"/>
      <c r="F686" s="123"/>
      <c r="G686" s="123"/>
      <c r="I686" s="34"/>
      <c r="J686" s="30"/>
      <c r="N686" s="175" t="str">
        <f t="shared" si="98"/>
        <v>RetriggersOthersOct - 14Action Taken (Timely)</v>
      </c>
      <c r="O686" t="s">
        <v>599</v>
      </c>
      <c r="P686" t="s">
        <v>106</v>
      </c>
      <c r="Q686" t="s">
        <v>301</v>
      </c>
      <c r="R686" t="s">
        <v>588</v>
      </c>
      <c r="S686">
        <v>37</v>
      </c>
      <c r="T686">
        <v>465</v>
      </c>
      <c r="U686">
        <v>7.9569892500000003E-2</v>
      </c>
      <c r="V686" s="175" t="str">
        <f t="shared" si="99"/>
        <v>Oct - 14</v>
      </c>
      <c r="Z686" s="123"/>
      <c r="AK686" s="175" t="str">
        <f t="shared" si="100"/>
        <v>All Trigger TypesDebit ACH behaviorAug - 14Payment plan</v>
      </c>
      <c r="AL686" t="s">
        <v>626</v>
      </c>
      <c r="AM686" t="s">
        <v>204</v>
      </c>
      <c r="AN686" t="s">
        <v>299</v>
      </c>
      <c r="AO686" t="s">
        <v>538</v>
      </c>
      <c r="AP686">
        <v>25</v>
      </c>
      <c r="AQ686">
        <v>518</v>
      </c>
      <c r="AR686">
        <v>4.8262548299999999E-2</v>
      </c>
      <c r="AS686" s="175" t="str">
        <f t="shared" si="101"/>
        <v>Aug - 14</v>
      </c>
      <c r="AX686" s="12"/>
      <c r="BF686" s="30"/>
    </row>
    <row r="687" spans="2:58" x14ac:dyDescent="0.3">
      <c r="B687" s="12"/>
      <c r="F687" s="123"/>
      <c r="G687" s="123"/>
      <c r="I687" s="34"/>
      <c r="J687" s="30"/>
      <c r="N687" s="175" t="str">
        <f t="shared" si="98"/>
        <v>RetriggersOthersOct - 14Action Taken (Late)</v>
      </c>
      <c r="O687" t="s">
        <v>599</v>
      </c>
      <c r="P687" t="s">
        <v>106</v>
      </c>
      <c r="Q687" t="s">
        <v>301</v>
      </c>
      <c r="R687" t="s">
        <v>589</v>
      </c>
      <c r="S687">
        <v>12</v>
      </c>
      <c r="T687">
        <v>465</v>
      </c>
      <c r="U687">
        <v>2.5806451599999999E-2</v>
      </c>
      <c r="V687" s="175" t="str">
        <f t="shared" si="99"/>
        <v>Oct - 14</v>
      </c>
      <c r="Z687" s="123"/>
      <c r="AK687" s="175" t="str">
        <f t="shared" si="100"/>
        <v>All Trigger TypesDebit ACH behaviorAug - 14Others</v>
      </c>
      <c r="AL687" t="s">
        <v>626</v>
      </c>
      <c r="AM687" t="s">
        <v>204</v>
      </c>
      <c r="AN687" t="s">
        <v>299</v>
      </c>
      <c r="AO687" t="s">
        <v>106</v>
      </c>
      <c r="AP687">
        <v>2</v>
      </c>
      <c r="AQ687">
        <v>518</v>
      </c>
      <c r="AR687">
        <v>3.8610038999999999E-3</v>
      </c>
      <c r="AS687" s="175" t="str">
        <f t="shared" si="101"/>
        <v>Aug - 14</v>
      </c>
      <c r="AX687" s="12"/>
      <c r="BF687" s="30"/>
    </row>
    <row r="688" spans="2:58" x14ac:dyDescent="0.3">
      <c r="B688" s="12"/>
      <c r="F688" s="123"/>
      <c r="G688" s="123"/>
      <c r="I688" s="34"/>
      <c r="J688" s="30"/>
      <c r="N688" s="175" t="str">
        <f t="shared" si="98"/>
        <v>RetriggersOthersSep - 14No Action Taken (Req)</v>
      </c>
      <c r="O688" t="s">
        <v>599</v>
      </c>
      <c r="P688" t="s">
        <v>106</v>
      </c>
      <c r="Q688" t="s">
        <v>300</v>
      </c>
      <c r="R688" t="s">
        <v>616</v>
      </c>
      <c r="S688">
        <v>445</v>
      </c>
      <c r="T688">
        <v>476</v>
      </c>
      <c r="U688">
        <v>0.93487394960000003</v>
      </c>
      <c r="V688" s="175" t="str">
        <f t="shared" si="99"/>
        <v>Sep - 14</v>
      </c>
      <c r="Z688" s="123"/>
      <c r="AK688" s="175" t="str">
        <f t="shared" si="100"/>
        <v>All Trigger TypesDebit ACH behaviorAug - 14Risk action</v>
      </c>
      <c r="AL688" t="s">
        <v>626</v>
      </c>
      <c r="AM688" t="s">
        <v>204</v>
      </c>
      <c r="AN688" t="s">
        <v>299</v>
      </c>
      <c r="AO688" t="s">
        <v>539</v>
      </c>
      <c r="AP688">
        <v>4</v>
      </c>
      <c r="AQ688">
        <v>518</v>
      </c>
      <c r="AR688">
        <v>7.7220077000000002E-3</v>
      </c>
      <c r="AS688" s="175" t="str">
        <f t="shared" si="101"/>
        <v>Aug - 14</v>
      </c>
      <c r="AX688" s="12"/>
      <c r="BF688" s="30"/>
    </row>
    <row r="689" spans="2:58" x14ac:dyDescent="0.3">
      <c r="B689" s="12"/>
      <c r="F689" s="123"/>
      <c r="G689" s="123"/>
      <c r="I689" s="34"/>
      <c r="J689" s="30"/>
      <c r="N689" s="175" t="str">
        <f t="shared" si="98"/>
        <v>RetriggersOthersSep - 14Action Taken (Timely)</v>
      </c>
      <c r="O689" t="s">
        <v>599</v>
      </c>
      <c r="P689" t="s">
        <v>106</v>
      </c>
      <c r="Q689" t="s">
        <v>300</v>
      </c>
      <c r="R689" t="s">
        <v>588</v>
      </c>
      <c r="S689">
        <v>27</v>
      </c>
      <c r="T689">
        <v>476</v>
      </c>
      <c r="U689">
        <v>5.6722689100000001E-2</v>
      </c>
      <c r="V689" s="175" t="str">
        <f t="shared" si="99"/>
        <v>Sep - 14</v>
      </c>
      <c r="Z689" s="123"/>
      <c r="AK689" s="175" t="str">
        <f t="shared" si="100"/>
        <v>All Trigger TypesDebit ACH behaviorAug - 14No action</v>
      </c>
      <c r="AL689" t="s">
        <v>626</v>
      </c>
      <c r="AM689" t="s">
        <v>204</v>
      </c>
      <c r="AN689" t="s">
        <v>299</v>
      </c>
      <c r="AO689" t="s">
        <v>623</v>
      </c>
      <c r="AP689">
        <v>416</v>
      </c>
      <c r="AQ689">
        <v>518</v>
      </c>
      <c r="AR689">
        <v>0.80308880309999997</v>
      </c>
      <c r="AS689" s="175" t="str">
        <f t="shared" si="101"/>
        <v>Aug - 14</v>
      </c>
      <c r="AX689" s="12"/>
      <c r="BF689" s="30"/>
    </row>
    <row r="690" spans="2:58" x14ac:dyDescent="0.3">
      <c r="B690" s="12"/>
      <c r="F690" s="123"/>
      <c r="G690" s="123"/>
      <c r="I690" s="34"/>
      <c r="J690" s="30"/>
      <c r="N690" s="175" t="str">
        <f t="shared" si="98"/>
        <v>RetriggersOthersSep - 14Action Taken (Late)</v>
      </c>
      <c r="O690" t="s">
        <v>599</v>
      </c>
      <c r="P690" t="s">
        <v>106</v>
      </c>
      <c r="Q690" t="s">
        <v>300</v>
      </c>
      <c r="R690" t="s">
        <v>589</v>
      </c>
      <c r="S690">
        <v>4</v>
      </c>
      <c r="T690">
        <v>476</v>
      </c>
      <c r="U690">
        <v>8.4033613000000004E-3</v>
      </c>
      <c r="V690" s="175" t="str">
        <f t="shared" si="99"/>
        <v>Sep - 14</v>
      </c>
      <c r="Z690" s="123"/>
      <c r="AK690" s="175" t="str">
        <f t="shared" si="100"/>
        <v>All Trigger TypesNo amortizationAug - 14Payment plan</v>
      </c>
      <c r="AL690" t="s">
        <v>626</v>
      </c>
      <c r="AM690" t="s">
        <v>537</v>
      </c>
      <c r="AN690" t="s">
        <v>299</v>
      </c>
      <c r="AO690" t="s">
        <v>538</v>
      </c>
      <c r="AP690">
        <v>301</v>
      </c>
      <c r="AQ690">
        <v>4787</v>
      </c>
      <c r="AR690">
        <v>6.2878629599999999E-2</v>
      </c>
      <c r="AS690" s="175" t="str">
        <f t="shared" si="101"/>
        <v>Aug - 14</v>
      </c>
      <c r="AX690" s="12"/>
      <c r="BF690" s="30"/>
    </row>
    <row r="691" spans="2:58" x14ac:dyDescent="0.3">
      <c r="B691" s="12"/>
      <c r="F691" s="123"/>
      <c r="G691" s="123"/>
      <c r="I691" s="34"/>
      <c r="J691" s="30"/>
      <c r="Q691" s="28"/>
      <c r="S691" s="34"/>
      <c r="Z691" s="123"/>
      <c r="AK691" s="175" t="str">
        <f t="shared" si="100"/>
        <v>All Trigger TypesNo amortizationAug - 14Others</v>
      </c>
      <c r="AL691" t="s">
        <v>626</v>
      </c>
      <c r="AM691" t="s">
        <v>537</v>
      </c>
      <c r="AN691" t="s">
        <v>299</v>
      </c>
      <c r="AO691" t="s">
        <v>106</v>
      </c>
      <c r="AP691">
        <v>22</v>
      </c>
      <c r="AQ691">
        <v>4787</v>
      </c>
      <c r="AR691">
        <v>4.5957801999999999E-3</v>
      </c>
      <c r="AS691" s="175" t="str">
        <f t="shared" si="101"/>
        <v>Aug - 14</v>
      </c>
      <c r="AX691" s="12"/>
      <c r="BF691" s="30"/>
    </row>
    <row r="692" spans="2:58" x14ac:dyDescent="0.3">
      <c r="B692" s="12"/>
      <c r="F692" s="123"/>
      <c r="G692" s="123"/>
      <c r="I692" s="34"/>
      <c r="J692" s="30"/>
      <c r="Q692" s="28"/>
      <c r="S692" s="34"/>
      <c r="Z692" s="123"/>
      <c r="AK692" s="175" t="str">
        <f t="shared" si="100"/>
        <v>All Trigger TypesNo amortizationAug - 14Risk action</v>
      </c>
      <c r="AL692" t="s">
        <v>626</v>
      </c>
      <c r="AM692" t="s">
        <v>537</v>
      </c>
      <c r="AN692" t="s">
        <v>299</v>
      </c>
      <c r="AO692" t="s">
        <v>539</v>
      </c>
      <c r="AP692">
        <v>75</v>
      </c>
      <c r="AQ692">
        <v>4787</v>
      </c>
      <c r="AR692">
        <v>1.56674326E-2</v>
      </c>
      <c r="AS692" s="175" t="str">
        <f t="shared" si="101"/>
        <v>Aug - 14</v>
      </c>
      <c r="AX692" s="12"/>
      <c r="BF692" s="30"/>
    </row>
    <row r="693" spans="2:58" x14ac:dyDescent="0.3">
      <c r="B693" s="12"/>
      <c r="F693" s="123"/>
      <c r="G693" s="123"/>
      <c r="I693" s="34"/>
      <c r="J693" s="30"/>
      <c r="Q693" s="28"/>
      <c r="S693" s="34"/>
      <c r="Z693" s="123"/>
      <c r="AK693" s="175" t="str">
        <f t="shared" si="100"/>
        <v>All Trigger TypesNo amortizationAug - 14No action</v>
      </c>
      <c r="AL693" t="s">
        <v>626</v>
      </c>
      <c r="AM693" t="s">
        <v>537</v>
      </c>
      <c r="AN693" t="s">
        <v>299</v>
      </c>
      <c r="AO693" t="s">
        <v>623</v>
      </c>
      <c r="AP693">
        <v>3622</v>
      </c>
      <c r="AQ693">
        <v>4787</v>
      </c>
      <c r="AR693">
        <v>0.7566325465</v>
      </c>
      <c r="AS693" s="175" t="str">
        <f t="shared" si="101"/>
        <v>Aug - 14</v>
      </c>
      <c r="AX693" s="12"/>
      <c r="BF693" s="30"/>
    </row>
    <row r="694" spans="2:58" x14ac:dyDescent="0.3">
      <c r="B694" s="12"/>
      <c r="F694" s="123"/>
      <c r="G694" s="123"/>
      <c r="I694" s="34"/>
      <c r="J694" s="30"/>
      <c r="Q694" s="28"/>
      <c r="S694" s="34"/>
      <c r="Z694" s="123"/>
      <c r="AK694" s="175" t="str">
        <f t="shared" si="100"/>
        <v>All Trigger TypesNo amortizationAug - 14Debit ACH</v>
      </c>
      <c r="AL694" t="s">
        <v>626</v>
      </c>
      <c r="AM694" t="s">
        <v>537</v>
      </c>
      <c r="AN694" t="s">
        <v>299</v>
      </c>
      <c r="AO694" t="s">
        <v>202</v>
      </c>
      <c r="AP694">
        <v>59</v>
      </c>
      <c r="AQ694">
        <v>4787</v>
      </c>
      <c r="AR694">
        <v>1.2325047E-2</v>
      </c>
      <c r="AS694" s="175" t="str">
        <f t="shared" si="101"/>
        <v>Aug - 14</v>
      </c>
      <c r="AX694" s="12"/>
      <c r="BF694" s="30"/>
    </row>
    <row r="695" spans="2:58" x14ac:dyDescent="0.3">
      <c r="B695" s="12"/>
      <c r="F695" s="123"/>
      <c r="G695" s="123"/>
      <c r="I695" s="34"/>
      <c r="J695" s="30"/>
      <c r="Q695" s="28"/>
      <c r="S695" s="34"/>
      <c r="Z695" s="123"/>
      <c r="AK695" s="175" t="str">
        <f t="shared" si="100"/>
        <v>All Trigger TypesNo amortizationAug - 14Customer contact</v>
      </c>
      <c r="AL695" t="s">
        <v>626</v>
      </c>
      <c r="AM695" t="s">
        <v>537</v>
      </c>
      <c r="AN695" t="s">
        <v>299</v>
      </c>
      <c r="AO695" t="s">
        <v>571</v>
      </c>
      <c r="AP695">
        <v>708</v>
      </c>
      <c r="AQ695">
        <v>4787</v>
      </c>
      <c r="AR695">
        <v>0.14790056400000001</v>
      </c>
      <c r="AS695" s="175" t="str">
        <f t="shared" si="101"/>
        <v>Aug - 14</v>
      </c>
      <c r="AX695" s="12"/>
      <c r="BF695" s="30"/>
    </row>
    <row r="696" spans="2:58" x14ac:dyDescent="0.3">
      <c r="B696" s="12"/>
      <c r="F696" s="123"/>
      <c r="G696" s="123"/>
      <c r="I696" s="34"/>
      <c r="J696" s="30"/>
      <c r="Q696" s="28"/>
      <c r="S696" s="34"/>
      <c r="Z696" s="123"/>
      <c r="AK696" s="175" t="str">
        <f t="shared" si="100"/>
        <v>All Trigger TypesOthersAug - 14Risk action</v>
      </c>
      <c r="AL696" t="s">
        <v>626</v>
      </c>
      <c r="AM696" t="s">
        <v>106</v>
      </c>
      <c r="AN696" t="s">
        <v>299</v>
      </c>
      <c r="AO696" t="s">
        <v>539</v>
      </c>
      <c r="AP696">
        <v>18</v>
      </c>
      <c r="AQ696">
        <v>1304</v>
      </c>
      <c r="AR696">
        <v>1.3803681E-2</v>
      </c>
      <c r="AS696" s="175" t="str">
        <f t="shared" si="101"/>
        <v>Aug - 14</v>
      </c>
      <c r="AX696" s="12"/>
      <c r="BF696" s="30"/>
    </row>
    <row r="697" spans="2:58" x14ac:dyDescent="0.3">
      <c r="B697" s="12"/>
      <c r="F697" s="123"/>
      <c r="G697" s="123"/>
      <c r="I697" s="34"/>
      <c r="J697" s="30"/>
      <c r="Q697" s="28"/>
      <c r="S697" s="34"/>
      <c r="Z697" s="123"/>
      <c r="AK697" s="175" t="str">
        <f t="shared" si="100"/>
        <v>All Trigger TypesOthersAug - 14Payment plan</v>
      </c>
      <c r="AL697" t="s">
        <v>626</v>
      </c>
      <c r="AM697" t="s">
        <v>106</v>
      </c>
      <c r="AN697" t="s">
        <v>299</v>
      </c>
      <c r="AO697" t="s">
        <v>538</v>
      </c>
      <c r="AP697">
        <v>53</v>
      </c>
      <c r="AQ697">
        <v>1304</v>
      </c>
      <c r="AR697">
        <v>4.0644171799999997E-2</v>
      </c>
      <c r="AS697" s="175" t="str">
        <f t="shared" si="101"/>
        <v>Aug - 14</v>
      </c>
      <c r="AX697" s="12"/>
      <c r="BF697" s="30"/>
    </row>
    <row r="698" spans="2:58" x14ac:dyDescent="0.3">
      <c r="B698" s="12"/>
      <c r="F698" s="123"/>
      <c r="G698" s="123"/>
      <c r="I698" s="34"/>
      <c r="J698" s="30"/>
      <c r="Q698" s="28"/>
      <c r="S698" s="34"/>
      <c r="Z698" s="123"/>
      <c r="AK698" s="175" t="str">
        <f t="shared" si="100"/>
        <v>All Trigger TypesOthersAug - 14No action</v>
      </c>
      <c r="AL698" t="s">
        <v>626</v>
      </c>
      <c r="AM698" t="s">
        <v>106</v>
      </c>
      <c r="AN698" t="s">
        <v>299</v>
      </c>
      <c r="AO698" t="s">
        <v>623</v>
      </c>
      <c r="AP698">
        <v>973</v>
      </c>
      <c r="AQ698">
        <v>1304</v>
      </c>
      <c r="AR698">
        <v>0.74616564419999998</v>
      </c>
      <c r="AS698" s="175" t="str">
        <f t="shared" si="101"/>
        <v>Aug - 14</v>
      </c>
      <c r="AX698" s="12"/>
      <c r="BF698" s="30"/>
    </row>
    <row r="699" spans="2:58" x14ac:dyDescent="0.3">
      <c r="B699" s="12"/>
      <c r="F699" s="123"/>
      <c r="G699" s="123"/>
      <c r="I699" s="34"/>
      <c r="J699" s="30"/>
      <c r="Q699" s="28"/>
      <c r="S699" s="34"/>
      <c r="Z699" s="123"/>
      <c r="AK699" s="175" t="str">
        <f t="shared" si="100"/>
        <v>All Trigger TypesOthersAug - 14Others</v>
      </c>
      <c r="AL699" t="s">
        <v>626</v>
      </c>
      <c r="AM699" t="s">
        <v>106</v>
      </c>
      <c r="AN699" t="s">
        <v>299</v>
      </c>
      <c r="AO699" t="s">
        <v>106</v>
      </c>
      <c r="AP699">
        <v>15</v>
      </c>
      <c r="AQ699">
        <v>1304</v>
      </c>
      <c r="AR699">
        <v>1.15030675E-2</v>
      </c>
      <c r="AS699" s="175" t="str">
        <f t="shared" si="101"/>
        <v>Aug - 14</v>
      </c>
      <c r="AX699" s="12"/>
      <c r="BF699" s="30"/>
    </row>
    <row r="700" spans="2:58" x14ac:dyDescent="0.3">
      <c r="B700" s="12"/>
      <c r="F700" s="123"/>
      <c r="G700" s="123"/>
      <c r="I700" s="34"/>
      <c r="J700" s="30"/>
      <c r="Q700" s="28"/>
      <c r="S700" s="34"/>
      <c r="Z700" s="123"/>
      <c r="AK700" s="175" t="str">
        <f t="shared" si="100"/>
        <v>All Trigger TypesOthersAug - 14Debit ACH</v>
      </c>
      <c r="AL700" t="s">
        <v>626</v>
      </c>
      <c r="AM700" t="s">
        <v>106</v>
      </c>
      <c r="AN700" t="s">
        <v>299</v>
      </c>
      <c r="AO700" t="s">
        <v>202</v>
      </c>
      <c r="AP700">
        <v>18</v>
      </c>
      <c r="AQ700">
        <v>1304</v>
      </c>
      <c r="AR700">
        <v>1.3803681E-2</v>
      </c>
      <c r="AS700" s="175" t="str">
        <f t="shared" si="101"/>
        <v>Aug - 14</v>
      </c>
      <c r="AX700" s="12"/>
      <c r="BF700" s="30"/>
    </row>
    <row r="701" spans="2:58" x14ac:dyDescent="0.3">
      <c r="B701" s="12"/>
      <c r="F701" s="123"/>
      <c r="G701" s="123"/>
      <c r="I701" s="34"/>
      <c r="J701" s="30"/>
      <c r="Q701" s="28"/>
      <c r="S701" s="34"/>
      <c r="Z701" s="123"/>
      <c r="AK701" s="175" t="str">
        <f t="shared" si="100"/>
        <v>All Trigger TypesOthersAug - 14Customer contact</v>
      </c>
      <c r="AL701" t="s">
        <v>626</v>
      </c>
      <c r="AM701" t="s">
        <v>106</v>
      </c>
      <c r="AN701" t="s">
        <v>299</v>
      </c>
      <c r="AO701" t="s">
        <v>571</v>
      </c>
      <c r="AP701">
        <v>227</v>
      </c>
      <c r="AQ701">
        <v>1304</v>
      </c>
      <c r="AR701">
        <v>0.1740797546</v>
      </c>
      <c r="AS701" s="175" t="str">
        <f t="shared" si="101"/>
        <v>Aug - 14</v>
      </c>
      <c r="AX701" s="12"/>
      <c r="BF701" s="30"/>
    </row>
    <row r="702" spans="2:58" x14ac:dyDescent="0.3">
      <c r="B702" s="12"/>
      <c r="F702" s="123"/>
      <c r="G702" s="123"/>
      <c r="I702" s="34"/>
      <c r="J702" s="30"/>
      <c r="Q702" s="28"/>
      <c r="S702" s="34"/>
      <c r="Z702" s="123"/>
      <c r="AK702" s="175" t="str">
        <f t="shared" si="100"/>
        <v>All Trigger TypesAgingDec - 14Customer contact</v>
      </c>
      <c r="AL702" t="s">
        <v>626</v>
      </c>
      <c r="AM702" t="s">
        <v>391</v>
      </c>
      <c r="AN702" t="s">
        <v>303</v>
      </c>
      <c r="AO702" t="s">
        <v>571</v>
      </c>
      <c r="AP702">
        <v>452</v>
      </c>
      <c r="AQ702">
        <v>1609</v>
      </c>
      <c r="AR702">
        <v>0.28091982599999998</v>
      </c>
      <c r="AS702" s="175" t="str">
        <f t="shared" si="101"/>
        <v>Dec - 14</v>
      </c>
      <c r="AX702" s="12"/>
      <c r="BF702" s="30"/>
    </row>
    <row r="703" spans="2:58" x14ac:dyDescent="0.3">
      <c r="B703" s="12"/>
      <c r="F703" s="123"/>
      <c r="G703" s="123"/>
      <c r="I703" s="34"/>
      <c r="J703" s="30"/>
      <c r="Q703" s="28"/>
      <c r="S703" s="34"/>
      <c r="Z703" s="123"/>
      <c r="AK703" s="175" t="str">
        <f t="shared" si="100"/>
        <v>All Trigger TypesAgingDec - 14Debit ACH</v>
      </c>
      <c r="AL703" t="s">
        <v>626</v>
      </c>
      <c r="AM703" t="s">
        <v>391</v>
      </c>
      <c r="AN703" t="s">
        <v>303</v>
      </c>
      <c r="AO703" t="s">
        <v>202</v>
      </c>
      <c r="AP703">
        <v>4</v>
      </c>
      <c r="AQ703">
        <v>1609</v>
      </c>
      <c r="AR703">
        <v>2.4860161999999998E-3</v>
      </c>
      <c r="AS703" s="175" t="str">
        <f t="shared" si="101"/>
        <v>Dec - 14</v>
      </c>
      <c r="AX703" s="12"/>
      <c r="BF703" s="30"/>
    </row>
    <row r="704" spans="2:58" x14ac:dyDescent="0.3">
      <c r="B704" s="12"/>
      <c r="F704" s="123"/>
      <c r="G704" s="123"/>
      <c r="I704" s="34"/>
      <c r="J704" s="30"/>
      <c r="Q704" s="28"/>
      <c r="S704" s="34"/>
      <c r="Z704" s="123"/>
      <c r="AK704" s="175" t="str">
        <f t="shared" si="100"/>
        <v>All Trigger TypesAgingDec - 14Risk action</v>
      </c>
      <c r="AL704" t="s">
        <v>626</v>
      </c>
      <c r="AM704" t="s">
        <v>391</v>
      </c>
      <c r="AN704" t="s">
        <v>303</v>
      </c>
      <c r="AO704" t="s">
        <v>539</v>
      </c>
      <c r="AP704">
        <v>17</v>
      </c>
      <c r="AQ704">
        <v>1609</v>
      </c>
      <c r="AR704">
        <v>1.05655687E-2</v>
      </c>
      <c r="AS704" s="175" t="str">
        <f t="shared" si="101"/>
        <v>Dec - 14</v>
      </c>
      <c r="AX704" s="12"/>
      <c r="BF704" s="30"/>
    </row>
    <row r="705" spans="2:58" x14ac:dyDescent="0.3">
      <c r="B705" s="12"/>
      <c r="F705" s="123"/>
      <c r="G705" s="123"/>
      <c r="I705" s="34"/>
      <c r="J705" s="30"/>
      <c r="Q705" s="28"/>
      <c r="S705" s="34"/>
      <c r="Z705" s="123"/>
      <c r="AK705" s="175" t="str">
        <f t="shared" si="100"/>
        <v>All Trigger TypesAgingDec - 14Payment plan</v>
      </c>
      <c r="AL705" t="s">
        <v>626</v>
      </c>
      <c r="AM705" t="s">
        <v>391</v>
      </c>
      <c r="AN705" t="s">
        <v>303</v>
      </c>
      <c r="AO705" t="s">
        <v>538</v>
      </c>
      <c r="AP705">
        <v>136</v>
      </c>
      <c r="AQ705">
        <v>1609</v>
      </c>
      <c r="AR705">
        <v>8.4524549399999996E-2</v>
      </c>
      <c r="AS705" s="175" t="str">
        <f t="shared" si="101"/>
        <v>Dec - 14</v>
      </c>
      <c r="AX705" s="12"/>
      <c r="BF705" s="30"/>
    </row>
    <row r="706" spans="2:58" x14ac:dyDescent="0.3">
      <c r="B706" s="12"/>
      <c r="F706" s="123"/>
      <c r="G706" s="123"/>
      <c r="I706" s="34"/>
      <c r="J706" s="30"/>
      <c r="Q706" s="28"/>
      <c r="S706" s="34"/>
      <c r="Z706" s="123"/>
      <c r="AK706" s="175" t="str">
        <f t="shared" si="100"/>
        <v>All Trigger TypesAgingDec - 14Others</v>
      </c>
      <c r="AL706" t="s">
        <v>626</v>
      </c>
      <c r="AM706" t="s">
        <v>391</v>
      </c>
      <c r="AN706" t="s">
        <v>303</v>
      </c>
      <c r="AO706" t="s">
        <v>106</v>
      </c>
      <c r="AP706">
        <v>12</v>
      </c>
      <c r="AQ706">
        <v>1609</v>
      </c>
      <c r="AR706">
        <v>7.4580484999999998E-3</v>
      </c>
      <c r="AS706" s="175" t="str">
        <f t="shared" si="101"/>
        <v>Dec - 14</v>
      </c>
      <c r="AX706" s="12"/>
      <c r="BF706" s="30"/>
    </row>
    <row r="707" spans="2:58" x14ac:dyDescent="0.3">
      <c r="B707" s="12"/>
      <c r="F707" s="123"/>
      <c r="G707" s="123"/>
      <c r="I707" s="34"/>
      <c r="J707" s="30"/>
      <c r="Q707" s="28"/>
      <c r="S707" s="34"/>
      <c r="Z707" s="123"/>
      <c r="AK707" s="175" t="str">
        <f t="shared" si="100"/>
        <v>All Trigger TypesAgingDec - 14No action</v>
      </c>
      <c r="AL707" t="s">
        <v>626</v>
      </c>
      <c r="AM707" t="s">
        <v>391</v>
      </c>
      <c r="AN707" t="s">
        <v>303</v>
      </c>
      <c r="AO707" t="s">
        <v>623</v>
      </c>
      <c r="AP707">
        <v>988</v>
      </c>
      <c r="AQ707">
        <v>1609</v>
      </c>
      <c r="AR707">
        <v>0.61404599130000004</v>
      </c>
      <c r="AS707" s="175" t="str">
        <f t="shared" si="101"/>
        <v>Dec - 14</v>
      </c>
      <c r="AX707" s="12"/>
      <c r="BF707" s="30"/>
    </row>
    <row r="708" spans="2:58" x14ac:dyDescent="0.3">
      <c r="B708" s="12"/>
      <c r="F708" s="123"/>
      <c r="G708" s="123"/>
      <c r="I708" s="34"/>
      <c r="J708" s="30"/>
      <c r="Q708" s="28"/>
      <c r="S708" s="34"/>
      <c r="Z708" s="123"/>
      <c r="AK708" s="175" t="str">
        <f t="shared" si="100"/>
        <v>All Trigger TypesCV dropDec - 14Customer contact</v>
      </c>
      <c r="AL708" t="s">
        <v>626</v>
      </c>
      <c r="AM708" t="s">
        <v>203</v>
      </c>
      <c r="AN708" t="s">
        <v>303</v>
      </c>
      <c r="AO708" t="s">
        <v>571</v>
      </c>
      <c r="AP708">
        <v>138</v>
      </c>
      <c r="AQ708">
        <v>1535</v>
      </c>
      <c r="AR708">
        <v>8.9902280099999995E-2</v>
      </c>
      <c r="AS708" s="175" t="str">
        <f t="shared" si="101"/>
        <v>Dec - 14</v>
      </c>
      <c r="AX708" s="12"/>
      <c r="BF708" s="30"/>
    </row>
    <row r="709" spans="2:58" x14ac:dyDescent="0.3">
      <c r="B709" s="12"/>
      <c r="F709" s="123"/>
      <c r="G709" s="123"/>
      <c r="I709" s="34"/>
      <c r="J709" s="30"/>
      <c r="Q709" s="28"/>
      <c r="S709" s="34"/>
      <c r="Z709" s="123"/>
      <c r="AK709" s="175" t="str">
        <f t="shared" ref="AK709:AK772" si="102">CONCATENATE(AL709,AM709,AN709,AO709)</f>
        <v>All Trigger TypesCV dropDec - 14No action</v>
      </c>
      <c r="AL709" t="s">
        <v>626</v>
      </c>
      <c r="AM709" t="s">
        <v>203</v>
      </c>
      <c r="AN709" t="s">
        <v>303</v>
      </c>
      <c r="AO709" t="s">
        <v>623</v>
      </c>
      <c r="AP709">
        <v>1340</v>
      </c>
      <c r="AQ709">
        <v>1535</v>
      </c>
      <c r="AR709">
        <v>0.87296416939999999</v>
      </c>
      <c r="AS709" s="175" t="str">
        <f t="shared" ref="AS709:AS772" si="103">IF(AN709="All Months","All Months",CONCATENATE(TEXT(AN709,"mmm")," - ", TEXT(AN709,"dd")))</f>
        <v>Dec - 14</v>
      </c>
      <c r="AX709" s="12"/>
      <c r="BF709" s="30"/>
    </row>
    <row r="710" spans="2:58" x14ac:dyDescent="0.3">
      <c r="B710" s="12"/>
      <c r="F710" s="123"/>
      <c r="G710" s="123"/>
      <c r="I710" s="34"/>
      <c r="J710" s="30"/>
      <c r="Q710" s="28"/>
      <c r="S710" s="34"/>
      <c r="Z710" s="123"/>
      <c r="AK710" s="175" t="str">
        <f t="shared" si="102"/>
        <v>All Trigger TypesCV dropDec - 14Risk action</v>
      </c>
      <c r="AL710" t="s">
        <v>626</v>
      </c>
      <c r="AM710" t="s">
        <v>203</v>
      </c>
      <c r="AN710" t="s">
        <v>303</v>
      </c>
      <c r="AO710" t="s">
        <v>539</v>
      </c>
      <c r="AP710">
        <v>4</v>
      </c>
      <c r="AQ710">
        <v>1535</v>
      </c>
      <c r="AR710">
        <v>2.6058632E-3</v>
      </c>
      <c r="AS710" s="175" t="str">
        <f t="shared" si="103"/>
        <v>Dec - 14</v>
      </c>
      <c r="AX710" s="12"/>
      <c r="BF710" s="30"/>
    </row>
    <row r="711" spans="2:58" x14ac:dyDescent="0.3">
      <c r="B711" s="12"/>
      <c r="F711" s="123"/>
      <c r="G711" s="123"/>
      <c r="I711" s="34"/>
      <c r="J711" s="30"/>
      <c r="Q711" s="28"/>
      <c r="S711" s="34"/>
      <c r="Z711" s="123"/>
      <c r="AK711" s="175" t="str">
        <f t="shared" si="102"/>
        <v>All Trigger TypesCV dropDec - 14Others</v>
      </c>
      <c r="AL711" t="s">
        <v>626</v>
      </c>
      <c r="AM711" t="s">
        <v>203</v>
      </c>
      <c r="AN711" t="s">
        <v>303</v>
      </c>
      <c r="AO711" t="s">
        <v>106</v>
      </c>
      <c r="AP711">
        <v>4</v>
      </c>
      <c r="AQ711">
        <v>1535</v>
      </c>
      <c r="AR711">
        <v>2.6058632E-3</v>
      </c>
      <c r="AS711" s="175" t="str">
        <f t="shared" si="103"/>
        <v>Dec - 14</v>
      </c>
      <c r="AX711" s="12"/>
      <c r="BF711" s="30"/>
    </row>
    <row r="712" spans="2:58" x14ac:dyDescent="0.3">
      <c r="B712" s="12"/>
      <c r="F712" s="123"/>
      <c r="G712" s="123"/>
      <c r="I712" s="34"/>
      <c r="J712" s="30"/>
      <c r="Q712" s="28"/>
      <c r="S712" s="34"/>
      <c r="Z712" s="123"/>
      <c r="AK712" s="175" t="str">
        <f t="shared" si="102"/>
        <v>All Trigger TypesCV dropDec - 14Payment plan</v>
      </c>
      <c r="AL712" t="s">
        <v>626</v>
      </c>
      <c r="AM712" t="s">
        <v>203</v>
      </c>
      <c r="AN712" t="s">
        <v>303</v>
      </c>
      <c r="AO712" t="s">
        <v>538</v>
      </c>
      <c r="AP712">
        <v>49</v>
      </c>
      <c r="AQ712">
        <v>1535</v>
      </c>
      <c r="AR712">
        <v>3.1921824100000003E-2</v>
      </c>
      <c r="AS712" s="175" t="str">
        <f t="shared" si="103"/>
        <v>Dec - 14</v>
      </c>
      <c r="AX712" s="12"/>
      <c r="BF712" s="30"/>
    </row>
    <row r="713" spans="2:58" x14ac:dyDescent="0.3">
      <c r="B713" s="12"/>
      <c r="F713" s="123"/>
      <c r="G713" s="123"/>
      <c r="I713" s="34"/>
      <c r="J713" s="30"/>
      <c r="Q713" s="28"/>
      <c r="S713" s="34"/>
      <c r="Z713" s="123"/>
      <c r="AK713" s="175" t="str">
        <f t="shared" si="102"/>
        <v>All Trigger TypesDebit ACH behaviorDec - 14Customer contact</v>
      </c>
      <c r="AL713" t="s">
        <v>626</v>
      </c>
      <c r="AM713" t="s">
        <v>204</v>
      </c>
      <c r="AN713" t="s">
        <v>303</v>
      </c>
      <c r="AO713" t="s">
        <v>571</v>
      </c>
      <c r="AP713">
        <v>26</v>
      </c>
      <c r="AQ713">
        <v>531</v>
      </c>
      <c r="AR713">
        <v>4.8964218499999997E-2</v>
      </c>
      <c r="AS713" s="175" t="str">
        <f t="shared" si="103"/>
        <v>Dec - 14</v>
      </c>
      <c r="AX713" s="12"/>
      <c r="BF713" s="30"/>
    </row>
    <row r="714" spans="2:58" x14ac:dyDescent="0.3">
      <c r="B714" s="12"/>
      <c r="F714" s="123"/>
      <c r="G714" s="123"/>
      <c r="I714" s="34"/>
      <c r="J714" s="30"/>
      <c r="Q714" s="28"/>
      <c r="S714" s="34"/>
      <c r="Z714" s="123"/>
      <c r="AK714" s="175" t="str">
        <f t="shared" si="102"/>
        <v>All Trigger TypesDebit ACH behaviorDec - 14Risk action</v>
      </c>
      <c r="AL714" t="s">
        <v>626</v>
      </c>
      <c r="AM714" t="s">
        <v>204</v>
      </c>
      <c r="AN714" t="s">
        <v>303</v>
      </c>
      <c r="AO714" t="s">
        <v>539</v>
      </c>
      <c r="AP714">
        <v>2</v>
      </c>
      <c r="AQ714">
        <v>531</v>
      </c>
      <c r="AR714">
        <v>3.7664782999999999E-3</v>
      </c>
      <c r="AS714" s="175" t="str">
        <f t="shared" si="103"/>
        <v>Dec - 14</v>
      </c>
      <c r="AX714" s="12"/>
      <c r="BF714" s="30"/>
    </row>
    <row r="715" spans="2:58" x14ac:dyDescent="0.3">
      <c r="B715" s="12"/>
      <c r="F715" s="123"/>
      <c r="G715" s="123"/>
      <c r="I715" s="34"/>
      <c r="J715" s="30"/>
      <c r="Q715" s="28"/>
      <c r="S715" s="34"/>
      <c r="Z715" s="123"/>
      <c r="AK715" s="175" t="str">
        <f t="shared" si="102"/>
        <v>All Trigger TypesDebit ACH behaviorDec - 14Others</v>
      </c>
      <c r="AL715" t="s">
        <v>626</v>
      </c>
      <c r="AM715" t="s">
        <v>204</v>
      </c>
      <c r="AN715" t="s">
        <v>303</v>
      </c>
      <c r="AO715" t="s">
        <v>106</v>
      </c>
      <c r="AP715">
        <v>3</v>
      </c>
      <c r="AQ715">
        <v>531</v>
      </c>
      <c r="AR715">
        <v>5.6497175E-3</v>
      </c>
      <c r="AS715" s="175" t="str">
        <f t="shared" si="103"/>
        <v>Dec - 14</v>
      </c>
      <c r="AX715" s="12"/>
      <c r="BF715" s="30"/>
    </row>
    <row r="716" spans="2:58" x14ac:dyDescent="0.3">
      <c r="B716" s="12"/>
      <c r="F716" s="123"/>
      <c r="G716" s="123"/>
      <c r="I716" s="34"/>
      <c r="J716" s="30"/>
      <c r="Q716" s="28"/>
      <c r="S716" s="34"/>
      <c r="Z716" s="123"/>
      <c r="AK716" s="175" t="str">
        <f t="shared" si="102"/>
        <v>All Trigger TypesDebit ACH behaviorDec - 14No action</v>
      </c>
      <c r="AL716" t="s">
        <v>626</v>
      </c>
      <c r="AM716" t="s">
        <v>204</v>
      </c>
      <c r="AN716" t="s">
        <v>303</v>
      </c>
      <c r="AO716" t="s">
        <v>623</v>
      </c>
      <c r="AP716">
        <v>500</v>
      </c>
      <c r="AQ716">
        <v>531</v>
      </c>
      <c r="AR716">
        <v>0.94161958570000004</v>
      </c>
      <c r="AS716" s="175" t="str">
        <f t="shared" si="103"/>
        <v>Dec - 14</v>
      </c>
      <c r="AX716" s="12"/>
      <c r="BF716" s="30"/>
    </row>
    <row r="717" spans="2:58" x14ac:dyDescent="0.3">
      <c r="B717" s="12"/>
      <c r="F717" s="123"/>
      <c r="G717" s="123"/>
      <c r="I717" s="34"/>
      <c r="J717" s="30"/>
      <c r="Q717" s="28"/>
      <c r="S717" s="34"/>
      <c r="Z717" s="123"/>
      <c r="AK717" s="175" t="str">
        <f t="shared" si="102"/>
        <v>All Trigger TypesNo amortizationDec - 14Debit ACH</v>
      </c>
      <c r="AL717" t="s">
        <v>626</v>
      </c>
      <c r="AM717" t="s">
        <v>537</v>
      </c>
      <c r="AN717" t="s">
        <v>303</v>
      </c>
      <c r="AO717" t="s">
        <v>202</v>
      </c>
      <c r="AP717">
        <v>29</v>
      </c>
      <c r="AQ717">
        <v>7686</v>
      </c>
      <c r="AR717">
        <v>3.7730938999999998E-3</v>
      </c>
      <c r="AS717" s="175" t="str">
        <f t="shared" si="103"/>
        <v>Dec - 14</v>
      </c>
      <c r="AX717" s="12"/>
      <c r="BF717" s="30"/>
    </row>
    <row r="718" spans="2:58" x14ac:dyDescent="0.3">
      <c r="B718" s="12"/>
      <c r="F718" s="123"/>
      <c r="G718" s="123"/>
      <c r="I718" s="34"/>
      <c r="J718" s="30"/>
      <c r="Q718" s="28"/>
      <c r="S718" s="34"/>
      <c r="Z718" s="123"/>
      <c r="AK718" s="175" t="str">
        <f t="shared" si="102"/>
        <v>All Trigger TypesNo amortizationDec - 14Risk action</v>
      </c>
      <c r="AL718" t="s">
        <v>626</v>
      </c>
      <c r="AM718" t="s">
        <v>537</v>
      </c>
      <c r="AN718" t="s">
        <v>303</v>
      </c>
      <c r="AO718" t="s">
        <v>539</v>
      </c>
      <c r="AP718">
        <v>53</v>
      </c>
      <c r="AQ718">
        <v>7686</v>
      </c>
      <c r="AR718">
        <v>6.8956544000000003E-3</v>
      </c>
      <c r="AS718" s="175" t="str">
        <f t="shared" si="103"/>
        <v>Dec - 14</v>
      </c>
      <c r="AX718" s="12"/>
      <c r="BF718" s="30"/>
    </row>
    <row r="719" spans="2:58" x14ac:dyDescent="0.3">
      <c r="B719" s="12"/>
      <c r="F719" s="123"/>
      <c r="G719" s="123"/>
      <c r="I719" s="34"/>
      <c r="J719" s="30"/>
      <c r="Q719" s="28"/>
      <c r="S719" s="34"/>
      <c r="Z719" s="123"/>
      <c r="AK719" s="175" t="str">
        <f t="shared" si="102"/>
        <v>All Trigger TypesNo amortizationDec - 14Payment plan</v>
      </c>
      <c r="AL719" t="s">
        <v>626</v>
      </c>
      <c r="AM719" t="s">
        <v>537</v>
      </c>
      <c r="AN719" t="s">
        <v>303</v>
      </c>
      <c r="AO719" t="s">
        <v>538</v>
      </c>
      <c r="AP719">
        <v>447</v>
      </c>
      <c r="AQ719">
        <v>7686</v>
      </c>
      <c r="AR719">
        <v>5.8157689300000003E-2</v>
      </c>
      <c r="AS719" s="175" t="str">
        <f t="shared" si="103"/>
        <v>Dec - 14</v>
      </c>
      <c r="AX719" s="12"/>
      <c r="BF719" s="30"/>
    </row>
    <row r="720" spans="2:58" x14ac:dyDescent="0.3">
      <c r="B720" s="12"/>
      <c r="F720" s="123"/>
      <c r="G720" s="123"/>
      <c r="I720" s="34"/>
      <c r="J720" s="30"/>
      <c r="Q720" s="28"/>
      <c r="S720" s="34"/>
      <c r="Z720" s="123"/>
      <c r="AK720" s="175" t="str">
        <f t="shared" si="102"/>
        <v>All Trigger TypesNo amortizationDec - 14Others</v>
      </c>
      <c r="AL720" t="s">
        <v>626</v>
      </c>
      <c r="AM720" t="s">
        <v>537</v>
      </c>
      <c r="AN720" t="s">
        <v>303</v>
      </c>
      <c r="AO720" t="s">
        <v>106</v>
      </c>
      <c r="AP720">
        <v>36</v>
      </c>
      <c r="AQ720">
        <v>7686</v>
      </c>
      <c r="AR720">
        <v>4.6838406999999997E-3</v>
      </c>
      <c r="AS720" s="175" t="str">
        <f t="shared" si="103"/>
        <v>Dec - 14</v>
      </c>
      <c r="AX720" s="12"/>
      <c r="BF720" s="30"/>
    </row>
    <row r="721" spans="2:58" x14ac:dyDescent="0.3">
      <c r="B721" s="12"/>
      <c r="F721" s="123"/>
      <c r="G721" s="123"/>
      <c r="I721" s="34"/>
      <c r="J721" s="30"/>
      <c r="Q721" s="28"/>
      <c r="S721" s="34"/>
      <c r="Z721" s="123"/>
      <c r="AK721" s="175" t="str">
        <f t="shared" si="102"/>
        <v>All Trigger TypesNo amortizationDec - 14No action</v>
      </c>
      <c r="AL721" t="s">
        <v>626</v>
      </c>
      <c r="AM721" t="s">
        <v>537</v>
      </c>
      <c r="AN721" t="s">
        <v>303</v>
      </c>
      <c r="AO721" t="s">
        <v>623</v>
      </c>
      <c r="AP721">
        <v>6099</v>
      </c>
      <c r="AQ721">
        <v>7686</v>
      </c>
      <c r="AR721">
        <v>0.793520687</v>
      </c>
      <c r="AS721" s="175" t="str">
        <f t="shared" si="103"/>
        <v>Dec - 14</v>
      </c>
      <c r="AX721" s="12"/>
      <c r="BF721" s="30"/>
    </row>
    <row r="722" spans="2:58" x14ac:dyDescent="0.3">
      <c r="B722" s="12"/>
      <c r="F722" s="123"/>
      <c r="G722" s="123"/>
      <c r="I722" s="34"/>
      <c r="J722" s="30"/>
      <c r="Q722" s="28"/>
      <c r="S722" s="34"/>
      <c r="Z722" s="123"/>
      <c r="AK722" s="175" t="str">
        <f t="shared" si="102"/>
        <v>All Trigger TypesNo amortizationDec - 14Customer contact</v>
      </c>
      <c r="AL722" t="s">
        <v>626</v>
      </c>
      <c r="AM722" t="s">
        <v>537</v>
      </c>
      <c r="AN722" t="s">
        <v>303</v>
      </c>
      <c r="AO722" t="s">
        <v>571</v>
      </c>
      <c r="AP722">
        <v>1022</v>
      </c>
      <c r="AQ722">
        <v>7686</v>
      </c>
      <c r="AR722">
        <v>0.13296903460000001</v>
      </c>
      <c r="AS722" s="175" t="str">
        <f t="shared" si="103"/>
        <v>Dec - 14</v>
      </c>
      <c r="AX722" s="12"/>
      <c r="BF722" s="30"/>
    </row>
    <row r="723" spans="2:58" x14ac:dyDescent="0.3">
      <c r="B723" s="12"/>
      <c r="F723" s="123"/>
      <c r="G723" s="123"/>
      <c r="I723" s="34"/>
      <c r="J723" s="30"/>
      <c r="Q723" s="28"/>
      <c r="S723" s="34"/>
      <c r="Z723" s="123"/>
      <c r="AK723" s="175" t="str">
        <f t="shared" si="102"/>
        <v>All Trigger TypesOthersDec - 14Risk action</v>
      </c>
      <c r="AL723" t="s">
        <v>626</v>
      </c>
      <c r="AM723" t="s">
        <v>106</v>
      </c>
      <c r="AN723" t="s">
        <v>303</v>
      </c>
      <c r="AO723" t="s">
        <v>539</v>
      </c>
      <c r="AP723">
        <v>7</v>
      </c>
      <c r="AQ723">
        <v>1634</v>
      </c>
      <c r="AR723">
        <v>4.2839656999999996E-3</v>
      </c>
      <c r="AS723" s="175" t="str">
        <f t="shared" si="103"/>
        <v>Dec - 14</v>
      </c>
      <c r="AX723" s="12"/>
      <c r="BF723" s="30"/>
    </row>
    <row r="724" spans="2:58" x14ac:dyDescent="0.3">
      <c r="B724" s="12"/>
      <c r="F724" s="123"/>
      <c r="G724" s="123"/>
      <c r="I724" s="34"/>
      <c r="J724" s="30"/>
      <c r="Q724" s="28"/>
      <c r="S724" s="34"/>
      <c r="Z724" s="123"/>
      <c r="AK724" s="175" t="str">
        <f t="shared" si="102"/>
        <v>All Trigger TypesOthersDec - 14Payment plan</v>
      </c>
      <c r="AL724" t="s">
        <v>626</v>
      </c>
      <c r="AM724" t="s">
        <v>106</v>
      </c>
      <c r="AN724" t="s">
        <v>303</v>
      </c>
      <c r="AO724" t="s">
        <v>538</v>
      </c>
      <c r="AP724">
        <v>41</v>
      </c>
      <c r="AQ724">
        <v>1634</v>
      </c>
      <c r="AR724">
        <v>2.5091799299999999E-2</v>
      </c>
      <c r="AS724" s="175" t="str">
        <f t="shared" si="103"/>
        <v>Dec - 14</v>
      </c>
      <c r="AX724" s="12"/>
      <c r="BF724" s="30"/>
    </row>
    <row r="725" spans="2:58" x14ac:dyDescent="0.3">
      <c r="B725" s="12"/>
      <c r="F725" s="123"/>
      <c r="G725" s="123"/>
      <c r="I725" s="34"/>
      <c r="J725" s="30"/>
      <c r="Q725" s="28"/>
      <c r="S725" s="34"/>
      <c r="Z725" s="123"/>
      <c r="AK725" s="175" t="str">
        <f t="shared" si="102"/>
        <v>All Trigger TypesOthersDec - 14Others</v>
      </c>
      <c r="AL725" t="s">
        <v>626</v>
      </c>
      <c r="AM725" t="s">
        <v>106</v>
      </c>
      <c r="AN725" t="s">
        <v>303</v>
      </c>
      <c r="AO725" t="s">
        <v>106</v>
      </c>
      <c r="AP725">
        <v>8</v>
      </c>
      <c r="AQ725">
        <v>1634</v>
      </c>
      <c r="AR725">
        <v>4.8959607999999998E-3</v>
      </c>
      <c r="AS725" s="175" t="str">
        <f t="shared" si="103"/>
        <v>Dec - 14</v>
      </c>
      <c r="AX725" s="12"/>
      <c r="BF725" s="30"/>
    </row>
    <row r="726" spans="2:58" x14ac:dyDescent="0.3">
      <c r="B726" s="12"/>
      <c r="F726" s="123"/>
      <c r="G726" s="123"/>
      <c r="I726" s="34"/>
      <c r="J726" s="30"/>
      <c r="Q726" s="28"/>
      <c r="S726" s="34"/>
      <c r="Z726" s="123"/>
      <c r="AK726" s="175" t="str">
        <f t="shared" si="102"/>
        <v>All Trigger TypesOthersDec - 14No action</v>
      </c>
      <c r="AL726" t="s">
        <v>626</v>
      </c>
      <c r="AM726" t="s">
        <v>106</v>
      </c>
      <c r="AN726" t="s">
        <v>303</v>
      </c>
      <c r="AO726" t="s">
        <v>623</v>
      </c>
      <c r="AP726">
        <v>1256</v>
      </c>
      <c r="AQ726">
        <v>1634</v>
      </c>
      <c r="AR726">
        <v>0.76866585070000004</v>
      </c>
      <c r="AS726" s="175" t="str">
        <f t="shared" si="103"/>
        <v>Dec - 14</v>
      </c>
      <c r="AX726" s="12"/>
      <c r="BF726" s="30"/>
    </row>
    <row r="727" spans="2:58" x14ac:dyDescent="0.3">
      <c r="B727" s="12"/>
      <c r="F727" s="123"/>
      <c r="G727" s="123"/>
      <c r="I727" s="34"/>
      <c r="J727" s="30"/>
      <c r="Q727" s="28"/>
      <c r="S727" s="34"/>
      <c r="Z727" s="123"/>
      <c r="AK727" s="175" t="str">
        <f t="shared" si="102"/>
        <v>All Trigger TypesOthersDec - 14Debit ACH</v>
      </c>
      <c r="AL727" t="s">
        <v>626</v>
      </c>
      <c r="AM727" t="s">
        <v>106</v>
      </c>
      <c r="AN727" t="s">
        <v>303</v>
      </c>
      <c r="AO727" t="s">
        <v>202</v>
      </c>
      <c r="AP727">
        <v>3</v>
      </c>
      <c r="AQ727">
        <v>1634</v>
      </c>
      <c r="AR727">
        <v>1.8359852999999999E-3</v>
      </c>
      <c r="AS727" s="175" t="str">
        <f t="shared" si="103"/>
        <v>Dec - 14</v>
      </c>
      <c r="AX727" s="12"/>
      <c r="BF727" s="30"/>
    </row>
    <row r="728" spans="2:58" x14ac:dyDescent="0.3">
      <c r="B728" s="12"/>
      <c r="F728" s="123"/>
      <c r="G728" s="123"/>
      <c r="I728" s="34"/>
      <c r="J728" s="30"/>
      <c r="Q728" s="28"/>
      <c r="S728" s="34"/>
      <c r="Z728" s="123"/>
      <c r="AK728" s="175" t="str">
        <f t="shared" si="102"/>
        <v>All Trigger TypesOthersDec - 14Customer contact</v>
      </c>
      <c r="AL728" t="s">
        <v>626</v>
      </c>
      <c r="AM728" t="s">
        <v>106</v>
      </c>
      <c r="AN728" t="s">
        <v>303</v>
      </c>
      <c r="AO728" t="s">
        <v>571</v>
      </c>
      <c r="AP728">
        <v>319</v>
      </c>
      <c r="AQ728">
        <v>1634</v>
      </c>
      <c r="AR728">
        <v>0.19522643819999999</v>
      </c>
      <c r="AS728" s="175" t="str">
        <f t="shared" si="103"/>
        <v>Dec - 14</v>
      </c>
      <c r="AX728" s="12"/>
      <c r="BF728" s="30"/>
    </row>
    <row r="729" spans="2:58" x14ac:dyDescent="0.3">
      <c r="B729" s="12"/>
      <c r="F729" s="123"/>
      <c r="G729" s="123"/>
      <c r="I729" s="34"/>
      <c r="J729" s="30"/>
      <c r="Q729" s="28"/>
      <c r="S729" s="34"/>
      <c r="Z729" s="123"/>
      <c r="AK729" s="175" t="str">
        <f t="shared" si="102"/>
        <v>All Trigger TypesAgingFeb - 15Payment plan</v>
      </c>
      <c r="AL729" t="s">
        <v>626</v>
      </c>
      <c r="AM729" t="s">
        <v>391</v>
      </c>
      <c r="AN729" t="s">
        <v>519</v>
      </c>
      <c r="AO729" t="s">
        <v>538</v>
      </c>
      <c r="AP729">
        <v>127</v>
      </c>
      <c r="AQ729">
        <v>1771</v>
      </c>
      <c r="AR729">
        <v>7.1710897800000006E-2</v>
      </c>
      <c r="AS729" s="175" t="str">
        <f t="shared" si="103"/>
        <v>Feb - 15</v>
      </c>
      <c r="AX729" s="12"/>
      <c r="BF729" s="30"/>
    </row>
    <row r="730" spans="2:58" x14ac:dyDescent="0.3">
      <c r="B730" s="12"/>
      <c r="F730" s="123"/>
      <c r="G730" s="123"/>
      <c r="I730" s="34"/>
      <c r="J730" s="30"/>
      <c r="Q730" s="28"/>
      <c r="S730" s="34"/>
      <c r="Z730" s="123"/>
      <c r="AK730" s="175" t="str">
        <f t="shared" si="102"/>
        <v>All Trigger TypesAgingFeb - 15Others</v>
      </c>
      <c r="AL730" t="s">
        <v>626</v>
      </c>
      <c r="AM730" t="s">
        <v>391</v>
      </c>
      <c r="AN730" t="s">
        <v>519</v>
      </c>
      <c r="AO730" t="s">
        <v>106</v>
      </c>
      <c r="AP730">
        <v>16</v>
      </c>
      <c r="AQ730">
        <v>1771</v>
      </c>
      <c r="AR730">
        <v>9.0344437999999999E-3</v>
      </c>
      <c r="AS730" s="175" t="str">
        <f t="shared" si="103"/>
        <v>Feb - 15</v>
      </c>
      <c r="AX730" s="12"/>
      <c r="BF730" s="30"/>
    </row>
    <row r="731" spans="2:58" x14ac:dyDescent="0.3">
      <c r="B731" s="12"/>
      <c r="F731" s="123"/>
      <c r="G731" s="123"/>
      <c r="I731" s="34"/>
      <c r="J731" s="30"/>
      <c r="Q731" s="28"/>
      <c r="S731" s="34"/>
      <c r="Z731" s="123"/>
      <c r="AK731" s="175" t="str">
        <f t="shared" si="102"/>
        <v>All Trigger TypesAgingFeb - 15No action</v>
      </c>
      <c r="AL731" t="s">
        <v>626</v>
      </c>
      <c r="AM731" t="s">
        <v>391</v>
      </c>
      <c r="AN731" t="s">
        <v>519</v>
      </c>
      <c r="AO731" t="s">
        <v>623</v>
      </c>
      <c r="AP731">
        <v>1169</v>
      </c>
      <c r="AQ731">
        <v>1771</v>
      </c>
      <c r="AR731">
        <v>0.66007905140000001</v>
      </c>
      <c r="AS731" s="175" t="str">
        <f t="shared" si="103"/>
        <v>Feb - 15</v>
      </c>
      <c r="AX731" s="12"/>
      <c r="BF731" s="30"/>
    </row>
    <row r="732" spans="2:58" x14ac:dyDescent="0.3">
      <c r="B732" s="12"/>
      <c r="F732" s="123"/>
      <c r="G732" s="123"/>
      <c r="I732" s="34"/>
      <c r="J732" s="30"/>
      <c r="Q732" s="28"/>
      <c r="S732" s="34"/>
      <c r="Z732" s="123"/>
      <c r="AK732" s="175" t="str">
        <f t="shared" si="102"/>
        <v>All Trigger TypesAgingFeb - 15Debit ACH</v>
      </c>
      <c r="AL732" t="s">
        <v>626</v>
      </c>
      <c r="AM732" t="s">
        <v>391</v>
      </c>
      <c r="AN732" t="s">
        <v>519</v>
      </c>
      <c r="AO732" t="s">
        <v>202</v>
      </c>
      <c r="AP732">
        <v>6</v>
      </c>
      <c r="AQ732">
        <v>1771</v>
      </c>
      <c r="AR732">
        <v>3.3879164000000001E-3</v>
      </c>
      <c r="AS732" s="175" t="str">
        <f t="shared" si="103"/>
        <v>Feb - 15</v>
      </c>
      <c r="AX732" s="12"/>
      <c r="BF732" s="30"/>
    </row>
    <row r="733" spans="2:58" x14ac:dyDescent="0.3">
      <c r="B733" s="12"/>
      <c r="F733" s="123"/>
      <c r="G733" s="123"/>
      <c r="I733" s="34"/>
      <c r="J733" s="30"/>
      <c r="Q733" s="28"/>
      <c r="S733" s="34"/>
      <c r="Z733" s="123"/>
      <c r="AK733" s="175" t="str">
        <f t="shared" si="102"/>
        <v>All Trigger TypesAgingFeb - 15Risk action</v>
      </c>
      <c r="AL733" t="s">
        <v>626</v>
      </c>
      <c r="AM733" t="s">
        <v>391</v>
      </c>
      <c r="AN733" t="s">
        <v>519</v>
      </c>
      <c r="AO733" t="s">
        <v>539</v>
      </c>
      <c r="AP733">
        <v>16</v>
      </c>
      <c r="AQ733">
        <v>1771</v>
      </c>
      <c r="AR733">
        <v>9.0344437999999999E-3</v>
      </c>
      <c r="AS733" s="175" t="str">
        <f t="shared" si="103"/>
        <v>Feb - 15</v>
      </c>
      <c r="AX733" s="12"/>
      <c r="BF733" s="30"/>
    </row>
    <row r="734" spans="2:58" x14ac:dyDescent="0.3">
      <c r="B734" s="12"/>
      <c r="F734" s="123"/>
      <c r="G734" s="123"/>
      <c r="I734" s="34"/>
      <c r="J734" s="30"/>
      <c r="Q734" s="28"/>
      <c r="S734" s="34"/>
      <c r="Z734" s="123"/>
      <c r="AK734" s="175" t="str">
        <f t="shared" si="102"/>
        <v>All Trigger TypesAgingFeb - 15Customer contact</v>
      </c>
      <c r="AL734" t="s">
        <v>626</v>
      </c>
      <c r="AM734" t="s">
        <v>391</v>
      </c>
      <c r="AN734" t="s">
        <v>519</v>
      </c>
      <c r="AO734" t="s">
        <v>571</v>
      </c>
      <c r="AP734">
        <v>437</v>
      </c>
      <c r="AQ734">
        <v>1771</v>
      </c>
      <c r="AR734">
        <v>0.24675324679999999</v>
      </c>
      <c r="AS734" s="175" t="str">
        <f t="shared" si="103"/>
        <v>Feb - 15</v>
      </c>
      <c r="AX734" s="12"/>
      <c r="BF734" s="30"/>
    </row>
    <row r="735" spans="2:58" x14ac:dyDescent="0.3">
      <c r="B735" s="12"/>
      <c r="F735" s="123"/>
      <c r="G735" s="123"/>
      <c r="I735" s="34"/>
      <c r="J735" s="30"/>
      <c r="Q735" s="28"/>
      <c r="S735" s="34"/>
      <c r="Z735" s="123"/>
      <c r="AK735" s="175" t="str">
        <f t="shared" si="102"/>
        <v>All Trigger TypesCV dropFeb - 15Risk action</v>
      </c>
      <c r="AL735" t="s">
        <v>626</v>
      </c>
      <c r="AM735" t="s">
        <v>203</v>
      </c>
      <c r="AN735" t="s">
        <v>519</v>
      </c>
      <c r="AO735" t="s">
        <v>539</v>
      </c>
      <c r="AP735">
        <v>5</v>
      </c>
      <c r="AQ735">
        <v>1785</v>
      </c>
      <c r="AR735">
        <v>2.8011204E-3</v>
      </c>
      <c r="AS735" s="175" t="str">
        <f t="shared" si="103"/>
        <v>Feb - 15</v>
      </c>
      <c r="AX735" s="12"/>
      <c r="BF735" s="30"/>
    </row>
    <row r="736" spans="2:58" x14ac:dyDescent="0.3">
      <c r="B736" s="12"/>
      <c r="F736" s="123"/>
      <c r="G736" s="123"/>
      <c r="I736" s="34"/>
      <c r="J736" s="30"/>
      <c r="Q736" s="28"/>
      <c r="S736" s="34"/>
      <c r="Z736" s="123"/>
      <c r="AK736" s="175" t="str">
        <f t="shared" si="102"/>
        <v>All Trigger TypesCV dropFeb - 15Payment plan</v>
      </c>
      <c r="AL736" t="s">
        <v>626</v>
      </c>
      <c r="AM736" t="s">
        <v>203</v>
      </c>
      <c r="AN736" t="s">
        <v>519</v>
      </c>
      <c r="AO736" t="s">
        <v>538</v>
      </c>
      <c r="AP736">
        <v>80</v>
      </c>
      <c r="AQ736">
        <v>1785</v>
      </c>
      <c r="AR736">
        <v>4.4817927200000003E-2</v>
      </c>
      <c r="AS736" s="175" t="str">
        <f t="shared" si="103"/>
        <v>Feb - 15</v>
      </c>
      <c r="AX736" s="12"/>
      <c r="BF736" s="30"/>
    </row>
    <row r="737" spans="2:58" x14ac:dyDescent="0.3">
      <c r="B737" s="12"/>
      <c r="F737" s="123"/>
      <c r="G737" s="123"/>
      <c r="I737" s="34"/>
      <c r="J737" s="30"/>
      <c r="Q737" s="28"/>
      <c r="S737" s="34"/>
      <c r="Z737" s="123"/>
      <c r="AK737" s="175" t="str">
        <f t="shared" si="102"/>
        <v>All Trigger TypesCV dropFeb - 15Others</v>
      </c>
      <c r="AL737" t="s">
        <v>626</v>
      </c>
      <c r="AM737" t="s">
        <v>203</v>
      </c>
      <c r="AN737" t="s">
        <v>519</v>
      </c>
      <c r="AO737" t="s">
        <v>106</v>
      </c>
      <c r="AP737">
        <v>5</v>
      </c>
      <c r="AQ737">
        <v>1785</v>
      </c>
      <c r="AR737">
        <v>2.8011204E-3</v>
      </c>
      <c r="AS737" s="175" t="str">
        <f t="shared" si="103"/>
        <v>Feb - 15</v>
      </c>
      <c r="AX737" s="12"/>
      <c r="BF737" s="30"/>
    </row>
    <row r="738" spans="2:58" x14ac:dyDescent="0.3">
      <c r="B738" s="12"/>
      <c r="F738" s="123"/>
      <c r="G738" s="123"/>
      <c r="I738" s="34"/>
      <c r="J738" s="30"/>
      <c r="Q738" s="28"/>
      <c r="S738" s="34"/>
      <c r="Z738" s="123"/>
      <c r="AK738" s="175" t="str">
        <f t="shared" si="102"/>
        <v>All Trigger TypesCV dropFeb - 15No action</v>
      </c>
      <c r="AL738" t="s">
        <v>626</v>
      </c>
      <c r="AM738" t="s">
        <v>203</v>
      </c>
      <c r="AN738" t="s">
        <v>519</v>
      </c>
      <c r="AO738" t="s">
        <v>623</v>
      </c>
      <c r="AP738">
        <v>1509</v>
      </c>
      <c r="AQ738">
        <v>1785</v>
      </c>
      <c r="AR738">
        <v>0.84537815130000005</v>
      </c>
      <c r="AS738" s="175" t="str">
        <f t="shared" si="103"/>
        <v>Feb - 15</v>
      </c>
      <c r="AX738" s="12"/>
      <c r="BF738" s="30"/>
    </row>
    <row r="739" spans="2:58" x14ac:dyDescent="0.3">
      <c r="B739" s="12"/>
      <c r="F739" s="123"/>
      <c r="G739" s="123"/>
      <c r="I739" s="34"/>
      <c r="J739" s="30"/>
      <c r="Q739" s="28"/>
      <c r="S739" s="34"/>
      <c r="Z739" s="123"/>
      <c r="AK739" s="175" t="str">
        <f t="shared" si="102"/>
        <v>All Trigger TypesCV dropFeb - 15Customer contact</v>
      </c>
      <c r="AL739" t="s">
        <v>626</v>
      </c>
      <c r="AM739" t="s">
        <v>203</v>
      </c>
      <c r="AN739" t="s">
        <v>519</v>
      </c>
      <c r="AO739" t="s">
        <v>571</v>
      </c>
      <c r="AP739">
        <v>186</v>
      </c>
      <c r="AQ739">
        <v>1785</v>
      </c>
      <c r="AR739">
        <v>0.10420168069999999</v>
      </c>
      <c r="AS739" s="175" t="str">
        <f t="shared" si="103"/>
        <v>Feb - 15</v>
      </c>
      <c r="AX739" s="12"/>
      <c r="BF739" s="30"/>
    </row>
    <row r="740" spans="2:58" x14ac:dyDescent="0.3">
      <c r="B740" s="12"/>
      <c r="F740" s="123"/>
      <c r="G740" s="123"/>
      <c r="I740" s="34"/>
      <c r="J740" s="30"/>
      <c r="Q740" s="28"/>
      <c r="S740" s="34"/>
      <c r="Z740" s="123"/>
      <c r="AK740" s="175" t="str">
        <f t="shared" si="102"/>
        <v>All Trigger TypesDebit ACH behaviorFeb - 15Risk action</v>
      </c>
      <c r="AL740" t="s">
        <v>626</v>
      </c>
      <c r="AM740" t="s">
        <v>204</v>
      </c>
      <c r="AN740" t="s">
        <v>519</v>
      </c>
      <c r="AO740" t="s">
        <v>539</v>
      </c>
      <c r="AP740">
        <v>3</v>
      </c>
      <c r="AQ740">
        <v>641</v>
      </c>
      <c r="AR740">
        <v>4.6801871999999998E-3</v>
      </c>
      <c r="AS740" s="175" t="str">
        <f t="shared" si="103"/>
        <v>Feb - 15</v>
      </c>
      <c r="AX740" s="12"/>
      <c r="BF740" s="30"/>
    </row>
    <row r="741" spans="2:58" x14ac:dyDescent="0.3">
      <c r="B741" s="12"/>
      <c r="F741" s="123"/>
      <c r="G741" s="123"/>
      <c r="I741" s="34"/>
      <c r="J741" s="30"/>
      <c r="Q741" s="28"/>
      <c r="S741" s="34"/>
      <c r="Z741" s="123"/>
      <c r="AK741" s="175" t="str">
        <f t="shared" si="102"/>
        <v>All Trigger TypesDebit ACH behaviorFeb - 15Payment plan</v>
      </c>
      <c r="AL741" t="s">
        <v>626</v>
      </c>
      <c r="AM741" t="s">
        <v>204</v>
      </c>
      <c r="AN741" t="s">
        <v>519</v>
      </c>
      <c r="AO741" t="s">
        <v>538</v>
      </c>
      <c r="AP741">
        <v>24</v>
      </c>
      <c r="AQ741">
        <v>641</v>
      </c>
      <c r="AR741">
        <v>3.74414977E-2</v>
      </c>
      <c r="AS741" s="175" t="str">
        <f t="shared" si="103"/>
        <v>Feb - 15</v>
      </c>
      <c r="AX741" s="12"/>
      <c r="BF741" s="30"/>
    </row>
    <row r="742" spans="2:58" x14ac:dyDescent="0.3">
      <c r="B742" s="12"/>
      <c r="F742" s="123"/>
      <c r="G742" s="123"/>
      <c r="I742" s="34"/>
      <c r="J742" s="30"/>
      <c r="Q742" s="28"/>
      <c r="S742" s="34"/>
      <c r="Z742" s="123"/>
      <c r="AK742" s="175" t="str">
        <f t="shared" si="102"/>
        <v>All Trigger TypesDebit ACH behaviorFeb - 15Others</v>
      </c>
      <c r="AL742" t="s">
        <v>626</v>
      </c>
      <c r="AM742" t="s">
        <v>204</v>
      </c>
      <c r="AN742" t="s">
        <v>519</v>
      </c>
      <c r="AO742" t="s">
        <v>106</v>
      </c>
      <c r="AP742">
        <v>4</v>
      </c>
      <c r="AQ742">
        <v>641</v>
      </c>
      <c r="AR742">
        <v>6.2402496E-3</v>
      </c>
      <c r="AS742" s="175" t="str">
        <f t="shared" si="103"/>
        <v>Feb - 15</v>
      </c>
      <c r="AX742" s="12"/>
      <c r="BF742" s="30"/>
    </row>
    <row r="743" spans="2:58" x14ac:dyDescent="0.3">
      <c r="B743" s="12"/>
      <c r="F743" s="123"/>
      <c r="G743" s="123"/>
      <c r="I743" s="34"/>
      <c r="J743" s="30"/>
      <c r="Q743" s="28"/>
      <c r="S743" s="34"/>
      <c r="Z743" s="123"/>
      <c r="AK743" s="175" t="str">
        <f t="shared" si="102"/>
        <v>All Trigger TypesDebit ACH behaviorFeb - 15No action</v>
      </c>
      <c r="AL743" t="s">
        <v>626</v>
      </c>
      <c r="AM743" t="s">
        <v>204</v>
      </c>
      <c r="AN743" t="s">
        <v>519</v>
      </c>
      <c r="AO743" t="s">
        <v>623</v>
      </c>
      <c r="AP743">
        <v>542</v>
      </c>
      <c r="AQ743">
        <v>641</v>
      </c>
      <c r="AR743">
        <v>0.84555382219999997</v>
      </c>
      <c r="AS743" s="175" t="str">
        <f t="shared" si="103"/>
        <v>Feb - 15</v>
      </c>
      <c r="AX743" s="12"/>
      <c r="BF743" s="30"/>
    </row>
    <row r="744" spans="2:58" x14ac:dyDescent="0.3">
      <c r="B744" s="12"/>
      <c r="F744" s="123"/>
      <c r="I744" s="34"/>
      <c r="J744" s="30"/>
      <c r="Q744" s="28"/>
      <c r="S744" s="34"/>
      <c r="Z744" s="123"/>
      <c r="AK744" s="175" t="str">
        <f t="shared" si="102"/>
        <v>All Trigger TypesDebit ACH behaviorFeb - 15Debit ACH</v>
      </c>
      <c r="AL744" t="s">
        <v>626</v>
      </c>
      <c r="AM744" t="s">
        <v>204</v>
      </c>
      <c r="AN744" t="s">
        <v>519</v>
      </c>
      <c r="AO744" t="s">
        <v>202</v>
      </c>
      <c r="AP744">
        <v>2</v>
      </c>
      <c r="AQ744">
        <v>641</v>
      </c>
      <c r="AR744">
        <v>3.1201248E-3</v>
      </c>
      <c r="AS744" s="175" t="str">
        <f t="shared" si="103"/>
        <v>Feb - 15</v>
      </c>
      <c r="AX744" s="12"/>
      <c r="BF744" s="30"/>
    </row>
    <row r="745" spans="2:58" x14ac:dyDescent="0.3">
      <c r="B745" s="12"/>
      <c r="F745" s="123"/>
      <c r="I745" s="34"/>
      <c r="J745" s="30"/>
      <c r="Q745" s="28"/>
      <c r="S745" s="34"/>
      <c r="Z745" s="123"/>
      <c r="AK745" s="175" t="str">
        <f t="shared" si="102"/>
        <v>All Trigger TypesDebit ACH behaviorFeb - 15Customer contact</v>
      </c>
      <c r="AL745" t="s">
        <v>626</v>
      </c>
      <c r="AM745" t="s">
        <v>204</v>
      </c>
      <c r="AN745" t="s">
        <v>519</v>
      </c>
      <c r="AO745" t="s">
        <v>571</v>
      </c>
      <c r="AP745">
        <v>66</v>
      </c>
      <c r="AQ745">
        <v>641</v>
      </c>
      <c r="AR745">
        <v>0.1029641186</v>
      </c>
      <c r="AS745" s="175" t="str">
        <f t="shared" si="103"/>
        <v>Feb - 15</v>
      </c>
      <c r="AX745" s="12"/>
      <c r="BF745" s="30"/>
    </row>
    <row r="746" spans="2:58" x14ac:dyDescent="0.3">
      <c r="B746" s="12"/>
      <c r="F746" s="123"/>
      <c r="I746" s="34"/>
      <c r="J746" s="30"/>
      <c r="Q746" s="28"/>
      <c r="S746" s="34"/>
      <c r="Z746" s="123"/>
      <c r="AK746" s="175" t="str">
        <f t="shared" si="102"/>
        <v>All Trigger TypesNo amortizationFeb - 15Payment plan</v>
      </c>
      <c r="AL746" t="s">
        <v>626</v>
      </c>
      <c r="AM746" t="s">
        <v>537</v>
      </c>
      <c r="AN746" t="s">
        <v>519</v>
      </c>
      <c r="AO746" t="s">
        <v>538</v>
      </c>
      <c r="AP746">
        <v>435</v>
      </c>
      <c r="AQ746">
        <v>7371</v>
      </c>
      <c r="AR746">
        <v>5.9015059000000002E-2</v>
      </c>
      <c r="AS746" s="175" t="str">
        <f t="shared" si="103"/>
        <v>Feb - 15</v>
      </c>
      <c r="AX746" s="12"/>
      <c r="BF746" s="30"/>
    </row>
    <row r="747" spans="2:58" x14ac:dyDescent="0.3">
      <c r="B747" s="12"/>
      <c r="F747" s="123"/>
      <c r="I747" s="34"/>
      <c r="J747" s="30"/>
      <c r="Q747" s="28"/>
      <c r="S747" s="34"/>
      <c r="Z747" s="123"/>
      <c r="AK747" s="175" t="str">
        <f t="shared" si="102"/>
        <v>All Trigger TypesNo amortizationFeb - 15Others</v>
      </c>
      <c r="AL747" t="s">
        <v>626</v>
      </c>
      <c r="AM747" t="s">
        <v>537</v>
      </c>
      <c r="AN747" t="s">
        <v>519</v>
      </c>
      <c r="AO747" t="s">
        <v>106</v>
      </c>
      <c r="AP747">
        <v>14</v>
      </c>
      <c r="AQ747">
        <v>7371</v>
      </c>
      <c r="AR747">
        <v>1.8993351999999999E-3</v>
      </c>
      <c r="AS747" s="175" t="str">
        <f t="shared" si="103"/>
        <v>Feb - 15</v>
      </c>
      <c r="AX747" s="12"/>
      <c r="BF747" s="30"/>
    </row>
    <row r="748" spans="2:58" x14ac:dyDescent="0.3">
      <c r="B748" s="12"/>
      <c r="F748" s="123"/>
      <c r="I748" s="34"/>
      <c r="J748" s="30"/>
      <c r="Q748" s="28"/>
      <c r="S748" s="34"/>
      <c r="Z748" s="123"/>
      <c r="AK748" s="175" t="str">
        <f t="shared" si="102"/>
        <v>All Trigger TypesNo amortizationFeb - 15Risk action</v>
      </c>
      <c r="AL748" t="s">
        <v>626</v>
      </c>
      <c r="AM748" t="s">
        <v>537</v>
      </c>
      <c r="AN748" t="s">
        <v>519</v>
      </c>
      <c r="AO748" t="s">
        <v>539</v>
      </c>
      <c r="AP748">
        <v>21</v>
      </c>
      <c r="AQ748">
        <v>7371</v>
      </c>
      <c r="AR748">
        <v>2.8490028000000001E-3</v>
      </c>
      <c r="AS748" s="175" t="str">
        <f t="shared" si="103"/>
        <v>Feb - 15</v>
      </c>
      <c r="AX748" s="12"/>
      <c r="BF748" s="30"/>
    </row>
    <row r="749" spans="2:58" x14ac:dyDescent="0.3">
      <c r="B749" s="12"/>
      <c r="F749" s="123"/>
      <c r="I749" s="34"/>
      <c r="J749" s="30"/>
      <c r="Q749" s="28"/>
      <c r="S749" s="34"/>
      <c r="Z749" s="123"/>
      <c r="AK749" s="175" t="str">
        <f t="shared" si="102"/>
        <v>All Trigger TypesNo amortizationFeb - 15No action</v>
      </c>
      <c r="AL749" t="s">
        <v>626</v>
      </c>
      <c r="AM749" t="s">
        <v>537</v>
      </c>
      <c r="AN749" t="s">
        <v>519</v>
      </c>
      <c r="AO749" t="s">
        <v>623</v>
      </c>
      <c r="AP749">
        <v>6154</v>
      </c>
      <c r="AQ749">
        <v>7371</v>
      </c>
      <c r="AR749">
        <v>0.83489350159999998</v>
      </c>
      <c r="AS749" s="175" t="str">
        <f t="shared" si="103"/>
        <v>Feb - 15</v>
      </c>
      <c r="AX749" s="12"/>
      <c r="BF749" s="30"/>
    </row>
    <row r="750" spans="2:58" x14ac:dyDescent="0.3">
      <c r="B750" s="12"/>
      <c r="F750" s="123"/>
      <c r="I750" s="34"/>
      <c r="J750" s="30"/>
      <c r="Q750" s="28"/>
      <c r="S750" s="34"/>
      <c r="Z750" s="123"/>
      <c r="AK750" s="175" t="str">
        <f t="shared" si="102"/>
        <v>All Trigger TypesNo amortizationFeb - 15Debit ACH</v>
      </c>
      <c r="AL750" t="s">
        <v>626</v>
      </c>
      <c r="AM750" t="s">
        <v>537</v>
      </c>
      <c r="AN750" t="s">
        <v>519</v>
      </c>
      <c r="AO750" t="s">
        <v>202</v>
      </c>
      <c r="AP750">
        <v>9</v>
      </c>
      <c r="AQ750">
        <v>7371</v>
      </c>
      <c r="AR750">
        <v>1.2210012000000001E-3</v>
      </c>
      <c r="AS750" s="175" t="str">
        <f t="shared" si="103"/>
        <v>Feb - 15</v>
      </c>
      <c r="AX750" s="12"/>
      <c r="BF750" s="30"/>
    </row>
    <row r="751" spans="2:58" x14ac:dyDescent="0.3">
      <c r="B751" s="12"/>
      <c r="F751" s="123"/>
      <c r="I751" s="34"/>
      <c r="J751" s="30"/>
      <c r="Q751" s="28"/>
      <c r="S751" s="34"/>
      <c r="Z751" s="123"/>
      <c r="AK751" s="175" t="str">
        <f t="shared" si="102"/>
        <v>All Trigger TypesNo amortizationFeb - 15Customer contact</v>
      </c>
      <c r="AL751" t="s">
        <v>626</v>
      </c>
      <c r="AM751" t="s">
        <v>537</v>
      </c>
      <c r="AN751" t="s">
        <v>519</v>
      </c>
      <c r="AO751" t="s">
        <v>571</v>
      </c>
      <c r="AP751">
        <v>738</v>
      </c>
      <c r="AQ751">
        <v>7371</v>
      </c>
      <c r="AR751">
        <v>0.1001221001</v>
      </c>
      <c r="AS751" s="175" t="str">
        <f t="shared" si="103"/>
        <v>Feb - 15</v>
      </c>
      <c r="AX751" s="12"/>
      <c r="BF751" s="30"/>
    </row>
    <row r="752" spans="2:58" x14ac:dyDescent="0.3">
      <c r="B752" s="12"/>
      <c r="F752" s="123"/>
      <c r="I752" s="34"/>
      <c r="J752" s="30"/>
      <c r="Q752" s="28"/>
      <c r="S752" s="34"/>
      <c r="Z752" s="123"/>
      <c r="AK752" s="175" t="str">
        <f t="shared" si="102"/>
        <v>All Trigger TypesOthersFeb - 15Risk action</v>
      </c>
      <c r="AL752" t="s">
        <v>626</v>
      </c>
      <c r="AM752" t="s">
        <v>106</v>
      </c>
      <c r="AN752" t="s">
        <v>519</v>
      </c>
      <c r="AO752" t="s">
        <v>539</v>
      </c>
      <c r="AP752">
        <v>9</v>
      </c>
      <c r="AQ752">
        <v>1435</v>
      </c>
      <c r="AR752">
        <v>6.2717770000000001E-3</v>
      </c>
      <c r="AS752" s="175" t="str">
        <f t="shared" si="103"/>
        <v>Feb - 15</v>
      </c>
      <c r="AX752" s="12"/>
      <c r="BF752" s="30"/>
    </row>
    <row r="753" spans="2:58" x14ac:dyDescent="0.3">
      <c r="B753" s="12"/>
      <c r="F753" s="123"/>
      <c r="I753" s="34"/>
      <c r="J753" s="30"/>
      <c r="Q753" s="28"/>
      <c r="S753" s="34"/>
      <c r="Z753" s="123"/>
      <c r="AK753" s="175" t="str">
        <f t="shared" si="102"/>
        <v>All Trigger TypesOthersFeb - 15Others</v>
      </c>
      <c r="AL753" t="s">
        <v>626</v>
      </c>
      <c r="AM753" t="s">
        <v>106</v>
      </c>
      <c r="AN753" t="s">
        <v>519</v>
      </c>
      <c r="AO753" t="s">
        <v>106</v>
      </c>
      <c r="AP753">
        <v>5</v>
      </c>
      <c r="AQ753">
        <v>1435</v>
      </c>
      <c r="AR753">
        <v>3.4843206000000002E-3</v>
      </c>
      <c r="AS753" s="175" t="str">
        <f t="shared" si="103"/>
        <v>Feb - 15</v>
      </c>
      <c r="AX753" s="12"/>
      <c r="BF753" s="30"/>
    </row>
    <row r="754" spans="2:58" x14ac:dyDescent="0.3">
      <c r="B754" s="12"/>
      <c r="F754" s="123"/>
      <c r="I754" s="34"/>
      <c r="J754" s="30"/>
      <c r="Q754" s="28"/>
      <c r="S754" s="34"/>
      <c r="Z754" s="123"/>
      <c r="AK754" s="175" t="str">
        <f t="shared" si="102"/>
        <v>All Trigger TypesOthersFeb - 15Payment plan</v>
      </c>
      <c r="AL754" t="s">
        <v>626</v>
      </c>
      <c r="AM754" t="s">
        <v>106</v>
      </c>
      <c r="AN754" t="s">
        <v>519</v>
      </c>
      <c r="AO754" t="s">
        <v>538</v>
      </c>
      <c r="AP754">
        <v>91</v>
      </c>
      <c r="AQ754">
        <v>1435</v>
      </c>
      <c r="AR754">
        <v>6.3414634100000006E-2</v>
      </c>
      <c r="AS754" s="175" t="str">
        <f t="shared" si="103"/>
        <v>Feb - 15</v>
      </c>
      <c r="AX754" s="12"/>
      <c r="BF754" s="30"/>
    </row>
    <row r="755" spans="2:58" x14ac:dyDescent="0.3">
      <c r="B755" s="12"/>
      <c r="F755" s="123"/>
      <c r="I755" s="34"/>
      <c r="J755" s="30"/>
      <c r="Q755" s="28"/>
      <c r="S755" s="34"/>
      <c r="Z755" s="123"/>
      <c r="AK755" s="175" t="str">
        <f t="shared" si="102"/>
        <v>All Trigger TypesOthersFeb - 15No action</v>
      </c>
      <c r="AL755" t="s">
        <v>626</v>
      </c>
      <c r="AM755" t="s">
        <v>106</v>
      </c>
      <c r="AN755" t="s">
        <v>519</v>
      </c>
      <c r="AO755" t="s">
        <v>623</v>
      </c>
      <c r="AP755">
        <v>1009</v>
      </c>
      <c r="AQ755">
        <v>1435</v>
      </c>
      <c r="AR755">
        <v>0.70313588849999997</v>
      </c>
      <c r="AS755" s="175" t="str">
        <f t="shared" si="103"/>
        <v>Feb - 15</v>
      </c>
      <c r="AX755" s="12"/>
      <c r="BF755" s="30"/>
    </row>
    <row r="756" spans="2:58" x14ac:dyDescent="0.3">
      <c r="B756" s="12"/>
      <c r="F756" s="123"/>
      <c r="I756" s="34"/>
      <c r="J756" s="30"/>
      <c r="Q756" s="28"/>
      <c r="S756" s="34"/>
      <c r="Z756" s="123"/>
      <c r="AK756" s="175" t="str">
        <f t="shared" si="102"/>
        <v>All Trigger TypesOthersFeb - 15Debit ACH</v>
      </c>
      <c r="AL756" t="s">
        <v>626</v>
      </c>
      <c r="AM756" t="s">
        <v>106</v>
      </c>
      <c r="AN756" t="s">
        <v>519</v>
      </c>
      <c r="AO756" t="s">
        <v>202</v>
      </c>
      <c r="AP756">
        <v>7</v>
      </c>
      <c r="AQ756">
        <v>1435</v>
      </c>
      <c r="AR756">
        <v>4.8780487999999997E-3</v>
      </c>
      <c r="AS756" s="175" t="str">
        <f t="shared" si="103"/>
        <v>Feb - 15</v>
      </c>
      <c r="AX756" s="12"/>
      <c r="BF756" s="30"/>
    </row>
    <row r="757" spans="2:58" x14ac:dyDescent="0.3">
      <c r="B757" s="12"/>
      <c r="F757" s="123"/>
      <c r="I757" s="34"/>
      <c r="J757" s="30"/>
      <c r="Q757" s="28"/>
      <c r="S757" s="34"/>
      <c r="Z757" s="123"/>
      <c r="AK757" s="175" t="str">
        <f t="shared" si="102"/>
        <v>All Trigger TypesOthersFeb - 15Customer contact</v>
      </c>
      <c r="AL757" t="s">
        <v>626</v>
      </c>
      <c r="AM757" t="s">
        <v>106</v>
      </c>
      <c r="AN757" t="s">
        <v>519</v>
      </c>
      <c r="AO757" t="s">
        <v>571</v>
      </c>
      <c r="AP757">
        <v>314</v>
      </c>
      <c r="AQ757">
        <v>1435</v>
      </c>
      <c r="AR757">
        <v>0.218815331</v>
      </c>
      <c r="AS757" s="175" t="str">
        <f t="shared" si="103"/>
        <v>Feb - 15</v>
      </c>
      <c r="AX757" s="12"/>
      <c r="BF757" s="30"/>
    </row>
    <row r="758" spans="2:58" x14ac:dyDescent="0.3">
      <c r="B758" s="12"/>
      <c r="F758" s="123"/>
      <c r="I758" s="34"/>
      <c r="J758" s="30"/>
      <c r="Q758" s="28"/>
      <c r="S758" s="34"/>
      <c r="Z758" s="123"/>
      <c r="AK758" s="175" t="str">
        <f t="shared" si="102"/>
        <v>All Trigger TypesAgingJan - 15No action</v>
      </c>
      <c r="AL758" t="s">
        <v>626</v>
      </c>
      <c r="AM758" t="s">
        <v>391</v>
      </c>
      <c r="AN758" t="s">
        <v>520</v>
      </c>
      <c r="AO758" t="s">
        <v>623</v>
      </c>
      <c r="AP758">
        <v>1239</v>
      </c>
      <c r="AQ758">
        <v>1922</v>
      </c>
      <c r="AR758">
        <v>0.64464099900000005</v>
      </c>
      <c r="AS758" s="175" t="str">
        <f t="shared" si="103"/>
        <v>Jan - 15</v>
      </c>
      <c r="AX758" s="12"/>
      <c r="BF758" s="30"/>
    </row>
    <row r="759" spans="2:58" x14ac:dyDescent="0.3">
      <c r="B759" s="12"/>
      <c r="F759" s="123"/>
      <c r="I759" s="34"/>
      <c r="J759" s="30"/>
      <c r="Q759" s="28"/>
      <c r="S759" s="34"/>
      <c r="Z759" s="123"/>
      <c r="AK759" s="175" t="str">
        <f t="shared" si="102"/>
        <v>All Trigger TypesAgingJan - 15Debit ACH</v>
      </c>
      <c r="AL759" t="s">
        <v>626</v>
      </c>
      <c r="AM759" t="s">
        <v>391</v>
      </c>
      <c r="AN759" t="s">
        <v>520</v>
      </c>
      <c r="AO759" t="s">
        <v>202</v>
      </c>
      <c r="AP759">
        <v>3</v>
      </c>
      <c r="AQ759">
        <v>1922</v>
      </c>
      <c r="AR759">
        <v>1.5608741000000001E-3</v>
      </c>
      <c r="AS759" s="175" t="str">
        <f t="shared" si="103"/>
        <v>Jan - 15</v>
      </c>
      <c r="AX759" s="12"/>
      <c r="BF759" s="30"/>
    </row>
    <row r="760" spans="2:58" x14ac:dyDescent="0.3">
      <c r="B760" s="12"/>
      <c r="F760" s="123"/>
      <c r="I760" s="34"/>
      <c r="J760" s="30"/>
      <c r="Q760" s="28"/>
      <c r="S760" s="34"/>
      <c r="Z760" s="123"/>
      <c r="AK760" s="175" t="str">
        <f t="shared" si="102"/>
        <v>All Trigger TypesAgingJan - 15Customer contact</v>
      </c>
      <c r="AL760" t="s">
        <v>626</v>
      </c>
      <c r="AM760" t="s">
        <v>391</v>
      </c>
      <c r="AN760" t="s">
        <v>520</v>
      </c>
      <c r="AO760" t="s">
        <v>571</v>
      </c>
      <c r="AP760">
        <v>522</v>
      </c>
      <c r="AQ760">
        <v>1922</v>
      </c>
      <c r="AR760">
        <v>0.27159209159999997</v>
      </c>
      <c r="AS760" s="175" t="str">
        <f t="shared" si="103"/>
        <v>Jan - 15</v>
      </c>
      <c r="AX760" s="12"/>
      <c r="BF760" s="30"/>
    </row>
    <row r="761" spans="2:58" x14ac:dyDescent="0.3">
      <c r="B761" s="12"/>
      <c r="F761" s="123"/>
      <c r="I761" s="34"/>
      <c r="J761" s="30"/>
      <c r="Q761" s="28"/>
      <c r="S761" s="34"/>
      <c r="Z761" s="123"/>
      <c r="AK761" s="175" t="str">
        <f t="shared" si="102"/>
        <v>All Trigger TypesAgingJan - 15Risk action</v>
      </c>
      <c r="AL761" t="s">
        <v>626</v>
      </c>
      <c r="AM761" t="s">
        <v>391</v>
      </c>
      <c r="AN761" t="s">
        <v>520</v>
      </c>
      <c r="AO761" t="s">
        <v>539</v>
      </c>
      <c r="AP761">
        <v>15</v>
      </c>
      <c r="AQ761">
        <v>1922</v>
      </c>
      <c r="AR761">
        <v>7.8043703999999998E-3</v>
      </c>
      <c r="AS761" s="175" t="str">
        <f t="shared" si="103"/>
        <v>Jan - 15</v>
      </c>
      <c r="AX761" s="12"/>
      <c r="BF761" s="30"/>
    </row>
    <row r="762" spans="2:58" x14ac:dyDescent="0.3">
      <c r="B762" s="12"/>
      <c r="F762" s="123"/>
      <c r="I762" s="34"/>
      <c r="J762" s="30"/>
      <c r="Q762" s="28"/>
      <c r="S762" s="34"/>
      <c r="Z762" s="123"/>
      <c r="AK762" s="175" t="str">
        <f t="shared" si="102"/>
        <v>All Trigger TypesAgingJan - 15Payment plan</v>
      </c>
      <c r="AL762" t="s">
        <v>626</v>
      </c>
      <c r="AM762" t="s">
        <v>391</v>
      </c>
      <c r="AN762" t="s">
        <v>520</v>
      </c>
      <c r="AO762" t="s">
        <v>538</v>
      </c>
      <c r="AP762">
        <v>120</v>
      </c>
      <c r="AQ762">
        <v>1922</v>
      </c>
      <c r="AR762">
        <v>6.2434963599999997E-2</v>
      </c>
      <c r="AS762" s="175" t="str">
        <f t="shared" si="103"/>
        <v>Jan - 15</v>
      </c>
      <c r="AX762" s="12"/>
      <c r="BF762" s="30"/>
    </row>
    <row r="763" spans="2:58" x14ac:dyDescent="0.3">
      <c r="B763" s="12"/>
      <c r="F763" s="123"/>
      <c r="I763" s="34"/>
      <c r="J763" s="30"/>
      <c r="Q763" s="28"/>
      <c r="S763" s="34"/>
      <c r="Z763" s="123"/>
      <c r="AK763" s="175" t="str">
        <f t="shared" si="102"/>
        <v>All Trigger TypesAgingJan - 15Others</v>
      </c>
      <c r="AL763" t="s">
        <v>626</v>
      </c>
      <c r="AM763" t="s">
        <v>391</v>
      </c>
      <c r="AN763" t="s">
        <v>520</v>
      </c>
      <c r="AO763" t="s">
        <v>106</v>
      </c>
      <c r="AP763">
        <v>23</v>
      </c>
      <c r="AQ763">
        <v>1922</v>
      </c>
      <c r="AR763">
        <v>1.19667014E-2</v>
      </c>
      <c r="AS763" s="175" t="str">
        <f t="shared" si="103"/>
        <v>Jan - 15</v>
      </c>
      <c r="AX763" s="12"/>
      <c r="BF763" s="30"/>
    </row>
    <row r="764" spans="2:58" x14ac:dyDescent="0.3">
      <c r="B764" s="12"/>
      <c r="F764" s="123"/>
      <c r="I764" s="34"/>
      <c r="J764" s="30"/>
      <c r="Q764" s="28"/>
      <c r="S764" s="34"/>
      <c r="Z764" s="123"/>
      <c r="AK764" s="175" t="str">
        <f t="shared" si="102"/>
        <v>All Trigger TypesCV dropJan - 15No action</v>
      </c>
      <c r="AL764" t="s">
        <v>626</v>
      </c>
      <c r="AM764" t="s">
        <v>203</v>
      </c>
      <c r="AN764" t="s">
        <v>520</v>
      </c>
      <c r="AO764" t="s">
        <v>623</v>
      </c>
      <c r="AP764">
        <v>868</v>
      </c>
      <c r="AQ764">
        <v>1024</v>
      </c>
      <c r="AR764">
        <v>0.84765625</v>
      </c>
      <c r="AS764" s="175" t="str">
        <f t="shared" si="103"/>
        <v>Jan - 15</v>
      </c>
      <c r="AX764" s="12"/>
      <c r="BF764" s="30"/>
    </row>
    <row r="765" spans="2:58" x14ac:dyDescent="0.3">
      <c r="B765" s="12"/>
      <c r="F765" s="123"/>
      <c r="I765" s="34"/>
      <c r="J765" s="30"/>
      <c r="Q765" s="28"/>
      <c r="S765" s="34"/>
      <c r="Z765" s="123"/>
      <c r="AK765" s="175" t="str">
        <f t="shared" si="102"/>
        <v>All Trigger TypesCV dropJan - 15Customer contact</v>
      </c>
      <c r="AL765" t="s">
        <v>626</v>
      </c>
      <c r="AM765" t="s">
        <v>203</v>
      </c>
      <c r="AN765" t="s">
        <v>520</v>
      </c>
      <c r="AO765" t="s">
        <v>571</v>
      </c>
      <c r="AP765">
        <v>131</v>
      </c>
      <c r="AQ765">
        <v>1024</v>
      </c>
      <c r="AR765">
        <v>0.1279296875</v>
      </c>
      <c r="AS765" s="175" t="str">
        <f t="shared" si="103"/>
        <v>Jan - 15</v>
      </c>
      <c r="AX765" s="12"/>
      <c r="BF765" s="30"/>
    </row>
    <row r="766" spans="2:58" x14ac:dyDescent="0.3">
      <c r="B766" s="12"/>
      <c r="F766" s="123"/>
      <c r="I766" s="34"/>
      <c r="J766" s="30"/>
      <c r="Q766" s="28"/>
      <c r="S766" s="34"/>
      <c r="Z766" s="123"/>
      <c r="AK766" s="175" t="str">
        <f t="shared" si="102"/>
        <v>All Trigger TypesCV dropJan - 15Payment plan</v>
      </c>
      <c r="AL766" t="s">
        <v>626</v>
      </c>
      <c r="AM766" t="s">
        <v>203</v>
      </c>
      <c r="AN766" t="s">
        <v>520</v>
      </c>
      <c r="AO766" t="s">
        <v>538</v>
      </c>
      <c r="AP766">
        <v>21</v>
      </c>
      <c r="AQ766">
        <v>1024</v>
      </c>
      <c r="AR766">
        <v>2.05078125E-2</v>
      </c>
      <c r="AS766" s="175" t="str">
        <f t="shared" si="103"/>
        <v>Jan - 15</v>
      </c>
      <c r="AX766" s="12"/>
      <c r="BF766" s="30"/>
    </row>
    <row r="767" spans="2:58" x14ac:dyDescent="0.3">
      <c r="B767" s="12"/>
      <c r="F767" s="123"/>
      <c r="I767" s="34"/>
      <c r="J767" s="30"/>
      <c r="Q767" s="28"/>
      <c r="S767" s="34"/>
      <c r="Z767" s="123"/>
      <c r="AK767" s="175" t="str">
        <f t="shared" si="102"/>
        <v>All Trigger TypesCV dropJan - 15Risk action</v>
      </c>
      <c r="AL767" t="s">
        <v>626</v>
      </c>
      <c r="AM767" t="s">
        <v>203</v>
      </c>
      <c r="AN767" t="s">
        <v>520</v>
      </c>
      <c r="AO767" t="s">
        <v>539</v>
      </c>
      <c r="AP767">
        <v>2</v>
      </c>
      <c r="AQ767">
        <v>1024</v>
      </c>
      <c r="AR767">
        <v>1.953125E-3</v>
      </c>
      <c r="AS767" s="175" t="str">
        <f t="shared" si="103"/>
        <v>Jan - 15</v>
      </c>
      <c r="AX767" s="12"/>
      <c r="BF767" s="30"/>
    </row>
    <row r="768" spans="2:58" x14ac:dyDescent="0.3">
      <c r="B768" s="12"/>
      <c r="F768" s="123"/>
      <c r="I768" s="34"/>
      <c r="J768" s="30"/>
      <c r="Q768" s="28"/>
      <c r="S768" s="34"/>
      <c r="Z768" s="123"/>
      <c r="AK768" s="175" t="str">
        <f t="shared" si="102"/>
        <v>All Trigger TypesCV dropJan - 15Others</v>
      </c>
      <c r="AL768" t="s">
        <v>626</v>
      </c>
      <c r="AM768" t="s">
        <v>203</v>
      </c>
      <c r="AN768" t="s">
        <v>520</v>
      </c>
      <c r="AO768" t="s">
        <v>106</v>
      </c>
      <c r="AP768">
        <v>2</v>
      </c>
      <c r="AQ768">
        <v>1024</v>
      </c>
      <c r="AR768">
        <v>1.953125E-3</v>
      </c>
      <c r="AS768" s="175" t="str">
        <f t="shared" si="103"/>
        <v>Jan - 15</v>
      </c>
      <c r="AX768" s="12"/>
      <c r="BF768" s="30"/>
    </row>
    <row r="769" spans="2:58" x14ac:dyDescent="0.3">
      <c r="B769" s="12"/>
      <c r="F769" s="123"/>
      <c r="I769" s="34"/>
      <c r="J769" s="30"/>
      <c r="Q769" s="28"/>
      <c r="S769" s="34"/>
      <c r="Z769" s="123"/>
      <c r="AK769" s="175" t="str">
        <f t="shared" si="102"/>
        <v>All Trigger TypesDebit ACH behaviorJan - 15Debit ACH</v>
      </c>
      <c r="AL769" t="s">
        <v>626</v>
      </c>
      <c r="AM769" t="s">
        <v>204</v>
      </c>
      <c r="AN769" t="s">
        <v>520</v>
      </c>
      <c r="AO769" t="s">
        <v>202</v>
      </c>
      <c r="AP769">
        <v>3</v>
      </c>
      <c r="AQ769">
        <v>353</v>
      </c>
      <c r="AR769">
        <v>8.4985835999999999E-3</v>
      </c>
      <c r="AS769" s="175" t="str">
        <f t="shared" si="103"/>
        <v>Jan - 15</v>
      </c>
      <c r="AX769" s="12"/>
      <c r="BF769" s="30"/>
    </row>
    <row r="770" spans="2:58" x14ac:dyDescent="0.3">
      <c r="B770" s="12"/>
      <c r="F770" s="123"/>
      <c r="I770" s="34"/>
      <c r="J770" s="30"/>
      <c r="Q770" s="28"/>
      <c r="S770" s="34"/>
      <c r="Z770" s="123"/>
      <c r="AK770" s="175" t="str">
        <f t="shared" si="102"/>
        <v>All Trigger TypesDebit ACH behaviorJan - 15Customer contact</v>
      </c>
      <c r="AL770" t="s">
        <v>626</v>
      </c>
      <c r="AM770" t="s">
        <v>204</v>
      </c>
      <c r="AN770" t="s">
        <v>520</v>
      </c>
      <c r="AO770" t="s">
        <v>571</v>
      </c>
      <c r="AP770">
        <v>54</v>
      </c>
      <c r="AQ770">
        <v>353</v>
      </c>
      <c r="AR770">
        <v>0.1529745042</v>
      </c>
      <c r="AS770" s="175" t="str">
        <f t="shared" si="103"/>
        <v>Jan - 15</v>
      </c>
      <c r="AX770" s="12"/>
      <c r="BF770" s="30"/>
    </row>
    <row r="771" spans="2:58" x14ac:dyDescent="0.3">
      <c r="B771" s="12"/>
      <c r="F771" s="123"/>
      <c r="I771" s="34"/>
      <c r="J771" s="30"/>
      <c r="Q771" s="28"/>
      <c r="S771" s="34"/>
      <c r="Z771" s="123"/>
      <c r="AK771" s="175" t="str">
        <f t="shared" si="102"/>
        <v>All Trigger TypesDebit ACH behaviorJan - 15Risk action</v>
      </c>
      <c r="AL771" t="s">
        <v>626</v>
      </c>
      <c r="AM771" t="s">
        <v>204</v>
      </c>
      <c r="AN771" t="s">
        <v>520</v>
      </c>
      <c r="AO771" t="s">
        <v>539</v>
      </c>
      <c r="AP771">
        <v>7</v>
      </c>
      <c r="AQ771">
        <v>353</v>
      </c>
      <c r="AR771">
        <v>1.98300283E-2</v>
      </c>
      <c r="AS771" s="175" t="str">
        <f t="shared" si="103"/>
        <v>Jan - 15</v>
      </c>
      <c r="AX771" s="12"/>
      <c r="BF771" s="30"/>
    </row>
    <row r="772" spans="2:58" x14ac:dyDescent="0.3">
      <c r="B772" s="12"/>
      <c r="F772" s="123"/>
      <c r="I772" s="34"/>
      <c r="J772" s="30"/>
      <c r="Q772" s="28"/>
      <c r="S772" s="34"/>
      <c r="Z772" s="123"/>
      <c r="AK772" s="175" t="str">
        <f t="shared" si="102"/>
        <v>All Trigger TypesDebit ACH behaviorJan - 15Payment plan</v>
      </c>
      <c r="AL772" t="s">
        <v>626</v>
      </c>
      <c r="AM772" t="s">
        <v>204</v>
      </c>
      <c r="AN772" t="s">
        <v>520</v>
      </c>
      <c r="AO772" t="s">
        <v>538</v>
      </c>
      <c r="AP772">
        <v>20</v>
      </c>
      <c r="AQ772">
        <v>353</v>
      </c>
      <c r="AR772">
        <v>5.6657223800000003E-2</v>
      </c>
      <c r="AS772" s="175" t="str">
        <f t="shared" si="103"/>
        <v>Jan - 15</v>
      </c>
      <c r="AX772" s="12"/>
      <c r="BF772" s="30"/>
    </row>
    <row r="773" spans="2:58" x14ac:dyDescent="0.3">
      <c r="B773" s="12"/>
      <c r="F773" s="123"/>
      <c r="I773" s="34"/>
      <c r="J773" s="30"/>
      <c r="Q773" s="28"/>
      <c r="S773" s="34"/>
      <c r="Z773" s="123"/>
      <c r="AK773" s="175" t="str">
        <f t="shared" ref="AK773:AK836" si="104">CONCATENATE(AL773,AM773,AN773,AO773)</f>
        <v>All Trigger TypesDebit ACH behaviorJan - 15Others</v>
      </c>
      <c r="AL773" t="s">
        <v>626</v>
      </c>
      <c r="AM773" t="s">
        <v>204</v>
      </c>
      <c r="AN773" t="s">
        <v>520</v>
      </c>
      <c r="AO773" t="s">
        <v>106</v>
      </c>
      <c r="AP773">
        <v>4</v>
      </c>
      <c r="AQ773">
        <v>353</v>
      </c>
      <c r="AR773">
        <v>1.13314448E-2</v>
      </c>
      <c r="AS773" s="175" t="str">
        <f t="shared" ref="AS773:AS836" si="105">IF(AN773="All Months","All Months",CONCATENATE(TEXT(AN773,"mmm")," - ", TEXT(AN773,"dd")))</f>
        <v>Jan - 15</v>
      </c>
      <c r="AX773" s="12"/>
      <c r="BF773" s="30"/>
    </row>
    <row r="774" spans="2:58" x14ac:dyDescent="0.3">
      <c r="B774" s="12"/>
      <c r="F774" s="123"/>
      <c r="I774" s="34"/>
      <c r="J774" s="30"/>
      <c r="Q774" s="28"/>
      <c r="S774" s="34"/>
      <c r="Z774" s="123"/>
      <c r="AK774" s="175" t="str">
        <f t="shared" si="104"/>
        <v>All Trigger TypesDebit ACH behaviorJan - 15No action</v>
      </c>
      <c r="AL774" t="s">
        <v>626</v>
      </c>
      <c r="AM774" t="s">
        <v>204</v>
      </c>
      <c r="AN774" t="s">
        <v>520</v>
      </c>
      <c r="AO774" t="s">
        <v>623</v>
      </c>
      <c r="AP774">
        <v>265</v>
      </c>
      <c r="AQ774">
        <v>353</v>
      </c>
      <c r="AR774">
        <v>0.75070821529999998</v>
      </c>
      <c r="AS774" s="175" t="str">
        <f t="shared" si="105"/>
        <v>Jan - 15</v>
      </c>
      <c r="AX774" s="12"/>
      <c r="BF774" s="30"/>
    </row>
    <row r="775" spans="2:58" x14ac:dyDescent="0.3">
      <c r="B775" s="12"/>
      <c r="F775" s="123"/>
      <c r="I775" s="34"/>
      <c r="J775" s="30"/>
      <c r="Q775" s="28"/>
      <c r="S775" s="34"/>
      <c r="Z775" s="123"/>
      <c r="AK775" s="175" t="str">
        <f t="shared" si="104"/>
        <v>All Trigger TypesNo amortizationJan - 15Debit ACH</v>
      </c>
      <c r="AL775" t="s">
        <v>626</v>
      </c>
      <c r="AM775" t="s">
        <v>537</v>
      </c>
      <c r="AN775" t="s">
        <v>520</v>
      </c>
      <c r="AO775" t="s">
        <v>202</v>
      </c>
      <c r="AP775">
        <v>16</v>
      </c>
      <c r="AQ775">
        <v>7824</v>
      </c>
      <c r="AR775">
        <v>2.0449897999999999E-3</v>
      </c>
      <c r="AS775" s="175" t="str">
        <f t="shared" si="105"/>
        <v>Jan - 15</v>
      </c>
      <c r="AX775" s="12"/>
      <c r="BF775" s="30"/>
    </row>
    <row r="776" spans="2:58" x14ac:dyDescent="0.3">
      <c r="B776" s="12"/>
      <c r="F776" s="123"/>
      <c r="I776" s="34"/>
      <c r="J776" s="30"/>
      <c r="Q776" s="28"/>
      <c r="S776" s="34"/>
      <c r="Z776" s="123"/>
      <c r="AK776" s="175" t="str">
        <f t="shared" si="104"/>
        <v>All Trigger TypesNo amortizationJan - 15Customer contact</v>
      </c>
      <c r="AL776" t="s">
        <v>626</v>
      </c>
      <c r="AM776" t="s">
        <v>537</v>
      </c>
      <c r="AN776" t="s">
        <v>520</v>
      </c>
      <c r="AO776" t="s">
        <v>571</v>
      </c>
      <c r="AP776">
        <v>1012</v>
      </c>
      <c r="AQ776">
        <v>7824</v>
      </c>
      <c r="AR776">
        <v>0.1293456033</v>
      </c>
      <c r="AS776" s="175" t="str">
        <f t="shared" si="105"/>
        <v>Jan - 15</v>
      </c>
      <c r="AX776" s="12"/>
      <c r="BF776" s="30"/>
    </row>
    <row r="777" spans="2:58" x14ac:dyDescent="0.3">
      <c r="B777" s="12"/>
      <c r="F777" s="123"/>
      <c r="I777" s="34"/>
      <c r="J777" s="30"/>
      <c r="Q777" s="28"/>
      <c r="S777" s="34"/>
      <c r="Z777" s="123"/>
      <c r="AK777" s="175" t="str">
        <f t="shared" si="104"/>
        <v>All Trigger TypesNo amortizationJan - 15Risk action</v>
      </c>
      <c r="AL777" t="s">
        <v>626</v>
      </c>
      <c r="AM777" t="s">
        <v>537</v>
      </c>
      <c r="AN777" t="s">
        <v>520</v>
      </c>
      <c r="AO777" t="s">
        <v>539</v>
      </c>
      <c r="AP777">
        <v>38</v>
      </c>
      <c r="AQ777">
        <v>7824</v>
      </c>
      <c r="AR777">
        <v>4.8568507E-3</v>
      </c>
      <c r="AS777" s="175" t="str">
        <f t="shared" si="105"/>
        <v>Jan - 15</v>
      </c>
      <c r="AX777" s="12"/>
      <c r="BF777" s="30"/>
    </row>
    <row r="778" spans="2:58" x14ac:dyDescent="0.3">
      <c r="B778" s="12"/>
      <c r="F778" s="123"/>
      <c r="I778" s="34"/>
      <c r="J778" s="30"/>
      <c r="Q778" s="28"/>
      <c r="S778" s="34"/>
      <c r="Z778" s="123"/>
      <c r="AK778" s="175" t="str">
        <f t="shared" si="104"/>
        <v>All Trigger TypesNo amortizationJan - 15Payment plan</v>
      </c>
      <c r="AL778" t="s">
        <v>626</v>
      </c>
      <c r="AM778" t="s">
        <v>537</v>
      </c>
      <c r="AN778" t="s">
        <v>520</v>
      </c>
      <c r="AO778" t="s">
        <v>538</v>
      </c>
      <c r="AP778">
        <v>557</v>
      </c>
      <c r="AQ778">
        <v>7824</v>
      </c>
      <c r="AR778">
        <v>7.1191206500000007E-2</v>
      </c>
      <c r="AS778" s="175" t="str">
        <f t="shared" si="105"/>
        <v>Jan - 15</v>
      </c>
      <c r="AX778" s="12"/>
      <c r="BF778" s="30"/>
    </row>
    <row r="779" spans="2:58" x14ac:dyDescent="0.3">
      <c r="B779" s="12"/>
      <c r="F779" s="123"/>
      <c r="I779" s="34"/>
      <c r="J779" s="30"/>
      <c r="Q779" s="28"/>
      <c r="S779" s="34"/>
      <c r="Z779" s="123"/>
      <c r="AK779" s="175" t="str">
        <f t="shared" si="104"/>
        <v>All Trigger TypesNo amortizationJan - 15Others</v>
      </c>
      <c r="AL779" t="s">
        <v>626</v>
      </c>
      <c r="AM779" t="s">
        <v>537</v>
      </c>
      <c r="AN779" t="s">
        <v>520</v>
      </c>
      <c r="AO779" t="s">
        <v>106</v>
      </c>
      <c r="AP779">
        <v>39</v>
      </c>
      <c r="AQ779">
        <v>7824</v>
      </c>
      <c r="AR779">
        <v>4.9846626000000002E-3</v>
      </c>
      <c r="AS779" s="175" t="str">
        <f t="shared" si="105"/>
        <v>Jan - 15</v>
      </c>
      <c r="AX779" s="12"/>
      <c r="BF779" s="30"/>
    </row>
    <row r="780" spans="2:58" x14ac:dyDescent="0.3">
      <c r="B780" s="12"/>
      <c r="F780" s="123"/>
      <c r="I780" s="34"/>
      <c r="J780" s="30"/>
      <c r="Q780" s="28"/>
      <c r="S780" s="34"/>
      <c r="Z780" s="123"/>
      <c r="AK780" s="175" t="str">
        <f t="shared" si="104"/>
        <v>All Trigger TypesNo amortizationJan - 15No action</v>
      </c>
      <c r="AL780" t="s">
        <v>626</v>
      </c>
      <c r="AM780" t="s">
        <v>537</v>
      </c>
      <c r="AN780" t="s">
        <v>520</v>
      </c>
      <c r="AO780" t="s">
        <v>623</v>
      </c>
      <c r="AP780">
        <v>6162</v>
      </c>
      <c r="AQ780">
        <v>7824</v>
      </c>
      <c r="AR780">
        <v>0.78757668709999995</v>
      </c>
      <c r="AS780" s="175" t="str">
        <f t="shared" si="105"/>
        <v>Jan - 15</v>
      </c>
      <c r="AX780" s="12"/>
      <c r="BF780" s="30"/>
    </row>
    <row r="781" spans="2:58" x14ac:dyDescent="0.3">
      <c r="B781" s="12"/>
      <c r="F781" s="123"/>
      <c r="I781" s="34"/>
      <c r="J781" s="30"/>
      <c r="Q781" s="28"/>
      <c r="S781" s="34"/>
      <c r="Z781" s="123"/>
      <c r="AK781" s="175" t="str">
        <f t="shared" si="104"/>
        <v>All Trigger TypesOthersJan - 15Debit ACH</v>
      </c>
      <c r="AL781" t="s">
        <v>626</v>
      </c>
      <c r="AM781" t="s">
        <v>106</v>
      </c>
      <c r="AN781" t="s">
        <v>520</v>
      </c>
      <c r="AO781" t="s">
        <v>202</v>
      </c>
      <c r="AP781">
        <v>9</v>
      </c>
      <c r="AQ781">
        <v>1752</v>
      </c>
      <c r="AR781">
        <v>5.1369863000000002E-3</v>
      </c>
      <c r="AS781" s="175" t="str">
        <f t="shared" si="105"/>
        <v>Jan - 15</v>
      </c>
      <c r="AX781" s="12"/>
      <c r="BF781" s="30"/>
    </row>
    <row r="782" spans="2:58" x14ac:dyDescent="0.3">
      <c r="B782" s="12"/>
      <c r="F782" s="123"/>
      <c r="I782" s="34"/>
      <c r="J782" s="30"/>
      <c r="Q782" s="28"/>
      <c r="S782" s="34"/>
      <c r="Z782" s="123"/>
      <c r="AK782" s="175" t="str">
        <f t="shared" si="104"/>
        <v>All Trigger TypesOthersJan - 15Customer contact</v>
      </c>
      <c r="AL782" t="s">
        <v>626</v>
      </c>
      <c r="AM782" t="s">
        <v>106</v>
      </c>
      <c r="AN782" t="s">
        <v>520</v>
      </c>
      <c r="AO782" t="s">
        <v>571</v>
      </c>
      <c r="AP782">
        <v>332</v>
      </c>
      <c r="AQ782">
        <v>1752</v>
      </c>
      <c r="AR782">
        <v>0.1894977169</v>
      </c>
      <c r="AS782" s="175" t="str">
        <f t="shared" si="105"/>
        <v>Jan - 15</v>
      </c>
      <c r="AX782" s="12"/>
      <c r="BF782" s="30"/>
    </row>
    <row r="783" spans="2:58" x14ac:dyDescent="0.3">
      <c r="B783" s="12"/>
      <c r="F783" s="123"/>
      <c r="I783" s="34"/>
      <c r="J783" s="30"/>
      <c r="Q783" s="28"/>
      <c r="S783" s="34"/>
      <c r="Z783" s="123"/>
      <c r="AK783" s="175" t="str">
        <f t="shared" si="104"/>
        <v>All Trigger TypesOthersJan - 15Risk action</v>
      </c>
      <c r="AL783" t="s">
        <v>626</v>
      </c>
      <c r="AM783" t="s">
        <v>106</v>
      </c>
      <c r="AN783" t="s">
        <v>520</v>
      </c>
      <c r="AO783" t="s">
        <v>539</v>
      </c>
      <c r="AP783">
        <v>17</v>
      </c>
      <c r="AQ783">
        <v>1752</v>
      </c>
      <c r="AR783">
        <v>9.7031962999999995E-3</v>
      </c>
      <c r="AS783" s="175" t="str">
        <f t="shared" si="105"/>
        <v>Jan - 15</v>
      </c>
      <c r="AX783" s="12"/>
      <c r="BF783" s="30"/>
    </row>
    <row r="784" spans="2:58" x14ac:dyDescent="0.3">
      <c r="B784" s="12"/>
      <c r="F784" s="123"/>
      <c r="I784" s="34"/>
      <c r="J784" s="30"/>
      <c r="Q784" s="28"/>
      <c r="S784" s="34"/>
      <c r="Z784" s="123"/>
      <c r="AK784" s="175" t="str">
        <f t="shared" si="104"/>
        <v>All Trigger TypesOthersJan - 15Payment plan</v>
      </c>
      <c r="AL784" t="s">
        <v>626</v>
      </c>
      <c r="AM784" t="s">
        <v>106</v>
      </c>
      <c r="AN784" t="s">
        <v>520</v>
      </c>
      <c r="AO784" t="s">
        <v>538</v>
      </c>
      <c r="AP784">
        <v>30</v>
      </c>
      <c r="AQ784">
        <v>1752</v>
      </c>
      <c r="AR784">
        <v>1.71232877E-2</v>
      </c>
      <c r="AS784" s="175" t="str">
        <f t="shared" si="105"/>
        <v>Jan - 15</v>
      </c>
      <c r="AX784" s="12"/>
      <c r="BF784" s="30"/>
    </row>
    <row r="785" spans="2:58" x14ac:dyDescent="0.3">
      <c r="B785" s="12"/>
      <c r="F785" s="123"/>
      <c r="I785" s="34"/>
      <c r="J785" s="30"/>
      <c r="Q785" s="28"/>
      <c r="S785" s="34"/>
      <c r="Z785" s="123"/>
      <c r="AK785" s="175" t="str">
        <f t="shared" si="104"/>
        <v>All Trigger TypesOthersJan - 15Others</v>
      </c>
      <c r="AL785" t="s">
        <v>626</v>
      </c>
      <c r="AM785" t="s">
        <v>106</v>
      </c>
      <c r="AN785" t="s">
        <v>520</v>
      </c>
      <c r="AO785" t="s">
        <v>106</v>
      </c>
      <c r="AP785">
        <v>9</v>
      </c>
      <c r="AQ785">
        <v>1752</v>
      </c>
      <c r="AR785">
        <v>5.1369863000000002E-3</v>
      </c>
      <c r="AS785" s="175" t="str">
        <f t="shared" si="105"/>
        <v>Jan - 15</v>
      </c>
      <c r="AX785" s="12"/>
      <c r="BF785" s="30"/>
    </row>
    <row r="786" spans="2:58" x14ac:dyDescent="0.3">
      <c r="B786" s="12"/>
      <c r="F786" s="123"/>
      <c r="I786" s="34"/>
      <c r="J786" s="30"/>
      <c r="Q786" s="28"/>
      <c r="S786" s="34"/>
      <c r="Z786" s="123"/>
      <c r="AK786" s="175" t="str">
        <f t="shared" si="104"/>
        <v>All Trigger TypesOthersJan - 15No action</v>
      </c>
      <c r="AL786" t="s">
        <v>626</v>
      </c>
      <c r="AM786" t="s">
        <v>106</v>
      </c>
      <c r="AN786" t="s">
        <v>520</v>
      </c>
      <c r="AO786" t="s">
        <v>623</v>
      </c>
      <c r="AP786">
        <v>1355</v>
      </c>
      <c r="AQ786">
        <v>1752</v>
      </c>
      <c r="AR786">
        <v>0.7734018265</v>
      </c>
      <c r="AS786" s="175" t="str">
        <f t="shared" si="105"/>
        <v>Jan - 15</v>
      </c>
      <c r="AX786" s="12"/>
      <c r="BF786" s="30"/>
    </row>
    <row r="787" spans="2:58" x14ac:dyDescent="0.3">
      <c r="B787" s="12"/>
      <c r="F787" s="123"/>
      <c r="I787" s="34"/>
      <c r="J787" s="30"/>
      <c r="Q787" s="28"/>
      <c r="S787" s="34"/>
      <c r="Z787" s="123"/>
      <c r="AK787" s="175" t="str">
        <f t="shared" si="104"/>
        <v>All Trigger TypesAgingJul - 14Risk action</v>
      </c>
      <c r="AL787" t="s">
        <v>626</v>
      </c>
      <c r="AM787" t="s">
        <v>391</v>
      </c>
      <c r="AN787" t="s">
        <v>298</v>
      </c>
      <c r="AO787" t="s">
        <v>539</v>
      </c>
      <c r="AP787">
        <v>24</v>
      </c>
      <c r="AQ787">
        <v>1150</v>
      </c>
      <c r="AR787">
        <v>2.0869565199999999E-2</v>
      </c>
      <c r="AS787" s="175" t="str">
        <f t="shared" si="105"/>
        <v>Jul - 14</v>
      </c>
      <c r="AX787" s="12"/>
      <c r="BF787" s="30"/>
    </row>
    <row r="788" spans="2:58" x14ac:dyDescent="0.3">
      <c r="B788" s="12"/>
      <c r="F788" s="123"/>
      <c r="I788" s="34"/>
      <c r="J788" s="30"/>
      <c r="Q788" s="28"/>
      <c r="S788" s="34"/>
      <c r="Z788" s="123"/>
      <c r="AK788" s="175" t="str">
        <f t="shared" si="104"/>
        <v>All Trigger TypesAgingJul - 14Payment plan</v>
      </c>
      <c r="AL788" t="s">
        <v>626</v>
      </c>
      <c r="AM788" t="s">
        <v>391</v>
      </c>
      <c r="AN788" t="s">
        <v>298</v>
      </c>
      <c r="AO788" t="s">
        <v>538</v>
      </c>
      <c r="AP788">
        <v>87</v>
      </c>
      <c r="AQ788">
        <v>1150</v>
      </c>
      <c r="AR788">
        <v>7.5652173899999994E-2</v>
      </c>
      <c r="AS788" s="175" t="str">
        <f t="shared" si="105"/>
        <v>Jul - 14</v>
      </c>
      <c r="AX788" s="12"/>
      <c r="BF788" s="30"/>
    </row>
    <row r="789" spans="2:58" x14ac:dyDescent="0.3">
      <c r="B789" s="12"/>
      <c r="F789" s="123"/>
      <c r="I789" s="34"/>
      <c r="J789" s="30"/>
      <c r="Q789" s="28"/>
      <c r="S789" s="34"/>
      <c r="Z789" s="123"/>
      <c r="AK789" s="175" t="str">
        <f t="shared" si="104"/>
        <v>All Trigger TypesAgingJul - 14Others</v>
      </c>
      <c r="AL789" t="s">
        <v>626</v>
      </c>
      <c r="AM789" t="s">
        <v>391</v>
      </c>
      <c r="AN789" t="s">
        <v>298</v>
      </c>
      <c r="AO789" t="s">
        <v>106</v>
      </c>
      <c r="AP789">
        <v>14</v>
      </c>
      <c r="AQ789">
        <v>1150</v>
      </c>
      <c r="AR789">
        <v>1.2173913E-2</v>
      </c>
      <c r="AS789" s="175" t="str">
        <f t="shared" si="105"/>
        <v>Jul - 14</v>
      </c>
      <c r="AX789" s="12"/>
      <c r="BF789" s="30"/>
    </row>
    <row r="790" spans="2:58" x14ac:dyDescent="0.3">
      <c r="B790" s="12"/>
      <c r="F790" s="123"/>
      <c r="I790" s="34"/>
      <c r="J790" s="30"/>
      <c r="Q790" s="28"/>
      <c r="S790" s="34"/>
      <c r="Z790" s="123"/>
      <c r="AK790" s="175" t="str">
        <f t="shared" si="104"/>
        <v>All Trigger TypesAgingJul - 14No action</v>
      </c>
      <c r="AL790" t="s">
        <v>626</v>
      </c>
      <c r="AM790" t="s">
        <v>391</v>
      </c>
      <c r="AN790" t="s">
        <v>298</v>
      </c>
      <c r="AO790" t="s">
        <v>623</v>
      </c>
      <c r="AP790">
        <v>686</v>
      </c>
      <c r="AQ790">
        <v>1150</v>
      </c>
      <c r="AR790">
        <v>0.59652173909999995</v>
      </c>
      <c r="AS790" s="175" t="str">
        <f t="shared" si="105"/>
        <v>Jul - 14</v>
      </c>
      <c r="AX790" s="12"/>
      <c r="BF790" s="30"/>
    </row>
    <row r="791" spans="2:58" x14ac:dyDescent="0.3">
      <c r="B791" s="12"/>
      <c r="F791" s="123"/>
      <c r="I791" s="34"/>
      <c r="J791" s="30"/>
      <c r="Q791" s="28"/>
      <c r="S791" s="34"/>
      <c r="Z791" s="123"/>
      <c r="AK791" s="175" t="str">
        <f t="shared" si="104"/>
        <v>All Trigger TypesAgingJul - 14Debit ACH</v>
      </c>
      <c r="AL791" t="s">
        <v>626</v>
      </c>
      <c r="AM791" t="s">
        <v>391</v>
      </c>
      <c r="AN791" t="s">
        <v>298</v>
      </c>
      <c r="AO791" t="s">
        <v>202</v>
      </c>
      <c r="AP791">
        <v>16</v>
      </c>
      <c r="AQ791">
        <v>1150</v>
      </c>
      <c r="AR791">
        <v>1.39130435E-2</v>
      </c>
      <c r="AS791" s="175" t="str">
        <f t="shared" si="105"/>
        <v>Jul - 14</v>
      </c>
      <c r="AX791" s="12"/>
      <c r="BF791" s="30"/>
    </row>
    <row r="792" spans="2:58" x14ac:dyDescent="0.3">
      <c r="B792" s="12"/>
      <c r="F792" s="123"/>
      <c r="I792" s="34"/>
      <c r="J792" s="30"/>
      <c r="Q792" s="28"/>
      <c r="S792" s="34"/>
      <c r="Z792" s="123"/>
      <c r="AK792" s="175" t="str">
        <f t="shared" si="104"/>
        <v>All Trigger TypesAgingJul - 14Customer contact</v>
      </c>
      <c r="AL792" t="s">
        <v>626</v>
      </c>
      <c r="AM792" t="s">
        <v>391</v>
      </c>
      <c r="AN792" t="s">
        <v>298</v>
      </c>
      <c r="AO792" t="s">
        <v>571</v>
      </c>
      <c r="AP792">
        <v>323</v>
      </c>
      <c r="AQ792">
        <v>1150</v>
      </c>
      <c r="AR792">
        <v>0.2808695652</v>
      </c>
      <c r="AS792" s="175" t="str">
        <f t="shared" si="105"/>
        <v>Jul - 14</v>
      </c>
      <c r="AX792" s="12"/>
      <c r="BF792" s="30"/>
    </row>
    <row r="793" spans="2:58" x14ac:dyDescent="0.3">
      <c r="B793" s="12"/>
      <c r="F793" s="123"/>
      <c r="I793" s="34"/>
      <c r="J793" s="30"/>
      <c r="Q793" s="28"/>
      <c r="S793" s="34"/>
      <c r="Z793" s="123"/>
      <c r="AK793" s="175" t="str">
        <f t="shared" si="104"/>
        <v>All Trigger TypesCV dropJul - 14Payment plan</v>
      </c>
      <c r="AL793" t="s">
        <v>626</v>
      </c>
      <c r="AM793" t="s">
        <v>203</v>
      </c>
      <c r="AN793" t="s">
        <v>298</v>
      </c>
      <c r="AO793" t="s">
        <v>538</v>
      </c>
      <c r="AP793">
        <v>7</v>
      </c>
      <c r="AQ793">
        <v>526</v>
      </c>
      <c r="AR793">
        <v>1.33079848E-2</v>
      </c>
      <c r="AS793" s="175" t="str">
        <f t="shared" si="105"/>
        <v>Jul - 14</v>
      </c>
      <c r="AX793" s="12"/>
      <c r="BF793" s="30"/>
    </row>
    <row r="794" spans="2:58" x14ac:dyDescent="0.3">
      <c r="B794" s="12"/>
      <c r="F794" s="123"/>
      <c r="I794" s="34"/>
      <c r="J794" s="30"/>
      <c r="Q794" s="28"/>
      <c r="S794" s="34"/>
      <c r="Z794" s="123"/>
      <c r="AK794" s="175" t="str">
        <f t="shared" si="104"/>
        <v>All Trigger TypesCV dropJul - 14Others</v>
      </c>
      <c r="AL794" t="s">
        <v>626</v>
      </c>
      <c r="AM794" t="s">
        <v>203</v>
      </c>
      <c r="AN794" t="s">
        <v>298</v>
      </c>
      <c r="AO794" t="s">
        <v>106</v>
      </c>
      <c r="AP794">
        <v>3</v>
      </c>
      <c r="AQ794">
        <v>526</v>
      </c>
      <c r="AR794">
        <v>5.7034221000000001E-3</v>
      </c>
      <c r="AS794" s="175" t="str">
        <f t="shared" si="105"/>
        <v>Jul - 14</v>
      </c>
      <c r="AX794" s="12"/>
      <c r="BF794" s="30"/>
    </row>
    <row r="795" spans="2:58" x14ac:dyDescent="0.3">
      <c r="B795" s="12"/>
      <c r="F795" s="123"/>
      <c r="I795" s="34"/>
      <c r="J795" s="30"/>
      <c r="Q795" s="28"/>
      <c r="S795" s="34"/>
      <c r="Z795" s="123"/>
      <c r="AK795" s="175" t="str">
        <f t="shared" si="104"/>
        <v>All Trigger TypesCV dropJul - 14Risk action</v>
      </c>
      <c r="AL795" t="s">
        <v>626</v>
      </c>
      <c r="AM795" t="s">
        <v>203</v>
      </c>
      <c r="AN795" t="s">
        <v>298</v>
      </c>
      <c r="AO795" t="s">
        <v>539</v>
      </c>
      <c r="AP795">
        <v>4</v>
      </c>
      <c r="AQ795">
        <v>526</v>
      </c>
      <c r="AR795">
        <v>7.6045627000000003E-3</v>
      </c>
      <c r="AS795" s="175" t="str">
        <f t="shared" si="105"/>
        <v>Jul - 14</v>
      </c>
      <c r="AX795" s="12"/>
      <c r="BF795" s="30"/>
    </row>
    <row r="796" spans="2:58" x14ac:dyDescent="0.3">
      <c r="B796" s="12"/>
      <c r="F796" s="123"/>
      <c r="I796" s="34"/>
      <c r="J796" s="30"/>
      <c r="Q796" s="28"/>
      <c r="S796" s="34"/>
      <c r="Z796" s="123"/>
      <c r="AK796" s="175" t="str">
        <f t="shared" si="104"/>
        <v>All Trigger TypesCV dropJul - 14No action</v>
      </c>
      <c r="AL796" t="s">
        <v>626</v>
      </c>
      <c r="AM796" t="s">
        <v>203</v>
      </c>
      <c r="AN796" t="s">
        <v>298</v>
      </c>
      <c r="AO796" t="s">
        <v>623</v>
      </c>
      <c r="AP796">
        <v>391</v>
      </c>
      <c r="AQ796">
        <v>526</v>
      </c>
      <c r="AR796">
        <v>0.74334600760000002</v>
      </c>
      <c r="AS796" s="175" t="str">
        <f t="shared" si="105"/>
        <v>Jul - 14</v>
      </c>
      <c r="AX796" s="12"/>
      <c r="BF796" s="30"/>
    </row>
    <row r="797" spans="2:58" x14ac:dyDescent="0.3">
      <c r="B797" s="12"/>
      <c r="F797" s="123"/>
      <c r="I797" s="34"/>
      <c r="J797" s="30"/>
      <c r="Q797" s="28"/>
      <c r="S797" s="34"/>
      <c r="Z797" s="123"/>
      <c r="AK797" s="175" t="str">
        <f t="shared" si="104"/>
        <v>All Trigger TypesCV dropJul - 14Debit ACH</v>
      </c>
      <c r="AL797" t="s">
        <v>626</v>
      </c>
      <c r="AM797" t="s">
        <v>203</v>
      </c>
      <c r="AN797" t="s">
        <v>298</v>
      </c>
      <c r="AO797" t="s">
        <v>202</v>
      </c>
      <c r="AP797">
        <v>2</v>
      </c>
      <c r="AQ797">
        <v>526</v>
      </c>
      <c r="AR797">
        <v>3.8022813999999999E-3</v>
      </c>
      <c r="AS797" s="175" t="str">
        <f t="shared" si="105"/>
        <v>Jul - 14</v>
      </c>
      <c r="AX797" s="12"/>
      <c r="BF797" s="30"/>
    </row>
    <row r="798" spans="2:58" x14ac:dyDescent="0.3">
      <c r="B798" s="12"/>
      <c r="F798" s="123"/>
      <c r="I798" s="34"/>
      <c r="J798" s="30"/>
      <c r="Q798" s="28"/>
      <c r="S798" s="34"/>
      <c r="Z798" s="123"/>
      <c r="AK798" s="175" t="str">
        <f t="shared" si="104"/>
        <v>All Trigger TypesCV dropJul - 14Customer contact</v>
      </c>
      <c r="AL798" t="s">
        <v>626</v>
      </c>
      <c r="AM798" t="s">
        <v>203</v>
      </c>
      <c r="AN798" t="s">
        <v>298</v>
      </c>
      <c r="AO798" t="s">
        <v>571</v>
      </c>
      <c r="AP798">
        <v>119</v>
      </c>
      <c r="AQ798">
        <v>526</v>
      </c>
      <c r="AR798">
        <v>0.2262357414</v>
      </c>
      <c r="AS798" s="175" t="str">
        <f t="shared" si="105"/>
        <v>Jul - 14</v>
      </c>
      <c r="AX798" s="12"/>
      <c r="BF798" s="30"/>
    </row>
    <row r="799" spans="2:58" x14ac:dyDescent="0.3">
      <c r="B799" s="12"/>
      <c r="F799" s="123"/>
      <c r="I799" s="34"/>
      <c r="J799" s="30"/>
      <c r="Q799" s="28"/>
      <c r="S799" s="34"/>
      <c r="Z799" s="123"/>
      <c r="AK799" s="175" t="str">
        <f t="shared" si="104"/>
        <v>All Trigger TypesDebit ACH behaviorJul - 14Risk action</v>
      </c>
      <c r="AL799" t="s">
        <v>626</v>
      </c>
      <c r="AM799" t="s">
        <v>204</v>
      </c>
      <c r="AN799" t="s">
        <v>298</v>
      </c>
      <c r="AO799" t="s">
        <v>539</v>
      </c>
      <c r="AP799">
        <v>1</v>
      </c>
      <c r="AQ799">
        <v>244</v>
      </c>
      <c r="AR799">
        <v>4.0983607000000003E-3</v>
      </c>
      <c r="AS799" s="175" t="str">
        <f t="shared" si="105"/>
        <v>Jul - 14</v>
      </c>
      <c r="AX799" s="12"/>
      <c r="BF799" s="30"/>
    </row>
    <row r="800" spans="2:58" x14ac:dyDescent="0.3">
      <c r="B800" s="12"/>
      <c r="F800" s="123"/>
      <c r="I800" s="34"/>
      <c r="J800" s="30"/>
      <c r="Q800" s="28"/>
      <c r="S800" s="34"/>
      <c r="Z800" s="123"/>
      <c r="AK800" s="175" t="str">
        <f t="shared" si="104"/>
        <v>All Trigger TypesDebit ACH behaviorJul - 14Debit ACH</v>
      </c>
      <c r="AL800" t="s">
        <v>626</v>
      </c>
      <c r="AM800" t="s">
        <v>204</v>
      </c>
      <c r="AN800" t="s">
        <v>298</v>
      </c>
      <c r="AO800" t="s">
        <v>202</v>
      </c>
      <c r="AP800">
        <v>1</v>
      </c>
      <c r="AQ800">
        <v>244</v>
      </c>
      <c r="AR800">
        <v>4.0983607000000003E-3</v>
      </c>
      <c r="AS800" s="175" t="str">
        <f t="shared" si="105"/>
        <v>Jul - 14</v>
      </c>
      <c r="AX800" s="12"/>
      <c r="BF800" s="30"/>
    </row>
    <row r="801" spans="2:58" x14ac:dyDescent="0.3">
      <c r="B801" s="12"/>
      <c r="F801" s="123"/>
      <c r="I801" s="34"/>
      <c r="J801" s="30"/>
      <c r="Q801" s="28"/>
      <c r="S801" s="34"/>
      <c r="Z801" s="123"/>
      <c r="AK801" s="175" t="str">
        <f t="shared" si="104"/>
        <v>All Trigger TypesDebit ACH behaviorJul - 14No action</v>
      </c>
      <c r="AL801" t="s">
        <v>626</v>
      </c>
      <c r="AM801" t="s">
        <v>204</v>
      </c>
      <c r="AN801" t="s">
        <v>298</v>
      </c>
      <c r="AO801" t="s">
        <v>623</v>
      </c>
      <c r="AP801">
        <v>227</v>
      </c>
      <c r="AQ801">
        <v>244</v>
      </c>
      <c r="AR801">
        <v>0.93032786889999997</v>
      </c>
      <c r="AS801" s="175" t="str">
        <f t="shared" si="105"/>
        <v>Jul - 14</v>
      </c>
      <c r="AX801" s="12"/>
      <c r="BF801" s="30"/>
    </row>
    <row r="802" spans="2:58" x14ac:dyDescent="0.3">
      <c r="B802" s="12"/>
      <c r="F802" s="123"/>
      <c r="I802" s="34"/>
      <c r="J802" s="30"/>
      <c r="Q802" s="28"/>
      <c r="S802" s="34"/>
      <c r="Z802" s="123"/>
      <c r="AK802" s="175" t="str">
        <f t="shared" si="104"/>
        <v>All Trigger TypesDebit ACH behaviorJul - 14Customer contact</v>
      </c>
      <c r="AL802" t="s">
        <v>626</v>
      </c>
      <c r="AM802" t="s">
        <v>204</v>
      </c>
      <c r="AN802" t="s">
        <v>298</v>
      </c>
      <c r="AO802" t="s">
        <v>571</v>
      </c>
      <c r="AP802">
        <v>15</v>
      </c>
      <c r="AQ802">
        <v>244</v>
      </c>
      <c r="AR802">
        <v>6.1475409799999998E-2</v>
      </c>
      <c r="AS802" s="175" t="str">
        <f t="shared" si="105"/>
        <v>Jul - 14</v>
      </c>
      <c r="AX802" s="12"/>
      <c r="BF802" s="30"/>
    </row>
    <row r="803" spans="2:58" x14ac:dyDescent="0.3">
      <c r="B803" s="12"/>
      <c r="F803" s="123"/>
      <c r="I803" s="34"/>
      <c r="J803" s="30"/>
      <c r="Q803" s="28"/>
      <c r="S803" s="34"/>
      <c r="Z803" s="123"/>
      <c r="AK803" s="175" t="str">
        <f t="shared" si="104"/>
        <v>All Trigger TypesNo amortizationJul - 14Risk action</v>
      </c>
      <c r="AL803" t="s">
        <v>626</v>
      </c>
      <c r="AM803" t="s">
        <v>537</v>
      </c>
      <c r="AN803" t="s">
        <v>298</v>
      </c>
      <c r="AO803" t="s">
        <v>539</v>
      </c>
      <c r="AP803">
        <v>76</v>
      </c>
      <c r="AQ803">
        <v>4810</v>
      </c>
      <c r="AR803">
        <v>1.5800415799999998E-2</v>
      </c>
      <c r="AS803" s="175" t="str">
        <f t="shared" si="105"/>
        <v>Jul - 14</v>
      </c>
      <c r="AX803" s="12"/>
      <c r="BF803" s="30"/>
    </row>
    <row r="804" spans="2:58" x14ac:dyDescent="0.3">
      <c r="B804" s="12"/>
      <c r="F804" s="123"/>
      <c r="I804" s="34"/>
      <c r="J804" s="30"/>
      <c r="Q804" s="28"/>
      <c r="S804" s="34"/>
      <c r="Z804" s="123"/>
      <c r="AK804" s="175" t="str">
        <f t="shared" si="104"/>
        <v>All Trigger TypesNo amortizationJul - 14Payment plan</v>
      </c>
      <c r="AL804" t="s">
        <v>626</v>
      </c>
      <c r="AM804" t="s">
        <v>537</v>
      </c>
      <c r="AN804" t="s">
        <v>298</v>
      </c>
      <c r="AO804" t="s">
        <v>538</v>
      </c>
      <c r="AP804">
        <v>197</v>
      </c>
      <c r="AQ804">
        <v>4810</v>
      </c>
      <c r="AR804">
        <v>4.0956341E-2</v>
      </c>
      <c r="AS804" s="175" t="str">
        <f t="shared" si="105"/>
        <v>Jul - 14</v>
      </c>
      <c r="AX804" s="12"/>
      <c r="BF804" s="30"/>
    </row>
    <row r="805" spans="2:58" x14ac:dyDescent="0.3">
      <c r="B805" s="12"/>
      <c r="F805" s="123"/>
      <c r="I805" s="34"/>
      <c r="J805" s="30"/>
      <c r="Q805" s="28"/>
      <c r="S805" s="34"/>
      <c r="Z805" s="123"/>
      <c r="AK805" s="175" t="str">
        <f t="shared" si="104"/>
        <v>All Trigger TypesNo amortizationJul - 14Others</v>
      </c>
      <c r="AL805" t="s">
        <v>626</v>
      </c>
      <c r="AM805" t="s">
        <v>537</v>
      </c>
      <c r="AN805" t="s">
        <v>298</v>
      </c>
      <c r="AO805" t="s">
        <v>106</v>
      </c>
      <c r="AP805">
        <v>14</v>
      </c>
      <c r="AQ805">
        <v>4810</v>
      </c>
      <c r="AR805">
        <v>2.9106028999999999E-3</v>
      </c>
      <c r="AS805" s="175" t="str">
        <f t="shared" si="105"/>
        <v>Jul - 14</v>
      </c>
      <c r="AX805" s="12"/>
      <c r="BF805" s="30"/>
    </row>
    <row r="806" spans="2:58" x14ac:dyDescent="0.3">
      <c r="B806" s="12"/>
      <c r="F806" s="123"/>
      <c r="I806" s="34"/>
      <c r="J806" s="30"/>
      <c r="Q806" s="28"/>
      <c r="S806" s="34"/>
      <c r="Z806" s="123"/>
      <c r="AK806" s="175" t="str">
        <f t="shared" si="104"/>
        <v>All Trigger TypesNo amortizationJul - 14No action</v>
      </c>
      <c r="AL806" t="s">
        <v>626</v>
      </c>
      <c r="AM806" t="s">
        <v>537</v>
      </c>
      <c r="AN806" t="s">
        <v>298</v>
      </c>
      <c r="AO806" t="s">
        <v>623</v>
      </c>
      <c r="AP806">
        <v>3334</v>
      </c>
      <c r="AQ806">
        <v>4810</v>
      </c>
      <c r="AR806">
        <v>0.6931392931</v>
      </c>
      <c r="AS806" s="175" t="str">
        <f t="shared" si="105"/>
        <v>Jul - 14</v>
      </c>
      <c r="AX806" s="12"/>
      <c r="BF806" s="30"/>
    </row>
    <row r="807" spans="2:58" x14ac:dyDescent="0.3">
      <c r="B807" s="12"/>
      <c r="F807" s="123"/>
      <c r="I807" s="34"/>
      <c r="J807" s="30"/>
      <c r="Q807" s="28"/>
      <c r="S807" s="34"/>
      <c r="Z807" s="123"/>
      <c r="AK807" s="175" t="str">
        <f t="shared" si="104"/>
        <v>All Trigger TypesNo amortizationJul - 14Debit ACH</v>
      </c>
      <c r="AL807" t="s">
        <v>626</v>
      </c>
      <c r="AM807" t="s">
        <v>537</v>
      </c>
      <c r="AN807" t="s">
        <v>298</v>
      </c>
      <c r="AO807" t="s">
        <v>202</v>
      </c>
      <c r="AP807">
        <v>61</v>
      </c>
      <c r="AQ807">
        <v>4810</v>
      </c>
      <c r="AR807">
        <v>1.2681912700000001E-2</v>
      </c>
      <c r="AS807" s="175" t="str">
        <f t="shared" si="105"/>
        <v>Jul - 14</v>
      </c>
      <c r="AX807" s="12"/>
      <c r="BF807" s="30"/>
    </row>
    <row r="808" spans="2:58" x14ac:dyDescent="0.3">
      <c r="B808" s="12"/>
      <c r="F808" s="123"/>
      <c r="I808" s="34"/>
      <c r="J808" s="30"/>
      <c r="Q808" s="28"/>
      <c r="S808" s="34"/>
      <c r="Z808" s="123"/>
      <c r="AK808" s="175" t="str">
        <f t="shared" si="104"/>
        <v>All Trigger TypesNo amortizationJul - 14Customer contact</v>
      </c>
      <c r="AL808" t="s">
        <v>626</v>
      </c>
      <c r="AM808" t="s">
        <v>537</v>
      </c>
      <c r="AN808" t="s">
        <v>298</v>
      </c>
      <c r="AO808" t="s">
        <v>571</v>
      </c>
      <c r="AP808">
        <v>1128</v>
      </c>
      <c r="AQ808">
        <v>4810</v>
      </c>
      <c r="AR808">
        <v>0.2345114345</v>
      </c>
      <c r="AS808" s="175" t="str">
        <f t="shared" si="105"/>
        <v>Jul - 14</v>
      </c>
      <c r="AX808" s="12"/>
      <c r="BF808" s="30"/>
    </row>
    <row r="809" spans="2:58" x14ac:dyDescent="0.3">
      <c r="B809" s="12"/>
      <c r="F809" s="123"/>
      <c r="I809" s="34"/>
      <c r="J809" s="30"/>
      <c r="Q809" s="28"/>
      <c r="S809" s="34"/>
      <c r="Z809" s="123"/>
      <c r="AK809" s="175" t="str">
        <f t="shared" si="104"/>
        <v>All Trigger TypesOthersJul - 14Payment plan</v>
      </c>
      <c r="AL809" t="s">
        <v>626</v>
      </c>
      <c r="AM809" t="s">
        <v>106</v>
      </c>
      <c r="AN809" t="s">
        <v>298</v>
      </c>
      <c r="AO809" t="s">
        <v>538</v>
      </c>
      <c r="AP809">
        <v>31</v>
      </c>
      <c r="AQ809">
        <v>1061</v>
      </c>
      <c r="AR809">
        <v>2.9217719100000001E-2</v>
      </c>
      <c r="AS809" s="175" t="str">
        <f t="shared" si="105"/>
        <v>Jul - 14</v>
      </c>
      <c r="AX809" s="12"/>
      <c r="BF809" s="30"/>
    </row>
    <row r="810" spans="2:58" x14ac:dyDescent="0.3">
      <c r="B810" s="12"/>
      <c r="F810" s="123"/>
      <c r="I810" s="34"/>
      <c r="J810" s="30"/>
      <c r="Q810" s="28"/>
      <c r="S810" s="34"/>
      <c r="Z810" s="123"/>
      <c r="AK810" s="175" t="str">
        <f t="shared" si="104"/>
        <v>All Trigger TypesOthersJul - 14Risk action</v>
      </c>
      <c r="AL810" t="s">
        <v>626</v>
      </c>
      <c r="AM810" t="s">
        <v>106</v>
      </c>
      <c r="AN810" t="s">
        <v>298</v>
      </c>
      <c r="AO810" t="s">
        <v>539</v>
      </c>
      <c r="AP810">
        <v>12</v>
      </c>
      <c r="AQ810">
        <v>1061</v>
      </c>
      <c r="AR810">
        <v>1.13100848E-2</v>
      </c>
      <c r="AS810" s="175" t="str">
        <f t="shared" si="105"/>
        <v>Jul - 14</v>
      </c>
      <c r="AX810" s="12"/>
      <c r="BF810" s="30"/>
    </row>
    <row r="811" spans="2:58" x14ac:dyDescent="0.3">
      <c r="B811" s="12"/>
      <c r="F811" s="123"/>
      <c r="I811" s="34"/>
      <c r="J811" s="30"/>
      <c r="Q811" s="28"/>
      <c r="S811" s="34"/>
      <c r="Z811" s="123"/>
      <c r="AK811" s="175" t="str">
        <f t="shared" si="104"/>
        <v>All Trigger TypesOthersJul - 14Others</v>
      </c>
      <c r="AL811" t="s">
        <v>626</v>
      </c>
      <c r="AM811" t="s">
        <v>106</v>
      </c>
      <c r="AN811" t="s">
        <v>298</v>
      </c>
      <c r="AO811" t="s">
        <v>106</v>
      </c>
      <c r="AP811">
        <v>9</v>
      </c>
      <c r="AQ811">
        <v>1061</v>
      </c>
      <c r="AR811">
        <v>8.4825635999999996E-3</v>
      </c>
      <c r="AS811" s="175" t="str">
        <f t="shared" si="105"/>
        <v>Jul - 14</v>
      </c>
      <c r="AX811" s="12"/>
      <c r="BF811" s="30"/>
    </row>
    <row r="812" spans="2:58" x14ac:dyDescent="0.3">
      <c r="B812" s="12"/>
      <c r="F812" s="123"/>
      <c r="I812" s="34"/>
      <c r="J812" s="30"/>
      <c r="Q812" s="28"/>
      <c r="S812" s="34"/>
      <c r="Z812" s="123"/>
      <c r="AK812" s="175" t="str">
        <f t="shared" si="104"/>
        <v>All Trigger TypesOthersJul - 14No action</v>
      </c>
      <c r="AL812" t="s">
        <v>626</v>
      </c>
      <c r="AM812" t="s">
        <v>106</v>
      </c>
      <c r="AN812" t="s">
        <v>298</v>
      </c>
      <c r="AO812" t="s">
        <v>623</v>
      </c>
      <c r="AP812">
        <v>779</v>
      </c>
      <c r="AQ812">
        <v>1061</v>
      </c>
      <c r="AR812">
        <v>0.7342130066</v>
      </c>
      <c r="AS812" s="175" t="str">
        <f t="shared" si="105"/>
        <v>Jul - 14</v>
      </c>
      <c r="AX812" s="12"/>
      <c r="BF812" s="30"/>
    </row>
    <row r="813" spans="2:58" x14ac:dyDescent="0.3">
      <c r="B813" s="12"/>
      <c r="F813" s="123"/>
      <c r="I813" s="34"/>
      <c r="J813" s="30"/>
      <c r="Q813" s="28"/>
      <c r="S813" s="34"/>
      <c r="Z813" s="123"/>
      <c r="AK813" s="175" t="str">
        <f t="shared" si="104"/>
        <v>All Trigger TypesOthersJul - 14Debit ACH</v>
      </c>
      <c r="AL813" t="s">
        <v>626</v>
      </c>
      <c r="AM813" t="s">
        <v>106</v>
      </c>
      <c r="AN813" t="s">
        <v>298</v>
      </c>
      <c r="AO813" t="s">
        <v>202</v>
      </c>
      <c r="AP813">
        <v>8</v>
      </c>
      <c r="AQ813">
        <v>1061</v>
      </c>
      <c r="AR813">
        <v>7.5400566E-3</v>
      </c>
      <c r="AS813" s="175" t="str">
        <f t="shared" si="105"/>
        <v>Jul - 14</v>
      </c>
      <c r="AX813" s="12"/>
      <c r="BF813" s="30"/>
    </row>
    <row r="814" spans="2:58" x14ac:dyDescent="0.3">
      <c r="B814" s="12"/>
      <c r="F814" s="123"/>
      <c r="I814" s="34"/>
      <c r="J814" s="30"/>
      <c r="Q814" s="28"/>
      <c r="S814" s="34"/>
      <c r="Z814" s="123"/>
      <c r="AK814" s="175" t="str">
        <f t="shared" si="104"/>
        <v>All Trigger TypesOthersJul - 14Customer contact</v>
      </c>
      <c r="AL814" t="s">
        <v>626</v>
      </c>
      <c r="AM814" t="s">
        <v>106</v>
      </c>
      <c r="AN814" t="s">
        <v>298</v>
      </c>
      <c r="AO814" t="s">
        <v>571</v>
      </c>
      <c r="AP814">
        <v>222</v>
      </c>
      <c r="AQ814">
        <v>1061</v>
      </c>
      <c r="AR814">
        <v>0.20923656930000001</v>
      </c>
      <c r="AS814" s="175" t="str">
        <f t="shared" si="105"/>
        <v>Jul - 14</v>
      </c>
      <c r="AX814" s="12"/>
      <c r="BF814" s="30"/>
    </row>
    <row r="815" spans="2:58" x14ac:dyDescent="0.3">
      <c r="B815" s="12"/>
      <c r="F815" s="123"/>
      <c r="I815" s="34"/>
      <c r="J815" s="30"/>
      <c r="Q815" s="28"/>
      <c r="S815" s="34"/>
      <c r="Z815" s="123"/>
      <c r="AK815" s="175" t="str">
        <f t="shared" si="104"/>
        <v>All Trigger TypesAgingJun - 14Risk action</v>
      </c>
      <c r="AL815" t="s">
        <v>626</v>
      </c>
      <c r="AM815" t="s">
        <v>391</v>
      </c>
      <c r="AN815" t="s">
        <v>297</v>
      </c>
      <c r="AO815" t="s">
        <v>539</v>
      </c>
      <c r="AP815">
        <v>15</v>
      </c>
      <c r="AQ815">
        <v>700</v>
      </c>
      <c r="AR815">
        <v>2.1428571399999999E-2</v>
      </c>
      <c r="AS815" s="175" t="str">
        <f t="shared" si="105"/>
        <v>Jun - 14</v>
      </c>
      <c r="AX815" s="12"/>
      <c r="BF815" s="30"/>
    </row>
    <row r="816" spans="2:58" x14ac:dyDescent="0.3">
      <c r="B816" s="12"/>
      <c r="F816" s="123"/>
      <c r="I816" s="34"/>
      <c r="J816" s="30"/>
      <c r="Q816" s="28"/>
      <c r="S816" s="34"/>
      <c r="Z816" s="123"/>
      <c r="AK816" s="175" t="str">
        <f t="shared" si="104"/>
        <v>All Trigger TypesAgingJun - 14Payment plan</v>
      </c>
      <c r="AL816" t="s">
        <v>626</v>
      </c>
      <c r="AM816" t="s">
        <v>391</v>
      </c>
      <c r="AN816" t="s">
        <v>297</v>
      </c>
      <c r="AO816" t="s">
        <v>538</v>
      </c>
      <c r="AP816">
        <v>43</v>
      </c>
      <c r="AQ816">
        <v>700</v>
      </c>
      <c r="AR816">
        <v>6.14285714E-2</v>
      </c>
      <c r="AS816" s="175" t="str">
        <f t="shared" si="105"/>
        <v>Jun - 14</v>
      </c>
      <c r="AX816" s="12"/>
      <c r="BF816" s="30"/>
    </row>
    <row r="817" spans="2:58" x14ac:dyDescent="0.3">
      <c r="B817" s="12"/>
      <c r="F817" s="123"/>
      <c r="I817" s="34"/>
      <c r="J817" s="30"/>
      <c r="Q817" s="28"/>
      <c r="S817" s="34"/>
      <c r="Z817" s="123"/>
      <c r="AK817" s="175" t="str">
        <f t="shared" si="104"/>
        <v>All Trigger TypesAgingJun - 14No action</v>
      </c>
      <c r="AL817" t="s">
        <v>626</v>
      </c>
      <c r="AM817" t="s">
        <v>391</v>
      </c>
      <c r="AN817" t="s">
        <v>297</v>
      </c>
      <c r="AO817" t="s">
        <v>623</v>
      </c>
      <c r="AP817">
        <v>435</v>
      </c>
      <c r="AQ817">
        <v>700</v>
      </c>
      <c r="AR817">
        <v>0.62142857139999996</v>
      </c>
      <c r="AS817" s="175" t="str">
        <f t="shared" si="105"/>
        <v>Jun - 14</v>
      </c>
      <c r="AX817" s="12"/>
      <c r="BF817" s="30"/>
    </row>
    <row r="818" spans="2:58" x14ac:dyDescent="0.3">
      <c r="B818" s="12"/>
      <c r="F818" s="123"/>
      <c r="I818" s="34"/>
      <c r="J818" s="30"/>
      <c r="Q818" s="28"/>
      <c r="S818" s="34"/>
      <c r="Z818" s="123"/>
      <c r="AK818" s="175" t="str">
        <f t="shared" si="104"/>
        <v>All Trigger TypesAgingJun - 14Debit ACH</v>
      </c>
      <c r="AL818" t="s">
        <v>626</v>
      </c>
      <c r="AM818" t="s">
        <v>391</v>
      </c>
      <c r="AN818" t="s">
        <v>297</v>
      </c>
      <c r="AO818" t="s">
        <v>202</v>
      </c>
      <c r="AP818">
        <v>15</v>
      </c>
      <c r="AQ818">
        <v>700</v>
      </c>
      <c r="AR818">
        <v>2.1428571399999999E-2</v>
      </c>
      <c r="AS818" s="175" t="str">
        <f t="shared" si="105"/>
        <v>Jun - 14</v>
      </c>
      <c r="AX818" s="12"/>
      <c r="BF818" s="30"/>
    </row>
    <row r="819" spans="2:58" x14ac:dyDescent="0.3">
      <c r="B819" s="12"/>
      <c r="F819" s="123"/>
      <c r="I819" s="34"/>
      <c r="J819" s="30"/>
      <c r="Q819" s="28"/>
      <c r="S819" s="34"/>
      <c r="Z819" s="123"/>
      <c r="AK819" s="175" t="str">
        <f t="shared" si="104"/>
        <v>All Trigger TypesAgingJun - 14Customer contact</v>
      </c>
      <c r="AL819" t="s">
        <v>626</v>
      </c>
      <c r="AM819" t="s">
        <v>391</v>
      </c>
      <c r="AN819" t="s">
        <v>297</v>
      </c>
      <c r="AO819" t="s">
        <v>571</v>
      </c>
      <c r="AP819">
        <v>192</v>
      </c>
      <c r="AQ819">
        <v>700</v>
      </c>
      <c r="AR819">
        <v>0.27428571429999998</v>
      </c>
      <c r="AS819" s="175" t="str">
        <f t="shared" si="105"/>
        <v>Jun - 14</v>
      </c>
      <c r="AX819" s="12"/>
      <c r="BF819" s="30"/>
    </row>
    <row r="820" spans="2:58" x14ac:dyDescent="0.3">
      <c r="B820" s="12"/>
      <c r="F820" s="123"/>
      <c r="I820" s="34"/>
      <c r="J820" s="30"/>
      <c r="Q820" s="28"/>
      <c r="S820" s="34"/>
      <c r="Z820" s="123"/>
      <c r="AK820" s="175" t="str">
        <f t="shared" si="104"/>
        <v>All Trigger TypesCV dropJun - 14Risk action</v>
      </c>
      <c r="AL820" t="s">
        <v>626</v>
      </c>
      <c r="AM820" t="s">
        <v>203</v>
      </c>
      <c r="AN820" t="s">
        <v>297</v>
      </c>
      <c r="AO820" t="s">
        <v>539</v>
      </c>
      <c r="AP820">
        <v>10</v>
      </c>
      <c r="AQ820">
        <v>1006</v>
      </c>
      <c r="AR820">
        <v>9.9403579000000002E-3</v>
      </c>
      <c r="AS820" s="175" t="str">
        <f t="shared" si="105"/>
        <v>Jun - 14</v>
      </c>
      <c r="AX820" s="12"/>
      <c r="BF820" s="30"/>
    </row>
    <row r="821" spans="2:58" x14ac:dyDescent="0.3">
      <c r="B821" s="12"/>
      <c r="F821" s="123"/>
      <c r="I821" s="34"/>
      <c r="J821" s="30"/>
      <c r="Q821" s="28"/>
      <c r="S821" s="34"/>
      <c r="Z821" s="123"/>
      <c r="AK821" s="175" t="str">
        <f t="shared" si="104"/>
        <v>All Trigger TypesCV dropJun - 14Payment plan</v>
      </c>
      <c r="AL821" t="s">
        <v>626</v>
      </c>
      <c r="AM821" t="s">
        <v>203</v>
      </c>
      <c r="AN821" t="s">
        <v>297</v>
      </c>
      <c r="AO821" t="s">
        <v>538</v>
      </c>
      <c r="AP821">
        <v>12</v>
      </c>
      <c r="AQ821">
        <v>1006</v>
      </c>
      <c r="AR821">
        <v>1.1928429399999999E-2</v>
      </c>
      <c r="AS821" s="175" t="str">
        <f t="shared" si="105"/>
        <v>Jun - 14</v>
      </c>
      <c r="AX821" s="12"/>
      <c r="BF821" s="30"/>
    </row>
    <row r="822" spans="2:58" x14ac:dyDescent="0.3">
      <c r="B822" s="12"/>
      <c r="F822" s="123"/>
      <c r="I822" s="34"/>
      <c r="J822" s="30"/>
      <c r="Q822" s="28"/>
      <c r="S822" s="34"/>
      <c r="Z822" s="123"/>
      <c r="AK822" s="175" t="str">
        <f t="shared" si="104"/>
        <v>All Trigger TypesCV dropJun - 14Others</v>
      </c>
      <c r="AL822" t="s">
        <v>626</v>
      </c>
      <c r="AM822" t="s">
        <v>203</v>
      </c>
      <c r="AN822" t="s">
        <v>297</v>
      </c>
      <c r="AO822" t="s">
        <v>106</v>
      </c>
      <c r="AP822">
        <v>3</v>
      </c>
      <c r="AQ822">
        <v>1006</v>
      </c>
      <c r="AR822">
        <v>2.9821074E-3</v>
      </c>
      <c r="AS822" s="175" t="str">
        <f t="shared" si="105"/>
        <v>Jun - 14</v>
      </c>
      <c r="AX822" s="12"/>
      <c r="BF822" s="30"/>
    </row>
    <row r="823" spans="2:58" x14ac:dyDescent="0.3">
      <c r="B823" s="12"/>
      <c r="F823" s="123"/>
      <c r="I823" s="34"/>
      <c r="J823" s="30"/>
      <c r="Q823" s="28"/>
      <c r="S823" s="34"/>
      <c r="Z823" s="123"/>
      <c r="AK823" s="175" t="str">
        <f t="shared" si="104"/>
        <v>All Trigger TypesCV dropJun - 14No action</v>
      </c>
      <c r="AL823" t="s">
        <v>626</v>
      </c>
      <c r="AM823" t="s">
        <v>203</v>
      </c>
      <c r="AN823" t="s">
        <v>297</v>
      </c>
      <c r="AO823" t="s">
        <v>623</v>
      </c>
      <c r="AP823">
        <v>773</v>
      </c>
      <c r="AQ823">
        <v>1006</v>
      </c>
      <c r="AR823">
        <v>0.76838966200000003</v>
      </c>
      <c r="AS823" s="175" t="str">
        <f t="shared" si="105"/>
        <v>Jun - 14</v>
      </c>
      <c r="AX823" s="12"/>
      <c r="BF823" s="30"/>
    </row>
    <row r="824" spans="2:58" x14ac:dyDescent="0.3">
      <c r="B824" s="12"/>
      <c r="F824" s="123"/>
      <c r="I824" s="34"/>
      <c r="J824" s="30"/>
      <c r="Q824" s="28"/>
      <c r="S824" s="34"/>
      <c r="Z824" s="123"/>
      <c r="AK824" s="175" t="str">
        <f t="shared" si="104"/>
        <v>All Trigger TypesCV dropJun - 14Debit ACH</v>
      </c>
      <c r="AL824" t="s">
        <v>626</v>
      </c>
      <c r="AM824" t="s">
        <v>203</v>
      </c>
      <c r="AN824" t="s">
        <v>297</v>
      </c>
      <c r="AO824" t="s">
        <v>202</v>
      </c>
      <c r="AP824">
        <v>7</v>
      </c>
      <c r="AQ824">
        <v>1006</v>
      </c>
      <c r="AR824">
        <v>6.9582504999999998E-3</v>
      </c>
      <c r="AS824" s="175" t="str">
        <f t="shared" si="105"/>
        <v>Jun - 14</v>
      </c>
      <c r="AX824" s="12"/>
      <c r="BF824" s="30"/>
    </row>
    <row r="825" spans="2:58" x14ac:dyDescent="0.3">
      <c r="B825" s="12"/>
      <c r="F825" s="123"/>
      <c r="I825" s="34"/>
      <c r="J825" s="30"/>
      <c r="Q825" s="28"/>
      <c r="S825" s="34"/>
      <c r="Z825" s="123"/>
      <c r="AK825" s="175" t="str">
        <f t="shared" si="104"/>
        <v>All Trigger TypesCV dropJun - 14Customer contact</v>
      </c>
      <c r="AL825" t="s">
        <v>626</v>
      </c>
      <c r="AM825" t="s">
        <v>203</v>
      </c>
      <c r="AN825" t="s">
        <v>297</v>
      </c>
      <c r="AO825" t="s">
        <v>571</v>
      </c>
      <c r="AP825">
        <v>201</v>
      </c>
      <c r="AQ825">
        <v>1006</v>
      </c>
      <c r="AR825">
        <v>0.1998011928</v>
      </c>
      <c r="AS825" s="175" t="str">
        <f t="shared" si="105"/>
        <v>Jun - 14</v>
      </c>
      <c r="AX825" s="12"/>
      <c r="BF825" s="30"/>
    </row>
    <row r="826" spans="2:58" x14ac:dyDescent="0.3">
      <c r="B826" s="12"/>
      <c r="F826" s="123"/>
      <c r="I826" s="34"/>
      <c r="J826" s="30"/>
      <c r="Q826" s="28"/>
      <c r="S826" s="34"/>
      <c r="Z826" s="123"/>
      <c r="AK826" s="175" t="str">
        <f t="shared" si="104"/>
        <v>All Trigger TypesDebit ACH behaviorJun - 14Risk action</v>
      </c>
      <c r="AL826" t="s">
        <v>626</v>
      </c>
      <c r="AM826" t="s">
        <v>204</v>
      </c>
      <c r="AN826" t="s">
        <v>297</v>
      </c>
      <c r="AO826" t="s">
        <v>539</v>
      </c>
      <c r="AP826">
        <v>2</v>
      </c>
      <c r="AQ826">
        <v>327</v>
      </c>
      <c r="AR826">
        <v>6.1162079999999997E-3</v>
      </c>
      <c r="AS826" s="175" t="str">
        <f t="shared" si="105"/>
        <v>Jun - 14</v>
      </c>
      <c r="AX826" s="12"/>
      <c r="BF826" s="30"/>
    </row>
    <row r="827" spans="2:58" x14ac:dyDescent="0.3">
      <c r="B827" s="12"/>
      <c r="F827" s="123"/>
      <c r="I827" s="34"/>
      <c r="J827" s="30"/>
      <c r="Q827" s="28"/>
      <c r="S827" s="34"/>
      <c r="Z827" s="123"/>
      <c r="AK827" s="175" t="str">
        <f t="shared" si="104"/>
        <v>All Trigger TypesDebit ACH behaviorJun - 14Payment plan</v>
      </c>
      <c r="AL827" t="s">
        <v>626</v>
      </c>
      <c r="AM827" t="s">
        <v>204</v>
      </c>
      <c r="AN827" t="s">
        <v>297</v>
      </c>
      <c r="AO827" t="s">
        <v>538</v>
      </c>
      <c r="AP827">
        <v>2</v>
      </c>
      <c r="AQ827">
        <v>327</v>
      </c>
      <c r="AR827">
        <v>6.1162079999999997E-3</v>
      </c>
      <c r="AS827" s="175" t="str">
        <f t="shared" si="105"/>
        <v>Jun - 14</v>
      </c>
      <c r="AX827" s="12"/>
      <c r="BF827" s="30"/>
    </row>
    <row r="828" spans="2:58" x14ac:dyDescent="0.3">
      <c r="B828" s="12"/>
      <c r="F828" s="123"/>
      <c r="I828" s="34"/>
      <c r="J828" s="30"/>
      <c r="Q828" s="28"/>
      <c r="S828" s="34"/>
      <c r="Z828" s="123"/>
      <c r="AK828" s="175" t="str">
        <f t="shared" si="104"/>
        <v>All Trigger TypesDebit ACH behaviorJun - 14Others</v>
      </c>
      <c r="AL828" t="s">
        <v>626</v>
      </c>
      <c r="AM828" t="s">
        <v>204</v>
      </c>
      <c r="AN828" t="s">
        <v>297</v>
      </c>
      <c r="AO828" t="s">
        <v>106</v>
      </c>
      <c r="AP828">
        <v>1</v>
      </c>
      <c r="AQ828">
        <v>327</v>
      </c>
      <c r="AR828">
        <v>3.0581039999999999E-3</v>
      </c>
      <c r="AS828" s="175" t="str">
        <f t="shared" si="105"/>
        <v>Jun - 14</v>
      </c>
      <c r="AX828" s="12"/>
      <c r="BF828" s="30"/>
    </row>
    <row r="829" spans="2:58" x14ac:dyDescent="0.3">
      <c r="B829" s="12"/>
      <c r="F829" s="123"/>
      <c r="I829" s="34"/>
      <c r="J829" s="30"/>
      <c r="Q829" s="28"/>
      <c r="S829" s="34"/>
      <c r="Z829" s="123"/>
      <c r="AK829" s="175" t="str">
        <f t="shared" si="104"/>
        <v>All Trigger TypesDebit ACH behaviorJun - 14No action</v>
      </c>
      <c r="AL829" t="s">
        <v>626</v>
      </c>
      <c r="AM829" t="s">
        <v>204</v>
      </c>
      <c r="AN829" t="s">
        <v>297</v>
      </c>
      <c r="AO829" t="s">
        <v>623</v>
      </c>
      <c r="AP829">
        <v>287</v>
      </c>
      <c r="AQ829">
        <v>327</v>
      </c>
      <c r="AR829">
        <v>0.87767584099999996</v>
      </c>
      <c r="AS829" s="175" t="str">
        <f t="shared" si="105"/>
        <v>Jun - 14</v>
      </c>
      <c r="AX829" s="12"/>
      <c r="BF829" s="30"/>
    </row>
    <row r="830" spans="2:58" x14ac:dyDescent="0.3">
      <c r="B830" s="12"/>
      <c r="F830" s="123"/>
      <c r="I830" s="34"/>
      <c r="J830" s="30"/>
      <c r="Q830" s="28"/>
      <c r="S830" s="34"/>
      <c r="Z830" s="123"/>
      <c r="AK830" s="175" t="str">
        <f t="shared" si="104"/>
        <v>All Trigger TypesDebit ACH behaviorJun - 14Debit ACH</v>
      </c>
      <c r="AL830" t="s">
        <v>626</v>
      </c>
      <c r="AM830" t="s">
        <v>204</v>
      </c>
      <c r="AN830" t="s">
        <v>297</v>
      </c>
      <c r="AO830" t="s">
        <v>202</v>
      </c>
      <c r="AP830">
        <v>1</v>
      </c>
      <c r="AQ830">
        <v>327</v>
      </c>
      <c r="AR830">
        <v>3.0581039999999999E-3</v>
      </c>
      <c r="AS830" s="175" t="str">
        <f t="shared" si="105"/>
        <v>Jun - 14</v>
      </c>
      <c r="AX830" s="12"/>
      <c r="BF830" s="30"/>
    </row>
    <row r="831" spans="2:58" x14ac:dyDescent="0.3">
      <c r="B831" s="12"/>
      <c r="F831" s="123"/>
      <c r="I831" s="34"/>
      <c r="J831" s="30"/>
      <c r="Q831" s="28"/>
      <c r="S831" s="34"/>
      <c r="Z831" s="123"/>
      <c r="AK831" s="175" t="str">
        <f t="shared" si="104"/>
        <v>All Trigger TypesDebit ACH behaviorJun - 14Customer contact</v>
      </c>
      <c r="AL831" t="s">
        <v>626</v>
      </c>
      <c r="AM831" t="s">
        <v>204</v>
      </c>
      <c r="AN831" t="s">
        <v>297</v>
      </c>
      <c r="AO831" t="s">
        <v>571</v>
      </c>
      <c r="AP831">
        <v>34</v>
      </c>
      <c r="AQ831">
        <v>327</v>
      </c>
      <c r="AR831">
        <v>0.1039755352</v>
      </c>
      <c r="AS831" s="175" t="str">
        <f t="shared" si="105"/>
        <v>Jun - 14</v>
      </c>
      <c r="AX831" s="12"/>
      <c r="BF831" s="30"/>
    </row>
    <row r="832" spans="2:58" x14ac:dyDescent="0.3">
      <c r="B832" s="12"/>
      <c r="F832" s="123"/>
      <c r="I832" s="34"/>
      <c r="J832" s="30"/>
      <c r="Q832" s="28"/>
      <c r="S832" s="34"/>
      <c r="Z832" s="123"/>
      <c r="AK832" s="175" t="str">
        <f t="shared" si="104"/>
        <v>All Trigger TypesNo amortizationJun - 14Risk action</v>
      </c>
      <c r="AL832" t="s">
        <v>626</v>
      </c>
      <c r="AM832" t="s">
        <v>537</v>
      </c>
      <c r="AN832" t="s">
        <v>297</v>
      </c>
      <c r="AO832" t="s">
        <v>539</v>
      </c>
      <c r="AP832">
        <v>92</v>
      </c>
      <c r="AQ832">
        <v>3731</v>
      </c>
      <c r="AR832">
        <v>2.4658268600000002E-2</v>
      </c>
      <c r="AS832" s="175" t="str">
        <f t="shared" si="105"/>
        <v>Jun - 14</v>
      </c>
      <c r="AX832" s="12"/>
      <c r="BF832" s="30"/>
    </row>
    <row r="833" spans="2:58" x14ac:dyDescent="0.3">
      <c r="B833" s="12"/>
      <c r="F833" s="123"/>
      <c r="I833" s="34"/>
      <c r="J833" s="30"/>
      <c r="Q833" s="28"/>
      <c r="S833" s="34"/>
      <c r="Z833" s="123"/>
      <c r="AK833" s="175" t="str">
        <f t="shared" si="104"/>
        <v>All Trigger TypesNo amortizationJun - 14Payment plan</v>
      </c>
      <c r="AL833" t="s">
        <v>626</v>
      </c>
      <c r="AM833" t="s">
        <v>537</v>
      </c>
      <c r="AN833" t="s">
        <v>297</v>
      </c>
      <c r="AO833" t="s">
        <v>538</v>
      </c>
      <c r="AP833">
        <v>238</v>
      </c>
      <c r="AQ833">
        <v>3731</v>
      </c>
      <c r="AR833">
        <v>6.3789868700000002E-2</v>
      </c>
      <c r="AS833" s="175" t="str">
        <f t="shared" si="105"/>
        <v>Jun - 14</v>
      </c>
      <c r="AX833" s="12"/>
      <c r="BF833" s="30"/>
    </row>
    <row r="834" spans="2:58" x14ac:dyDescent="0.3">
      <c r="B834" s="12"/>
      <c r="F834" s="123"/>
      <c r="I834" s="34"/>
      <c r="J834" s="30"/>
      <c r="Q834" s="28"/>
      <c r="S834" s="34"/>
      <c r="Z834" s="123"/>
      <c r="AK834" s="175" t="str">
        <f t="shared" si="104"/>
        <v>All Trigger TypesNo amortizationJun - 14Others</v>
      </c>
      <c r="AL834" t="s">
        <v>626</v>
      </c>
      <c r="AM834" t="s">
        <v>537</v>
      </c>
      <c r="AN834" t="s">
        <v>297</v>
      </c>
      <c r="AO834" t="s">
        <v>106</v>
      </c>
      <c r="AP834">
        <v>18</v>
      </c>
      <c r="AQ834">
        <v>3731</v>
      </c>
      <c r="AR834">
        <v>4.8244437999999997E-3</v>
      </c>
      <c r="AS834" s="175" t="str">
        <f t="shared" si="105"/>
        <v>Jun - 14</v>
      </c>
      <c r="AX834" s="12"/>
      <c r="BF834" s="30"/>
    </row>
    <row r="835" spans="2:58" x14ac:dyDescent="0.3">
      <c r="B835" s="12"/>
      <c r="F835" s="123"/>
      <c r="I835" s="34"/>
      <c r="J835" s="30"/>
      <c r="Q835" s="28"/>
      <c r="S835" s="34"/>
      <c r="Z835" s="123"/>
      <c r="AK835" s="175" t="str">
        <f t="shared" si="104"/>
        <v>All Trigger TypesNo amortizationJun - 14No action</v>
      </c>
      <c r="AL835" t="s">
        <v>626</v>
      </c>
      <c r="AM835" t="s">
        <v>537</v>
      </c>
      <c r="AN835" t="s">
        <v>297</v>
      </c>
      <c r="AO835" t="s">
        <v>623</v>
      </c>
      <c r="AP835">
        <v>2399</v>
      </c>
      <c r="AQ835">
        <v>3731</v>
      </c>
      <c r="AR835">
        <v>0.64299115520000005</v>
      </c>
      <c r="AS835" s="175" t="str">
        <f t="shared" si="105"/>
        <v>Jun - 14</v>
      </c>
      <c r="AX835" s="12"/>
      <c r="BF835" s="30"/>
    </row>
    <row r="836" spans="2:58" x14ac:dyDescent="0.3">
      <c r="B836" s="12"/>
      <c r="F836" s="123"/>
      <c r="I836" s="34"/>
      <c r="J836" s="30"/>
      <c r="Q836" s="28"/>
      <c r="S836" s="34"/>
      <c r="Z836" s="123"/>
      <c r="AK836" s="175" t="str">
        <f t="shared" si="104"/>
        <v>All Trigger TypesNo amortizationJun - 14Debit ACH</v>
      </c>
      <c r="AL836" t="s">
        <v>626</v>
      </c>
      <c r="AM836" t="s">
        <v>537</v>
      </c>
      <c r="AN836" t="s">
        <v>297</v>
      </c>
      <c r="AO836" t="s">
        <v>202</v>
      </c>
      <c r="AP836">
        <v>81</v>
      </c>
      <c r="AQ836">
        <v>3731</v>
      </c>
      <c r="AR836">
        <v>2.1709997299999999E-2</v>
      </c>
      <c r="AS836" s="175" t="str">
        <f t="shared" si="105"/>
        <v>Jun - 14</v>
      </c>
      <c r="AX836" s="12"/>
      <c r="BF836" s="30"/>
    </row>
    <row r="837" spans="2:58" x14ac:dyDescent="0.3">
      <c r="B837" s="12"/>
      <c r="F837" s="123"/>
      <c r="I837" s="34"/>
      <c r="J837" s="30"/>
      <c r="Q837" s="28"/>
      <c r="S837" s="34"/>
      <c r="Z837" s="123"/>
      <c r="AK837" s="175" t="str">
        <f t="shared" ref="AK837:AK900" si="106">CONCATENATE(AL837,AM837,AN837,AO837)</f>
        <v>All Trigger TypesNo amortizationJun - 14Customer contact</v>
      </c>
      <c r="AL837" t="s">
        <v>626</v>
      </c>
      <c r="AM837" t="s">
        <v>537</v>
      </c>
      <c r="AN837" t="s">
        <v>297</v>
      </c>
      <c r="AO837" t="s">
        <v>571</v>
      </c>
      <c r="AP837">
        <v>903</v>
      </c>
      <c r="AQ837">
        <v>3731</v>
      </c>
      <c r="AR837">
        <v>0.2420262664</v>
      </c>
      <c r="AS837" s="175" t="str">
        <f t="shared" ref="AS837:AS900" si="107">IF(AN837="All Months","All Months",CONCATENATE(TEXT(AN837,"mmm")," - ", TEXT(AN837,"dd")))</f>
        <v>Jun - 14</v>
      </c>
      <c r="AX837" s="12"/>
      <c r="BF837" s="30"/>
    </row>
    <row r="838" spans="2:58" x14ac:dyDescent="0.3">
      <c r="B838" s="12"/>
      <c r="F838" s="123"/>
      <c r="I838" s="34"/>
      <c r="J838" s="30"/>
      <c r="Q838" s="28"/>
      <c r="S838" s="34"/>
      <c r="Z838" s="123"/>
      <c r="AK838" s="175" t="str">
        <f t="shared" si="106"/>
        <v>All Trigger TypesOthersJun - 14Risk action</v>
      </c>
      <c r="AL838" t="s">
        <v>626</v>
      </c>
      <c r="AM838" t="s">
        <v>106</v>
      </c>
      <c r="AN838" t="s">
        <v>297</v>
      </c>
      <c r="AO838" t="s">
        <v>539</v>
      </c>
      <c r="AP838">
        <v>19</v>
      </c>
      <c r="AQ838">
        <v>1176</v>
      </c>
      <c r="AR838">
        <v>1.6156462600000001E-2</v>
      </c>
      <c r="AS838" s="175" t="str">
        <f t="shared" si="107"/>
        <v>Jun - 14</v>
      </c>
      <c r="AX838" s="12"/>
      <c r="BF838" s="30"/>
    </row>
    <row r="839" spans="2:58" x14ac:dyDescent="0.3">
      <c r="B839" s="12"/>
      <c r="F839" s="123"/>
      <c r="I839" s="34"/>
      <c r="J839" s="30"/>
      <c r="Q839" s="28"/>
      <c r="S839" s="34"/>
      <c r="Z839" s="123"/>
      <c r="AK839" s="175" t="str">
        <f t="shared" si="106"/>
        <v>All Trigger TypesOthersJun - 14Payment plan</v>
      </c>
      <c r="AL839" t="s">
        <v>626</v>
      </c>
      <c r="AM839" t="s">
        <v>106</v>
      </c>
      <c r="AN839" t="s">
        <v>297</v>
      </c>
      <c r="AO839" t="s">
        <v>538</v>
      </c>
      <c r="AP839">
        <v>43</v>
      </c>
      <c r="AQ839">
        <v>1176</v>
      </c>
      <c r="AR839">
        <v>3.6564625900000002E-2</v>
      </c>
      <c r="AS839" s="175" t="str">
        <f t="shared" si="107"/>
        <v>Jun - 14</v>
      </c>
      <c r="AX839" s="12"/>
      <c r="BF839" s="30"/>
    </row>
    <row r="840" spans="2:58" x14ac:dyDescent="0.3">
      <c r="B840" s="12"/>
      <c r="F840" s="123"/>
      <c r="I840" s="34"/>
      <c r="J840" s="30"/>
      <c r="Q840" s="28"/>
      <c r="S840" s="34"/>
      <c r="Z840" s="123"/>
      <c r="AK840" s="175" t="str">
        <f t="shared" si="106"/>
        <v>All Trigger TypesOthersJun - 14Others</v>
      </c>
      <c r="AL840" t="s">
        <v>626</v>
      </c>
      <c r="AM840" t="s">
        <v>106</v>
      </c>
      <c r="AN840" t="s">
        <v>297</v>
      </c>
      <c r="AO840" t="s">
        <v>106</v>
      </c>
      <c r="AP840">
        <v>40</v>
      </c>
      <c r="AQ840">
        <v>1176</v>
      </c>
      <c r="AR840">
        <v>3.4013605400000001E-2</v>
      </c>
      <c r="AS840" s="175" t="str">
        <f t="shared" si="107"/>
        <v>Jun - 14</v>
      </c>
      <c r="AX840" s="12"/>
      <c r="BF840" s="30"/>
    </row>
    <row r="841" spans="2:58" x14ac:dyDescent="0.3">
      <c r="B841" s="12"/>
      <c r="F841" s="123"/>
      <c r="I841" s="34"/>
      <c r="J841" s="30"/>
      <c r="Q841" s="28"/>
      <c r="S841" s="34"/>
      <c r="Z841" s="123"/>
      <c r="AK841" s="175" t="str">
        <f t="shared" si="106"/>
        <v>All Trigger TypesOthersJun - 14No action</v>
      </c>
      <c r="AL841" t="s">
        <v>626</v>
      </c>
      <c r="AM841" t="s">
        <v>106</v>
      </c>
      <c r="AN841" t="s">
        <v>297</v>
      </c>
      <c r="AO841" t="s">
        <v>623</v>
      </c>
      <c r="AP841">
        <v>801</v>
      </c>
      <c r="AQ841">
        <v>1176</v>
      </c>
      <c r="AR841">
        <v>0.68112244899999996</v>
      </c>
      <c r="AS841" s="175" t="str">
        <f t="shared" si="107"/>
        <v>Jun - 14</v>
      </c>
      <c r="AX841" s="12"/>
      <c r="BF841" s="30"/>
    </row>
    <row r="842" spans="2:58" x14ac:dyDescent="0.3">
      <c r="B842" s="12"/>
      <c r="F842" s="123"/>
      <c r="I842" s="34"/>
      <c r="J842" s="30"/>
      <c r="Q842" s="28"/>
      <c r="S842" s="34"/>
      <c r="Z842" s="123"/>
      <c r="AK842" s="175" t="str">
        <f t="shared" si="106"/>
        <v>All Trigger TypesOthersJun - 14Debit ACH</v>
      </c>
      <c r="AL842" t="s">
        <v>626</v>
      </c>
      <c r="AM842" t="s">
        <v>106</v>
      </c>
      <c r="AN842" t="s">
        <v>297</v>
      </c>
      <c r="AO842" t="s">
        <v>202</v>
      </c>
      <c r="AP842">
        <v>16</v>
      </c>
      <c r="AQ842">
        <v>1176</v>
      </c>
      <c r="AR842">
        <v>1.36054422E-2</v>
      </c>
      <c r="AS842" s="175" t="str">
        <f t="shared" si="107"/>
        <v>Jun - 14</v>
      </c>
      <c r="AX842" s="12"/>
      <c r="BF842" s="30"/>
    </row>
    <row r="843" spans="2:58" x14ac:dyDescent="0.3">
      <c r="B843" s="12"/>
      <c r="F843" s="123"/>
      <c r="I843" s="34"/>
      <c r="J843" s="30"/>
      <c r="Q843" s="28"/>
      <c r="S843" s="34"/>
      <c r="Z843" s="123"/>
      <c r="AK843" s="175" t="str">
        <f t="shared" si="106"/>
        <v>All Trigger TypesOthersJun - 14Customer contact</v>
      </c>
      <c r="AL843" t="s">
        <v>626</v>
      </c>
      <c r="AM843" t="s">
        <v>106</v>
      </c>
      <c r="AN843" t="s">
        <v>297</v>
      </c>
      <c r="AO843" t="s">
        <v>571</v>
      </c>
      <c r="AP843">
        <v>257</v>
      </c>
      <c r="AQ843">
        <v>1176</v>
      </c>
      <c r="AR843">
        <v>0.21853741500000001</v>
      </c>
      <c r="AS843" s="175" t="str">
        <f t="shared" si="107"/>
        <v>Jun - 14</v>
      </c>
      <c r="AX843" s="12"/>
      <c r="BF843" s="30"/>
    </row>
    <row r="844" spans="2:58" x14ac:dyDescent="0.3">
      <c r="B844" s="12"/>
      <c r="F844" s="123"/>
      <c r="I844" s="34"/>
      <c r="J844" s="30"/>
      <c r="Q844" s="28"/>
      <c r="S844" s="34"/>
      <c r="Z844" s="123"/>
      <c r="AK844" s="175" t="str">
        <f t="shared" si="106"/>
        <v>All Trigger TypesAgingMar - 14Payment plan</v>
      </c>
      <c r="AL844" t="s">
        <v>626</v>
      </c>
      <c r="AM844" t="s">
        <v>391</v>
      </c>
      <c r="AN844" t="s">
        <v>525</v>
      </c>
      <c r="AO844" t="s">
        <v>538</v>
      </c>
      <c r="AP844">
        <v>15</v>
      </c>
      <c r="AQ844">
        <v>476</v>
      </c>
      <c r="AR844">
        <v>3.1512604999999999E-2</v>
      </c>
      <c r="AS844" s="175" t="str">
        <f t="shared" si="107"/>
        <v>Mar - 14</v>
      </c>
      <c r="AX844" s="12"/>
      <c r="BF844" s="30"/>
    </row>
    <row r="845" spans="2:58" x14ac:dyDescent="0.3">
      <c r="B845" s="12"/>
      <c r="F845" s="123"/>
      <c r="I845" s="34"/>
      <c r="J845" s="30"/>
      <c r="Q845" s="28"/>
      <c r="S845" s="34"/>
      <c r="Z845" s="123"/>
      <c r="AK845" s="175" t="str">
        <f t="shared" si="106"/>
        <v>All Trigger TypesAgingMar - 14Risk action</v>
      </c>
      <c r="AL845" t="s">
        <v>626</v>
      </c>
      <c r="AM845" t="s">
        <v>391</v>
      </c>
      <c r="AN845" t="s">
        <v>525</v>
      </c>
      <c r="AO845" t="s">
        <v>539</v>
      </c>
      <c r="AP845">
        <v>10</v>
      </c>
      <c r="AQ845">
        <v>476</v>
      </c>
      <c r="AR845">
        <v>2.10084034E-2</v>
      </c>
      <c r="AS845" s="175" t="str">
        <f t="shared" si="107"/>
        <v>Mar - 14</v>
      </c>
      <c r="AX845" s="12"/>
      <c r="BF845" s="30"/>
    </row>
    <row r="846" spans="2:58" x14ac:dyDescent="0.3">
      <c r="B846" s="12"/>
      <c r="F846" s="123"/>
      <c r="I846" s="34"/>
      <c r="J846" s="30"/>
      <c r="Q846" s="28"/>
      <c r="S846" s="34"/>
      <c r="Z846" s="123"/>
      <c r="AK846" s="175" t="str">
        <f t="shared" si="106"/>
        <v>All Trigger TypesAgingMar - 14Others</v>
      </c>
      <c r="AL846" t="s">
        <v>626</v>
      </c>
      <c r="AM846" t="s">
        <v>391</v>
      </c>
      <c r="AN846" t="s">
        <v>525</v>
      </c>
      <c r="AO846" t="s">
        <v>106</v>
      </c>
      <c r="AP846">
        <v>35</v>
      </c>
      <c r="AQ846">
        <v>476</v>
      </c>
      <c r="AR846">
        <v>7.35294118E-2</v>
      </c>
      <c r="AS846" s="175" t="str">
        <f t="shared" si="107"/>
        <v>Mar - 14</v>
      </c>
      <c r="AX846" s="12"/>
      <c r="BF846" s="30"/>
    </row>
    <row r="847" spans="2:58" x14ac:dyDescent="0.3">
      <c r="B847" s="12"/>
      <c r="F847" s="123"/>
      <c r="I847" s="34"/>
      <c r="J847" s="30"/>
      <c r="Q847" s="28"/>
      <c r="S847" s="34"/>
      <c r="Z847" s="123"/>
      <c r="AK847" s="175" t="str">
        <f t="shared" si="106"/>
        <v>All Trigger TypesAgingMar - 14No action</v>
      </c>
      <c r="AL847" t="s">
        <v>626</v>
      </c>
      <c r="AM847" t="s">
        <v>391</v>
      </c>
      <c r="AN847" t="s">
        <v>525</v>
      </c>
      <c r="AO847" t="s">
        <v>623</v>
      </c>
      <c r="AP847">
        <v>312</v>
      </c>
      <c r="AQ847">
        <v>476</v>
      </c>
      <c r="AR847">
        <v>0.65546218489999997</v>
      </c>
      <c r="AS847" s="175" t="str">
        <f t="shared" si="107"/>
        <v>Mar - 14</v>
      </c>
      <c r="AX847" s="12"/>
      <c r="BF847" s="30"/>
    </row>
    <row r="848" spans="2:58" x14ac:dyDescent="0.3">
      <c r="B848" s="12"/>
      <c r="F848" s="123"/>
      <c r="I848" s="34"/>
      <c r="J848" s="30"/>
      <c r="Q848" s="28"/>
      <c r="S848" s="34"/>
      <c r="Z848" s="123"/>
      <c r="AK848" s="175" t="str">
        <f t="shared" si="106"/>
        <v>All Trigger TypesAgingMar - 14Debit ACH</v>
      </c>
      <c r="AL848" t="s">
        <v>626</v>
      </c>
      <c r="AM848" t="s">
        <v>391</v>
      </c>
      <c r="AN848" t="s">
        <v>525</v>
      </c>
      <c r="AO848" t="s">
        <v>202</v>
      </c>
      <c r="AP848">
        <v>7</v>
      </c>
      <c r="AQ848">
        <v>476</v>
      </c>
      <c r="AR848">
        <v>1.47058824E-2</v>
      </c>
      <c r="AS848" s="175" t="str">
        <f t="shared" si="107"/>
        <v>Mar - 14</v>
      </c>
      <c r="AX848" s="12"/>
      <c r="BF848" s="30"/>
    </row>
    <row r="849" spans="2:58" x14ac:dyDescent="0.3">
      <c r="B849" s="12"/>
      <c r="F849" s="123"/>
      <c r="I849" s="34"/>
      <c r="J849" s="30"/>
      <c r="Q849" s="28"/>
      <c r="S849" s="34"/>
      <c r="Z849" s="123"/>
      <c r="AK849" s="175" t="str">
        <f t="shared" si="106"/>
        <v>All Trigger TypesAgingMar - 14Customer contact</v>
      </c>
      <c r="AL849" t="s">
        <v>626</v>
      </c>
      <c r="AM849" t="s">
        <v>391</v>
      </c>
      <c r="AN849" t="s">
        <v>525</v>
      </c>
      <c r="AO849" t="s">
        <v>571</v>
      </c>
      <c r="AP849">
        <v>97</v>
      </c>
      <c r="AQ849">
        <v>476</v>
      </c>
      <c r="AR849">
        <v>0.20378151259999999</v>
      </c>
      <c r="AS849" s="175" t="str">
        <f t="shared" si="107"/>
        <v>Mar - 14</v>
      </c>
      <c r="AX849" s="12"/>
      <c r="BF849" s="30"/>
    </row>
    <row r="850" spans="2:58" x14ac:dyDescent="0.3">
      <c r="B850" s="12"/>
      <c r="F850" s="123"/>
      <c r="I850" s="34"/>
      <c r="J850" s="30"/>
      <c r="Q850" s="28"/>
      <c r="S850" s="34"/>
      <c r="Z850" s="123"/>
      <c r="AK850" s="175" t="str">
        <f t="shared" si="106"/>
        <v>All Trigger TypesCV dropMar - 14Risk action</v>
      </c>
      <c r="AL850" t="s">
        <v>626</v>
      </c>
      <c r="AM850" t="s">
        <v>203</v>
      </c>
      <c r="AN850" t="s">
        <v>525</v>
      </c>
      <c r="AO850" t="s">
        <v>539</v>
      </c>
      <c r="AP850">
        <v>34</v>
      </c>
      <c r="AQ850">
        <v>409</v>
      </c>
      <c r="AR850">
        <v>8.3129584399999998E-2</v>
      </c>
      <c r="AS850" s="175" t="str">
        <f t="shared" si="107"/>
        <v>Mar - 14</v>
      </c>
      <c r="AX850" s="12"/>
      <c r="BF850" s="30"/>
    </row>
    <row r="851" spans="2:58" x14ac:dyDescent="0.3">
      <c r="B851" s="12"/>
      <c r="F851" s="123"/>
      <c r="I851" s="34"/>
      <c r="J851" s="30"/>
      <c r="Q851" s="28"/>
      <c r="S851" s="34"/>
      <c r="Z851" s="123"/>
      <c r="AK851" s="175" t="str">
        <f t="shared" si="106"/>
        <v>All Trigger TypesCV dropMar - 14Payment plan</v>
      </c>
      <c r="AL851" t="s">
        <v>626</v>
      </c>
      <c r="AM851" t="s">
        <v>203</v>
      </c>
      <c r="AN851" t="s">
        <v>525</v>
      </c>
      <c r="AO851" t="s">
        <v>538</v>
      </c>
      <c r="AP851">
        <v>56</v>
      </c>
      <c r="AQ851">
        <v>409</v>
      </c>
      <c r="AR851">
        <v>0.13691931539999999</v>
      </c>
      <c r="AS851" s="175" t="str">
        <f t="shared" si="107"/>
        <v>Mar - 14</v>
      </c>
      <c r="AX851" s="12"/>
      <c r="BF851" s="30"/>
    </row>
    <row r="852" spans="2:58" x14ac:dyDescent="0.3">
      <c r="B852" s="12"/>
      <c r="F852" s="123"/>
      <c r="I852" s="34"/>
      <c r="J852" s="30"/>
      <c r="Q852" s="28"/>
      <c r="S852" s="34"/>
      <c r="Z852" s="123"/>
      <c r="AK852" s="175" t="str">
        <f t="shared" si="106"/>
        <v>All Trigger TypesCV dropMar - 14Others</v>
      </c>
      <c r="AL852" t="s">
        <v>626</v>
      </c>
      <c r="AM852" t="s">
        <v>203</v>
      </c>
      <c r="AN852" t="s">
        <v>525</v>
      </c>
      <c r="AO852" t="s">
        <v>106</v>
      </c>
      <c r="AP852">
        <v>155</v>
      </c>
      <c r="AQ852">
        <v>409</v>
      </c>
      <c r="AR852">
        <v>0.37897310509999999</v>
      </c>
      <c r="AS852" s="175" t="str">
        <f t="shared" si="107"/>
        <v>Mar - 14</v>
      </c>
      <c r="AX852" s="12"/>
      <c r="BF852" s="30"/>
    </row>
    <row r="853" spans="2:58" x14ac:dyDescent="0.3">
      <c r="B853" s="12"/>
      <c r="F853" s="123"/>
      <c r="I853" s="34"/>
      <c r="J853" s="30"/>
      <c r="Q853" s="28"/>
      <c r="S853" s="34"/>
      <c r="Z853" s="123"/>
      <c r="AK853" s="175" t="str">
        <f t="shared" si="106"/>
        <v>All Trigger TypesCV dropMar - 14No action</v>
      </c>
      <c r="AL853" t="s">
        <v>626</v>
      </c>
      <c r="AM853" t="s">
        <v>203</v>
      </c>
      <c r="AN853" t="s">
        <v>525</v>
      </c>
      <c r="AO853" t="s">
        <v>623</v>
      </c>
      <c r="AP853">
        <v>63</v>
      </c>
      <c r="AQ853">
        <v>409</v>
      </c>
      <c r="AR853">
        <v>0.15403422980000001</v>
      </c>
      <c r="AS853" s="175" t="str">
        <f t="shared" si="107"/>
        <v>Mar - 14</v>
      </c>
      <c r="AX853" s="12"/>
      <c r="BF853" s="30"/>
    </row>
    <row r="854" spans="2:58" x14ac:dyDescent="0.3">
      <c r="B854" s="12"/>
      <c r="F854" s="123"/>
      <c r="I854" s="34"/>
      <c r="J854" s="30"/>
      <c r="Q854" s="28"/>
      <c r="S854" s="34"/>
      <c r="Z854" s="123"/>
      <c r="AK854" s="175" t="str">
        <f t="shared" si="106"/>
        <v>All Trigger TypesCV dropMar - 14Debit ACH</v>
      </c>
      <c r="AL854" t="s">
        <v>626</v>
      </c>
      <c r="AM854" t="s">
        <v>203</v>
      </c>
      <c r="AN854" t="s">
        <v>525</v>
      </c>
      <c r="AO854" t="s">
        <v>202</v>
      </c>
      <c r="AP854">
        <v>29</v>
      </c>
      <c r="AQ854">
        <v>409</v>
      </c>
      <c r="AR854">
        <v>7.0904645500000002E-2</v>
      </c>
      <c r="AS854" s="175" t="str">
        <f t="shared" si="107"/>
        <v>Mar - 14</v>
      </c>
      <c r="AX854" s="12"/>
      <c r="BF854" s="30"/>
    </row>
    <row r="855" spans="2:58" x14ac:dyDescent="0.3">
      <c r="B855" s="12"/>
      <c r="F855" s="123"/>
      <c r="I855" s="34"/>
      <c r="J855" s="30"/>
      <c r="Q855" s="28"/>
      <c r="S855" s="34"/>
      <c r="Z855" s="123"/>
      <c r="AK855" s="175" t="str">
        <f t="shared" si="106"/>
        <v>All Trigger TypesCV dropMar - 14Customer contact</v>
      </c>
      <c r="AL855" t="s">
        <v>626</v>
      </c>
      <c r="AM855" t="s">
        <v>203</v>
      </c>
      <c r="AN855" t="s">
        <v>525</v>
      </c>
      <c r="AO855" t="s">
        <v>571</v>
      </c>
      <c r="AP855">
        <v>72</v>
      </c>
      <c r="AQ855">
        <v>409</v>
      </c>
      <c r="AR855">
        <v>0.1760391198</v>
      </c>
      <c r="AS855" s="175" t="str">
        <f t="shared" si="107"/>
        <v>Mar - 14</v>
      </c>
      <c r="AX855" s="12"/>
      <c r="BF855" s="30"/>
    </row>
    <row r="856" spans="2:58" x14ac:dyDescent="0.3">
      <c r="B856" s="12"/>
      <c r="F856" s="123"/>
      <c r="I856" s="34"/>
      <c r="J856" s="30"/>
      <c r="Q856" s="28"/>
      <c r="S856" s="34"/>
      <c r="Z856" s="123"/>
      <c r="AK856" s="175" t="str">
        <f t="shared" si="106"/>
        <v>All Trigger TypesDebit ACH behaviorMar - 14Risk action</v>
      </c>
      <c r="AL856" t="s">
        <v>626</v>
      </c>
      <c r="AM856" t="s">
        <v>204</v>
      </c>
      <c r="AN856" t="s">
        <v>525</v>
      </c>
      <c r="AO856" t="s">
        <v>539</v>
      </c>
      <c r="AP856">
        <v>10</v>
      </c>
      <c r="AQ856">
        <v>206</v>
      </c>
      <c r="AR856">
        <v>4.8543689299999998E-2</v>
      </c>
      <c r="AS856" s="175" t="str">
        <f t="shared" si="107"/>
        <v>Mar - 14</v>
      </c>
      <c r="AX856" s="12"/>
      <c r="BF856" s="30"/>
    </row>
    <row r="857" spans="2:58" x14ac:dyDescent="0.3">
      <c r="B857" s="12"/>
      <c r="F857" s="123"/>
      <c r="I857" s="34"/>
      <c r="J857" s="30"/>
      <c r="Q857" s="28"/>
      <c r="S857" s="34"/>
      <c r="Z857" s="123"/>
      <c r="AK857" s="175" t="str">
        <f t="shared" si="106"/>
        <v>All Trigger TypesDebit ACH behaviorMar - 14Payment plan</v>
      </c>
      <c r="AL857" t="s">
        <v>626</v>
      </c>
      <c r="AM857" t="s">
        <v>204</v>
      </c>
      <c r="AN857" t="s">
        <v>525</v>
      </c>
      <c r="AO857" t="s">
        <v>538</v>
      </c>
      <c r="AP857">
        <v>20</v>
      </c>
      <c r="AQ857">
        <v>206</v>
      </c>
      <c r="AR857">
        <v>9.7087378599999996E-2</v>
      </c>
      <c r="AS857" s="175" t="str">
        <f t="shared" si="107"/>
        <v>Mar - 14</v>
      </c>
      <c r="AX857" s="12"/>
      <c r="BF857" s="30"/>
    </row>
    <row r="858" spans="2:58" x14ac:dyDescent="0.3">
      <c r="B858" s="12"/>
      <c r="F858" s="123"/>
      <c r="I858" s="34"/>
      <c r="J858" s="30"/>
      <c r="Q858" s="28"/>
      <c r="S858" s="34"/>
      <c r="Z858" s="123"/>
      <c r="AK858" s="175" t="str">
        <f t="shared" si="106"/>
        <v>All Trigger TypesDebit ACH behaviorMar - 14Others</v>
      </c>
      <c r="AL858" t="s">
        <v>626</v>
      </c>
      <c r="AM858" t="s">
        <v>204</v>
      </c>
      <c r="AN858" t="s">
        <v>525</v>
      </c>
      <c r="AO858" t="s">
        <v>106</v>
      </c>
      <c r="AP858">
        <v>18</v>
      </c>
      <c r="AQ858">
        <v>206</v>
      </c>
      <c r="AR858">
        <v>8.7378640800000004E-2</v>
      </c>
      <c r="AS858" s="175" t="str">
        <f t="shared" si="107"/>
        <v>Mar - 14</v>
      </c>
      <c r="AX858" s="12"/>
      <c r="BF858" s="30"/>
    </row>
    <row r="859" spans="2:58" x14ac:dyDescent="0.3">
      <c r="B859" s="12"/>
      <c r="F859" s="123"/>
      <c r="I859" s="34"/>
      <c r="J859" s="30"/>
      <c r="Q859" s="28"/>
      <c r="S859" s="34"/>
      <c r="Z859" s="123"/>
      <c r="AK859" s="175" t="str">
        <f t="shared" si="106"/>
        <v>All Trigger TypesDebit ACH behaviorMar - 14No action</v>
      </c>
      <c r="AL859" t="s">
        <v>626</v>
      </c>
      <c r="AM859" t="s">
        <v>204</v>
      </c>
      <c r="AN859" t="s">
        <v>525</v>
      </c>
      <c r="AO859" t="s">
        <v>623</v>
      </c>
      <c r="AP859">
        <v>104</v>
      </c>
      <c r="AQ859">
        <v>206</v>
      </c>
      <c r="AR859">
        <v>0.50485436890000002</v>
      </c>
      <c r="AS859" s="175" t="str">
        <f t="shared" si="107"/>
        <v>Mar - 14</v>
      </c>
      <c r="AX859" s="12"/>
      <c r="BF859" s="30"/>
    </row>
    <row r="860" spans="2:58" x14ac:dyDescent="0.3">
      <c r="B860" s="12"/>
      <c r="F860" s="123"/>
      <c r="I860" s="34"/>
      <c r="J860" s="30"/>
      <c r="Q860" s="28"/>
      <c r="S860" s="34"/>
      <c r="Z860" s="123"/>
      <c r="AK860" s="175" t="str">
        <f t="shared" si="106"/>
        <v>All Trigger TypesDebit ACH behaviorMar - 14Debit ACH</v>
      </c>
      <c r="AL860" t="s">
        <v>626</v>
      </c>
      <c r="AM860" t="s">
        <v>204</v>
      </c>
      <c r="AN860" t="s">
        <v>525</v>
      </c>
      <c r="AO860" t="s">
        <v>202</v>
      </c>
      <c r="AP860">
        <v>7</v>
      </c>
      <c r="AQ860">
        <v>206</v>
      </c>
      <c r="AR860">
        <v>3.3980582500000002E-2</v>
      </c>
      <c r="AS860" s="175" t="str">
        <f t="shared" si="107"/>
        <v>Mar - 14</v>
      </c>
      <c r="AX860" s="12"/>
      <c r="BF860" s="30"/>
    </row>
    <row r="861" spans="2:58" x14ac:dyDescent="0.3">
      <c r="B861" s="12"/>
      <c r="F861" s="123"/>
      <c r="I861" s="34"/>
      <c r="J861" s="30"/>
      <c r="Q861" s="28"/>
      <c r="S861" s="34"/>
      <c r="Z861" s="123"/>
      <c r="AK861" s="175" t="str">
        <f t="shared" si="106"/>
        <v>All Trigger TypesDebit ACH behaviorMar - 14Customer contact</v>
      </c>
      <c r="AL861" t="s">
        <v>626</v>
      </c>
      <c r="AM861" t="s">
        <v>204</v>
      </c>
      <c r="AN861" t="s">
        <v>525</v>
      </c>
      <c r="AO861" t="s">
        <v>571</v>
      </c>
      <c r="AP861">
        <v>47</v>
      </c>
      <c r="AQ861">
        <v>206</v>
      </c>
      <c r="AR861">
        <v>0.2281553398</v>
      </c>
      <c r="AS861" s="175" t="str">
        <f t="shared" si="107"/>
        <v>Mar - 14</v>
      </c>
      <c r="AX861" s="12"/>
      <c r="BF861" s="30"/>
    </row>
    <row r="862" spans="2:58" x14ac:dyDescent="0.3">
      <c r="B862" s="12"/>
      <c r="F862" s="123"/>
      <c r="I862" s="34"/>
      <c r="J862" s="30"/>
      <c r="Q862" s="28"/>
      <c r="S862" s="34"/>
      <c r="Z862" s="123"/>
      <c r="AK862" s="175" t="str">
        <f t="shared" si="106"/>
        <v>All Trigger TypesNo amortizationMar - 14Risk action</v>
      </c>
      <c r="AL862" t="s">
        <v>626</v>
      </c>
      <c r="AM862" t="s">
        <v>537</v>
      </c>
      <c r="AN862" t="s">
        <v>525</v>
      </c>
      <c r="AO862" t="s">
        <v>539</v>
      </c>
      <c r="AP862">
        <v>27</v>
      </c>
      <c r="AQ862">
        <v>1059</v>
      </c>
      <c r="AR862">
        <v>2.54957507E-2</v>
      </c>
      <c r="AS862" s="175" t="str">
        <f t="shared" si="107"/>
        <v>Mar - 14</v>
      </c>
      <c r="AX862" s="12"/>
      <c r="BF862" s="30"/>
    </row>
    <row r="863" spans="2:58" x14ac:dyDescent="0.3">
      <c r="B863" s="12"/>
      <c r="F863" s="123"/>
      <c r="I863" s="34"/>
      <c r="J863" s="30"/>
      <c r="Q863" s="28"/>
      <c r="S863" s="34"/>
      <c r="Z863" s="123"/>
      <c r="AK863" s="175" t="str">
        <f t="shared" si="106"/>
        <v>All Trigger TypesNo amortizationMar - 14Payment plan</v>
      </c>
      <c r="AL863" t="s">
        <v>626</v>
      </c>
      <c r="AM863" t="s">
        <v>537</v>
      </c>
      <c r="AN863" t="s">
        <v>525</v>
      </c>
      <c r="AO863" t="s">
        <v>538</v>
      </c>
      <c r="AP863">
        <v>20</v>
      </c>
      <c r="AQ863">
        <v>1059</v>
      </c>
      <c r="AR863">
        <v>1.8885741300000002E-2</v>
      </c>
      <c r="AS863" s="175" t="str">
        <f t="shared" si="107"/>
        <v>Mar - 14</v>
      </c>
      <c r="AX863" s="12"/>
      <c r="BF863" s="30"/>
    </row>
    <row r="864" spans="2:58" x14ac:dyDescent="0.3">
      <c r="B864" s="12"/>
      <c r="F864" s="123"/>
      <c r="I864" s="34"/>
      <c r="J864" s="30"/>
      <c r="Q864" s="28"/>
      <c r="S864" s="34"/>
      <c r="Z864" s="123"/>
      <c r="AK864" s="175" t="str">
        <f t="shared" si="106"/>
        <v>All Trigger TypesNo amortizationMar - 14Others</v>
      </c>
      <c r="AL864" t="s">
        <v>626</v>
      </c>
      <c r="AM864" t="s">
        <v>537</v>
      </c>
      <c r="AN864" t="s">
        <v>525</v>
      </c>
      <c r="AO864" t="s">
        <v>106</v>
      </c>
      <c r="AP864">
        <v>47</v>
      </c>
      <c r="AQ864">
        <v>1059</v>
      </c>
      <c r="AR864">
        <v>4.4381492000000002E-2</v>
      </c>
      <c r="AS864" s="175" t="str">
        <f t="shared" si="107"/>
        <v>Mar - 14</v>
      </c>
      <c r="AX864" s="12"/>
      <c r="BF864" s="30"/>
    </row>
    <row r="865" spans="2:58" x14ac:dyDescent="0.3">
      <c r="B865" s="12"/>
      <c r="F865" s="123"/>
      <c r="I865" s="34"/>
      <c r="J865" s="30"/>
      <c r="Q865" s="28"/>
      <c r="S865" s="34"/>
      <c r="Z865" s="123"/>
      <c r="AK865" s="175" t="str">
        <f t="shared" si="106"/>
        <v>All Trigger TypesNo amortizationMar - 14No action</v>
      </c>
      <c r="AL865" t="s">
        <v>626</v>
      </c>
      <c r="AM865" t="s">
        <v>537</v>
      </c>
      <c r="AN865" t="s">
        <v>525</v>
      </c>
      <c r="AO865" t="s">
        <v>623</v>
      </c>
      <c r="AP865">
        <v>739</v>
      </c>
      <c r="AQ865">
        <v>1059</v>
      </c>
      <c r="AR865">
        <v>0.69782813980000002</v>
      </c>
      <c r="AS865" s="175" t="str">
        <f t="shared" si="107"/>
        <v>Mar - 14</v>
      </c>
      <c r="AX865" s="12"/>
      <c r="BF865" s="30"/>
    </row>
    <row r="866" spans="2:58" x14ac:dyDescent="0.3">
      <c r="B866" s="12"/>
      <c r="F866" s="123"/>
      <c r="I866" s="34"/>
      <c r="J866" s="30"/>
      <c r="Q866" s="28"/>
      <c r="S866" s="34"/>
      <c r="Z866" s="123"/>
      <c r="AK866" s="175" t="str">
        <f t="shared" si="106"/>
        <v>All Trigger TypesNo amortizationMar - 14Debit ACH</v>
      </c>
      <c r="AL866" t="s">
        <v>626</v>
      </c>
      <c r="AM866" t="s">
        <v>537</v>
      </c>
      <c r="AN866" t="s">
        <v>525</v>
      </c>
      <c r="AO866" t="s">
        <v>202</v>
      </c>
      <c r="AP866">
        <v>26</v>
      </c>
      <c r="AQ866">
        <v>1059</v>
      </c>
      <c r="AR866">
        <v>2.45514636E-2</v>
      </c>
      <c r="AS866" s="175" t="str">
        <f t="shared" si="107"/>
        <v>Mar - 14</v>
      </c>
      <c r="AX866" s="12"/>
      <c r="BF866" s="30"/>
    </row>
    <row r="867" spans="2:58" x14ac:dyDescent="0.3">
      <c r="B867" s="12"/>
      <c r="F867" s="123"/>
      <c r="I867" s="34"/>
      <c r="J867" s="30"/>
      <c r="Q867" s="28"/>
      <c r="S867" s="34"/>
      <c r="Z867" s="123"/>
      <c r="AK867" s="175" t="str">
        <f t="shared" si="106"/>
        <v>All Trigger TypesNo amortizationMar - 14Customer contact</v>
      </c>
      <c r="AL867" t="s">
        <v>626</v>
      </c>
      <c r="AM867" t="s">
        <v>537</v>
      </c>
      <c r="AN867" t="s">
        <v>525</v>
      </c>
      <c r="AO867" t="s">
        <v>571</v>
      </c>
      <c r="AP867">
        <v>200</v>
      </c>
      <c r="AQ867">
        <v>1059</v>
      </c>
      <c r="AR867">
        <v>0.1888574127</v>
      </c>
      <c r="AS867" s="175" t="str">
        <f t="shared" si="107"/>
        <v>Mar - 14</v>
      </c>
      <c r="AX867" s="12"/>
      <c r="BF867" s="30"/>
    </row>
    <row r="868" spans="2:58" x14ac:dyDescent="0.3">
      <c r="B868" s="12"/>
      <c r="F868" s="123"/>
      <c r="I868" s="34"/>
      <c r="J868" s="30"/>
      <c r="Q868" s="28"/>
      <c r="S868" s="34"/>
      <c r="Z868" s="123"/>
      <c r="AK868" s="175" t="str">
        <f t="shared" si="106"/>
        <v>All Trigger TypesOthersMar - 14Risk action</v>
      </c>
      <c r="AL868" t="s">
        <v>626</v>
      </c>
      <c r="AM868" t="s">
        <v>106</v>
      </c>
      <c r="AN868" t="s">
        <v>525</v>
      </c>
      <c r="AO868" t="s">
        <v>539</v>
      </c>
      <c r="AP868">
        <v>16</v>
      </c>
      <c r="AQ868">
        <v>433</v>
      </c>
      <c r="AR868">
        <v>3.69515012E-2</v>
      </c>
      <c r="AS868" s="175" t="str">
        <f t="shared" si="107"/>
        <v>Mar - 14</v>
      </c>
      <c r="AX868" s="12"/>
      <c r="BF868" s="30"/>
    </row>
    <row r="869" spans="2:58" x14ac:dyDescent="0.3">
      <c r="B869" s="12"/>
      <c r="F869" s="123"/>
      <c r="I869" s="34"/>
      <c r="J869" s="30"/>
      <c r="Q869" s="28"/>
      <c r="S869" s="34"/>
      <c r="Z869" s="123"/>
      <c r="AK869" s="175" t="str">
        <f t="shared" si="106"/>
        <v>All Trigger TypesOthersMar - 14Payment plan</v>
      </c>
      <c r="AL869" t="s">
        <v>626</v>
      </c>
      <c r="AM869" t="s">
        <v>106</v>
      </c>
      <c r="AN869" t="s">
        <v>525</v>
      </c>
      <c r="AO869" t="s">
        <v>538</v>
      </c>
      <c r="AP869">
        <v>39</v>
      </c>
      <c r="AQ869">
        <v>433</v>
      </c>
      <c r="AR869">
        <v>9.0069284099999994E-2</v>
      </c>
      <c r="AS869" s="175" t="str">
        <f t="shared" si="107"/>
        <v>Mar - 14</v>
      </c>
      <c r="AX869" s="12"/>
      <c r="BF869" s="30"/>
    </row>
    <row r="870" spans="2:58" x14ac:dyDescent="0.3">
      <c r="B870" s="12"/>
      <c r="F870" s="123"/>
      <c r="I870" s="34"/>
      <c r="J870" s="30"/>
      <c r="Q870" s="28"/>
      <c r="S870" s="34"/>
      <c r="Z870" s="123"/>
      <c r="AK870" s="175" t="str">
        <f t="shared" si="106"/>
        <v>All Trigger TypesOthersMar - 14Others</v>
      </c>
      <c r="AL870" t="s">
        <v>626</v>
      </c>
      <c r="AM870" t="s">
        <v>106</v>
      </c>
      <c r="AN870" t="s">
        <v>525</v>
      </c>
      <c r="AO870" t="s">
        <v>106</v>
      </c>
      <c r="AP870">
        <v>9</v>
      </c>
      <c r="AQ870">
        <v>433</v>
      </c>
      <c r="AR870">
        <v>2.0785219399999999E-2</v>
      </c>
      <c r="AS870" s="175" t="str">
        <f t="shared" si="107"/>
        <v>Mar - 14</v>
      </c>
      <c r="AX870" s="12"/>
      <c r="BF870" s="30"/>
    </row>
    <row r="871" spans="2:58" x14ac:dyDescent="0.3">
      <c r="B871" s="12"/>
      <c r="F871" s="123"/>
      <c r="I871" s="34"/>
      <c r="J871" s="30"/>
      <c r="Q871" s="28"/>
      <c r="S871" s="34"/>
      <c r="Z871" s="123"/>
      <c r="AK871" s="175" t="str">
        <f t="shared" si="106"/>
        <v>All Trigger TypesOthersMar - 14No action</v>
      </c>
      <c r="AL871" t="s">
        <v>626</v>
      </c>
      <c r="AM871" t="s">
        <v>106</v>
      </c>
      <c r="AN871" t="s">
        <v>525</v>
      </c>
      <c r="AO871" t="s">
        <v>623</v>
      </c>
      <c r="AP871">
        <v>207</v>
      </c>
      <c r="AQ871">
        <v>433</v>
      </c>
      <c r="AR871">
        <v>0.47806004619999998</v>
      </c>
      <c r="AS871" s="175" t="str">
        <f t="shared" si="107"/>
        <v>Mar - 14</v>
      </c>
      <c r="AX871" s="12"/>
      <c r="BF871" s="30"/>
    </row>
    <row r="872" spans="2:58" x14ac:dyDescent="0.3">
      <c r="B872" s="12"/>
      <c r="F872" s="123"/>
      <c r="I872" s="34"/>
      <c r="J872" s="30"/>
      <c r="Q872" s="28"/>
      <c r="S872" s="34"/>
      <c r="Z872" s="123"/>
      <c r="AK872" s="175" t="str">
        <f t="shared" si="106"/>
        <v>All Trigger TypesOthersMar - 14Debit ACH</v>
      </c>
      <c r="AL872" t="s">
        <v>626</v>
      </c>
      <c r="AM872" t="s">
        <v>106</v>
      </c>
      <c r="AN872" t="s">
        <v>525</v>
      </c>
      <c r="AO872" t="s">
        <v>202</v>
      </c>
      <c r="AP872">
        <v>14</v>
      </c>
      <c r="AQ872">
        <v>433</v>
      </c>
      <c r="AR872">
        <v>3.2332563500000001E-2</v>
      </c>
      <c r="AS872" s="175" t="str">
        <f t="shared" si="107"/>
        <v>Mar - 14</v>
      </c>
      <c r="AX872" s="12"/>
      <c r="BF872" s="30"/>
    </row>
    <row r="873" spans="2:58" x14ac:dyDescent="0.3">
      <c r="B873" s="12"/>
      <c r="F873" s="123"/>
      <c r="I873" s="34"/>
      <c r="J873" s="30"/>
      <c r="Q873" s="28"/>
      <c r="S873" s="34"/>
      <c r="Z873" s="123"/>
      <c r="AK873" s="175" t="str">
        <f t="shared" si="106"/>
        <v>All Trigger TypesOthersMar - 14Customer contact</v>
      </c>
      <c r="AL873" t="s">
        <v>626</v>
      </c>
      <c r="AM873" t="s">
        <v>106</v>
      </c>
      <c r="AN873" t="s">
        <v>525</v>
      </c>
      <c r="AO873" t="s">
        <v>571</v>
      </c>
      <c r="AP873">
        <v>148</v>
      </c>
      <c r="AQ873">
        <v>433</v>
      </c>
      <c r="AR873">
        <v>0.34180138570000002</v>
      </c>
      <c r="AS873" s="175" t="str">
        <f t="shared" si="107"/>
        <v>Mar - 14</v>
      </c>
      <c r="AX873" s="12"/>
      <c r="BF873" s="30"/>
    </row>
    <row r="874" spans="2:58" x14ac:dyDescent="0.3">
      <c r="B874" s="12"/>
      <c r="F874" s="123"/>
      <c r="I874" s="34"/>
      <c r="J874" s="30"/>
      <c r="Q874" s="28"/>
      <c r="S874" s="34"/>
      <c r="Z874" s="123"/>
      <c r="AK874" s="175" t="str">
        <f t="shared" si="106"/>
        <v>All Trigger TypesAgingMay - 14Payment plan</v>
      </c>
      <c r="AL874" t="s">
        <v>626</v>
      </c>
      <c r="AM874" t="s">
        <v>391</v>
      </c>
      <c r="AN874" t="s">
        <v>296</v>
      </c>
      <c r="AO874" t="s">
        <v>538</v>
      </c>
      <c r="AP874">
        <v>37</v>
      </c>
      <c r="AQ874">
        <v>925</v>
      </c>
      <c r="AR874">
        <v>0.04</v>
      </c>
      <c r="AS874" s="175" t="str">
        <f t="shared" si="107"/>
        <v>May - 14</v>
      </c>
      <c r="AX874" s="12"/>
      <c r="BF874" s="30"/>
    </row>
    <row r="875" spans="2:58" x14ac:dyDescent="0.3">
      <c r="B875" s="12"/>
      <c r="F875" s="123"/>
      <c r="I875" s="34"/>
      <c r="J875" s="30"/>
      <c r="Q875" s="28"/>
      <c r="S875" s="34"/>
      <c r="Z875" s="123"/>
      <c r="AK875" s="175" t="str">
        <f t="shared" si="106"/>
        <v>All Trigger TypesAgingMay - 14Others</v>
      </c>
      <c r="AL875" t="s">
        <v>626</v>
      </c>
      <c r="AM875" t="s">
        <v>391</v>
      </c>
      <c r="AN875" t="s">
        <v>296</v>
      </c>
      <c r="AO875" t="s">
        <v>106</v>
      </c>
      <c r="AP875">
        <v>32</v>
      </c>
      <c r="AQ875">
        <v>925</v>
      </c>
      <c r="AR875">
        <v>3.45945946E-2</v>
      </c>
      <c r="AS875" s="175" t="str">
        <f t="shared" si="107"/>
        <v>May - 14</v>
      </c>
      <c r="AX875" s="12"/>
      <c r="BF875" s="30"/>
    </row>
    <row r="876" spans="2:58" x14ac:dyDescent="0.3">
      <c r="B876" s="12"/>
      <c r="F876" s="123"/>
      <c r="I876" s="34"/>
      <c r="J876" s="30"/>
      <c r="Q876" s="28"/>
      <c r="S876" s="34"/>
      <c r="Z876" s="123"/>
      <c r="AK876" s="175" t="str">
        <f t="shared" si="106"/>
        <v>All Trigger TypesAgingMay - 14No action</v>
      </c>
      <c r="AL876" t="s">
        <v>626</v>
      </c>
      <c r="AM876" t="s">
        <v>391</v>
      </c>
      <c r="AN876" t="s">
        <v>296</v>
      </c>
      <c r="AO876" t="s">
        <v>623</v>
      </c>
      <c r="AP876">
        <v>444</v>
      </c>
      <c r="AQ876">
        <v>925</v>
      </c>
      <c r="AR876">
        <v>0.48</v>
      </c>
      <c r="AS876" s="175" t="str">
        <f t="shared" si="107"/>
        <v>May - 14</v>
      </c>
      <c r="AX876" s="12"/>
      <c r="BF876" s="30"/>
    </row>
    <row r="877" spans="2:58" x14ac:dyDescent="0.3">
      <c r="B877" s="12"/>
      <c r="F877" s="123"/>
      <c r="I877" s="34"/>
      <c r="J877" s="30"/>
      <c r="Q877" s="28"/>
      <c r="S877" s="34"/>
      <c r="Z877" s="123"/>
      <c r="AK877" s="175" t="str">
        <f t="shared" si="106"/>
        <v>All Trigger TypesAgingMay - 14Debit ACH</v>
      </c>
      <c r="AL877" t="s">
        <v>626</v>
      </c>
      <c r="AM877" t="s">
        <v>391</v>
      </c>
      <c r="AN877" t="s">
        <v>296</v>
      </c>
      <c r="AO877" t="s">
        <v>202</v>
      </c>
      <c r="AP877">
        <v>10</v>
      </c>
      <c r="AQ877">
        <v>925</v>
      </c>
      <c r="AR877">
        <v>1.0810810800000001E-2</v>
      </c>
      <c r="AS877" s="175" t="str">
        <f t="shared" si="107"/>
        <v>May - 14</v>
      </c>
      <c r="AX877" s="12"/>
      <c r="BF877" s="30"/>
    </row>
    <row r="878" spans="2:58" x14ac:dyDescent="0.3">
      <c r="B878" s="12"/>
      <c r="F878" s="123"/>
      <c r="I878" s="34"/>
      <c r="J878" s="30"/>
      <c r="Q878" s="28"/>
      <c r="S878" s="34"/>
      <c r="Z878" s="123"/>
      <c r="AK878" s="175" t="str">
        <f t="shared" si="106"/>
        <v>All Trigger TypesAgingMay - 14Customer contact</v>
      </c>
      <c r="AL878" t="s">
        <v>626</v>
      </c>
      <c r="AM878" t="s">
        <v>391</v>
      </c>
      <c r="AN878" t="s">
        <v>296</v>
      </c>
      <c r="AO878" t="s">
        <v>571</v>
      </c>
      <c r="AP878">
        <v>360</v>
      </c>
      <c r="AQ878">
        <v>925</v>
      </c>
      <c r="AR878">
        <v>0.38918918920000001</v>
      </c>
      <c r="AS878" s="175" t="str">
        <f t="shared" si="107"/>
        <v>May - 14</v>
      </c>
      <c r="AX878" s="12"/>
      <c r="BF878" s="30"/>
    </row>
    <row r="879" spans="2:58" x14ac:dyDescent="0.3">
      <c r="B879" s="12"/>
      <c r="F879" s="123"/>
      <c r="I879" s="34"/>
      <c r="J879" s="30"/>
      <c r="Q879" s="28"/>
      <c r="S879" s="34"/>
      <c r="Z879" s="123"/>
      <c r="AK879" s="175" t="str">
        <f t="shared" si="106"/>
        <v>All Trigger TypesAgingMay - 14Risk action</v>
      </c>
      <c r="AL879" t="s">
        <v>626</v>
      </c>
      <c r="AM879" t="s">
        <v>391</v>
      </c>
      <c r="AN879" t="s">
        <v>296</v>
      </c>
      <c r="AO879" t="s">
        <v>539</v>
      </c>
      <c r="AP879">
        <v>42</v>
      </c>
      <c r="AQ879">
        <v>925</v>
      </c>
      <c r="AR879">
        <v>4.5405405400000001E-2</v>
      </c>
      <c r="AS879" s="175" t="str">
        <f t="shared" si="107"/>
        <v>May - 14</v>
      </c>
      <c r="AX879" s="12"/>
      <c r="BF879" s="30"/>
    </row>
    <row r="880" spans="2:58" x14ac:dyDescent="0.3">
      <c r="B880" s="12"/>
      <c r="F880" s="123"/>
      <c r="I880" s="34"/>
      <c r="J880" s="30"/>
      <c r="Q880" s="28"/>
      <c r="S880" s="34"/>
      <c r="Z880" s="123"/>
      <c r="AK880" s="175" t="str">
        <f t="shared" si="106"/>
        <v>All Trigger TypesCV dropMay - 14Payment plan</v>
      </c>
      <c r="AL880" t="s">
        <v>626</v>
      </c>
      <c r="AM880" t="s">
        <v>203</v>
      </c>
      <c r="AN880" t="s">
        <v>296</v>
      </c>
      <c r="AO880" t="s">
        <v>538</v>
      </c>
      <c r="AP880">
        <v>21</v>
      </c>
      <c r="AQ880">
        <v>1552</v>
      </c>
      <c r="AR880">
        <v>1.35309278E-2</v>
      </c>
      <c r="AS880" s="175" t="str">
        <f t="shared" si="107"/>
        <v>May - 14</v>
      </c>
      <c r="AX880" s="12"/>
      <c r="BF880" s="30"/>
    </row>
    <row r="881" spans="2:58" x14ac:dyDescent="0.3">
      <c r="B881" s="12"/>
      <c r="F881" s="123"/>
      <c r="I881" s="34"/>
      <c r="J881" s="30"/>
      <c r="Q881" s="28"/>
      <c r="S881" s="34"/>
      <c r="Z881" s="123"/>
      <c r="AK881" s="175" t="str">
        <f t="shared" si="106"/>
        <v>All Trigger TypesCV dropMay - 14Others</v>
      </c>
      <c r="AL881" t="s">
        <v>626</v>
      </c>
      <c r="AM881" t="s">
        <v>203</v>
      </c>
      <c r="AN881" t="s">
        <v>296</v>
      </c>
      <c r="AO881" t="s">
        <v>106</v>
      </c>
      <c r="AP881">
        <v>19</v>
      </c>
      <c r="AQ881">
        <v>1552</v>
      </c>
      <c r="AR881">
        <v>1.2242268000000001E-2</v>
      </c>
      <c r="AS881" s="175" t="str">
        <f t="shared" si="107"/>
        <v>May - 14</v>
      </c>
      <c r="AX881" s="12"/>
      <c r="BF881" s="30"/>
    </row>
    <row r="882" spans="2:58" x14ac:dyDescent="0.3">
      <c r="B882" s="12"/>
      <c r="F882" s="123"/>
      <c r="I882" s="34"/>
      <c r="J882" s="30"/>
      <c r="Q882" s="28"/>
      <c r="S882" s="34"/>
      <c r="Z882" s="123"/>
      <c r="AK882" s="175" t="str">
        <f t="shared" si="106"/>
        <v>All Trigger TypesCV dropMay - 14No action</v>
      </c>
      <c r="AL882" t="s">
        <v>626</v>
      </c>
      <c r="AM882" t="s">
        <v>203</v>
      </c>
      <c r="AN882" t="s">
        <v>296</v>
      </c>
      <c r="AO882" t="s">
        <v>623</v>
      </c>
      <c r="AP882">
        <v>1029</v>
      </c>
      <c r="AQ882">
        <v>1552</v>
      </c>
      <c r="AR882">
        <v>0.66301546389999999</v>
      </c>
      <c r="AS882" s="175" t="str">
        <f t="shared" si="107"/>
        <v>May - 14</v>
      </c>
      <c r="AX882" s="12"/>
      <c r="BF882" s="30"/>
    </row>
    <row r="883" spans="2:58" x14ac:dyDescent="0.3">
      <c r="B883" s="12"/>
      <c r="F883" s="123"/>
      <c r="I883" s="34"/>
      <c r="J883" s="30"/>
      <c r="Q883" s="28"/>
      <c r="S883" s="34"/>
      <c r="Z883" s="123"/>
      <c r="AK883" s="175" t="str">
        <f t="shared" si="106"/>
        <v>All Trigger TypesCV dropMay - 14Debit ACH</v>
      </c>
      <c r="AL883" t="s">
        <v>626</v>
      </c>
      <c r="AM883" t="s">
        <v>203</v>
      </c>
      <c r="AN883" t="s">
        <v>296</v>
      </c>
      <c r="AO883" t="s">
        <v>202</v>
      </c>
      <c r="AP883">
        <v>14</v>
      </c>
      <c r="AQ883">
        <v>1552</v>
      </c>
      <c r="AR883">
        <v>9.0206186000000004E-3</v>
      </c>
      <c r="AS883" s="175" t="str">
        <f t="shared" si="107"/>
        <v>May - 14</v>
      </c>
      <c r="AX883" s="12"/>
      <c r="BF883" s="30"/>
    </row>
    <row r="884" spans="2:58" x14ac:dyDescent="0.3">
      <c r="B884" s="12"/>
      <c r="F884" s="123"/>
      <c r="I884" s="34"/>
      <c r="J884" s="30"/>
      <c r="Q884" s="28"/>
      <c r="S884" s="34"/>
      <c r="Z884" s="123"/>
      <c r="AK884" s="175" t="str">
        <f t="shared" si="106"/>
        <v>All Trigger TypesCV dropMay - 14Customer contact</v>
      </c>
      <c r="AL884" t="s">
        <v>626</v>
      </c>
      <c r="AM884" t="s">
        <v>203</v>
      </c>
      <c r="AN884" t="s">
        <v>296</v>
      </c>
      <c r="AO884" t="s">
        <v>571</v>
      </c>
      <c r="AP884">
        <v>447</v>
      </c>
      <c r="AQ884">
        <v>1552</v>
      </c>
      <c r="AR884">
        <v>0.28801546389999999</v>
      </c>
      <c r="AS884" s="175" t="str">
        <f t="shared" si="107"/>
        <v>May - 14</v>
      </c>
      <c r="AX884" s="12"/>
      <c r="BF884" s="30"/>
    </row>
    <row r="885" spans="2:58" x14ac:dyDescent="0.3">
      <c r="B885" s="12"/>
      <c r="F885" s="123"/>
      <c r="I885" s="34"/>
      <c r="J885" s="30"/>
      <c r="Q885" s="28"/>
      <c r="S885" s="34"/>
      <c r="Z885" s="123"/>
      <c r="AK885" s="175" t="str">
        <f t="shared" si="106"/>
        <v>All Trigger TypesCV dropMay - 14Risk action</v>
      </c>
      <c r="AL885" t="s">
        <v>626</v>
      </c>
      <c r="AM885" t="s">
        <v>203</v>
      </c>
      <c r="AN885" t="s">
        <v>296</v>
      </c>
      <c r="AO885" t="s">
        <v>539</v>
      </c>
      <c r="AP885">
        <v>22</v>
      </c>
      <c r="AQ885">
        <v>1552</v>
      </c>
      <c r="AR885">
        <v>1.4175257700000001E-2</v>
      </c>
      <c r="AS885" s="175" t="str">
        <f t="shared" si="107"/>
        <v>May - 14</v>
      </c>
      <c r="AX885" s="12"/>
      <c r="BF885" s="30"/>
    </row>
    <row r="886" spans="2:58" x14ac:dyDescent="0.3">
      <c r="B886" s="12"/>
      <c r="F886" s="123"/>
      <c r="I886" s="34"/>
      <c r="J886" s="30"/>
      <c r="Q886" s="28"/>
      <c r="S886" s="34"/>
      <c r="Z886" s="123"/>
      <c r="AK886" s="175" t="str">
        <f t="shared" si="106"/>
        <v>All Trigger TypesDebit ACH behaviorMay - 14Payment plan</v>
      </c>
      <c r="AL886" t="s">
        <v>626</v>
      </c>
      <c r="AM886" t="s">
        <v>204</v>
      </c>
      <c r="AN886" t="s">
        <v>296</v>
      </c>
      <c r="AO886" t="s">
        <v>538</v>
      </c>
      <c r="AP886">
        <v>70</v>
      </c>
      <c r="AQ886">
        <v>467</v>
      </c>
      <c r="AR886">
        <v>0.1498929336</v>
      </c>
      <c r="AS886" s="175" t="str">
        <f t="shared" si="107"/>
        <v>May - 14</v>
      </c>
      <c r="AX886" s="12"/>
      <c r="BF886" s="30"/>
    </row>
    <row r="887" spans="2:58" x14ac:dyDescent="0.3">
      <c r="B887" s="12"/>
      <c r="F887" s="123"/>
      <c r="I887" s="34"/>
      <c r="J887" s="30"/>
      <c r="Q887" s="28"/>
      <c r="S887" s="34"/>
      <c r="Z887" s="123"/>
      <c r="AK887" s="175" t="str">
        <f t="shared" si="106"/>
        <v>All Trigger TypesDebit ACH behaviorMay - 14Others</v>
      </c>
      <c r="AL887" t="s">
        <v>626</v>
      </c>
      <c r="AM887" t="s">
        <v>204</v>
      </c>
      <c r="AN887" t="s">
        <v>296</v>
      </c>
      <c r="AO887" t="s">
        <v>106</v>
      </c>
      <c r="AP887">
        <v>13</v>
      </c>
      <c r="AQ887">
        <v>467</v>
      </c>
      <c r="AR887">
        <v>2.7837259100000001E-2</v>
      </c>
      <c r="AS887" s="175" t="str">
        <f t="shared" si="107"/>
        <v>May - 14</v>
      </c>
      <c r="AX887" s="12"/>
      <c r="BF887" s="30"/>
    </row>
    <row r="888" spans="2:58" x14ac:dyDescent="0.3">
      <c r="B888" s="12"/>
      <c r="F888" s="123"/>
      <c r="I888" s="34"/>
      <c r="J888" s="30"/>
      <c r="Q888" s="28"/>
      <c r="S888" s="34"/>
      <c r="Z888" s="123"/>
      <c r="AK888" s="175" t="str">
        <f t="shared" si="106"/>
        <v>All Trigger TypesDebit ACH behaviorMay - 14No action</v>
      </c>
      <c r="AL888" t="s">
        <v>626</v>
      </c>
      <c r="AM888" t="s">
        <v>204</v>
      </c>
      <c r="AN888" t="s">
        <v>296</v>
      </c>
      <c r="AO888" t="s">
        <v>623</v>
      </c>
      <c r="AP888">
        <v>304</v>
      </c>
      <c r="AQ888">
        <v>467</v>
      </c>
      <c r="AR888">
        <v>0.65096359739999998</v>
      </c>
      <c r="AS888" s="175" t="str">
        <f t="shared" si="107"/>
        <v>May - 14</v>
      </c>
      <c r="AX888" s="12"/>
      <c r="BF888" s="30"/>
    </row>
    <row r="889" spans="2:58" x14ac:dyDescent="0.3">
      <c r="B889" s="12"/>
      <c r="F889" s="123"/>
      <c r="I889" s="34"/>
      <c r="J889" s="30"/>
      <c r="Q889" s="28"/>
      <c r="S889" s="34"/>
      <c r="Z889" s="123"/>
      <c r="AK889" s="175" t="str">
        <f t="shared" si="106"/>
        <v>All Trigger TypesDebit ACH behaviorMay - 14Debit ACH</v>
      </c>
      <c r="AL889" t="s">
        <v>626</v>
      </c>
      <c r="AM889" t="s">
        <v>204</v>
      </c>
      <c r="AN889" t="s">
        <v>296</v>
      </c>
      <c r="AO889" t="s">
        <v>202</v>
      </c>
      <c r="AP889">
        <v>3</v>
      </c>
      <c r="AQ889">
        <v>467</v>
      </c>
      <c r="AR889">
        <v>6.4239828999999998E-3</v>
      </c>
      <c r="AS889" s="175" t="str">
        <f t="shared" si="107"/>
        <v>May - 14</v>
      </c>
      <c r="AX889" s="12"/>
      <c r="BF889" s="30"/>
    </row>
    <row r="890" spans="2:58" x14ac:dyDescent="0.3">
      <c r="B890" s="12"/>
      <c r="F890" s="123"/>
      <c r="I890" s="34"/>
      <c r="J890" s="30"/>
      <c r="Q890" s="28"/>
      <c r="S890" s="34"/>
      <c r="Z890" s="123"/>
      <c r="AK890" s="175" t="str">
        <f t="shared" si="106"/>
        <v>All Trigger TypesDebit ACH behaviorMay - 14Customer contact</v>
      </c>
      <c r="AL890" t="s">
        <v>626</v>
      </c>
      <c r="AM890" t="s">
        <v>204</v>
      </c>
      <c r="AN890" t="s">
        <v>296</v>
      </c>
      <c r="AO890" t="s">
        <v>571</v>
      </c>
      <c r="AP890">
        <v>68</v>
      </c>
      <c r="AQ890">
        <v>467</v>
      </c>
      <c r="AR890">
        <v>0.14561027839999999</v>
      </c>
      <c r="AS890" s="175" t="str">
        <f t="shared" si="107"/>
        <v>May - 14</v>
      </c>
      <c r="AX890" s="12"/>
      <c r="BF890" s="30"/>
    </row>
    <row r="891" spans="2:58" x14ac:dyDescent="0.3">
      <c r="B891" s="12"/>
      <c r="F891" s="123"/>
      <c r="I891" s="34"/>
      <c r="J891" s="30"/>
      <c r="Q891" s="28"/>
      <c r="S891" s="34"/>
      <c r="Z891" s="123"/>
      <c r="AK891" s="175" t="str">
        <f t="shared" si="106"/>
        <v>All Trigger TypesDebit ACH behaviorMay - 14Risk action</v>
      </c>
      <c r="AL891" t="s">
        <v>626</v>
      </c>
      <c r="AM891" t="s">
        <v>204</v>
      </c>
      <c r="AN891" t="s">
        <v>296</v>
      </c>
      <c r="AO891" t="s">
        <v>539</v>
      </c>
      <c r="AP891">
        <v>9</v>
      </c>
      <c r="AQ891">
        <v>467</v>
      </c>
      <c r="AR891">
        <v>1.9271948600000002E-2</v>
      </c>
      <c r="AS891" s="175" t="str">
        <f t="shared" si="107"/>
        <v>May - 14</v>
      </c>
      <c r="AX891" s="12"/>
      <c r="BF891" s="30"/>
    </row>
    <row r="892" spans="2:58" x14ac:dyDescent="0.3">
      <c r="B892" s="12"/>
      <c r="F892" s="123"/>
      <c r="I892" s="34"/>
      <c r="J892" s="30"/>
      <c r="Q892" s="28"/>
      <c r="S892" s="34"/>
      <c r="Z892" s="123"/>
      <c r="AK892" s="175" t="str">
        <f t="shared" si="106"/>
        <v>All Trigger TypesNo amortizationMay - 14Others</v>
      </c>
      <c r="AL892" t="s">
        <v>626</v>
      </c>
      <c r="AM892" t="s">
        <v>537</v>
      </c>
      <c r="AN892" t="s">
        <v>296</v>
      </c>
      <c r="AO892" t="s">
        <v>106</v>
      </c>
      <c r="AP892">
        <v>26</v>
      </c>
      <c r="AQ892">
        <v>2559</v>
      </c>
      <c r="AR892">
        <v>1.0160218800000001E-2</v>
      </c>
      <c r="AS892" s="175" t="str">
        <f t="shared" si="107"/>
        <v>May - 14</v>
      </c>
      <c r="AX892" s="12"/>
      <c r="BF892" s="30"/>
    </row>
    <row r="893" spans="2:58" x14ac:dyDescent="0.3">
      <c r="B893" s="12"/>
      <c r="F893" s="123"/>
      <c r="I893" s="34"/>
      <c r="J893" s="30"/>
      <c r="Q893" s="28"/>
      <c r="S893" s="34"/>
      <c r="Z893" s="123"/>
      <c r="AK893" s="175" t="str">
        <f t="shared" si="106"/>
        <v>All Trigger TypesNo amortizationMay - 14No action</v>
      </c>
      <c r="AL893" t="s">
        <v>626</v>
      </c>
      <c r="AM893" t="s">
        <v>537</v>
      </c>
      <c r="AN893" t="s">
        <v>296</v>
      </c>
      <c r="AO893" t="s">
        <v>623</v>
      </c>
      <c r="AP893">
        <v>1622</v>
      </c>
      <c r="AQ893">
        <v>2559</v>
      </c>
      <c r="AR893">
        <v>0.63384134430000005</v>
      </c>
      <c r="AS893" s="175" t="str">
        <f t="shared" si="107"/>
        <v>May - 14</v>
      </c>
      <c r="AX893" s="12"/>
      <c r="BF893" s="30"/>
    </row>
    <row r="894" spans="2:58" x14ac:dyDescent="0.3">
      <c r="B894" s="12"/>
      <c r="F894" s="123"/>
      <c r="I894" s="34"/>
      <c r="J894" s="30"/>
      <c r="Q894" s="28"/>
      <c r="S894" s="34"/>
      <c r="Z894" s="123"/>
      <c r="AK894" s="175" t="str">
        <f t="shared" si="106"/>
        <v>All Trigger TypesNo amortizationMay - 14Debit ACH</v>
      </c>
      <c r="AL894" t="s">
        <v>626</v>
      </c>
      <c r="AM894" t="s">
        <v>537</v>
      </c>
      <c r="AN894" t="s">
        <v>296</v>
      </c>
      <c r="AO894" t="s">
        <v>202</v>
      </c>
      <c r="AP894">
        <v>57</v>
      </c>
      <c r="AQ894">
        <v>2559</v>
      </c>
      <c r="AR894">
        <v>2.2274325899999999E-2</v>
      </c>
      <c r="AS894" s="175" t="str">
        <f t="shared" si="107"/>
        <v>May - 14</v>
      </c>
      <c r="AX894" s="12"/>
      <c r="BF894" s="30"/>
    </row>
    <row r="895" spans="2:58" x14ac:dyDescent="0.3">
      <c r="B895" s="12"/>
      <c r="F895" s="123"/>
      <c r="I895" s="34"/>
      <c r="J895" s="30"/>
      <c r="Q895" s="28"/>
      <c r="S895" s="34"/>
      <c r="Z895" s="123"/>
      <c r="AK895" s="175" t="str">
        <f t="shared" si="106"/>
        <v>All Trigger TypesNo amortizationMay - 14Customer contact</v>
      </c>
      <c r="AL895" t="s">
        <v>626</v>
      </c>
      <c r="AM895" t="s">
        <v>537</v>
      </c>
      <c r="AN895" t="s">
        <v>296</v>
      </c>
      <c r="AO895" t="s">
        <v>571</v>
      </c>
      <c r="AP895">
        <v>608</v>
      </c>
      <c r="AQ895">
        <v>2559</v>
      </c>
      <c r="AR895">
        <v>0.23759280969999999</v>
      </c>
      <c r="AS895" s="175" t="str">
        <f t="shared" si="107"/>
        <v>May - 14</v>
      </c>
      <c r="AX895" s="12"/>
      <c r="BF895" s="30"/>
    </row>
    <row r="896" spans="2:58" x14ac:dyDescent="0.3">
      <c r="B896" s="12"/>
      <c r="F896" s="123"/>
      <c r="I896" s="34"/>
      <c r="J896" s="30"/>
      <c r="Q896" s="28"/>
      <c r="S896" s="34"/>
      <c r="Z896" s="123"/>
      <c r="AK896" s="175" t="str">
        <f t="shared" si="106"/>
        <v>All Trigger TypesNo amortizationMay - 14Risk action</v>
      </c>
      <c r="AL896" t="s">
        <v>626</v>
      </c>
      <c r="AM896" t="s">
        <v>537</v>
      </c>
      <c r="AN896" t="s">
        <v>296</v>
      </c>
      <c r="AO896" t="s">
        <v>539</v>
      </c>
      <c r="AP896">
        <v>78</v>
      </c>
      <c r="AQ896">
        <v>2559</v>
      </c>
      <c r="AR896">
        <v>3.0480656500000002E-2</v>
      </c>
      <c r="AS896" s="175" t="str">
        <f t="shared" si="107"/>
        <v>May - 14</v>
      </c>
      <c r="AX896" s="12"/>
      <c r="BF896" s="30"/>
    </row>
    <row r="897" spans="2:58" x14ac:dyDescent="0.3">
      <c r="B897" s="12"/>
      <c r="F897" s="123"/>
      <c r="I897" s="34"/>
      <c r="J897" s="30"/>
      <c r="Q897" s="28"/>
      <c r="S897" s="34"/>
      <c r="Z897" s="123"/>
      <c r="AK897" s="175" t="str">
        <f t="shared" si="106"/>
        <v>All Trigger TypesNo amortizationMay - 14Payment plan</v>
      </c>
      <c r="AL897" t="s">
        <v>626</v>
      </c>
      <c r="AM897" t="s">
        <v>537</v>
      </c>
      <c r="AN897" t="s">
        <v>296</v>
      </c>
      <c r="AO897" t="s">
        <v>538</v>
      </c>
      <c r="AP897">
        <v>168</v>
      </c>
      <c r="AQ897">
        <v>2559</v>
      </c>
      <c r="AR897">
        <v>6.5650644800000005E-2</v>
      </c>
      <c r="AS897" s="175" t="str">
        <f t="shared" si="107"/>
        <v>May - 14</v>
      </c>
      <c r="AX897" s="12"/>
      <c r="BF897" s="30"/>
    </row>
    <row r="898" spans="2:58" x14ac:dyDescent="0.3">
      <c r="B898" s="12"/>
      <c r="F898" s="123"/>
      <c r="I898" s="34"/>
      <c r="J898" s="30"/>
      <c r="Q898" s="28"/>
      <c r="S898" s="34"/>
      <c r="Z898" s="123"/>
      <c r="AK898" s="175" t="str">
        <f t="shared" si="106"/>
        <v>All Trigger TypesOthersMay - 14Others</v>
      </c>
      <c r="AL898" t="s">
        <v>626</v>
      </c>
      <c r="AM898" t="s">
        <v>106</v>
      </c>
      <c r="AN898" t="s">
        <v>296</v>
      </c>
      <c r="AO898" t="s">
        <v>106</v>
      </c>
      <c r="AP898">
        <v>6</v>
      </c>
      <c r="AQ898">
        <v>1196</v>
      </c>
      <c r="AR898">
        <v>5.0167223999999996E-3</v>
      </c>
      <c r="AS898" s="175" t="str">
        <f t="shared" si="107"/>
        <v>May - 14</v>
      </c>
      <c r="AX898" s="12"/>
      <c r="BF898" s="30"/>
    </row>
    <row r="899" spans="2:58" x14ac:dyDescent="0.3">
      <c r="B899" s="12"/>
      <c r="F899" s="123"/>
      <c r="I899" s="34"/>
      <c r="J899" s="30"/>
      <c r="Q899" s="28"/>
      <c r="S899" s="34"/>
      <c r="Z899" s="123"/>
      <c r="AK899" s="175" t="str">
        <f t="shared" si="106"/>
        <v>All Trigger TypesOthersMay - 14No action</v>
      </c>
      <c r="AL899" t="s">
        <v>626</v>
      </c>
      <c r="AM899" t="s">
        <v>106</v>
      </c>
      <c r="AN899" t="s">
        <v>296</v>
      </c>
      <c r="AO899" t="s">
        <v>623</v>
      </c>
      <c r="AP899">
        <v>744</v>
      </c>
      <c r="AQ899">
        <v>1196</v>
      </c>
      <c r="AR899">
        <v>0.62207357860000001</v>
      </c>
      <c r="AS899" s="175" t="str">
        <f t="shared" si="107"/>
        <v>May - 14</v>
      </c>
      <c r="AX899" s="12"/>
      <c r="BF899" s="30"/>
    </row>
    <row r="900" spans="2:58" x14ac:dyDescent="0.3">
      <c r="B900" s="12"/>
      <c r="F900" s="123"/>
      <c r="I900" s="34"/>
      <c r="J900" s="30"/>
      <c r="Q900" s="28"/>
      <c r="S900" s="34"/>
      <c r="Z900" s="123"/>
      <c r="AK900" s="175" t="str">
        <f t="shared" si="106"/>
        <v>All Trigger TypesOthersMay - 14Debit ACH</v>
      </c>
      <c r="AL900" t="s">
        <v>626</v>
      </c>
      <c r="AM900" t="s">
        <v>106</v>
      </c>
      <c r="AN900" t="s">
        <v>296</v>
      </c>
      <c r="AO900" t="s">
        <v>202</v>
      </c>
      <c r="AP900">
        <v>39</v>
      </c>
      <c r="AQ900">
        <v>1196</v>
      </c>
      <c r="AR900">
        <v>3.2608695700000002E-2</v>
      </c>
      <c r="AS900" s="175" t="str">
        <f t="shared" si="107"/>
        <v>May - 14</v>
      </c>
      <c r="AX900" s="12"/>
      <c r="BF900" s="30"/>
    </row>
    <row r="901" spans="2:58" x14ac:dyDescent="0.3">
      <c r="B901" s="12"/>
      <c r="F901" s="123"/>
      <c r="I901" s="34"/>
      <c r="J901" s="30"/>
      <c r="Q901" s="28"/>
      <c r="S901" s="34"/>
      <c r="Z901" s="123"/>
      <c r="AK901" s="175" t="str">
        <f t="shared" ref="AK901:AK964" si="108">CONCATENATE(AL901,AM901,AN901,AO901)</f>
        <v>All Trigger TypesOthersMay - 14Customer contact</v>
      </c>
      <c r="AL901" t="s">
        <v>626</v>
      </c>
      <c r="AM901" t="s">
        <v>106</v>
      </c>
      <c r="AN901" t="s">
        <v>296</v>
      </c>
      <c r="AO901" t="s">
        <v>571</v>
      </c>
      <c r="AP901">
        <v>267</v>
      </c>
      <c r="AQ901">
        <v>1196</v>
      </c>
      <c r="AR901">
        <v>0.22324414719999999</v>
      </c>
      <c r="AS901" s="175" t="str">
        <f t="shared" ref="AS901:AS964" si="109">IF(AN901="All Months","All Months",CONCATENATE(TEXT(AN901,"mmm")," - ", TEXT(AN901,"dd")))</f>
        <v>May - 14</v>
      </c>
      <c r="AX901" s="12"/>
      <c r="BF901" s="30"/>
    </row>
    <row r="902" spans="2:58" x14ac:dyDescent="0.3">
      <c r="B902" s="12"/>
      <c r="F902" s="123"/>
      <c r="I902" s="34"/>
      <c r="J902" s="30"/>
      <c r="Q902" s="28"/>
      <c r="S902" s="34"/>
      <c r="Z902" s="123"/>
      <c r="AK902" s="175" t="str">
        <f t="shared" si="108"/>
        <v>All Trigger TypesOthersMay - 14Risk action</v>
      </c>
      <c r="AL902" t="s">
        <v>626</v>
      </c>
      <c r="AM902" t="s">
        <v>106</v>
      </c>
      <c r="AN902" t="s">
        <v>296</v>
      </c>
      <c r="AO902" t="s">
        <v>539</v>
      </c>
      <c r="AP902">
        <v>42</v>
      </c>
      <c r="AQ902">
        <v>1196</v>
      </c>
      <c r="AR902">
        <v>3.5117056899999999E-2</v>
      </c>
      <c r="AS902" s="175" t="str">
        <f t="shared" si="109"/>
        <v>May - 14</v>
      </c>
      <c r="AX902" s="12"/>
      <c r="BF902" s="30"/>
    </row>
    <row r="903" spans="2:58" x14ac:dyDescent="0.3">
      <c r="B903" s="12"/>
      <c r="F903" s="123"/>
      <c r="I903" s="34"/>
      <c r="J903" s="30"/>
      <c r="Q903" s="28"/>
      <c r="S903" s="34"/>
      <c r="Z903" s="123"/>
      <c r="AK903" s="175" t="str">
        <f t="shared" si="108"/>
        <v>All Trigger TypesOthersMay - 14Payment plan</v>
      </c>
      <c r="AL903" t="s">
        <v>626</v>
      </c>
      <c r="AM903" t="s">
        <v>106</v>
      </c>
      <c r="AN903" t="s">
        <v>296</v>
      </c>
      <c r="AO903" t="s">
        <v>538</v>
      </c>
      <c r="AP903">
        <v>98</v>
      </c>
      <c r="AQ903">
        <v>1196</v>
      </c>
      <c r="AR903">
        <v>8.1939799300000005E-2</v>
      </c>
      <c r="AS903" s="175" t="str">
        <f t="shared" si="109"/>
        <v>May - 14</v>
      </c>
      <c r="AX903" s="12"/>
      <c r="BF903" s="30"/>
    </row>
    <row r="904" spans="2:58" x14ac:dyDescent="0.3">
      <c r="B904" s="12"/>
      <c r="F904" s="123"/>
      <c r="I904" s="34"/>
      <c r="J904" s="30"/>
      <c r="Q904" s="28"/>
      <c r="S904" s="34"/>
      <c r="Z904" s="123"/>
      <c r="AK904" s="175" t="str">
        <f t="shared" si="108"/>
        <v>All Trigger TypesAgingNov - 14Risk action</v>
      </c>
      <c r="AL904" t="s">
        <v>626</v>
      </c>
      <c r="AM904" t="s">
        <v>391</v>
      </c>
      <c r="AN904" t="s">
        <v>302</v>
      </c>
      <c r="AO904" t="s">
        <v>539</v>
      </c>
      <c r="AP904">
        <v>20</v>
      </c>
      <c r="AQ904">
        <v>1518</v>
      </c>
      <c r="AR904">
        <v>1.3175230600000001E-2</v>
      </c>
      <c r="AS904" s="175" t="str">
        <f t="shared" si="109"/>
        <v>Nov - 14</v>
      </c>
      <c r="AX904" s="12"/>
      <c r="BF904" s="30"/>
    </row>
    <row r="905" spans="2:58" x14ac:dyDescent="0.3">
      <c r="B905" s="12"/>
      <c r="F905" s="123"/>
      <c r="I905" s="34"/>
      <c r="J905" s="30"/>
      <c r="Q905" s="28"/>
      <c r="S905" s="34"/>
      <c r="Z905" s="123"/>
      <c r="AK905" s="175" t="str">
        <f t="shared" si="108"/>
        <v>All Trigger TypesAgingNov - 14Payment plan</v>
      </c>
      <c r="AL905" t="s">
        <v>626</v>
      </c>
      <c r="AM905" t="s">
        <v>391</v>
      </c>
      <c r="AN905" t="s">
        <v>302</v>
      </c>
      <c r="AO905" t="s">
        <v>538</v>
      </c>
      <c r="AP905">
        <v>133</v>
      </c>
      <c r="AQ905">
        <v>1518</v>
      </c>
      <c r="AR905">
        <v>8.7615283299999999E-2</v>
      </c>
      <c r="AS905" s="175" t="str">
        <f t="shared" si="109"/>
        <v>Nov - 14</v>
      </c>
      <c r="AX905" s="12"/>
      <c r="BF905" s="30"/>
    </row>
    <row r="906" spans="2:58" x14ac:dyDescent="0.3">
      <c r="B906" s="12"/>
      <c r="F906" s="123"/>
      <c r="I906" s="34"/>
      <c r="J906" s="30"/>
      <c r="Q906" s="28"/>
      <c r="S906" s="34"/>
      <c r="Z906" s="123"/>
      <c r="AK906" s="175" t="str">
        <f t="shared" si="108"/>
        <v>All Trigger TypesAgingNov - 14Others</v>
      </c>
      <c r="AL906" t="s">
        <v>626</v>
      </c>
      <c r="AM906" t="s">
        <v>391</v>
      </c>
      <c r="AN906" t="s">
        <v>302</v>
      </c>
      <c r="AO906" t="s">
        <v>106</v>
      </c>
      <c r="AP906">
        <v>11</v>
      </c>
      <c r="AQ906">
        <v>1518</v>
      </c>
      <c r="AR906">
        <v>7.2463768E-3</v>
      </c>
      <c r="AS906" s="175" t="str">
        <f t="shared" si="109"/>
        <v>Nov - 14</v>
      </c>
      <c r="AX906" s="12"/>
      <c r="BF906" s="30"/>
    </row>
    <row r="907" spans="2:58" x14ac:dyDescent="0.3">
      <c r="B907" s="12"/>
      <c r="F907" s="123"/>
      <c r="I907" s="34"/>
      <c r="J907" s="30"/>
      <c r="Q907" s="28"/>
      <c r="S907" s="34"/>
      <c r="Z907" s="123"/>
      <c r="AK907" s="175" t="str">
        <f t="shared" si="108"/>
        <v>All Trigger TypesAgingNov - 14No action</v>
      </c>
      <c r="AL907" t="s">
        <v>626</v>
      </c>
      <c r="AM907" t="s">
        <v>391</v>
      </c>
      <c r="AN907" t="s">
        <v>302</v>
      </c>
      <c r="AO907" t="s">
        <v>623</v>
      </c>
      <c r="AP907">
        <v>916</v>
      </c>
      <c r="AQ907">
        <v>1518</v>
      </c>
      <c r="AR907">
        <v>0.60342555990000002</v>
      </c>
      <c r="AS907" s="175" t="str">
        <f t="shared" si="109"/>
        <v>Nov - 14</v>
      </c>
      <c r="AX907" s="12"/>
      <c r="BF907" s="30"/>
    </row>
    <row r="908" spans="2:58" x14ac:dyDescent="0.3">
      <c r="B908" s="12"/>
      <c r="F908" s="123"/>
      <c r="I908" s="34"/>
      <c r="J908" s="30"/>
      <c r="Q908" s="28"/>
      <c r="S908" s="34"/>
      <c r="Z908" s="123"/>
      <c r="AK908" s="175" t="str">
        <f t="shared" si="108"/>
        <v>All Trigger TypesAgingNov - 14Debit ACH</v>
      </c>
      <c r="AL908" t="s">
        <v>626</v>
      </c>
      <c r="AM908" t="s">
        <v>391</v>
      </c>
      <c r="AN908" t="s">
        <v>302</v>
      </c>
      <c r="AO908" t="s">
        <v>202</v>
      </c>
      <c r="AP908">
        <v>17</v>
      </c>
      <c r="AQ908">
        <v>1518</v>
      </c>
      <c r="AR908">
        <v>1.1198946E-2</v>
      </c>
      <c r="AS908" s="175" t="str">
        <f t="shared" si="109"/>
        <v>Nov - 14</v>
      </c>
      <c r="AX908" s="12"/>
      <c r="BF908" s="30"/>
    </row>
    <row r="909" spans="2:58" x14ac:dyDescent="0.3">
      <c r="B909" s="12"/>
      <c r="F909" s="123"/>
      <c r="I909" s="34"/>
      <c r="J909" s="30"/>
      <c r="Q909" s="28"/>
      <c r="S909" s="34"/>
      <c r="Z909" s="123"/>
      <c r="AK909" s="175" t="str">
        <f t="shared" si="108"/>
        <v>All Trigger TypesAgingNov - 14Customer contact</v>
      </c>
      <c r="AL909" t="s">
        <v>626</v>
      </c>
      <c r="AM909" t="s">
        <v>391</v>
      </c>
      <c r="AN909" t="s">
        <v>302</v>
      </c>
      <c r="AO909" t="s">
        <v>571</v>
      </c>
      <c r="AP909">
        <v>421</v>
      </c>
      <c r="AQ909">
        <v>1518</v>
      </c>
      <c r="AR909">
        <v>0.27733860339999999</v>
      </c>
      <c r="AS909" s="175" t="str">
        <f t="shared" si="109"/>
        <v>Nov - 14</v>
      </c>
      <c r="AX909" s="12"/>
      <c r="BF909" s="30"/>
    </row>
    <row r="910" spans="2:58" x14ac:dyDescent="0.3">
      <c r="B910" s="12"/>
      <c r="F910" s="123"/>
      <c r="I910" s="34"/>
      <c r="J910" s="30"/>
      <c r="Q910" s="28"/>
      <c r="S910" s="34"/>
      <c r="Z910" s="123"/>
      <c r="AK910" s="175" t="str">
        <f t="shared" si="108"/>
        <v>All Trigger TypesCV dropNov - 14Risk action</v>
      </c>
      <c r="AL910" t="s">
        <v>626</v>
      </c>
      <c r="AM910" t="s">
        <v>203</v>
      </c>
      <c r="AN910" t="s">
        <v>302</v>
      </c>
      <c r="AO910" t="s">
        <v>539</v>
      </c>
      <c r="AP910">
        <v>10</v>
      </c>
      <c r="AQ910">
        <v>1866</v>
      </c>
      <c r="AR910">
        <v>5.3590568000000003E-3</v>
      </c>
      <c r="AS910" s="175" t="str">
        <f t="shared" si="109"/>
        <v>Nov - 14</v>
      </c>
      <c r="AX910" s="12"/>
      <c r="BF910" s="30"/>
    </row>
    <row r="911" spans="2:58" x14ac:dyDescent="0.3">
      <c r="B911" s="12"/>
      <c r="F911" s="123"/>
      <c r="I911" s="34"/>
      <c r="J911" s="30"/>
      <c r="Q911" s="28"/>
      <c r="S911" s="34"/>
      <c r="Z911" s="123"/>
      <c r="AK911" s="175" t="str">
        <f t="shared" si="108"/>
        <v>All Trigger TypesCV dropNov - 14Payment plan</v>
      </c>
      <c r="AL911" t="s">
        <v>626</v>
      </c>
      <c r="AM911" t="s">
        <v>203</v>
      </c>
      <c r="AN911" t="s">
        <v>302</v>
      </c>
      <c r="AO911" t="s">
        <v>538</v>
      </c>
      <c r="AP911">
        <v>54</v>
      </c>
      <c r="AQ911">
        <v>1866</v>
      </c>
      <c r="AR911">
        <v>2.8938906800000001E-2</v>
      </c>
      <c r="AS911" s="175" t="str">
        <f t="shared" si="109"/>
        <v>Nov - 14</v>
      </c>
      <c r="AX911" s="12"/>
      <c r="BF911" s="30"/>
    </row>
    <row r="912" spans="2:58" x14ac:dyDescent="0.3">
      <c r="B912" s="12"/>
      <c r="F912" s="123"/>
      <c r="I912" s="34"/>
      <c r="J912" s="30"/>
      <c r="Q912" s="28"/>
      <c r="S912" s="34"/>
      <c r="Z912" s="123"/>
      <c r="AK912" s="175" t="str">
        <f t="shared" si="108"/>
        <v>All Trigger TypesCV dropNov - 14Others</v>
      </c>
      <c r="AL912" t="s">
        <v>626</v>
      </c>
      <c r="AM912" t="s">
        <v>203</v>
      </c>
      <c r="AN912" t="s">
        <v>302</v>
      </c>
      <c r="AO912" t="s">
        <v>106</v>
      </c>
      <c r="AP912">
        <v>3</v>
      </c>
      <c r="AQ912">
        <v>1866</v>
      </c>
      <c r="AR912">
        <v>1.607717E-3</v>
      </c>
      <c r="AS912" s="175" t="str">
        <f t="shared" si="109"/>
        <v>Nov - 14</v>
      </c>
      <c r="AX912" s="12"/>
      <c r="BF912" s="30"/>
    </row>
    <row r="913" spans="2:58" x14ac:dyDescent="0.3">
      <c r="B913" s="12"/>
      <c r="F913" s="123"/>
      <c r="I913" s="34"/>
      <c r="J913" s="30"/>
      <c r="Q913" s="28"/>
      <c r="S913" s="34"/>
      <c r="Z913" s="123"/>
      <c r="AK913" s="175" t="str">
        <f t="shared" si="108"/>
        <v>All Trigger TypesCV dropNov - 14No action</v>
      </c>
      <c r="AL913" t="s">
        <v>626</v>
      </c>
      <c r="AM913" t="s">
        <v>203</v>
      </c>
      <c r="AN913" t="s">
        <v>302</v>
      </c>
      <c r="AO913" t="s">
        <v>623</v>
      </c>
      <c r="AP913">
        <v>1556</v>
      </c>
      <c r="AQ913">
        <v>1866</v>
      </c>
      <c r="AR913">
        <v>0.83386923899999998</v>
      </c>
      <c r="AS913" s="175" t="str">
        <f t="shared" si="109"/>
        <v>Nov - 14</v>
      </c>
      <c r="AX913" s="12"/>
      <c r="BF913" s="30"/>
    </row>
    <row r="914" spans="2:58" x14ac:dyDescent="0.3">
      <c r="B914" s="12"/>
      <c r="F914" s="123"/>
      <c r="I914" s="34"/>
      <c r="J914" s="30"/>
      <c r="Q914" s="28"/>
      <c r="S914" s="34"/>
      <c r="Z914" s="123"/>
      <c r="AK914" s="175" t="str">
        <f t="shared" si="108"/>
        <v>All Trigger TypesCV dropNov - 14Debit ACH</v>
      </c>
      <c r="AL914" t="s">
        <v>626</v>
      </c>
      <c r="AM914" t="s">
        <v>203</v>
      </c>
      <c r="AN914" t="s">
        <v>302</v>
      </c>
      <c r="AO914" t="s">
        <v>202</v>
      </c>
      <c r="AP914">
        <v>7</v>
      </c>
      <c r="AQ914">
        <v>1866</v>
      </c>
      <c r="AR914">
        <v>3.7513398000000001E-3</v>
      </c>
      <c r="AS914" s="175" t="str">
        <f t="shared" si="109"/>
        <v>Nov - 14</v>
      </c>
      <c r="AX914" s="12"/>
      <c r="BF914" s="30"/>
    </row>
    <row r="915" spans="2:58" x14ac:dyDescent="0.3">
      <c r="B915" s="12"/>
      <c r="F915" s="123"/>
      <c r="I915" s="34"/>
      <c r="J915" s="30"/>
      <c r="Q915" s="28"/>
      <c r="S915" s="34"/>
      <c r="Z915" s="123"/>
      <c r="AK915" s="175" t="str">
        <f t="shared" si="108"/>
        <v>All Trigger TypesCV dropNov - 14Customer contact</v>
      </c>
      <c r="AL915" t="s">
        <v>626</v>
      </c>
      <c r="AM915" t="s">
        <v>203</v>
      </c>
      <c r="AN915" t="s">
        <v>302</v>
      </c>
      <c r="AO915" t="s">
        <v>571</v>
      </c>
      <c r="AP915">
        <v>236</v>
      </c>
      <c r="AQ915">
        <v>1866</v>
      </c>
      <c r="AR915">
        <v>0.1264737406</v>
      </c>
      <c r="AS915" s="175" t="str">
        <f t="shared" si="109"/>
        <v>Nov - 14</v>
      </c>
      <c r="AX915" s="12"/>
      <c r="BF915" s="30"/>
    </row>
    <row r="916" spans="2:58" x14ac:dyDescent="0.3">
      <c r="B916" s="12"/>
      <c r="F916" s="123"/>
      <c r="I916" s="34"/>
      <c r="J916" s="30"/>
      <c r="Q916" s="28"/>
      <c r="S916" s="34"/>
      <c r="Z916" s="123"/>
      <c r="AK916" s="175" t="str">
        <f t="shared" si="108"/>
        <v>All Trigger TypesDebit ACH behaviorNov - 14Risk action</v>
      </c>
      <c r="AL916" t="s">
        <v>626</v>
      </c>
      <c r="AM916" t="s">
        <v>204</v>
      </c>
      <c r="AN916" t="s">
        <v>302</v>
      </c>
      <c r="AO916" t="s">
        <v>539</v>
      </c>
      <c r="AP916">
        <v>2</v>
      </c>
      <c r="AQ916">
        <v>509</v>
      </c>
      <c r="AR916">
        <v>3.9292731000000001E-3</v>
      </c>
      <c r="AS916" s="175" t="str">
        <f t="shared" si="109"/>
        <v>Nov - 14</v>
      </c>
      <c r="AX916" s="12"/>
      <c r="BF916" s="30"/>
    </row>
    <row r="917" spans="2:58" x14ac:dyDescent="0.3">
      <c r="B917" s="12"/>
      <c r="F917" s="123"/>
      <c r="I917" s="34"/>
      <c r="J917" s="30"/>
      <c r="Q917" s="28"/>
      <c r="S917" s="34"/>
      <c r="Z917" s="123"/>
      <c r="AK917" s="175" t="str">
        <f t="shared" si="108"/>
        <v>All Trigger TypesDebit ACH behaviorNov - 14Payment plan</v>
      </c>
      <c r="AL917" t="s">
        <v>626</v>
      </c>
      <c r="AM917" t="s">
        <v>204</v>
      </c>
      <c r="AN917" t="s">
        <v>302</v>
      </c>
      <c r="AO917" t="s">
        <v>538</v>
      </c>
      <c r="AP917">
        <v>15</v>
      </c>
      <c r="AQ917">
        <v>509</v>
      </c>
      <c r="AR917">
        <v>2.94695481E-2</v>
      </c>
      <c r="AS917" s="175" t="str">
        <f t="shared" si="109"/>
        <v>Nov - 14</v>
      </c>
      <c r="AX917" s="12"/>
      <c r="BF917" s="30"/>
    </row>
    <row r="918" spans="2:58" x14ac:dyDescent="0.3">
      <c r="B918" s="12"/>
      <c r="F918" s="123"/>
      <c r="I918" s="34"/>
      <c r="J918" s="30"/>
      <c r="Q918" s="28"/>
      <c r="S918" s="34"/>
      <c r="Z918" s="123"/>
      <c r="AK918" s="175" t="str">
        <f t="shared" si="108"/>
        <v>All Trigger TypesDebit ACH behaviorNov - 14Others</v>
      </c>
      <c r="AL918" t="s">
        <v>626</v>
      </c>
      <c r="AM918" t="s">
        <v>204</v>
      </c>
      <c r="AN918" t="s">
        <v>302</v>
      </c>
      <c r="AO918" t="s">
        <v>106</v>
      </c>
      <c r="AP918">
        <v>4</v>
      </c>
      <c r="AQ918">
        <v>509</v>
      </c>
      <c r="AR918">
        <v>7.8585462000000002E-3</v>
      </c>
      <c r="AS918" s="175" t="str">
        <f t="shared" si="109"/>
        <v>Nov - 14</v>
      </c>
      <c r="AX918" s="12"/>
      <c r="BF918" s="30"/>
    </row>
    <row r="919" spans="2:58" x14ac:dyDescent="0.3">
      <c r="B919" s="12"/>
      <c r="F919" s="123"/>
      <c r="I919" s="34"/>
      <c r="J919" s="30"/>
      <c r="Q919" s="28"/>
      <c r="S919" s="34"/>
      <c r="Z919" s="123"/>
      <c r="AK919" s="175" t="str">
        <f t="shared" si="108"/>
        <v>All Trigger TypesDebit ACH behaviorNov - 14No action</v>
      </c>
      <c r="AL919" t="s">
        <v>626</v>
      </c>
      <c r="AM919" t="s">
        <v>204</v>
      </c>
      <c r="AN919" t="s">
        <v>302</v>
      </c>
      <c r="AO919" t="s">
        <v>623</v>
      </c>
      <c r="AP919">
        <v>446</v>
      </c>
      <c r="AQ919">
        <v>509</v>
      </c>
      <c r="AR919">
        <v>0.87622789779999999</v>
      </c>
      <c r="AS919" s="175" t="str">
        <f t="shared" si="109"/>
        <v>Nov - 14</v>
      </c>
      <c r="AX919" s="12"/>
      <c r="BF919" s="30"/>
    </row>
    <row r="920" spans="2:58" x14ac:dyDescent="0.3">
      <c r="B920" s="12"/>
      <c r="F920" s="123"/>
      <c r="I920" s="34"/>
      <c r="J920" s="30"/>
      <c r="Q920" s="28"/>
      <c r="S920" s="34"/>
      <c r="Z920" s="123"/>
      <c r="AK920" s="175" t="str">
        <f t="shared" si="108"/>
        <v>All Trigger TypesDebit ACH behaviorNov - 14Debit ACH</v>
      </c>
      <c r="AL920" t="s">
        <v>626</v>
      </c>
      <c r="AM920" t="s">
        <v>204</v>
      </c>
      <c r="AN920" t="s">
        <v>302</v>
      </c>
      <c r="AO920" t="s">
        <v>202</v>
      </c>
      <c r="AP920">
        <v>2</v>
      </c>
      <c r="AQ920">
        <v>509</v>
      </c>
      <c r="AR920">
        <v>3.9292731000000001E-3</v>
      </c>
      <c r="AS920" s="175" t="str">
        <f t="shared" si="109"/>
        <v>Nov - 14</v>
      </c>
      <c r="AX920" s="12"/>
      <c r="BF920" s="30"/>
    </row>
    <row r="921" spans="2:58" x14ac:dyDescent="0.3">
      <c r="B921" s="12"/>
      <c r="F921" s="123"/>
      <c r="I921" s="34"/>
      <c r="J921" s="30"/>
      <c r="Q921" s="28"/>
      <c r="S921" s="34"/>
      <c r="Z921" s="123"/>
      <c r="AK921" s="175" t="str">
        <f t="shared" si="108"/>
        <v>All Trigger TypesDebit ACH behaviorNov - 14Customer contact</v>
      </c>
      <c r="AL921" t="s">
        <v>626</v>
      </c>
      <c r="AM921" t="s">
        <v>204</v>
      </c>
      <c r="AN921" t="s">
        <v>302</v>
      </c>
      <c r="AO921" t="s">
        <v>571</v>
      </c>
      <c r="AP921">
        <v>40</v>
      </c>
      <c r="AQ921">
        <v>509</v>
      </c>
      <c r="AR921">
        <v>7.8585461699999998E-2</v>
      </c>
      <c r="AS921" s="175" t="str">
        <f t="shared" si="109"/>
        <v>Nov - 14</v>
      </c>
      <c r="AX921" s="12"/>
      <c r="BF921" s="30"/>
    </row>
    <row r="922" spans="2:58" x14ac:dyDescent="0.3">
      <c r="B922" s="12"/>
      <c r="F922" s="123"/>
      <c r="I922" s="34"/>
      <c r="J922" s="30"/>
      <c r="Q922" s="28"/>
      <c r="S922" s="34"/>
      <c r="Z922" s="123"/>
      <c r="AK922" s="175" t="str">
        <f t="shared" si="108"/>
        <v>All Trigger TypesNo amortizationNov - 14Risk action</v>
      </c>
      <c r="AL922" t="s">
        <v>626</v>
      </c>
      <c r="AM922" t="s">
        <v>537</v>
      </c>
      <c r="AN922" t="s">
        <v>302</v>
      </c>
      <c r="AO922" t="s">
        <v>539</v>
      </c>
      <c r="AP922">
        <v>104</v>
      </c>
      <c r="AQ922">
        <v>6781</v>
      </c>
      <c r="AR922">
        <v>1.53369709E-2</v>
      </c>
      <c r="AS922" s="175" t="str">
        <f t="shared" si="109"/>
        <v>Nov - 14</v>
      </c>
      <c r="AX922" s="12"/>
      <c r="BF922" s="30"/>
    </row>
    <row r="923" spans="2:58" x14ac:dyDescent="0.3">
      <c r="B923" s="12"/>
      <c r="F923" s="123"/>
      <c r="I923" s="34"/>
      <c r="J923" s="30"/>
      <c r="Q923" s="28"/>
      <c r="S923" s="34"/>
      <c r="Z923" s="123"/>
      <c r="AK923" s="175" t="str">
        <f t="shared" si="108"/>
        <v>All Trigger TypesNo amortizationNov - 14Payment plan</v>
      </c>
      <c r="AL923" t="s">
        <v>626</v>
      </c>
      <c r="AM923" t="s">
        <v>537</v>
      </c>
      <c r="AN923" t="s">
        <v>302</v>
      </c>
      <c r="AO923" t="s">
        <v>538</v>
      </c>
      <c r="AP923">
        <v>497</v>
      </c>
      <c r="AQ923">
        <v>6781</v>
      </c>
      <c r="AR923">
        <v>7.3293024600000006E-2</v>
      </c>
      <c r="AS923" s="175" t="str">
        <f t="shared" si="109"/>
        <v>Nov - 14</v>
      </c>
      <c r="AX923" s="12"/>
      <c r="BF923" s="30"/>
    </row>
    <row r="924" spans="2:58" x14ac:dyDescent="0.3">
      <c r="B924" s="12"/>
      <c r="F924" s="123"/>
      <c r="I924" s="34"/>
      <c r="J924" s="30"/>
      <c r="Q924" s="28"/>
      <c r="S924" s="34"/>
      <c r="Z924" s="123"/>
      <c r="AK924" s="175" t="str">
        <f t="shared" si="108"/>
        <v>All Trigger TypesNo amortizationNov - 14Others</v>
      </c>
      <c r="AL924" t="s">
        <v>626</v>
      </c>
      <c r="AM924" t="s">
        <v>537</v>
      </c>
      <c r="AN924" t="s">
        <v>302</v>
      </c>
      <c r="AO924" t="s">
        <v>106</v>
      </c>
      <c r="AP924">
        <v>34</v>
      </c>
      <c r="AQ924">
        <v>6781</v>
      </c>
      <c r="AR924">
        <v>5.0140096999999996E-3</v>
      </c>
      <c r="AS924" s="175" t="str">
        <f t="shared" si="109"/>
        <v>Nov - 14</v>
      </c>
      <c r="AX924" s="12"/>
      <c r="BF924" s="30"/>
    </row>
    <row r="925" spans="2:58" x14ac:dyDescent="0.3">
      <c r="B925" s="12"/>
      <c r="F925" s="123"/>
      <c r="I925" s="34"/>
      <c r="J925" s="30"/>
      <c r="Q925" s="28"/>
      <c r="S925" s="34"/>
      <c r="Z925" s="123"/>
      <c r="AK925" s="175" t="str">
        <f t="shared" si="108"/>
        <v>All Trigger TypesNo amortizationNov - 14No action</v>
      </c>
      <c r="AL925" t="s">
        <v>626</v>
      </c>
      <c r="AM925" t="s">
        <v>537</v>
      </c>
      <c r="AN925" t="s">
        <v>302</v>
      </c>
      <c r="AO925" t="s">
        <v>623</v>
      </c>
      <c r="AP925">
        <v>5297</v>
      </c>
      <c r="AQ925">
        <v>6781</v>
      </c>
      <c r="AR925">
        <v>0.78115322220000005</v>
      </c>
      <c r="AS925" s="175" t="str">
        <f t="shared" si="109"/>
        <v>Nov - 14</v>
      </c>
      <c r="AX925" s="12"/>
      <c r="BF925" s="30"/>
    </row>
    <row r="926" spans="2:58" x14ac:dyDescent="0.3">
      <c r="B926" s="12"/>
      <c r="F926" s="123"/>
      <c r="I926" s="34"/>
      <c r="J926" s="30"/>
      <c r="Q926" s="28"/>
      <c r="S926" s="34"/>
      <c r="Z926" s="123"/>
      <c r="AK926" s="175" t="str">
        <f t="shared" si="108"/>
        <v>All Trigger TypesNo amortizationNov - 14Debit ACH</v>
      </c>
      <c r="AL926" t="s">
        <v>626</v>
      </c>
      <c r="AM926" t="s">
        <v>537</v>
      </c>
      <c r="AN926" t="s">
        <v>302</v>
      </c>
      <c r="AO926" t="s">
        <v>202</v>
      </c>
      <c r="AP926">
        <v>80</v>
      </c>
      <c r="AQ926">
        <v>6781</v>
      </c>
      <c r="AR926">
        <v>1.179767E-2</v>
      </c>
      <c r="AS926" s="175" t="str">
        <f t="shared" si="109"/>
        <v>Nov - 14</v>
      </c>
      <c r="AX926" s="12"/>
      <c r="BF926" s="30"/>
    </row>
    <row r="927" spans="2:58" x14ac:dyDescent="0.3">
      <c r="B927" s="12"/>
      <c r="F927" s="123"/>
      <c r="I927" s="34"/>
      <c r="J927" s="30"/>
      <c r="Q927" s="28"/>
      <c r="S927" s="34"/>
      <c r="Z927" s="123"/>
      <c r="AK927" s="175" t="str">
        <f t="shared" si="108"/>
        <v>All Trigger TypesNo amortizationNov - 14Customer contact</v>
      </c>
      <c r="AL927" t="s">
        <v>626</v>
      </c>
      <c r="AM927" t="s">
        <v>537</v>
      </c>
      <c r="AN927" t="s">
        <v>302</v>
      </c>
      <c r="AO927" t="s">
        <v>571</v>
      </c>
      <c r="AP927">
        <v>769</v>
      </c>
      <c r="AQ927">
        <v>6781</v>
      </c>
      <c r="AR927">
        <v>0.11340510249999999</v>
      </c>
      <c r="AS927" s="175" t="str">
        <f t="shared" si="109"/>
        <v>Nov - 14</v>
      </c>
      <c r="AX927" s="12"/>
      <c r="BF927" s="30"/>
    </row>
    <row r="928" spans="2:58" x14ac:dyDescent="0.3">
      <c r="B928" s="12"/>
      <c r="F928" s="123"/>
      <c r="I928" s="34"/>
      <c r="J928" s="30"/>
      <c r="Q928" s="28"/>
      <c r="S928" s="34"/>
      <c r="Z928" s="123"/>
      <c r="AK928" s="175" t="str">
        <f t="shared" si="108"/>
        <v>All Trigger TypesOthersNov - 14Risk action</v>
      </c>
      <c r="AL928" t="s">
        <v>626</v>
      </c>
      <c r="AM928" t="s">
        <v>106</v>
      </c>
      <c r="AN928" t="s">
        <v>302</v>
      </c>
      <c r="AO928" t="s">
        <v>539</v>
      </c>
      <c r="AP928">
        <v>13</v>
      </c>
      <c r="AQ928">
        <v>1404</v>
      </c>
      <c r="AR928">
        <v>9.2592592999999994E-3</v>
      </c>
      <c r="AS928" s="175" t="str">
        <f t="shared" si="109"/>
        <v>Nov - 14</v>
      </c>
      <c r="AX928" s="12"/>
      <c r="BF928" s="30"/>
    </row>
    <row r="929" spans="2:58" x14ac:dyDescent="0.3">
      <c r="B929" s="12"/>
      <c r="F929" s="123"/>
      <c r="I929" s="34"/>
      <c r="J929" s="30"/>
      <c r="Q929" s="28"/>
      <c r="S929" s="34"/>
      <c r="Z929" s="123"/>
      <c r="AK929" s="175" t="str">
        <f t="shared" si="108"/>
        <v>All Trigger TypesOthersNov - 14Payment plan</v>
      </c>
      <c r="AL929" t="s">
        <v>626</v>
      </c>
      <c r="AM929" t="s">
        <v>106</v>
      </c>
      <c r="AN929" t="s">
        <v>302</v>
      </c>
      <c r="AO929" t="s">
        <v>538</v>
      </c>
      <c r="AP929">
        <v>51</v>
      </c>
      <c r="AQ929">
        <v>1404</v>
      </c>
      <c r="AR929">
        <v>3.6324786300000002E-2</v>
      </c>
      <c r="AS929" s="175" t="str">
        <f t="shared" si="109"/>
        <v>Nov - 14</v>
      </c>
      <c r="AX929" s="12"/>
      <c r="BF929" s="30"/>
    </row>
    <row r="930" spans="2:58" x14ac:dyDescent="0.3">
      <c r="B930" s="12"/>
      <c r="F930" s="123"/>
      <c r="I930" s="34"/>
      <c r="J930" s="30"/>
      <c r="Q930" s="28"/>
      <c r="S930" s="34"/>
      <c r="Z930" s="123"/>
      <c r="AK930" s="175" t="str">
        <f t="shared" si="108"/>
        <v>All Trigger TypesOthersNov - 14Others</v>
      </c>
      <c r="AL930" t="s">
        <v>626</v>
      </c>
      <c r="AM930" t="s">
        <v>106</v>
      </c>
      <c r="AN930" t="s">
        <v>302</v>
      </c>
      <c r="AO930" t="s">
        <v>106</v>
      </c>
      <c r="AP930">
        <v>4</v>
      </c>
      <c r="AQ930">
        <v>1404</v>
      </c>
      <c r="AR930">
        <v>2.8490028000000001E-3</v>
      </c>
      <c r="AS930" s="175" t="str">
        <f t="shared" si="109"/>
        <v>Nov - 14</v>
      </c>
      <c r="AX930" s="12"/>
      <c r="BF930" s="30"/>
    </row>
    <row r="931" spans="2:58" x14ac:dyDescent="0.3">
      <c r="B931" s="12"/>
      <c r="F931" s="123"/>
      <c r="I931" s="34"/>
      <c r="J931" s="30"/>
      <c r="Q931" s="28"/>
      <c r="S931" s="34"/>
      <c r="Z931" s="123"/>
      <c r="AK931" s="175" t="str">
        <f t="shared" si="108"/>
        <v>All Trigger TypesOthersNov - 14No action</v>
      </c>
      <c r="AL931" t="s">
        <v>626</v>
      </c>
      <c r="AM931" t="s">
        <v>106</v>
      </c>
      <c r="AN931" t="s">
        <v>302</v>
      </c>
      <c r="AO931" t="s">
        <v>623</v>
      </c>
      <c r="AP931">
        <v>1151</v>
      </c>
      <c r="AQ931">
        <v>1404</v>
      </c>
      <c r="AR931">
        <v>0.81980056980000005</v>
      </c>
      <c r="AS931" s="175" t="str">
        <f t="shared" si="109"/>
        <v>Nov - 14</v>
      </c>
      <c r="AX931" s="12"/>
      <c r="BF931" s="30"/>
    </row>
    <row r="932" spans="2:58" x14ac:dyDescent="0.3">
      <c r="B932" s="12"/>
      <c r="F932" s="123"/>
      <c r="I932" s="34"/>
      <c r="J932" s="30"/>
      <c r="Q932" s="28"/>
      <c r="S932" s="34"/>
      <c r="Z932" s="123"/>
      <c r="AK932" s="175" t="str">
        <f t="shared" si="108"/>
        <v>All Trigger TypesOthersNov - 14Debit ACH</v>
      </c>
      <c r="AL932" t="s">
        <v>626</v>
      </c>
      <c r="AM932" t="s">
        <v>106</v>
      </c>
      <c r="AN932" t="s">
        <v>302</v>
      </c>
      <c r="AO932" t="s">
        <v>202</v>
      </c>
      <c r="AP932">
        <v>10</v>
      </c>
      <c r="AQ932">
        <v>1404</v>
      </c>
      <c r="AR932">
        <v>7.1225070999999997E-3</v>
      </c>
      <c r="AS932" s="175" t="str">
        <f t="shared" si="109"/>
        <v>Nov - 14</v>
      </c>
      <c r="AX932" s="12"/>
      <c r="BF932" s="30"/>
    </row>
    <row r="933" spans="2:58" x14ac:dyDescent="0.3">
      <c r="B933" s="12"/>
      <c r="F933" s="123"/>
      <c r="I933" s="34"/>
      <c r="J933" s="30"/>
      <c r="Q933" s="28"/>
      <c r="S933" s="34"/>
      <c r="Z933" s="123"/>
      <c r="AK933" s="175" t="str">
        <f t="shared" si="108"/>
        <v>All Trigger TypesOthersNov - 14Customer contact</v>
      </c>
      <c r="AL933" t="s">
        <v>626</v>
      </c>
      <c r="AM933" t="s">
        <v>106</v>
      </c>
      <c r="AN933" t="s">
        <v>302</v>
      </c>
      <c r="AO933" t="s">
        <v>571</v>
      </c>
      <c r="AP933">
        <v>175</v>
      </c>
      <c r="AQ933">
        <v>1404</v>
      </c>
      <c r="AR933">
        <v>0.1246438746</v>
      </c>
      <c r="AS933" s="175" t="str">
        <f t="shared" si="109"/>
        <v>Nov - 14</v>
      </c>
      <c r="AX933" s="12"/>
      <c r="BF933" s="30"/>
    </row>
    <row r="934" spans="2:58" x14ac:dyDescent="0.3">
      <c r="B934" s="12"/>
      <c r="F934" s="123"/>
      <c r="I934" s="34"/>
      <c r="J934" s="30"/>
      <c r="Q934" s="28"/>
      <c r="S934" s="34"/>
      <c r="Z934" s="123"/>
      <c r="AK934" s="175" t="str">
        <f t="shared" si="108"/>
        <v>All Trigger TypesAgingOct - 14Payment plan</v>
      </c>
      <c r="AL934" t="s">
        <v>626</v>
      </c>
      <c r="AM934" t="s">
        <v>391</v>
      </c>
      <c r="AN934" t="s">
        <v>301</v>
      </c>
      <c r="AO934" t="s">
        <v>538</v>
      </c>
      <c r="AP934">
        <v>96</v>
      </c>
      <c r="AQ934">
        <v>1752</v>
      </c>
      <c r="AR934">
        <v>5.4794520499999999E-2</v>
      </c>
      <c r="AS934" s="175" t="str">
        <f t="shared" si="109"/>
        <v>Oct - 14</v>
      </c>
      <c r="AX934" s="12"/>
      <c r="BF934" s="30"/>
    </row>
    <row r="935" spans="2:58" x14ac:dyDescent="0.3">
      <c r="B935" s="12"/>
      <c r="F935" s="123"/>
      <c r="I935" s="34"/>
      <c r="J935" s="30"/>
      <c r="Q935" s="28"/>
      <c r="S935" s="34"/>
      <c r="Z935" s="123"/>
      <c r="AK935" s="175" t="str">
        <f t="shared" si="108"/>
        <v>All Trigger TypesAgingOct - 14Others</v>
      </c>
      <c r="AL935" t="s">
        <v>626</v>
      </c>
      <c r="AM935" t="s">
        <v>391</v>
      </c>
      <c r="AN935" t="s">
        <v>301</v>
      </c>
      <c r="AO935" t="s">
        <v>106</v>
      </c>
      <c r="AP935">
        <v>12</v>
      </c>
      <c r="AQ935">
        <v>1752</v>
      </c>
      <c r="AR935">
        <v>6.8493151000000004E-3</v>
      </c>
      <c r="AS935" s="175" t="str">
        <f t="shared" si="109"/>
        <v>Oct - 14</v>
      </c>
      <c r="AX935" s="12"/>
      <c r="BF935" s="30"/>
    </row>
    <row r="936" spans="2:58" x14ac:dyDescent="0.3">
      <c r="B936" s="12"/>
      <c r="F936" s="123"/>
      <c r="I936" s="34"/>
      <c r="J936" s="30"/>
      <c r="Q936" s="28"/>
      <c r="S936" s="34"/>
      <c r="Z936" s="123"/>
      <c r="AK936" s="175" t="str">
        <f t="shared" si="108"/>
        <v>All Trigger TypesAgingOct - 14No action</v>
      </c>
      <c r="AL936" t="s">
        <v>626</v>
      </c>
      <c r="AM936" t="s">
        <v>391</v>
      </c>
      <c r="AN936" t="s">
        <v>301</v>
      </c>
      <c r="AO936" t="s">
        <v>623</v>
      </c>
      <c r="AP936">
        <v>1066</v>
      </c>
      <c r="AQ936">
        <v>1752</v>
      </c>
      <c r="AR936">
        <v>0.60844748859999997</v>
      </c>
      <c r="AS936" s="175" t="str">
        <f t="shared" si="109"/>
        <v>Oct - 14</v>
      </c>
      <c r="AX936" s="12"/>
      <c r="BF936" s="30"/>
    </row>
    <row r="937" spans="2:58" x14ac:dyDescent="0.3">
      <c r="B937" s="12"/>
      <c r="F937" s="123"/>
      <c r="I937" s="34"/>
      <c r="J937" s="30"/>
      <c r="Q937" s="28"/>
      <c r="S937" s="34"/>
      <c r="Z937" s="123"/>
      <c r="AK937" s="175" t="str">
        <f t="shared" si="108"/>
        <v>All Trigger TypesAgingOct - 14Debit ACH</v>
      </c>
      <c r="AL937" t="s">
        <v>626</v>
      </c>
      <c r="AM937" t="s">
        <v>391</v>
      </c>
      <c r="AN937" t="s">
        <v>301</v>
      </c>
      <c r="AO937" t="s">
        <v>202</v>
      </c>
      <c r="AP937">
        <v>23</v>
      </c>
      <c r="AQ937">
        <v>1752</v>
      </c>
      <c r="AR937">
        <v>1.31278539E-2</v>
      </c>
      <c r="AS937" s="175" t="str">
        <f t="shared" si="109"/>
        <v>Oct - 14</v>
      </c>
      <c r="AX937" s="12"/>
      <c r="BF937" s="30"/>
    </row>
    <row r="938" spans="2:58" x14ac:dyDescent="0.3">
      <c r="B938" s="12"/>
      <c r="F938" s="123"/>
      <c r="I938" s="34"/>
      <c r="J938" s="30"/>
      <c r="Q938" s="28"/>
      <c r="S938" s="34"/>
      <c r="Z938" s="123"/>
      <c r="AK938" s="175" t="str">
        <f t="shared" si="108"/>
        <v>All Trigger TypesAgingOct - 14Risk action</v>
      </c>
      <c r="AL938" t="s">
        <v>626</v>
      </c>
      <c r="AM938" t="s">
        <v>391</v>
      </c>
      <c r="AN938" t="s">
        <v>301</v>
      </c>
      <c r="AO938" t="s">
        <v>539</v>
      </c>
      <c r="AP938">
        <v>30</v>
      </c>
      <c r="AQ938">
        <v>1752</v>
      </c>
      <c r="AR938">
        <v>1.71232877E-2</v>
      </c>
      <c r="AS938" s="175" t="str">
        <f t="shared" si="109"/>
        <v>Oct - 14</v>
      </c>
      <c r="AX938" s="12"/>
      <c r="BF938" s="30"/>
    </row>
    <row r="939" spans="2:58" x14ac:dyDescent="0.3">
      <c r="B939" s="12"/>
      <c r="F939" s="123"/>
      <c r="I939" s="34"/>
      <c r="J939" s="30"/>
      <c r="Q939" s="28"/>
      <c r="S939" s="34"/>
      <c r="Z939" s="123"/>
      <c r="AK939" s="175" t="str">
        <f t="shared" si="108"/>
        <v>All Trigger TypesAgingOct - 14Customer contact</v>
      </c>
      <c r="AL939" t="s">
        <v>626</v>
      </c>
      <c r="AM939" t="s">
        <v>391</v>
      </c>
      <c r="AN939" t="s">
        <v>301</v>
      </c>
      <c r="AO939" t="s">
        <v>571</v>
      </c>
      <c r="AP939">
        <v>525</v>
      </c>
      <c r="AQ939">
        <v>1752</v>
      </c>
      <c r="AR939">
        <v>0.29965753420000002</v>
      </c>
      <c r="AS939" s="175" t="str">
        <f t="shared" si="109"/>
        <v>Oct - 14</v>
      </c>
      <c r="AX939" s="12"/>
      <c r="BF939" s="30"/>
    </row>
    <row r="940" spans="2:58" x14ac:dyDescent="0.3">
      <c r="B940" s="12"/>
      <c r="F940" s="123"/>
      <c r="I940" s="34"/>
      <c r="J940" s="30"/>
      <c r="Q940" s="28"/>
      <c r="S940" s="34"/>
      <c r="Z940" s="123"/>
      <c r="AK940" s="175" t="str">
        <f t="shared" si="108"/>
        <v>All Trigger TypesCV dropOct - 14Payment plan</v>
      </c>
      <c r="AL940" t="s">
        <v>626</v>
      </c>
      <c r="AM940" t="s">
        <v>203</v>
      </c>
      <c r="AN940" t="s">
        <v>301</v>
      </c>
      <c r="AO940" t="s">
        <v>538</v>
      </c>
      <c r="AP940">
        <v>14</v>
      </c>
      <c r="AQ940">
        <v>290</v>
      </c>
      <c r="AR940">
        <v>4.8275862099999997E-2</v>
      </c>
      <c r="AS940" s="175" t="str">
        <f t="shared" si="109"/>
        <v>Oct - 14</v>
      </c>
      <c r="AX940" s="12"/>
      <c r="BF940" s="30"/>
    </row>
    <row r="941" spans="2:58" x14ac:dyDescent="0.3">
      <c r="B941" s="12"/>
      <c r="F941" s="123"/>
      <c r="I941" s="34"/>
      <c r="J941" s="30"/>
      <c r="Q941" s="28"/>
      <c r="S941" s="34"/>
      <c r="Z941" s="123"/>
      <c r="AK941" s="175" t="str">
        <f t="shared" si="108"/>
        <v>All Trigger TypesCV dropOct - 14No action</v>
      </c>
      <c r="AL941" t="s">
        <v>626</v>
      </c>
      <c r="AM941" t="s">
        <v>203</v>
      </c>
      <c r="AN941" t="s">
        <v>301</v>
      </c>
      <c r="AO941" t="s">
        <v>623</v>
      </c>
      <c r="AP941">
        <v>243</v>
      </c>
      <c r="AQ941">
        <v>290</v>
      </c>
      <c r="AR941">
        <v>0.83793103449999995</v>
      </c>
      <c r="AS941" s="175" t="str">
        <f t="shared" si="109"/>
        <v>Oct - 14</v>
      </c>
      <c r="AX941" s="12"/>
      <c r="BF941" s="30"/>
    </row>
    <row r="942" spans="2:58" x14ac:dyDescent="0.3">
      <c r="B942" s="12"/>
      <c r="F942" s="123"/>
      <c r="I942" s="34"/>
      <c r="J942" s="30"/>
      <c r="Q942" s="28"/>
      <c r="S942" s="34"/>
      <c r="Z942" s="123"/>
      <c r="AK942" s="175" t="str">
        <f t="shared" si="108"/>
        <v>All Trigger TypesCV dropOct - 14Customer contact</v>
      </c>
      <c r="AL942" t="s">
        <v>626</v>
      </c>
      <c r="AM942" t="s">
        <v>203</v>
      </c>
      <c r="AN942" t="s">
        <v>301</v>
      </c>
      <c r="AO942" t="s">
        <v>571</v>
      </c>
      <c r="AP942">
        <v>33</v>
      </c>
      <c r="AQ942">
        <v>290</v>
      </c>
      <c r="AR942">
        <v>0.1137931034</v>
      </c>
      <c r="AS942" s="175" t="str">
        <f t="shared" si="109"/>
        <v>Oct - 14</v>
      </c>
      <c r="AX942" s="12"/>
      <c r="BF942" s="30"/>
    </row>
    <row r="943" spans="2:58" x14ac:dyDescent="0.3">
      <c r="B943" s="12"/>
      <c r="F943" s="123"/>
      <c r="I943" s="34"/>
      <c r="J943" s="30"/>
      <c r="Q943" s="28"/>
      <c r="S943" s="34"/>
      <c r="Z943" s="123"/>
      <c r="AK943" s="175" t="str">
        <f t="shared" si="108"/>
        <v>All Trigger TypesDebit ACH behaviorOct - 14Risk action</v>
      </c>
      <c r="AL943" t="s">
        <v>626</v>
      </c>
      <c r="AM943" t="s">
        <v>204</v>
      </c>
      <c r="AN943" t="s">
        <v>301</v>
      </c>
      <c r="AO943" t="s">
        <v>539</v>
      </c>
      <c r="AP943">
        <v>7</v>
      </c>
      <c r="AQ943">
        <v>234</v>
      </c>
      <c r="AR943">
        <v>2.99145299E-2</v>
      </c>
      <c r="AS943" s="175" t="str">
        <f t="shared" si="109"/>
        <v>Oct - 14</v>
      </c>
      <c r="AX943" s="12"/>
      <c r="BF943" s="30"/>
    </row>
    <row r="944" spans="2:58" x14ac:dyDescent="0.3">
      <c r="B944" s="12"/>
      <c r="F944" s="123"/>
      <c r="I944" s="34"/>
      <c r="J944" s="30"/>
      <c r="Q944" s="28"/>
      <c r="S944" s="34"/>
      <c r="Z944" s="123"/>
      <c r="AK944" s="175" t="str">
        <f t="shared" si="108"/>
        <v>All Trigger TypesDebit ACH behaviorOct - 14Payment plan</v>
      </c>
      <c r="AL944" t="s">
        <v>626</v>
      </c>
      <c r="AM944" t="s">
        <v>204</v>
      </c>
      <c r="AN944" t="s">
        <v>301</v>
      </c>
      <c r="AO944" t="s">
        <v>538</v>
      </c>
      <c r="AP944">
        <v>16</v>
      </c>
      <c r="AQ944">
        <v>234</v>
      </c>
      <c r="AR944">
        <v>6.8376068400000004E-2</v>
      </c>
      <c r="AS944" s="175" t="str">
        <f t="shared" si="109"/>
        <v>Oct - 14</v>
      </c>
      <c r="AX944" s="12"/>
      <c r="BF944" s="30"/>
    </row>
    <row r="945" spans="2:58" x14ac:dyDescent="0.3">
      <c r="B945" s="12"/>
      <c r="F945" s="123"/>
      <c r="I945" s="34"/>
      <c r="J945" s="30"/>
      <c r="Q945" s="28"/>
      <c r="S945" s="34"/>
      <c r="Z945" s="123"/>
      <c r="AK945" s="175" t="str">
        <f t="shared" si="108"/>
        <v>All Trigger TypesDebit ACH behaviorOct - 14Others</v>
      </c>
      <c r="AL945" t="s">
        <v>626</v>
      </c>
      <c r="AM945" t="s">
        <v>204</v>
      </c>
      <c r="AN945" t="s">
        <v>301</v>
      </c>
      <c r="AO945" t="s">
        <v>106</v>
      </c>
      <c r="AP945">
        <v>4</v>
      </c>
      <c r="AQ945">
        <v>234</v>
      </c>
      <c r="AR945">
        <v>1.7094017100000001E-2</v>
      </c>
      <c r="AS945" s="175" t="str">
        <f t="shared" si="109"/>
        <v>Oct - 14</v>
      </c>
      <c r="AX945" s="12"/>
      <c r="BF945" s="30"/>
    </row>
    <row r="946" spans="2:58" x14ac:dyDescent="0.3">
      <c r="B946" s="12"/>
      <c r="F946" s="123"/>
      <c r="I946" s="34"/>
      <c r="J946" s="30"/>
      <c r="Q946" s="28"/>
      <c r="S946" s="34"/>
      <c r="Z946" s="123"/>
      <c r="AK946" s="175" t="str">
        <f t="shared" si="108"/>
        <v>All Trigger TypesDebit ACH behaviorOct - 14No action</v>
      </c>
      <c r="AL946" t="s">
        <v>626</v>
      </c>
      <c r="AM946" t="s">
        <v>204</v>
      </c>
      <c r="AN946" t="s">
        <v>301</v>
      </c>
      <c r="AO946" t="s">
        <v>623</v>
      </c>
      <c r="AP946">
        <v>153</v>
      </c>
      <c r="AQ946">
        <v>234</v>
      </c>
      <c r="AR946">
        <v>0.6538461538</v>
      </c>
      <c r="AS946" s="175" t="str">
        <f t="shared" si="109"/>
        <v>Oct - 14</v>
      </c>
      <c r="AX946" s="12"/>
      <c r="BF946" s="30"/>
    </row>
    <row r="947" spans="2:58" x14ac:dyDescent="0.3">
      <c r="B947" s="12"/>
      <c r="F947" s="123"/>
      <c r="I947" s="34"/>
      <c r="J947" s="30"/>
      <c r="Q947" s="28"/>
      <c r="S947" s="34"/>
      <c r="Z947" s="123"/>
      <c r="AK947" s="175" t="str">
        <f t="shared" si="108"/>
        <v>All Trigger TypesDebit ACH behaviorOct - 14Debit ACH</v>
      </c>
      <c r="AL947" t="s">
        <v>626</v>
      </c>
      <c r="AM947" t="s">
        <v>204</v>
      </c>
      <c r="AN947" t="s">
        <v>301</v>
      </c>
      <c r="AO947" t="s">
        <v>202</v>
      </c>
      <c r="AP947">
        <v>5</v>
      </c>
      <c r="AQ947">
        <v>234</v>
      </c>
      <c r="AR947">
        <v>2.1367521399999999E-2</v>
      </c>
      <c r="AS947" s="175" t="str">
        <f t="shared" si="109"/>
        <v>Oct - 14</v>
      </c>
      <c r="AX947" s="12"/>
      <c r="BF947" s="30"/>
    </row>
    <row r="948" spans="2:58" x14ac:dyDescent="0.3">
      <c r="B948" s="12"/>
      <c r="F948" s="123"/>
      <c r="I948" s="34"/>
      <c r="J948" s="30"/>
      <c r="Q948" s="28"/>
      <c r="S948" s="34"/>
      <c r="Z948" s="123"/>
      <c r="AK948" s="175" t="str">
        <f t="shared" si="108"/>
        <v>All Trigger TypesDebit ACH behaviorOct - 14Customer contact</v>
      </c>
      <c r="AL948" t="s">
        <v>626</v>
      </c>
      <c r="AM948" t="s">
        <v>204</v>
      </c>
      <c r="AN948" t="s">
        <v>301</v>
      </c>
      <c r="AO948" t="s">
        <v>571</v>
      </c>
      <c r="AP948">
        <v>49</v>
      </c>
      <c r="AQ948">
        <v>234</v>
      </c>
      <c r="AR948">
        <v>0.2094017094</v>
      </c>
      <c r="AS948" s="175" t="str">
        <f t="shared" si="109"/>
        <v>Oct - 14</v>
      </c>
      <c r="AX948" s="12"/>
      <c r="BF948" s="30"/>
    </row>
    <row r="949" spans="2:58" x14ac:dyDescent="0.3">
      <c r="B949" s="12"/>
      <c r="F949" s="123"/>
      <c r="I949" s="34"/>
      <c r="J949" s="30"/>
      <c r="Q949" s="28"/>
      <c r="S949" s="34"/>
      <c r="Z949" s="123"/>
      <c r="AK949" s="175" t="str">
        <f t="shared" si="108"/>
        <v>All Trigger TypesNo amortizationOct - 14Risk action</v>
      </c>
      <c r="AL949" t="s">
        <v>626</v>
      </c>
      <c r="AM949" t="s">
        <v>537</v>
      </c>
      <c r="AN949" t="s">
        <v>301</v>
      </c>
      <c r="AO949" t="s">
        <v>539</v>
      </c>
      <c r="AP949">
        <v>147</v>
      </c>
      <c r="AQ949">
        <v>6312</v>
      </c>
      <c r="AR949">
        <v>2.3288973399999999E-2</v>
      </c>
      <c r="AS949" s="175" t="str">
        <f t="shared" si="109"/>
        <v>Oct - 14</v>
      </c>
      <c r="AX949" s="12"/>
      <c r="BF949" s="30"/>
    </row>
    <row r="950" spans="2:58" x14ac:dyDescent="0.3">
      <c r="B950" s="12"/>
      <c r="F950" s="123"/>
      <c r="I950" s="34"/>
      <c r="J950" s="30"/>
      <c r="Q950" s="28"/>
      <c r="S950" s="34"/>
      <c r="Z950" s="123"/>
      <c r="AK950" s="175" t="str">
        <f t="shared" si="108"/>
        <v>All Trigger TypesNo amortizationOct - 14Payment plan</v>
      </c>
      <c r="AL950" t="s">
        <v>626</v>
      </c>
      <c r="AM950" t="s">
        <v>537</v>
      </c>
      <c r="AN950" t="s">
        <v>301</v>
      </c>
      <c r="AO950" t="s">
        <v>538</v>
      </c>
      <c r="AP950">
        <v>533</v>
      </c>
      <c r="AQ950">
        <v>6312</v>
      </c>
      <c r="AR950">
        <v>8.4442332100000003E-2</v>
      </c>
      <c r="AS950" s="175" t="str">
        <f t="shared" si="109"/>
        <v>Oct - 14</v>
      </c>
      <c r="AX950" s="12"/>
      <c r="BF950" s="30"/>
    </row>
    <row r="951" spans="2:58" x14ac:dyDescent="0.3">
      <c r="B951" s="12"/>
      <c r="F951" s="123"/>
      <c r="I951" s="34"/>
      <c r="J951" s="30"/>
      <c r="Q951" s="28"/>
      <c r="S951" s="34"/>
      <c r="Z951" s="123"/>
      <c r="AK951" s="175" t="str">
        <f t="shared" si="108"/>
        <v>All Trigger TypesNo amortizationOct - 14Others</v>
      </c>
      <c r="AL951" t="s">
        <v>626</v>
      </c>
      <c r="AM951" t="s">
        <v>537</v>
      </c>
      <c r="AN951" t="s">
        <v>301</v>
      </c>
      <c r="AO951" t="s">
        <v>106</v>
      </c>
      <c r="AP951">
        <v>50</v>
      </c>
      <c r="AQ951">
        <v>6312</v>
      </c>
      <c r="AR951">
        <v>7.9214195000000005E-3</v>
      </c>
      <c r="AS951" s="175" t="str">
        <f t="shared" si="109"/>
        <v>Oct - 14</v>
      </c>
      <c r="AX951" s="12"/>
      <c r="BF951" s="30"/>
    </row>
    <row r="952" spans="2:58" x14ac:dyDescent="0.3">
      <c r="B952" s="12"/>
      <c r="F952" s="123"/>
      <c r="I952" s="34"/>
      <c r="J952" s="30"/>
      <c r="Q952" s="28"/>
      <c r="S952" s="34"/>
      <c r="Z952" s="123"/>
      <c r="AK952" s="175" t="str">
        <f t="shared" si="108"/>
        <v>All Trigger TypesNo amortizationOct - 14No action</v>
      </c>
      <c r="AL952" t="s">
        <v>626</v>
      </c>
      <c r="AM952" t="s">
        <v>537</v>
      </c>
      <c r="AN952" t="s">
        <v>301</v>
      </c>
      <c r="AO952" t="s">
        <v>623</v>
      </c>
      <c r="AP952">
        <v>4399</v>
      </c>
      <c r="AQ952">
        <v>6312</v>
      </c>
      <c r="AR952">
        <v>0.6969264892</v>
      </c>
      <c r="AS952" s="175" t="str">
        <f t="shared" si="109"/>
        <v>Oct - 14</v>
      </c>
      <c r="AX952" s="12"/>
      <c r="BF952" s="30"/>
    </row>
    <row r="953" spans="2:58" x14ac:dyDescent="0.3">
      <c r="B953" s="12"/>
      <c r="F953" s="123"/>
      <c r="I953" s="34"/>
      <c r="J953" s="30"/>
      <c r="Q953" s="28"/>
      <c r="S953" s="34"/>
      <c r="Z953" s="123"/>
      <c r="AK953" s="175" t="str">
        <f t="shared" si="108"/>
        <v>All Trigger TypesNo amortizationOct - 14Debit ACH</v>
      </c>
      <c r="AL953" t="s">
        <v>626</v>
      </c>
      <c r="AM953" t="s">
        <v>537</v>
      </c>
      <c r="AN953" t="s">
        <v>301</v>
      </c>
      <c r="AO953" t="s">
        <v>202</v>
      </c>
      <c r="AP953">
        <v>116</v>
      </c>
      <c r="AQ953">
        <v>6312</v>
      </c>
      <c r="AR953">
        <v>1.8377693300000001E-2</v>
      </c>
      <c r="AS953" s="175" t="str">
        <f t="shared" si="109"/>
        <v>Oct - 14</v>
      </c>
      <c r="AX953" s="12"/>
      <c r="BF953" s="30"/>
    </row>
    <row r="954" spans="2:58" x14ac:dyDescent="0.3">
      <c r="B954" s="12"/>
      <c r="F954" s="123"/>
      <c r="I954" s="34"/>
      <c r="J954" s="30"/>
      <c r="Q954" s="28"/>
      <c r="S954" s="34"/>
      <c r="Z954" s="123"/>
      <c r="AK954" s="175" t="str">
        <f t="shared" si="108"/>
        <v>All Trigger TypesNo amortizationOct - 14Customer contact</v>
      </c>
      <c r="AL954" t="s">
        <v>626</v>
      </c>
      <c r="AM954" t="s">
        <v>537</v>
      </c>
      <c r="AN954" t="s">
        <v>301</v>
      </c>
      <c r="AO954" t="s">
        <v>571</v>
      </c>
      <c r="AP954">
        <v>1067</v>
      </c>
      <c r="AQ954">
        <v>6312</v>
      </c>
      <c r="AR954">
        <v>0.16904309249999999</v>
      </c>
      <c r="AS954" s="175" t="str">
        <f t="shared" si="109"/>
        <v>Oct - 14</v>
      </c>
      <c r="AX954" s="12"/>
      <c r="BF954" s="30"/>
    </row>
    <row r="955" spans="2:58" x14ac:dyDescent="0.3">
      <c r="B955" s="12"/>
      <c r="F955" s="123"/>
      <c r="I955" s="34"/>
      <c r="J955" s="30"/>
      <c r="Q955" s="28"/>
      <c r="S955" s="34"/>
      <c r="Z955" s="123"/>
      <c r="AK955" s="175" t="str">
        <f t="shared" si="108"/>
        <v>All Trigger TypesOthersOct - 14Risk action</v>
      </c>
      <c r="AL955" t="s">
        <v>626</v>
      </c>
      <c r="AM955" t="s">
        <v>106</v>
      </c>
      <c r="AN955" t="s">
        <v>301</v>
      </c>
      <c r="AO955" t="s">
        <v>539</v>
      </c>
      <c r="AP955">
        <v>13</v>
      </c>
      <c r="AQ955">
        <v>1664</v>
      </c>
      <c r="AR955">
        <v>7.8125E-3</v>
      </c>
      <c r="AS955" s="175" t="str">
        <f t="shared" si="109"/>
        <v>Oct - 14</v>
      </c>
      <c r="AX955" s="12"/>
      <c r="BF955" s="30"/>
    </row>
    <row r="956" spans="2:58" x14ac:dyDescent="0.3">
      <c r="B956" s="12"/>
      <c r="F956" s="123"/>
      <c r="I956" s="34"/>
      <c r="J956" s="30"/>
      <c r="Q956" s="28"/>
      <c r="S956" s="34"/>
      <c r="Z956" s="123"/>
      <c r="AK956" s="175" t="str">
        <f t="shared" si="108"/>
        <v>All Trigger TypesOthersOct - 14Payment plan</v>
      </c>
      <c r="AL956" t="s">
        <v>626</v>
      </c>
      <c r="AM956" t="s">
        <v>106</v>
      </c>
      <c r="AN956" t="s">
        <v>301</v>
      </c>
      <c r="AO956" t="s">
        <v>538</v>
      </c>
      <c r="AP956">
        <v>28</v>
      </c>
      <c r="AQ956">
        <v>1664</v>
      </c>
      <c r="AR956">
        <v>1.6826923099999998E-2</v>
      </c>
      <c r="AS956" s="175" t="str">
        <f t="shared" si="109"/>
        <v>Oct - 14</v>
      </c>
      <c r="AX956" s="12"/>
      <c r="BF956" s="30"/>
    </row>
    <row r="957" spans="2:58" x14ac:dyDescent="0.3">
      <c r="B957" s="12"/>
      <c r="F957" s="123"/>
      <c r="I957" s="34"/>
      <c r="J957" s="30"/>
      <c r="Q957" s="28"/>
      <c r="S957" s="34"/>
      <c r="Z957" s="123"/>
      <c r="AK957" s="175" t="str">
        <f t="shared" si="108"/>
        <v>All Trigger TypesOthersOct - 14Others</v>
      </c>
      <c r="AL957" t="s">
        <v>626</v>
      </c>
      <c r="AM957" t="s">
        <v>106</v>
      </c>
      <c r="AN957" t="s">
        <v>301</v>
      </c>
      <c r="AO957" t="s">
        <v>106</v>
      </c>
      <c r="AP957">
        <v>11</v>
      </c>
      <c r="AQ957">
        <v>1664</v>
      </c>
      <c r="AR957">
        <v>6.6105768999999998E-3</v>
      </c>
      <c r="AS957" s="175" t="str">
        <f t="shared" si="109"/>
        <v>Oct - 14</v>
      </c>
      <c r="AX957" s="12"/>
      <c r="BF957" s="30"/>
    </row>
    <row r="958" spans="2:58" x14ac:dyDescent="0.3">
      <c r="B958" s="12"/>
      <c r="F958" s="123"/>
      <c r="I958" s="34"/>
      <c r="J958" s="30"/>
      <c r="Q958" s="28"/>
      <c r="S958" s="34"/>
      <c r="Z958" s="123"/>
      <c r="AK958" s="175" t="str">
        <f t="shared" si="108"/>
        <v>All Trigger TypesOthersOct - 14No action</v>
      </c>
      <c r="AL958" t="s">
        <v>626</v>
      </c>
      <c r="AM958" t="s">
        <v>106</v>
      </c>
      <c r="AN958" t="s">
        <v>301</v>
      </c>
      <c r="AO958" t="s">
        <v>623</v>
      </c>
      <c r="AP958">
        <v>1246</v>
      </c>
      <c r="AQ958">
        <v>1664</v>
      </c>
      <c r="AR958">
        <v>0.7487980769</v>
      </c>
      <c r="AS958" s="175" t="str">
        <f t="shared" si="109"/>
        <v>Oct - 14</v>
      </c>
      <c r="AX958" s="12"/>
      <c r="BF958" s="30"/>
    </row>
    <row r="959" spans="2:58" x14ac:dyDescent="0.3">
      <c r="B959" s="12"/>
      <c r="F959" s="123"/>
      <c r="I959" s="34"/>
      <c r="J959" s="30"/>
      <c r="Q959" s="28"/>
      <c r="S959" s="34"/>
      <c r="Z959" s="123"/>
      <c r="AK959" s="175" t="str">
        <f t="shared" si="108"/>
        <v>All Trigger TypesOthersOct - 14Debit ACH</v>
      </c>
      <c r="AL959" t="s">
        <v>626</v>
      </c>
      <c r="AM959" t="s">
        <v>106</v>
      </c>
      <c r="AN959" t="s">
        <v>301</v>
      </c>
      <c r="AO959" t="s">
        <v>202</v>
      </c>
      <c r="AP959">
        <v>11</v>
      </c>
      <c r="AQ959">
        <v>1664</v>
      </c>
      <c r="AR959">
        <v>6.6105768999999998E-3</v>
      </c>
      <c r="AS959" s="175" t="str">
        <f t="shared" si="109"/>
        <v>Oct - 14</v>
      </c>
      <c r="AX959" s="12"/>
      <c r="BF959" s="30"/>
    </row>
    <row r="960" spans="2:58" x14ac:dyDescent="0.3">
      <c r="B960" s="12"/>
      <c r="F960" s="123"/>
      <c r="I960" s="34"/>
      <c r="J960" s="30"/>
      <c r="Q960" s="28"/>
      <c r="S960" s="34"/>
      <c r="Z960" s="123"/>
      <c r="AK960" s="175" t="str">
        <f t="shared" si="108"/>
        <v>All Trigger TypesOthersOct - 14Customer contact</v>
      </c>
      <c r="AL960" t="s">
        <v>626</v>
      </c>
      <c r="AM960" t="s">
        <v>106</v>
      </c>
      <c r="AN960" t="s">
        <v>301</v>
      </c>
      <c r="AO960" t="s">
        <v>571</v>
      </c>
      <c r="AP960">
        <v>355</v>
      </c>
      <c r="AQ960">
        <v>1664</v>
      </c>
      <c r="AR960">
        <v>0.2133413462</v>
      </c>
      <c r="AS960" s="175" t="str">
        <f t="shared" si="109"/>
        <v>Oct - 14</v>
      </c>
      <c r="AX960" s="12"/>
      <c r="BF960" s="30"/>
    </row>
    <row r="961" spans="2:58" x14ac:dyDescent="0.3">
      <c r="B961" s="12"/>
      <c r="F961" s="123"/>
      <c r="I961" s="34"/>
      <c r="J961" s="30"/>
      <c r="Q961" s="28"/>
      <c r="S961" s="34"/>
      <c r="Z961" s="123"/>
      <c r="AK961" s="175" t="str">
        <f t="shared" si="108"/>
        <v>All Trigger TypesAgingSep - 14Risk action</v>
      </c>
      <c r="AL961" t="s">
        <v>626</v>
      </c>
      <c r="AM961" t="s">
        <v>391</v>
      </c>
      <c r="AN961" t="s">
        <v>300</v>
      </c>
      <c r="AO961" t="s">
        <v>539</v>
      </c>
      <c r="AP961">
        <v>19</v>
      </c>
      <c r="AQ961">
        <v>1369</v>
      </c>
      <c r="AR961">
        <v>1.38787436E-2</v>
      </c>
      <c r="AS961" s="175" t="str">
        <f t="shared" si="109"/>
        <v>Sep - 14</v>
      </c>
      <c r="AX961" s="12"/>
      <c r="BF961" s="30"/>
    </row>
    <row r="962" spans="2:58" x14ac:dyDescent="0.3">
      <c r="B962" s="12"/>
      <c r="F962" s="123"/>
      <c r="I962" s="34"/>
      <c r="J962" s="30"/>
      <c r="Q962" s="28"/>
      <c r="S962" s="34"/>
      <c r="Z962" s="123"/>
      <c r="AK962" s="175" t="str">
        <f t="shared" si="108"/>
        <v>All Trigger TypesAgingSep - 14Payment plan</v>
      </c>
      <c r="AL962" t="s">
        <v>626</v>
      </c>
      <c r="AM962" t="s">
        <v>391</v>
      </c>
      <c r="AN962" t="s">
        <v>300</v>
      </c>
      <c r="AO962" t="s">
        <v>538</v>
      </c>
      <c r="AP962">
        <v>130</v>
      </c>
      <c r="AQ962">
        <v>1369</v>
      </c>
      <c r="AR962">
        <v>9.4959824700000001E-2</v>
      </c>
      <c r="AS962" s="175" t="str">
        <f t="shared" si="109"/>
        <v>Sep - 14</v>
      </c>
      <c r="AX962" s="12"/>
      <c r="BF962" s="30"/>
    </row>
    <row r="963" spans="2:58" x14ac:dyDescent="0.3">
      <c r="B963" s="12"/>
      <c r="F963" s="123"/>
      <c r="I963" s="34"/>
      <c r="J963" s="30"/>
      <c r="Q963" s="28"/>
      <c r="S963" s="34"/>
      <c r="Z963" s="123"/>
      <c r="AK963" s="175" t="str">
        <f t="shared" si="108"/>
        <v>All Trigger TypesAgingSep - 14Others</v>
      </c>
      <c r="AL963" t="s">
        <v>626</v>
      </c>
      <c r="AM963" t="s">
        <v>391</v>
      </c>
      <c r="AN963" t="s">
        <v>300</v>
      </c>
      <c r="AO963" t="s">
        <v>106</v>
      </c>
      <c r="AP963">
        <v>23</v>
      </c>
      <c r="AQ963">
        <v>1369</v>
      </c>
      <c r="AR963">
        <v>1.6800584399999999E-2</v>
      </c>
      <c r="AS963" s="175" t="str">
        <f t="shared" si="109"/>
        <v>Sep - 14</v>
      </c>
      <c r="AX963" s="12"/>
      <c r="BF963" s="30"/>
    </row>
    <row r="964" spans="2:58" x14ac:dyDescent="0.3">
      <c r="B964" s="12"/>
      <c r="F964" s="123"/>
      <c r="I964" s="34"/>
      <c r="J964" s="30"/>
      <c r="Q964" s="28"/>
      <c r="S964" s="34"/>
      <c r="Z964" s="123"/>
      <c r="AK964" s="175" t="str">
        <f t="shared" si="108"/>
        <v>All Trigger TypesAgingSep - 14No action</v>
      </c>
      <c r="AL964" t="s">
        <v>626</v>
      </c>
      <c r="AM964" t="s">
        <v>391</v>
      </c>
      <c r="AN964" t="s">
        <v>300</v>
      </c>
      <c r="AO964" t="s">
        <v>623</v>
      </c>
      <c r="AP964">
        <v>832</v>
      </c>
      <c r="AQ964">
        <v>1369</v>
      </c>
      <c r="AR964">
        <v>0.60774287800000004</v>
      </c>
      <c r="AS964" s="175" t="str">
        <f t="shared" si="109"/>
        <v>Sep - 14</v>
      </c>
      <c r="AX964" s="12"/>
      <c r="BF964" s="30"/>
    </row>
    <row r="965" spans="2:58" x14ac:dyDescent="0.3">
      <c r="B965" s="12"/>
      <c r="F965" s="123"/>
      <c r="I965" s="34"/>
      <c r="J965" s="30"/>
      <c r="Q965" s="28"/>
      <c r="S965" s="34"/>
      <c r="Z965" s="123"/>
      <c r="AK965" s="175" t="str">
        <f t="shared" ref="AK965:AK1020" si="110">CONCATENATE(AL965,AM965,AN965,AO965)</f>
        <v>All Trigger TypesAgingSep - 14Debit ACH</v>
      </c>
      <c r="AL965" t="s">
        <v>626</v>
      </c>
      <c r="AM965" t="s">
        <v>391</v>
      </c>
      <c r="AN965" t="s">
        <v>300</v>
      </c>
      <c r="AO965" t="s">
        <v>202</v>
      </c>
      <c r="AP965">
        <v>12</v>
      </c>
      <c r="AQ965">
        <v>1369</v>
      </c>
      <c r="AR965">
        <v>8.7655223000000001E-3</v>
      </c>
      <c r="AS965" s="175" t="str">
        <f t="shared" ref="AS965:AS1020" si="111">IF(AN965="All Months","All Months",CONCATENATE(TEXT(AN965,"mmm")," - ", TEXT(AN965,"dd")))</f>
        <v>Sep - 14</v>
      </c>
      <c r="AX965" s="12"/>
      <c r="BF965" s="30"/>
    </row>
    <row r="966" spans="2:58" x14ac:dyDescent="0.3">
      <c r="B966" s="12"/>
      <c r="F966" s="123"/>
      <c r="I966" s="34"/>
      <c r="J966" s="30"/>
      <c r="Q966" s="28"/>
      <c r="S966" s="34"/>
      <c r="Z966" s="123"/>
      <c r="AK966" s="175" t="str">
        <f t="shared" si="110"/>
        <v>All Trigger TypesAgingSep - 14Customer contact</v>
      </c>
      <c r="AL966" t="s">
        <v>626</v>
      </c>
      <c r="AM966" t="s">
        <v>391</v>
      </c>
      <c r="AN966" t="s">
        <v>300</v>
      </c>
      <c r="AO966" t="s">
        <v>571</v>
      </c>
      <c r="AP966">
        <v>353</v>
      </c>
      <c r="AQ966">
        <v>1369</v>
      </c>
      <c r="AR966">
        <v>0.25785244699999998</v>
      </c>
      <c r="AS966" s="175" t="str">
        <f t="shared" si="111"/>
        <v>Sep - 14</v>
      </c>
      <c r="AX966" s="12"/>
      <c r="BF966" s="30"/>
    </row>
    <row r="967" spans="2:58" x14ac:dyDescent="0.3">
      <c r="B967" s="12"/>
      <c r="F967" s="123"/>
      <c r="I967" s="34"/>
      <c r="J967" s="30"/>
      <c r="Q967" s="28"/>
      <c r="S967" s="34"/>
      <c r="Z967" s="123"/>
      <c r="AK967" s="175" t="str">
        <f t="shared" si="110"/>
        <v>All Trigger TypesCV dropSep - 14Risk action</v>
      </c>
      <c r="AL967" t="s">
        <v>626</v>
      </c>
      <c r="AM967" t="s">
        <v>203</v>
      </c>
      <c r="AN967" t="s">
        <v>300</v>
      </c>
      <c r="AO967" t="s">
        <v>539</v>
      </c>
      <c r="AP967">
        <v>4</v>
      </c>
      <c r="AQ967">
        <v>909</v>
      </c>
      <c r="AR967">
        <v>4.4004400000000003E-3</v>
      </c>
      <c r="AS967" s="175" t="str">
        <f t="shared" si="111"/>
        <v>Sep - 14</v>
      </c>
      <c r="AX967" s="12"/>
      <c r="BF967" s="30"/>
    </row>
    <row r="968" spans="2:58" x14ac:dyDescent="0.3">
      <c r="B968" s="12"/>
      <c r="F968" s="123"/>
      <c r="I968" s="34"/>
      <c r="J968" s="30"/>
      <c r="Q968" s="28"/>
      <c r="S968" s="34"/>
      <c r="Z968" s="123"/>
      <c r="AK968" s="175" t="str">
        <f t="shared" si="110"/>
        <v>All Trigger TypesCV dropSep - 14Payment plan</v>
      </c>
      <c r="AL968" t="s">
        <v>626</v>
      </c>
      <c r="AM968" t="s">
        <v>203</v>
      </c>
      <c r="AN968" t="s">
        <v>300</v>
      </c>
      <c r="AO968" t="s">
        <v>538</v>
      </c>
      <c r="AP968">
        <v>37</v>
      </c>
      <c r="AQ968">
        <v>909</v>
      </c>
      <c r="AR968">
        <v>4.07040704E-2</v>
      </c>
      <c r="AS968" s="175" t="str">
        <f t="shared" si="111"/>
        <v>Sep - 14</v>
      </c>
      <c r="AX968" s="12"/>
      <c r="BF968" s="30"/>
    </row>
    <row r="969" spans="2:58" x14ac:dyDescent="0.3">
      <c r="B969" s="12"/>
      <c r="F969" s="123"/>
      <c r="I969" s="34"/>
      <c r="J969" s="30"/>
      <c r="Q969" s="28"/>
      <c r="S969" s="34"/>
      <c r="Z969" s="123"/>
      <c r="AK969" s="175" t="str">
        <f t="shared" si="110"/>
        <v>All Trigger TypesCV dropSep - 14Others</v>
      </c>
      <c r="AL969" t="s">
        <v>626</v>
      </c>
      <c r="AM969" t="s">
        <v>203</v>
      </c>
      <c r="AN969" t="s">
        <v>300</v>
      </c>
      <c r="AO969" t="s">
        <v>106</v>
      </c>
      <c r="AP969">
        <v>4</v>
      </c>
      <c r="AQ969">
        <v>909</v>
      </c>
      <c r="AR969">
        <v>4.4004400000000003E-3</v>
      </c>
      <c r="AS969" s="175" t="str">
        <f t="shared" si="111"/>
        <v>Sep - 14</v>
      </c>
      <c r="AX969" s="12"/>
      <c r="BF969" s="30"/>
    </row>
    <row r="970" spans="2:58" x14ac:dyDescent="0.3">
      <c r="B970" s="12"/>
      <c r="F970" s="123"/>
      <c r="I970" s="34"/>
      <c r="J970" s="30"/>
      <c r="Q970" s="28"/>
      <c r="S970" s="34"/>
      <c r="Z970" s="123"/>
      <c r="AK970" s="175" t="str">
        <f t="shared" si="110"/>
        <v>All Trigger TypesCV dropSep - 14No action</v>
      </c>
      <c r="AL970" t="s">
        <v>626</v>
      </c>
      <c r="AM970" t="s">
        <v>203</v>
      </c>
      <c r="AN970" t="s">
        <v>300</v>
      </c>
      <c r="AO970" t="s">
        <v>623</v>
      </c>
      <c r="AP970">
        <v>742</v>
      </c>
      <c r="AQ970">
        <v>909</v>
      </c>
      <c r="AR970">
        <v>0.81628162820000005</v>
      </c>
      <c r="AS970" s="175" t="str">
        <f t="shared" si="111"/>
        <v>Sep - 14</v>
      </c>
      <c r="AX970" s="12"/>
      <c r="BF970" s="30"/>
    </row>
    <row r="971" spans="2:58" x14ac:dyDescent="0.3">
      <c r="B971" s="12"/>
      <c r="F971" s="123"/>
      <c r="I971" s="34"/>
      <c r="J971" s="30"/>
      <c r="Q971" s="28"/>
      <c r="S971" s="34"/>
      <c r="Z971" s="123"/>
      <c r="AK971" s="175" t="str">
        <f t="shared" si="110"/>
        <v>All Trigger TypesCV dropSep - 14Debit ACH</v>
      </c>
      <c r="AL971" t="s">
        <v>626</v>
      </c>
      <c r="AM971" t="s">
        <v>203</v>
      </c>
      <c r="AN971" t="s">
        <v>300</v>
      </c>
      <c r="AO971" t="s">
        <v>202</v>
      </c>
      <c r="AP971">
        <v>3</v>
      </c>
      <c r="AQ971">
        <v>909</v>
      </c>
      <c r="AR971">
        <v>3.3003300000000002E-3</v>
      </c>
      <c r="AS971" s="175" t="str">
        <f t="shared" si="111"/>
        <v>Sep - 14</v>
      </c>
      <c r="AX971" s="12"/>
      <c r="BF971" s="30"/>
    </row>
    <row r="972" spans="2:58" x14ac:dyDescent="0.3">
      <c r="B972" s="12"/>
      <c r="F972" s="123"/>
      <c r="I972" s="34"/>
      <c r="J972" s="30"/>
      <c r="Q972" s="28"/>
      <c r="S972" s="34"/>
      <c r="Z972" s="123"/>
      <c r="AK972" s="175" t="str">
        <f t="shared" si="110"/>
        <v>All Trigger TypesCV dropSep - 14Customer contact</v>
      </c>
      <c r="AL972" t="s">
        <v>626</v>
      </c>
      <c r="AM972" t="s">
        <v>203</v>
      </c>
      <c r="AN972" t="s">
        <v>300</v>
      </c>
      <c r="AO972" t="s">
        <v>571</v>
      </c>
      <c r="AP972">
        <v>119</v>
      </c>
      <c r="AQ972">
        <v>909</v>
      </c>
      <c r="AR972">
        <v>0.13091309130000001</v>
      </c>
      <c r="AS972" s="175" t="str">
        <f t="shared" si="111"/>
        <v>Sep - 14</v>
      </c>
      <c r="AX972" s="12"/>
      <c r="BF972" s="30"/>
    </row>
    <row r="973" spans="2:58" x14ac:dyDescent="0.3">
      <c r="B973" s="12"/>
      <c r="F973" s="123"/>
      <c r="I973" s="34"/>
      <c r="J973" s="30"/>
      <c r="Q973" s="28"/>
      <c r="S973" s="34"/>
      <c r="Z973" s="123"/>
      <c r="AK973" s="175" t="str">
        <f t="shared" si="110"/>
        <v>All Trigger TypesDebit ACH behaviorSep - 14Risk action</v>
      </c>
      <c r="AL973" t="s">
        <v>626</v>
      </c>
      <c r="AM973" t="s">
        <v>204</v>
      </c>
      <c r="AN973" t="s">
        <v>300</v>
      </c>
      <c r="AO973" t="s">
        <v>539</v>
      </c>
      <c r="AP973">
        <v>12</v>
      </c>
      <c r="AQ973">
        <v>445</v>
      </c>
      <c r="AR973">
        <v>2.6966292100000001E-2</v>
      </c>
      <c r="AS973" s="175" t="str">
        <f t="shared" si="111"/>
        <v>Sep - 14</v>
      </c>
      <c r="AX973" s="12"/>
      <c r="BF973" s="30"/>
    </row>
    <row r="974" spans="2:58" x14ac:dyDescent="0.3">
      <c r="B974" s="12"/>
      <c r="F974" s="123"/>
      <c r="I974" s="34"/>
      <c r="J974" s="30"/>
      <c r="Q974" s="28"/>
      <c r="S974" s="34"/>
      <c r="Z974" s="123"/>
      <c r="AK974" s="175" t="str">
        <f t="shared" si="110"/>
        <v>All Trigger TypesDebit ACH behaviorSep - 14Payment plan</v>
      </c>
      <c r="AL974" t="s">
        <v>626</v>
      </c>
      <c r="AM974" t="s">
        <v>204</v>
      </c>
      <c r="AN974" t="s">
        <v>300</v>
      </c>
      <c r="AO974" t="s">
        <v>538</v>
      </c>
      <c r="AP974">
        <v>8</v>
      </c>
      <c r="AQ974">
        <v>445</v>
      </c>
      <c r="AR974">
        <v>1.7977528100000001E-2</v>
      </c>
      <c r="AS974" s="175" t="str">
        <f t="shared" si="111"/>
        <v>Sep - 14</v>
      </c>
      <c r="AX974" s="12"/>
      <c r="BF974" s="30"/>
    </row>
    <row r="975" spans="2:58" x14ac:dyDescent="0.3">
      <c r="B975" s="12"/>
      <c r="F975" s="123"/>
      <c r="I975" s="34"/>
      <c r="J975" s="30"/>
      <c r="Q975" s="28"/>
      <c r="S975" s="34"/>
      <c r="Z975" s="123"/>
      <c r="AK975" s="175" t="str">
        <f t="shared" si="110"/>
        <v>All Trigger TypesDebit ACH behaviorSep - 14Others</v>
      </c>
      <c r="AL975" t="s">
        <v>626</v>
      </c>
      <c r="AM975" t="s">
        <v>204</v>
      </c>
      <c r="AN975" t="s">
        <v>300</v>
      </c>
      <c r="AO975" t="s">
        <v>106</v>
      </c>
      <c r="AP975">
        <v>8</v>
      </c>
      <c r="AQ975">
        <v>445</v>
      </c>
      <c r="AR975">
        <v>1.7977528100000001E-2</v>
      </c>
      <c r="AS975" s="175" t="str">
        <f t="shared" si="111"/>
        <v>Sep - 14</v>
      </c>
      <c r="AX975" s="12"/>
      <c r="BF975" s="30"/>
    </row>
    <row r="976" spans="2:58" x14ac:dyDescent="0.3">
      <c r="B976" s="12"/>
      <c r="F976" s="123"/>
      <c r="I976" s="34"/>
      <c r="J976" s="30"/>
      <c r="Q976" s="28"/>
      <c r="S976" s="34"/>
      <c r="Z976" s="123"/>
      <c r="AK976" s="175" t="str">
        <f t="shared" si="110"/>
        <v>All Trigger TypesDebit ACH behaviorSep - 14No action</v>
      </c>
      <c r="AL976" t="s">
        <v>626</v>
      </c>
      <c r="AM976" t="s">
        <v>204</v>
      </c>
      <c r="AN976" t="s">
        <v>300</v>
      </c>
      <c r="AO976" t="s">
        <v>623</v>
      </c>
      <c r="AP976">
        <v>350</v>
      </c>
      <c r="AQ976">
        <v>445</v>
      </c>
      <c r="AR976">
        <v>0.78651685390000003</v>
      </c>
      <c r="AS976" s="175" t="str">
        <f t="shared" si="111"/>
        <v>Sep - 14</v>
      </c>
      <c r="AX976" s="12"/>
      <c r="BF976" s="30"/>
    </row>
    <row r="977" spans="2:58" x14ac:dyDescent="0.3">
      <c r="B977" s="12"/>
      <c r="F977" s="123"/>
      <c r="I977" s="34"/>
      <c r="J977" s="30"/>
      <c r="Q977" s="28"/>
      <c r="S977" s="34"/>
      <c r="Z977" s="123"/>
      <c r="AK977" s="175" t="str">
        <f t="shared" si="110"/>
        <v>All Trigger TypesDebit ACH behaviorSep - 14Debit ACH</v>
      </c>
      <c r="AL977" t="s">
        <v>626</v>
      </c>
      <c r="AM977" t="s">
        <v>204</v>
      </c>
      <c r="AN977" t="s">
        <v>300</v>
      </c>
      <c r="AO977" t="s">
        <v>202</v>
      </c>
      <c r="AP977">
        <v>6</v>
      </c>
      <c r="AQ977">
        <v>445</v>
      </c>
      <c r="AR977">
        <v>1.3483146099999999E-2</v>
      </c>
      <c r="AS977" s="175" t="str">
        <f t="shared" si="111"/>
        <v>Sep - 14</v>
      </c>
      <c r="AX977" s="12"/>
      <c r="BF977" s="30"/>
    </row>
    <row r="978" spans="2:58" x14ac:dyDescent="0.3">
      <c r="B978" s="12"/>
      <c r="F978" s="123"/>
      <c r="I978" s="34"/>
      <c r="J978" s="30"/>
      <c r="Q978" s="28"/>
      <c r="S978" s="34"/>
      <c r="Z978" s="123"/>
      <c r="AK978" s="175" t="str">
        <f t="shared" si="110"/>
        <v>All Trigger TypesDebit ACH behaviorSep - 14Customer contact</v>
      </c>
      <c r="AL978" t="s">
        <v>626</v>
      </c>
      <c r="AM978" t="s">
        <v>204</v>
      </c>
      <c r="AN978" t="s">
        <v>300</v>
      </c>
      <c r="AO978" t="s">
        <v>571</v>
      </c>
      <c r="AP978">
        <v>61</v>
      </c>
      <c r="AQ978">
        <v>445</v>
      </c>
      <c r="AR978">
        <v>0.1370786517</v>
      </c>
      <c r="AS978" s="175" t="str">
        <f t="shared" si="111"/>
        <v>Sep - 14</v>
      </c>
      <c r="AX978" s="12"/>
      <c r="BF978" s="30"/>
    </row>
    <row r="979" spans="2:58" x14ac:dyDescent="0.3">
      <c r="B979" s="12"/>
      <c r="F979" s="123"/>
      <c r="I979" s="34"/>
      <c r="J979" s="30"/>
      <c r="Q979" s="28"/>
      <c r="S979" s="34"/>
      <c r="Z979" s="123"/>
      <c r="AK979" s="175" t="str">
        <f t="shared" si="110"/>
        <v>All Trigger TypesNo amortizationSep - 14Risk action</v>
      </c>
      <c r="AL979" t="s">
        <v>626</v>
      </c>
      <c r="AM979" t="s">
        <v>537</v>
      </c>
      <c r="AN979" t="s">
        <v>300</v>
      </c>
      <c r="AO979" t="s">
        <v>539</v>
      </c>
      <c r="AP979">
        <v>117</v>
      </c>
      <c r="AQ979">
        <v>4933</v>
      </c>
      <c r="AR979">
        <v>2.3717818799999998E-2</v>
      </c>
      <c r="AS979" s="175" t="str">
        <f t="shared" si="111"/>
        <v>Sep - 14</v>
      </c>
      <c r="AX979" s="12"/>
      <c r="BF979" s="30"/>
    </row>
    <row r="980" spans="2:58" x14ac:dyDescent="0.3">
      <c r="B980" s="12"/>
      <c r="F980" s="123"/>
      <c r="I980" s="34"/>
      <c r="J980" s="30"/>
      <c r="Q980" s="28"/>
      <c r="S980" s="34"/>
      <c r="Z980" s="123"/>
      <c r="AK980" s="175" t="str">
        <f t="shared" si="110"/>
        <v>All Trigger TypesNo amortizationSep - 14Payment plan</v>
      </c>
      <c r="AL980" t="s">
        <v>626</v>
      </c>
      <c r="AM980" t="s">
        <v>537</v>
      </c>
      <c r="AN980" t="s">
        <v>300</v>
      </c>
      <c r="AO980" t="s">
        <v>538</v>
      </c>
      <c r="AP980">
        <v>419</v>
      </c>
      <c r="AQ980">
        <v>4933</v>
      </c>
      <c r="AR980">
        <v>8.4938171500000006E-2</v>
      </c>
      <c r="AS980" s="175" t="str">
        <f t="shared" si="111"/>
        <v>Sep - 14</v>
      </c>
      <c r="AX980" s="12"/>
      <c r="BF980" s="30"/>
    </row>
    <row r="981" spans="2:58" x14ac:dyDescent="0.3">
      <c r="B981" s="12"/>
      <c r="F981" s="123"/>
      <c r="I981" s="34"/>
      <c r="J981" s="30"/>
      <c r="Q981" s="28"/>
      <c r="S981" s="34"/>
      <c r="Z981" s="123"/>
      <c r="AK981" s="175" t="str">
        <f t="shared" si="110"/>
        <v>All Trigger TypesNo amortizationSep - 14Others</v>
      </c>
      <c r="AL981" t="s">
        <v>626</v>
      </c>
      <c r="AM981" t="s">
        <v>537</v>
      </c>
      <c r="AN981" t="s">
        <v>300</v>
      </c>
      <c r="AO981" t="s">
        <v>106</v>
      </c>
      <c r="AP981">
        <v>46</v>
      </c>
      <c r="AQ981">
        <v>4933</v>
      </c>
      <c r="AR981">
        <v>9.3249544E-3</v>
      </c>
      <c r="AS981" s="175" t="str">
        <f t="shared" si="111"/>
        <v>Sep - 14</v>
      </c>
      <c r="AX981" s="12"/>
      <c r="BF981" s="30"/>
    </row>
    <row r="982" spans="2:58" x14ac:dyDescent="0.3">
      <c r="B982" s="12"/>
      <c r="F982" s="123"/>
      <c r="I982" s="34"/>
      <c r="J982" s="30"/>
      <c r="Q982" s="28"/>
      <c r="S982" s="34"/>
      <c r="Z982" s="123"/>
      <c r="AK982" s="175" t="str">
        <f t="shared" si="110"/>
        <v>All Trigger TypesNo amortizationSep - 14No action</v>
      </c>
      <c r="AL982" t="s">
        <v>626</v>
      </c>
      <c r="AM982" t="s">
        <v>537</v>
      </c>
      <c r="AN982" t="s">
        <v>300</v>
      </c>
      <c r="AO982" t="s">
        <v>623</v>
      </c>
      <c r="AP982">
        <v>3465</v>
      </c>
      <c r="AQ982">
        <v>4933</v>
      </c>
      <c r="AR982">
        <v>0.70241232519999997</v>
      </c>
      <c r="AS982" s="175" t="str">
        <f t="shared" si="111"/>
        <v>Sep - 14</v>
      </c>
      <c r="AX982" s="12"/>
      <c r="BF982" s="30"/>
    </row>
    <row r="983" spans="2:58" x14ac:dyDescent="0.3">
      <c r="B983" s="12"/>
      <c r="F983" s="123"/>
      <c r="I983" s="34"/>
      <c r="J983" s="30"/>
      <c r="Q983" s="28"/>
      <c r="S983" s="34"/>
      <c r="Z983" s="123"/>
      <c r="AK983" s="175" t="str">
        <f t="shared" si="110"/>
        <v>All Trigger TypesNo amortizationSep - 14Debit ACH</v>
      </c>
      <c r="AL983" t="s">
        <v>626</v>
      </c>
      <c r="AM983" t="s">
        <v>537</v>
      </c>
      <c r="AN983" t="s">
        <v>300</v>
      </c>
      <c r="AO983" t="s">
        <v>202</v>
      </c>
      <c r="AP983">
        <v>92</v>
      </c>
      <c r="AQ983">
        <v>4933</v>
      </c>
      <c r="AR983">
        <v>1.86499088E-2</v>
      </c>
      <c r="AS983" s="175" t="str">
        <f t="shared" si="111"/>
        <v>Sep - 14</v>
      </c>
      <c r="AX983" s="12"/>
      <c r="BF983" s="30"/>
    </row>
    <row r="984" spans="2:58" x14ac:dyDescent="0.3">
      <c r="B984" s="12"/>
      <c r="F984" s="123"/>
      <c r="I984" s="34"/>
      <c r="J984" s="30"/>
      <c r="Q984" s="28"/>
      <c r="S984" s="34"/>
      <c r="Z984" s="123"/>
      <c r="AK984" s="175" t="str">
        <f t="shared" si="110"/>
        <v>All Trigger TypesNo amortizationSep - 14Customer contact</v>
      </c>
      <c r="AL984" t="s">
        <v>626</v>
      </c>
      <c r="AM984" t="s">
        <v>537</v>
      </c>
      <c r="AN984" t="s">
        <v>300</v>
      </c>
      <c r="AO984" t="s">
        <v>571</v>
      </c>
      <c r="AP984">
        <v>794</v>
      </c>
      <c r="AQ984">
        <v>4933</v>
      </c>
      <c r="AR984">
        <v>0.16095682140000001</v>
      </c>
      <c r="AS984" s="175" t="str">
        <f t="shared" si="111"/>
        <v>Sep - 14</v>
      </c>
      <c r="AX984" s="12"/>
      <c r="BF984" s="30"/>
    </row>
    <row r="985" spans="2:58" x14ac:dyDescent="0.3">
      <c r="B985" s="12"/>
      <c r="F985" s="123"/>
      <c r="I985" s="34"/>
      <c r="J985" s="30"/>
      <c r="Q985" s="28"/>
      <c r="S985" s="34"/>
      <c r="Z985" s="123"/>
      <c r="AK985" s="175" t="str">
        <f t="shared" si="110"/>
        <v>All Trigger TypesOthersSep - 14Risk action</v>
      </c>
      <c r="AL985" t="s">
        <v>626</v>
      </c>
      <c r="AM985" t="s">
        <v>106</v>
      </c>
      <c r="AN985" t="s">
        <v>300</v>
      </c>
      <c r="AO985" t="s">
        <v>539</v>
      </c>
      <c r="AP985">
        <v>13</v>
      </c>
      <c r="AQ985">
        <v>1343</v>
      </c>
      <c r="AR985">
        <v>9.6798213000000004E-3</v>
      </c>
      <c r="AS985" s="175" t="str">
        <f t="shared" si="111"/>
        <v>Sep - 14</v>
      </c>
      <c r="AX985" s="12"/>
      <c r="BF985" s="30"/>
    </row>
    <row r="986" spans="2:58" x14ac:dyDescent="0.3">
      <c r="B986" s="12"/>
      <c r="F986" s="123"/>
      <c r="I986" s="34"/>
      <c r="J986" s="30"/>
      <c r="Q986" s="28"/>
      <c r="S986" s="34"/>
      <c r="Z986" s="123"/>
      <c r="AK986" s="175" t="str">
        <f t="shared" si="110"/>
        <v>All Trigger TypesOthersSep - 14Payment plan</v>
      </c>
      <c r="AL986" t="s">
        <v>626</v>
      </c>
      <c r="AM986" t="s">
        <v>106</v>
      </c>
      <c r="AN986" t="s">
        <v>300</v>
      </c>
      <c r="AO986" t="s">
        <v>538</v>
      </c>
      <c r="AP986">
        <v>37</v>
      </c>
      <c r="AQ986">
        <v>1343</v>
      </c>
      <c r="AR986">
        <v>2.7550260600000001E-2</v>
      </c>
      <c r="AS986" s="175" t="str">
        <f t="shared" si="111"/>
        <v>Sep - 14</v>
      </c>
      <c r="AX986" s="12"/>
      <c r="BF986" s="30"/>
    </row>
    <row r="987" spans="2:58" x14ac:dyDescent="0.3">
      <c r="B987" s="12"/>
      <c r="F987" s="123"/>
      <c r="I987" s="34"/>
      <c r="J987" s="30"/>
      <c r="Q987" s="28"/>
      <c r="S987" s="34"/>
      <c r="Z987" s="123"/>
      <c r="AK987" s="175" t="str">
        <f t="shared" si="110"/>
        <v>All Trigger TypesOthersSep - 14Others</v>
      </c>
      <c r="AL987" t="s">
        <v>626</v>
      </c>
      <c r="AM987" t="s">
        <v>106</v>
      </c>
      <c r="AN987" t="s">
        <v>300</v>
      </c>
      <c r="AO987" t="s">
        <v>106</v>
      </c>
      <c r="AP987">
        <v>18</v>
      </c>
      <c r="AQ987">
        <v>1343</v>
      </c>
      <c r="AR987">
        <v>1.34028295E-2</v>
      </c>
      <c r="AS987" s="175" t="str">
        <f t="shared" si="111"/>
        <v>Sep - 14</v>
      </c>
      <c r="AX987" s="12"/>
      <c r="BF987" s="30"/>
    </row>
    <row r="988" spans="2:58" x14ac:dyDescent="0.3">
      <c r="B988" s="12"/>
      <c r="F988" s="123"/>
      <c r="I988" s="34"/>
      <c r="J988" s="30"/>
      <c r="Q988" s="28"/>
      <c r="S988" s="34"/>
      <c r="Z988" s="123"/>
      <c r="AK988" s="175" t="str">
        <f t="shared" si="110"/>
        <v>All Trigger TypesOthersSep - 14No action</v>
      </c>
      <c r="AL988" t="s">
        <v>626</v>
      </c>
      <c r="AM988" t="s">
        <v>106</v>
      </c>
      <c r="AN988" t="s">
        <v>300</v>
      </c>
      <c r="AO988" t="s">
        <v>623</v>
      </c>
      <c r="AP988">
        <v>1075</v>
      </c>
      <c r="AQ988">
        <v>1343</v>
      </c>
      <c r="AR988">
        <v>0.80044676100000001</v>
      </c>
      <c r="AS988" s="175" t="str">
        <f t="shared" si="111"/>
        <v>Sep - 14</v>
      </c>
      <c r="AX988" s="12"/>
      <c r="BF988" s="30"/>
    </row>
    <row r="989" spans="2:58" x14ac:dyDescent="0.3">
      <c r="B989" s="12"/>
      <c r="F989" s="123"/>
      <c r="I989" s="34"/>
      <c r="J989" s="30"/>
      <c r="Q989" s="28"/>
      <c r="S989" s="34"/>
      <c r="Z989" s="123"/>
      <c r="AK989" s="175" t="str">
        <f t="shared" si="110"/>
        <v>All Trigger TypesOthersSep - 14Debit ACH</v>
      </c>
      <c r="AL989" t="s">
        <v>626</v>
      </c>
      <c r="AM989" t="s">
        <v>106</v>
      </c>
      <c r="AN989" t="s">
        <v>300</v>
      </c>
      <c r="AO989" t="s">
        <v>202</v>
      </c>
      <c r="AP989">
        <v>8</v>
      </c>
      <c r="AQ989">
        <v>1343</v>
      </c>
      <c r="AR989">
        <v>5.9568130999999996E-3</v>
      </c>
      <c r="AS989" s="175" t="str">
        <f t="shared" si="111"/>
        <v>Sep - 14</v>
      </c>
      <c r="AX989" s="12"/>
      <c r="BF989" s="30"/>
    </row>
    <row r="990" spans="2:58" x14ac:dyDescent="0.3">
      <c r="B990" s="12"/>
      <c r="F990" s="123"/>
      <c r="I990" s="34"/>
      <c r="J990" s="30"/>
      <c r="Q990" s="28"/>
      <c r="S990" s="34"/>
      <c r="Z990" s="123"/>
      <c r="AK990" s="175" t="str">
        <f t="shared" si="110"/>
        <v>All Trigger TypesOthersSep - 14Customer contact</v>
      </c>
      <c r="AL990" t="s">
        <v>626</v>
      </c>
      <c r="AM990" t="s">
        <v>106</v>
      </c>
      <c r="AN990" t="s">
        <v>300</v>
      </c>
      <c r="AO990" t="s">
        <v>571</v>
      </c>
      <c r="AP990">
        <v>192</v>
      </c>
      <c r="AQ990">
        <v>1343</v>
      </c>
      <c r="AR990">
        <v>0.1429635145</v>
      </c>
      <c r="AS990" s="175" t="str">
        <f t="shared" si="111"/>
        <v>Sep - 14</v>
      </c>
      <c r="AX990" s="12"/>
      <c r="BF990" s="30"/>
    </row>
    <row r="991" spans="2:58" x14ac:dyDescent="0.3">
      <c r="B991" s="12"/>
      <c r="F991" s="123"/>
      <c r="I991" s="34"/>
      <c r="J991" s="30"/>
      <c r="Q991" s="28"/>
      <c r="S991" s="34"/>
      <c r="Z991" s="123"/>
      <c r="AK991" s="175" t="str">
        <f t="shared" si="110"/>
        <v>All Trigger TypesAgingAll MonthsRisk action</v>
      </c>
      <c r="AL991" t="s">
        <v>626</v>
      </c>
      <c r="AM991" t="s">
        <v>391</v>
      </c>
      <c r="AN991" t="s">
        <v>594</v>
      </c>
      <c r="AO991" t="s">
        <v>539</v>
      </c>
      <c r="AP991">
        <v>316</v>
      </c>
      <c r="AQ991">
        <v>15532</v>
      </c>
      <c r="AR991">
        <v>2.0345094000000001E-2</v>
      </c>
      <c r="AS991" s="175" t="str">
        <f t="shared" si="111"/>
        <v>All Months</v>
      </c>
      <c r="AX991" s="12"/>
      <c r="BF991" s="30"/>
    </row>
    <row r="992" spans="2:58" x14ac:dyDescent="0.3">
      <c r="B992" s="12"/>
      <c r="F992" s="123"/>
      <c r="I992" s="34"/>
      <c r="J992" s="30"/>
      <c r="Q992" s="28"/>
      <c r="S992" s="34"/>
      <c r="Z992" s="123"/>
      <c r="AK992" s="175" t="str">
        <f t="shared" si="110"/>
        <v>All Trigger TypesAgingAll MonthsDebit ACH</v>
      </c>
      <c r="AL992" t="s">
        <v>626</v>
      </c>
      <c r="AM992" t="s">
        <v>391</v>
      </c>
      <c r="AN992" t="s">
        <v>594</v>
      </c>
      <c r="AO992" t="s">
        <v>202</v>
      </c>
      <c r="AP992">
        <v>159</v>
      </c>
      <c r="AQ992">
        <v>15532</v>
      </c>
      <c r="AR992">
        <v>1.0236930199999999E-2</v>
      </c>
      <c r="AS992" s="175" t="str">
        <f t="shared" si="111"/>
        <v>All Months</v>
      </c>
      <c r="AX992" s="12"/>
      <c r="BF992" s="30"/>
    </row>
    <row r="993" spans="2:58" x14ac:dyDescent="0.3">
      <c r="B993" s="12"/>
      <c r="F993" s="123"/>
      <c r="I993" s="34"/>
      <c r="J993" s="30"/>
      <c r="Q993" s="28"/>
      <c r="S993" s="34"/>
      <c r="Z993" s="123"/>
      <c r="AK993" s="175" t="str">
        <f t="shared" si="110"/>
        <v>All Trigger TypesAgingAll MonthsPayment plan</v>
      </c>
      <c r="AL993" t="s">
        <v>626</v>
      </c>
      <c r="AM993" t="s">
        <v>391</v>
      </c>
      <c r="AN993" t="s">
        <v>594</v>
      </c>
      <c r="AO993" t="s">
        <v>538</v>
      </c>
      <c r="AP993">
        <v>1035</v>
      </c>
      <c r="AQ993">
        <v>15532</v>
      </c>
      <c r="AR993">
        <v>6.6636621199999996E-2</v>
      </c>
      <c r="AS993" s="175" t="str">
        <f t="shared" si="111"/>
        <v>All Months</v>
      </c>
      <c r="AX993" s="12"/>
      <c r="BF993" s="30"/>
    </row>
    <row r="994" spans="2:58" x14ac:dyDescent="0.3">
      <c r="B994" s="12"/>
      <c r="F994" s="123"/>
      <c r="I994" s="34"/>
      <c r="J994" s="30"/>
      <c r="Q994" s="28"/>
      <c r="S994" s="34"/>
      <c r="Z994" s="123"/>
      <c r="AK994" s="175" t="str">
        <f t="shared" si="110"/>
        <v>All Trigger TypesAgingAll MonthsNo action</v>
      </c>
      <c r="AL994" t="s">
        <v>626</v>
      </c>
      <c r="AM994" t="s">
        <v>391</v>
      </c>
      <c r="AN994" t="s">
        <v>594</v>
      </c>
      <c r="AO994" t="s">
        <v>623</v>
      </c>
      <c r="AP994">
        <v>9321</v>
      </c>
      <c r="AQ994">
        <v>15532</v>
      </c>
      <c r="AR994">
        <v>0.60011588979999997</v>
      </c>
      <c r="AS994" s="175" t="str">
        <f t="shared" si="111"/>
        <v>All Months</v>
      </c>
      <c r="AX994" s="12"/>
      <c r="BF994" s="30"/>
    </row>
    <row r="995" spans="2:58" x14ac:dyDescent="0.3">
      <c r="B995" s="12"/>
      <c r="F995" s="123"/>
      <c r="I995" s="34"/>
      <c r="J995" s="30"/>
      <c r="Q995" s="28"/>
      <c r="S995" s="34"/>
      <c r="Z995" s="123"/>
      <c r="AK995" s="175" t="str">
        <f t="shared" si="110"/>
        <v>All Trigger TypesAgingAll MonthsCustomer contact</v>
      </c>
      <c r="AL995" t="s">
        <v>626</v>
      </c>
      <c r="AM995" t="s">
        <v>391</v>
      </c>
      <c r="AN995" t="s">
        <v>594</v>
      </c>
      <c r="AO995" t="s">
        <v>571</v>
      </c>
      <c r="AP995">
        <v>4458</v>
      </c>
      <c r="AQ995">
        <v>15532</v>
      </c>
      <c r="AR995">
        <v>0.28702034510000002</v>
      </c>
      <c r="AS995" s="175" t="str">
        <f t="shared" si="111"/>
        <v>All Months</v>
      </c>
      <c r="AX995" s="12"/>
      <c r="BF995" s="30"/>
    </row>
    <row r="996" spans="2:58" x14ac:dyDescent="0.3">
      <c r="B996" s="12"/>
      <c r="F996" s="123"/>
      <c r="I996" s="34"/>
      <c r="J996" s="30"/>
      <c r="Q996" s="28"/>
      <c r="S996" s="34"/>
      <c r="Z996" s="123"/>
      <c r="AK996" s="175" t="str">
        <f t="shared" si="110"/>
        <v>All Trigger TypesAgingAll MonthsOthers</v>
      </c>
      <c r="AL996" t="s">
        <v>626</v>
      </c>
      <c r="AM996" t="s">
        <v>391</v>
      </c>
      <c r="AN996" t="s">
        <v>594</v>
      </c>
      <c r="AO996" t="s">
        <v>106</v>
      </c>
      <c r="AP996">
        <v>243</v>
      </c>
      <c r="AQ996">
        <v>15532</v>
      </c>
      <c r="AR996">
        <v>1.5645119799999999E-2</v>
      </c>
      <c r="AS996" s="175" t="str">
        <f t="shared" si="111"/>
        <v>All Months</v>
      </c>
      <c r="AX996" s="12"/>
      <c r="BF996" s="30"/>
    </row>
    <row r="997" spans="2:58" x14ac:dyDescent="0.3">
      <c r="B997" s="12"/>
      <c r="F997" s="123"/>
      <c r="I997" s="34"/>
      <c r="J997" s="30"/>
      <c r="Q997" s="28"/>
      <c r="S997" s="34"/>
      <c r="Z997" s="123"/>
      <c r="AK997" s="175" t="str">
        <f t="shared" si="110"/>
        <v>All Trigger TypesCV dropAll MonthsRisk action</v>
      </c>
      <c r="AL997" t="s">
        <v>626</v>
      </c>
      <c r="AM997" t="s">
        <v>203</v>
      </c>
      <c r="AN997" t="s">
        <v>594</v>
      </c>
      <c r="AO997" t="s">
        <v>539</v>
      </c>
      <c r="AP997">
        <v>172</v>
      </c>
      <c r="AQ997">
        <v>13330</v>
      </c>
      <c r="AR997">
        <v>1.2903225799999999E-2</v>
      </c>
      <c r="AS997" s="175" t="str">
        <f t="shared" si="111"/>
        <v>All Months</v>
      </c>
      <c r="AX997" s="12"/>
      <c r="BF997" s="30"/>
    </row>
    <row r="998" spans="2:58" x14ac:dyDescent="0.3">
      <c r="B998" s="12"/>
      <c r="F998" s="123"/>
      <c r="I998" s="34"/>
      <c r="J998" s="30"/>
      <c r="Q998" s="28"/>
      <c r="S998" s="34"/>
      <c r="Z998" s="123"/>
      <c r="AK998" s="175" t="str">
        <f t="shared" si="110"/>
        <v>All Trigger TypesCV dropAll MonthsNo action</v>
      </c>
      <c r="AL998" t="s">
        <v>626</v>
      </c>
      <c r="AM998" t="s">
        <v>203</v>
      </c>
      <c r="AN998" t="s">
        <v>594</v>
      </c>
      <c r="AO998" t="s">
        <v>623</v>
      </c>
      <c r="AP998">
        <v>10000</v>
      </c>
      <c r="AQ998">
        <v>13330</v>
      </c>
      <c r="AR998">
        <v>0.7501875469</v>
      </c>
      <c r="AS998" s="175" t="str">
        <f t="shared" si="111"/>
        <v>All Months</v>
      </c>
      <c r="AX998" s="12"/>
      <c r="BF998" s="30"/>
    </row>
    <row r="999" spans="2:58" x14ac:dyDescent="0.3">
      <c r="B999" s="12"/>
      <c r="F999" s="123"/>
      <c r="I999" s="34"/>
      <c r="J999" s="30"/>
      <c r="Q999" s="28"/>
      <c r="S999" s="34"/>
      <c r="Z999" s="123"/>
      <c r="AK999" s="175" t="str">
        <f t="shared" si="110"/>
        <v>All Trigger TypesCV dropAll MonthsPayment plan</v>
      </c>
      <c r="AL999" t="s">
        <v>626</v>
      </c>
      <c r="AM999" t="s">
        <v>203</v>
      </c>
      <c r="AN999" t="s">
        <v>594</v>
      </c>
      <c r="AO999" t="s">
        <v>538</v>
      </c>
      <c r="AP999">
        <v>613</v>
      </c>
      <c r="AQ999">
        <v>13330</v>
      </c>
      <c r="AR999">
        <v>4.5986496600000003E-2</v>
      </c>
      <c r="AS999" s="175" t="str">
        <f t="shared" si="111"/>
        <v>All Months</v>
      </c>
      <c r="AX999" s="12"/>
      <c r="BF999" s="30"/>
    </row>
    <row r="1000" spans="2:58" x14ac:dyDescent="0.3">
      <c r="B1000" s="12"/>
      <c r="F1000" s="123"/>
      <c r="I1000" s="34"/>
      <c r="J1000" s="30"/>
      <c r="Q1000" s="28"/>
      <c r="S1000" s="34"/>
      <c r="Z1000" s="123"/>
      <c r="AK1000" s="175" t="str">
        <f t="shared" si="110"/>
        <v>All Trigger TypesCV dropAll MonthsCustomer contact</v>
      </c>
      <c r="AL1000" t="s">
        <v>626</v>
      </c>
      <c r="AM1000" t="s">
        <v>203</v>
      </c>
      <c r="AN1000" t="s">
        <v>594</v>
      </c>
      <c r="AO1000" t="s">
        <v>571</v>
      </c>
      <c r="AP1000">
        <v>2196</v>
      </c>
      <c r="AQ1000">
        <v>13330</v>
      </c>
      <c r="AR1000">
        <v>0.16474118530000001</v>
      </c>
      <c r="AS1000" s="175" t="str">
        <f t="shared" si="111"/>
        <v>All Months</v>
      </c>
      <c r="AX1000" s="12"/>
      <c r="BF1000" s="30"/>
    </row>
    <row r="1001" spans="2:58" x14ac:dyDescent="0.3">
      <c r="B1001" s="12"/>
      <c r="F1001" s="123"/>
      <c r="I1001" s="34"/>
      <c r="J1001" s="30"/>
      <c r="Q1001" s="28"/>
      <c r="S1001" s="34"/>
      <c r="Z1001" s="123"/>
      <c r="AK1001" s="175" t="str">
        <f t="shared" si="110"/>
        <v>All Trigger TypesCV dropAll MonthsDebit ACH</v>
      </c>
      <c r="AL1001" t="s">
        <v>626</v>
      </c>
      <c r="AM1001" t="s">
        <v>203</v>
      </c>
      <c r="AN1001" t="s">
        <v>594</v>
      </c>
      <c r="AO1001" t="s">
        <v>202</v>
      </c>
      <c r="AP1001">
        <v>120</v>
      </c>
      <c r="AQ1001">
        <v>13330</v>
      </c>
      <c r="AR1001">
        <v>9.0022505999999992E-3</v>
      </c>
      <c r="AS1001" s="175" t="str">
        <f t="shared" si="111"/>
        <v>All Months</v>
      </c>
      <c r="AX1001" s="12"/>
      <c r="BF1001" s="30"/>
    </row>
    <row r="1002" spans="2:58" x14ac:dyDescent="0.3">
      <c r="B1002" s="12"/>
      <c r="F1002" s="123"/>
      <c r="I1002" s="34"/>
      <c r="J1002" s="30"/>
      <c r="Q1002" s="28"/>
      <c r="S1002" s="34"/>
      <c r="Z1002" s="123"/>
      <c r="AK1002" s="175" t="str">
        <f t="shared" si="110"/>
        <v>All Trigger TypesCV dropAll MonthsOthers</v>
      </c>
      <c r="AL1002" t="s">
        <v>626</v>
      </c>
      <c r="AM1002" t="s">
        <v>203</v>
      </c>
      <c r="AN1002" t="s">
        <v>594</v>
      </c>
      <c r="AO1002" t="s">
        <v>106</v>
      </c>
      <c r="AP1002">
        <v>229</v>
      </c>
      <c r="AQ1002">
        <v>13330</v>
      </c>
      <c r="AR1002">
        <v>1.7179294800000001E-2</v>
      </c>
      <c r="AS1002" s="175" t="str">
        <f t="shared" si="111"/>
        <v>All Months</v>
      </c>
      <c r="AX1002" s="12"/>
      <c r="BF1002" s="30"/>
    </row>
    <row r="1003" spans="2:58" x14ac:dyDescent="0.3">
      <c r="B1003" s="12"/>
      <c r="F1003" s="123"/>
      <c r="I1003" s="34"/>
      <c r="J1003" s="30"/>
      <c r="Q1003" s="28"/>
      <c r="S1003" s="34"/>
      <c r="Z1003" s="123"/>
      <c r="AK1003" s="175" t="str">
        <f t="shared" si="110"/>
        <v>All Trigger TypesDebit ACH behaviorAll MonthsRisk action</v>
      </c>
      <c r="AL1003" t="s">
        <v>626</v>
      </c>
      <c r="AM1003" t="s">
        <v>204</v>
      </c>
      <c r="AN1003" t="s">
        <v>594</v>
      </c>
      <c r="AO1003" t="s">
        <v>539</v>
      </c>
      <c r="AP1003">
        <v>63</v>
      </c>
      <c r="AQ1003">
        <v>4570</v>
      </c>
      <c r="AR1003">
        <v>1.3785558E-2</v>
      </c>
      <c r="AS1003" s="175" t="str">
        <f t="shared" si="111"/>
        <v>All Months</v>
      </c>
      <c r="AX1003" s="12"/>
      <c r="BF1003" s="30"/>
    </row>
    <row r="1004" spans="2:58" x14ac:dyDescent="0.3">
      <c r="B1004" s="12"/>
      <c r="F1004" s="123"/>
      <c r="I1004" s="34"/>
      <c r="J1004" s="30"/>
      <c r="Q1004" s="28"/>
      <c r="S1004" s="34"/>
      <c r="Z1004" s="123"/>
      <c r="AK1004" s="175" t="str">
        <f t="shared" si="110"/>
        <v>All Trigger TypesDebit ACH behaviorAll MonthsNo action</v>
      </c>
      <c r="AL1004" t="s">
        <v>626</v>
      </c>
      <c r="AM1004" t="s">
        <v>204</v>
      </c>
      <c r="AN1004" t="s">
        <v>594</v>
      </c>
      <c r="AO1004" t="s">
        <v>623</v>
      </c>
      <c r="AP1004">
        <v>3652</v>
      </c>
      <c r="AQ1004">
        <v>4570</v>
      </c>
      <c r="AR1004">
        <v>0.79912472649999999</v>
      </c>
      <c r="AS1004" s="175" t="str">
        <f t="shared" si="111"/>
        <v>All Months</v>
      </c>
      <c r="AX1004" s="12"/>
      <c r="BF1004" s="30"/>
    </row>
    <row r="1005" spans="2:58" x14ac:dyDescent="0.3">
      <c r="B1005" s="12"/>
      <c r="F1005" s="123"/>
      <c r="I1005" s="34"/>
      <c r="J1005" s="30"/>
      <c r="Q1005" s="28"/>
      <c r="S1005" s="34"/>
      <c r="Z1005" s="123"/>
      <c r="AK1005" s="175" t="str">
        <f t="shared" si="110"/>
        <v>All Trigger TypesDebit ACH behaviorAll MonthsCustomer contact</v>
      </c>
      <c r="AL1005" t="s">
        <v>626</v>
      </c>
      <c r="AM1005" t="s">
        <v>204</v>
      </c>
      <c r="AN1005" t="s">
        <v>594</v>
      </c>
      <c r="AO1005" t="s">
        <v>571</v>
      </c>
      <c r="AP1005">
        <v>549</v>
      </c>
      <c r="AQ1005">
        <v>4570</v>
      </c>
      <c r="AR1005">
        <v>0.120131291</v>
      </c>
      <c r="AS1005" s="175" t="str">
        <f t="shared" si="111"/>
        <v>All Months</v>
      </c>
      <c r="AX1005" s="12"/>
      <c r="BF1005" s="30"/>
    </row>
    <row r="1006" spans="2:58" x14ac:dyDescent="0.3">
      <c r="B1006" s="12"/>
      <c r="F1006" s="123"/>
      <c r="I1006" s="34"/>
      <c r="J1006" s="30"/>
      <c r="Q1006" s="28"/>
      <c r="S1006" s="34"/>
      <c r="Z1006" s="123"/>
      <c r="AK1006" s="175" t="str">
        <f t="shared" si="110"/>
        <v>All Trigger TypesDebit ACH behaviorAll MonthsPayment plan</v>
      </c>
      <c r="AL1006" t="s">
        <v>626</v>
      </c>
      <c r="AM1006" t="s">
        <v>204</v>
      </c>
      <c r="AN1006" t="s">
        <v>594</v>
      </c>
      <c r="AO1006" t="s">
        <v>538</v>
      </c>
      <c r="AP1006">
        <v>207</v>
      </c>
      <c r="AQ1006">
        <v>4570</v>
      </c>
      <c r="AR1006">
        <v>4.5295404800000001E-2</v>
      </c>
      <c r="AS1006" s="175" t="str">
        <f t="shared" si="111"/>
        <v>All Months</v>
      </c>
      <c r="AX1006" s="12"/>
      <c r="BF1006" s="30"/>
    </row>
    <row r="1007" spans="2:58" x14ac:dyDescent="0.3">
      <c r="B1007" s="12"/>
      <c r="F1007" s="123"/>
      <c r="I1007" s="34"/>
      <c r="J1007" s="30"/>
      <c r="Q1007" s="28"/>
      <c r="S1007" s="34"/>
      <c r="Z1007" s="123"/>
      <c r="AK1007" s="175" t="str">
        <f t="shared" si="110"/>
        <v>All Trigger TypesDebit ACH behaviorAll MonthsOthers</v>
      </c>
      <c r="AL1007" t="s">
        <v>626</v>
      </c>
      <c r="AM1007" t="s">
        <v>204</v>
      </c>
      <c r="AN1007" t="s">
        <v>594</v>
      </c>
      <c r="AO1007" t="s">
        <v>106</v>
      </c>
      <c r="AP1007">
        <v>64</v>
      </c>
      <c r="AQ1007">
        <v>4570</v>
      </c>
      <c r="AR1007">
        <v>1.4004376400000001E-2</v>
      </c>
      <c r="AS1007" s="175" t="str">
        <f t="shared" si="111"/>
        <v>All Months</v>
      </c>
      <c r="AX1007" s="12"/>
      <c r="BF1007" s="30"/>
    </row>
    <row r="1008" spans="2:58" x14ac:dyDescent="0.3">
      <c r="B1008" s="12"/>
      <c r="F1008" s="123"/>
      <c r="I1008" s="34"/>
      <c r="J1008" s="30"/>
      <c r="Q1008" s="28"/>
      <c r="S1008" s="34"/>
      <c r="Z1008" s="123"/>
      <c r="AK1008" s="175" t="str">
        <f t="shared" si="110"/>
        <v>All Trigger TypesDebit ACH behaviorAll MonthsDebit ACH</v>
      </c>
      <c r="AL1008" t="s">
        <v>626</v>
      </c>
      <c r="AM1008" t="s">
        <v>204</v>
      </c>
      <c r="AN1008" t="s">
        <v>594</v>
      </c>
      <c r="AO1008" t="s">
        <v>202</v>
      </c>
      <c r="AP1008">
        <v>35</v>
      </c>
      <c r="AQ1008">
        <v>4570</v>
      </c>
      <c r="AR1008">
        <v>7.6586433000000002E-3</v>
      </c>
      <c r="AS1008" s="175" t="str">
        <f t="shared" si="111"/>
        <v>All Months</v>
      </c>
      <c r="AX1008" s="12"/>
      <c r="BF1008" s="30"/>
    </row>
    <row r="1009" spans="2:58" x14ac:dyDescent="0.3">
      <c r="B1009" s="12"/>
      <c r="F1009" s="123"/>
      <c r="I1009" s="34"/>
      <c r="J1009" s="30"/>
      <c r="Q1009" s="28"/>
      <c r="S1009" s="34"/>
      <c r="Z1009" s="123"/>
      <c r="AK1009" s="175" t="str">
        <f t="shared" si="110"/>
        <v>All Trigger TypesNo amortizationAll MonthsRisk action</v>
      </c>
      <c r="AL1009" t="s">
        <v>626</v>
      </c>
      <c r="AM1009" t="s">
        <v>537</v>
      </c>
      <c r="AN1009" t="s">
        <v>594</v>
      </c>
      <c r="AO1009" t="s">
        <v>539</v>
      </c>
      <c r="AP1009">
        <v>885</v>
      </c>
      <c r="AQ1009">
        <v>60058</v>
      </c>
      <c r="AR1009">
        <v>1.47357554E-2</v>
      </c>
      <c r="AS1009" s="175" t="str">
        <f t="shared" si="111"/>
        <v>All Months</v>
      </c>
      <c r="AX1009" s="12"/>
      <c r="BF1009" s="30"/>
    </row>
    <row r="1010" spans="2:58" x14ac:dyDescent="0.3">
      <c r="B1010" s="12"/>
      <c r="F1010" s="123"/>
      <c r="I1010" s="34"/>
      <c r="J1010" s="30"/>
      <c r="Q1010" s="28"/>
      <c r="S1010" s="34"/>
      <c r="Z1010" s="123"/>
      <c r="AK1010" s="175" t="str">
        <f t="shared" si="110"/>
        <v>All Trigger TypesNo amortizationAll MonthsPayment plan</v>
      </c>
      <c r="AL1010" t="s">
        <v>626</v>
      </c>
      <c r="AM1010" t="s">
        <v>537</v>
      </c>
      <c r="AN1010" t="s">
        <v>594</v>
      </c>
      <c r="AO1010" t="s">
        <v>538</v>
      </c>
      <c r="AP1010">
        <v>3916</v>
      </c>
      <c r="AQ1010">
        <v>60058</v>
      </c>
      <c r="AR1010">
        <v>6.5203636499999995E-2</v>
      </c>
      <c r="AS1010" s="175" t="str">
        <f t="shared" si="111"/>
        <v>All Months</v>
      </c>
      <c r="AX1010" s="12"/>
      <c r="BF1010" s="30"/>
    </row>
    <row r="1011" spans="2:58" x14ac:dyDescent="0.3">
      <c r="B1011" s="12"/>
      <c r="F1011" s="123"/>
      <c r="I1011" s="34"/>
      <c r="J1011" s="30"/>
      <c r="Q1011" s="28"/>
      <c r="S1011" s="34"/>
      <c r="Z1011" s="123"/>
      <c r="AK1011" s="175" t="str">
        <f t="shared" si="110"/>
        <v>All Trigger TypesNo amortizationAll MonthsNo action</v>
      </c>
      <c r="AL1011" t="s">
        <v>626</v>
      </c>
      <c r="AM1011" t="s">
        <v>537</v>
      </c>
      <c r="AN1011" t="s">
        <v>594</v>
      </c>
      <c r="AO1011" t="s">
        <v>623</v>
      </c>
      <c r="AP1011">
        <v>44717</v>
      </c>
      <c r="AQ1011">
        <v>60058</v>
      </c>
      <c r="AR1011">
        <v>0.74456358850000004</v>
      </c>
      <c r="AS1011" s="175" t="str">
        <f t="shared" si="111"/>
        <v>All Months</v>
      </c>
      <c r="AX1011" s="12"/>
      <c r="BF1011" s="30"/>
    </row>
    <row r="1012" spans="2:58" x14ac:dyDescent="0.3">
      <c r="B1012" s="12"/>
      <c r="F1012" s="123"/>
      <c r="I1012" s="34"/>
      <c r="J1012" s="30"/>
      <c r="Q1012" s="28"/>
      <c r="S1012" s="34"/>
      <c r="Z1012" s="123"/>
      <c r="AK1012" s="175" t="str">
        <f t="shared" si="110"/>
        <v>All Trigger TypesNo amortizationAll MonthsCustomer contact</v>
      </c>
      <c r="AL1012" t="s">
        <v>626</v>
      </c>
      <c r="AM1012" t="s">
        <v>537</v>
      </c>
      <c r="AN1012" t="s">
        <v>594</v>
      </c>
      <c r="AO1012" t="s">
        <v>571</v>
      </c>
      <c r="AP1012">
        <v>9510</v>
      </c>
      <c r="AQ1012">
        <v>60058</v>
      </c>
      <c r="AR1012">
        <v>0.15834693129999999</v>
      </c>
      <c r="AS1012" s="175" t="str">
        <f t="shared" si="111"/>
        <v>All Months</v>
      </c>
      <c r="AX1012" s="12"/>
      <c r="BF1012" s="30"/>
    </row>
    <row r="1013" spans="2:58" x14ac:dyDescent="0.3">
      <c r="B1013" s="12"/>
      <c r="F1013" s="123"/>
      <c r="I1013" s="34"/>
      <c r="J1013" s="30"/>
      <c r="Q1013" s="28"/>
      <c r="S1013" s="34"/>
      <c r="Z1013" s="123"/>
      <c r="AK1013" s="175" t="str">
        <f t="shared" si="110"/>
        <v>All Trigger TypesNo amortizationAll MonthsDebit ACH</v>
      </c>
      <c r="AL1013" t="s">
        <v>626</v>
      </c>
      <c r="AM1013" t="s">
        <v>537</v>
      </c>
      <c r="AN1013" t="s">
        <v>594</v>
      </c>
      <c r="AO1013" t="s">
        <v>202</v>
      </c>
      <c r="AP1013">
        <v>661</v>
      </c>
      <c r="AQ1013">
        <v>60058</v>
      </c>
      <c r="AR1013">
        <v>1.10060275E-2</v>
      </c>
      <c r="AS1013" s="175" t="str">
        <f t="shared" si="111"/>
        <v>All Months</v>
      </c>
      <c r="AX1013" s="12"/>
      <c r="BF1013" s="30"/>
    </row>
    <row r="1014" spans="2:58" x14ac:dyDescent="0.3">
      <c r="B1014" s="12"/>
      <c r="F1014" s="123"/>
      <c r="I1014" s="34"/>
      <c r="J1014" s="30"/>
      <c r="Q1014" s="28"/>
      <c r="S1014" s="34"/>
      <c r="Z1014" s="123"/>
      <c r="AK1014" s="175" t="str">
        <f t="shared" si="110"/>
        <v>All Trigger TypesNo amortizationAll MonthsOthers</v>
      </c>
      <c r="AL1014" t="s">
        <v>626</v>
      </c>
      <c r="AM1014" t="s">
        <v>537</v>
      </c>
      <c r="AN1014" t="s">
        <v>594</v>
      </c>
      <c r="AO1014" t="s">
        <v>106</v>
      </c>
      <c r="AP1014">
        <v>369</v>
      </c>
      <c r="AQ1014">
        <v>60058</v>
      </c>
      <c r="AR1014">
        <v>6.1440606999999996E-3</v>
      </c>
      <c r="AS1014" s="175" t="str">
        <f t="shared" si="111"/>
        <v>All Months</v>
      </c>
      <c r="AX1014" s="12"/>
      <c r="BF1014" s="30"/>
    </row>
    <row r="1015" spans="2:58" x14ac:dyDescent="0.3">
      <c r="B1015" s="12"/>
      <c r="F1015" s="123"/>
      <c r="I1015" s="34"/>
      <c r="J1015" s="30"/>
      <c r="Q1015" s="28"/>
      <c r="S1015" s="34"/>
      <c r="Z1015" s="123"/>
      <c r="AK1015" s="175" t="str">
        <f t="shared" si="110"/>
        <v>All Trigger TypesOthersAll MonthsNo action</v>
      </c>
      <c r="AL1015" t="s">
        <v>626</v>
      </c>
      <c r="AM1015" t="s">
        <v>106</v>
      </c>
      <c r="AN1015" t="s">
        <v>594</v>
      </c>
      <c r="AO1015" t="s">
        <v>623</v>
      </c>
      <c r="AP1015">
        <v>11233</v>
      </c>
      <c r="AQ1015">
        <v>15477</v>
      </c>
      <c r="AR1015">
        <v>0.72578665119999997</v>
      </c>
      <c r="AS1015" s="175" t="str">
        <f t="shared" si="111"/>
        <v>All Months</v>
      </c>
      <c r="AX1015" s="12"/>
      <c r="BF1015" s="30"/>
    </row>
    <row r="1016" spans="2:58" x14ac:dyDescent="0.3">
      <c r="B1016" s="12"/>
      <c r="F1016" s="123"/>
      <c r="I1016" s="34"/>
      <c r="J1016" s="30"/>
      <c r="Q1016" s="28"/>
      <c r="S1016" s="34"/>
      <c r="Z1016" s="123"/>
      <c r="AK1016" s="175" t="str">
        <f t="shared" si="110"/>
        <v>All Trigger TypesOthersAll MonthsRisk action</v>
      </c>
      <c r="AL1016" t="s">
        <v>626</v>
      </c>
      <c r="AM1016" t="s">
        <v>106</v>
      </c>
      <c r="AN1016" t="s">
        <v>594</v>
      </c>
      <c r="AO1016" t="s">
        <v>539</v>
      </c>
      <c r="AP1016">
        <v>212</v>
      </c>
      <c r="AQ1016">
        <v>15477</v>
      </c>
      <c r="AR1016">
        <v>1.3697745000000001E-2</v>
      </c>
      <c r="AS1016" s="175" t="str">
        <f t="shared" si="111"/>
        <v>All Months</v>
      </c>
      <c r="AX1016" s="12"/>
      <c r="BF1016" s="30"/>
    </row>
    <row r="1017" spans="2:58" x14ac:dyDescent="0.3">
      <c r="B1017" s="12"/>
      <c r="F1017" s="123"/>
      <c r="I1017" s="34"/>
      <c r="J1017" s="30"/>
      <c r="Q1017" s="28"/>
      <c r="S1017" s="34"/>
      <c r="Z1017" s="123"/>
      <c r="AK1017" s="175" t="str">
        <f t="shared" si="110"/>
        <v>All Trigger TypesOthersAll MonthsPayment plan</v>
      </c>
      <c r="AL1017" t="s">
        <v>626</v>
      </c>
      <c r="AM1017" t="s">
        <v>106</v>
      </c>
      <c r="AN1017" t="s">
        <v>594</v>
      </c>
      <c r="AO1017" t="s">
        <v>538</v>
      </c>
      <c r="AP1017">
        <v>587</v>
      </c>
      <c r="AQ1017">
        <v>15477</v>
      </c>
      <c r="AR1017">
        <v>3.7927246900000003E-2</v>
      </c>
      <c r="AS1017" s="175" t="str">
        <f t="shared" si="111"/>
        <v>All Months</v>
      </c>
      <c r="AX1017" s="12"/>
      <c r="BF1017" s="30"/>
    </row>
    <row r="1018" spans="2:58" x14ac:dyDescent="0.3">
      <c r="B1018" s="12"/>
      <c r="F1018" s="123"/>
      <c r="I1018" s="34"/>
      <c r="J1018" s="30"/>
      <c r="Q1018" s="28"/>
      <c r="S1018" s="34"/>
      <c r="Z1018" s="123"/>
      <c r="AK1018" s="175" t="str">
        <f t="shared" si="110"/>
        <v>All Trigger TypesOthersAll MonthsCustomer contact</v>
      </c>
      <c r="AL1018" t="s">
        <v>626</v>
      </c>
      <c r="AM1018" t="s">
        <v>106</v>
      </c>
      <c r="AN1018" t="s">
        <v>594</v>
      </c>
      <c r="AO1018" t="s">
        <v>571</v>
      </c>
      <c r="AP1018">
        <v>3128</v>
      </c>
      <c r="AQ1018">
        <v>15477</v>
      </c>
      <c r="AR1018">
        <v>0.20210635139999999</v>
      </c>
      <c r="AS1018" s="175" t="str">
        <f t="shared" si="111"/>
        <v>All Months</v>
      </c>
      <c r="AX1018" s="12"/>
      <c r="BF1018" s="30"/>
    </row>
    <row r="1019" spans="2:58" x14ac:dyDescent="0.3">
      <c r="B1019" s="12"/>
      <c r="F1019" s="123"/>
      <c r="I1019" s="34"/>
      <c r="J1019" s="30"/>
      <c r="Q1019" s="28"/>
      <c r="S1019" s="34"/>
      <c r="Z1019" s="123"/>
      <c r="AK1019" s="175" t="str">
        <f t="shared" si="110"/>
        <v>All Trigger TypesOthersAll MonthsDebit ACH</v>
      </c>
      <c r="AL1019" t="s">
        <v>626</v>
      </c>
      <c r="AM1019" t="s">
        <v>106</v>
      </c>
      <c r="AN1019" t="s">
        <v>594</v>
      </c>
      <c r="AO1019" t="s">
        <v>202</v>
      </c>
      <c r="AP1019">
        <v>169</v>
      </c>
      <c r="AQ1019">
        <v>15477</v>
      </c>
      <c r="AR1019">
        <v>1.09194288E-2</v>
      </c>
      <c r="AS1019" s="175" t="str">
        <f t="shared" si="111"/>
        <v>All Months</v>
      </c>
      <c r="AX1019" s="12"/>
      <c r="BF1019" s="30"/>
    </row>
    <row r="1020" spans="2:58" x14ac:dyDescent="0.3">
      <c r="B1020" s="12"/>
      <c r="F1020" s="123"/>
      <c r="I1020" s="34"/>
      <c r="J1020" s="30"/>
      <c r="Q1020" s="28"/>
      <c r="S1020" s="34"/>
      <c r="Z1020" s="123"/>
      <c r="AK1020" s="175" t="str">
        <f t="shared" si="110"/>
        <v>All Trigger TypesOthersAll MonthsOthers</v>
      </c>
      <c r="AL1020" t="s">
        <v>626</v>
      </c>
      <c r="AM1020" t="s">
        <v>106</v>
      </c>
      <c r="AN1020" t="s">
        <v>594</v>
      </c>
      <c r="AO1020" t="s">
        <v>106</v>
      </c>
      <c r="AP1020">
        <v>148</v>
      </c>
      <c r="AQ1020">
        <v>15477</v>
      </c>
      <c r="AR1020">
        <v>9.5625767000000004E-3</v>
      </c>
      <c r="AS1020" s="175" t="str">
        <f t="shared" si="111"/>
        <v>All Months</v>
      </c>
      <c r="AX1020" s="12"/>
      <c r="BF1020" s="30"/>
    </row>
    <row r="1021" spans="2:58" x14ac:dyDescent="0.3">
      <c r="B1021" s="12"/>
      <c r="F1021" s="123"/>
      <c r="I1021" s="34"/>
      <c r="J1021" s="30"/>
      <c r="Q1021" s="28"/>
      <c r="S1021" s="34"/>
      <c r="Z1021" s="123"/>
      <c r="AX1021" s="12"/>
      <c r="BF1021" s="30"/>
    </row>
    <row r="1022" spans="2:58" x14ac:dyDescent="0.3">
      <c r="B1022" s="12"/>
      <c r="F1022" s="123"/>
      <c r="I1022" s="34"/>
      <c r="J1022" s="30"/>
      <c r="Q1022" s="28"/>
      <c r="S1022" s="34"/>
      <c r="Z1022" s="123"/>
      <c r="AX1022" s="12"/>
      <c r="BF1022" s="30"/>
    </row>
    <row r="1023" spans="2:58" x14ac:dyDescent="0.3">
      <c r="B1023" s="12"/>
      <c r="F1023" s="123"/>
      <c r="I1023" s="34"/>
      <c r="J1023" s="30"/>
      <c r="Q1023" s="28"/>
      <c r="S1023" s="34"/>
      <c r="Z1023" s="123"/>
      <c r="AX1023" s="12"/>
      <c r="BF1023" s="30"/>
    </row>
    <row r="1024" spans="2:58" x14ac:dyDescent="0.3">
      <c r="B1024" s="12"/>
      <c r="F1024" s="123"/>
      <c r="I1024" s="34"/>
      <c r="J1024" s="30"/>
      <c r="Q1024" s="28"/>
      <c r="S1024" s="34"/>
      <c r="Z1024" s="123"/>
      <c r="AX1024" s="12"/>
      <c r="BF1024" s="30"/>
    </row>
    <row r="1025" spans="2:58" x14ac:dyDescent="0.3">
      <c r="B1025" s="12"/>
      <c r="F1025" s="123"/>
      <c r="I1025" s="34"/>
      <c r="J1025" s="30"/>
      <c r="Q1025" s="28"/>
      <c r="S1025" s="34"/>
      <c r="Z1025" s="123"/>
      <c r="AX1025" s="12"/>
      <c r="BF1025" s="30"/>
    </row>
    <row r="1026" spans="2:58" x14ac:dyDescent="0.3">
      <c r="B1026" s="12"/>
      <c r="F1026" s="123"/>
      <c r="I1026" s="34"/>
      <c r="J1026" s="30"/>
      <c r="Q1026" s="28"/>
      <c r="S1026" s="34"/>
      <c r="Z1026" s="123"/>
      <c r="AX1026" s="12"/>
      <c r="BF1026" s="30"/>
    </row>
    <row r="1027" spans="2:58" x14ac:dyDescent="0.3">
      <c r="B1027" s="12"/>
      <c r="F1027" s="123"/>
      <c r="I1027" s="34"/>
      <c r="J1027" s="30"/>
      <c r="Q1027" s="28"/>
      <c r="S1027" s="34"/>
      <c r="Z1027" s="123"/>
      <c r="AX1027" s="12"/>
      <c r="BF1027" s="30"/>
    </row>
    <row r="1028" spans="2:58" x14ac:dyDescent="0.3">
      <c r="B1028" s="12"/>
      <c r="F1028" s="123"/>
      <c r="I1028" s="34"/>
      <c r="J1028" s="30"/>
      <c r="Q1028" s="28"/>
      <c r="S1028" s="34"/>
      <c r="Z1028" s="123"/>
      <c r="AX1028" s="12"/>
      <c r="BF1028" s="30"/>
    </row>
    <row r="1029" spans="2:58" x14ac:dyDescent="0.3">
      <c r="B1029" s="12"/>
      <c r="F1029" s="123"/>
      <c r="I1029" s="34"/>
      <c r="J1029" s="30"/>
      <c r="Q1029" s="28"/>
      <c r="S1029" s="34"/>
      <c r="Z1029" s="123"/>
      <c r="AX1029" s="12"/>
      <c r="BF1029" s="30"/>
    </row>
    <row r="1030" spans="2:58" x14ac:dyDescent="0.3">
      <c r="B1030" s="12"/>
      <c r="F1030" s="123"/>
      <c r="I1030" s="34"/>
      <c r="J1030" s="30"/>
      <c r="Q1030" s="28"/>
      <c r="S1030" s="34"/>
      <c r="Z1030" s="123"/>
      <c r="AX1030" s="12"/>
      <c r="BF1030" s="30"/>
    </row>
    <row r="1031" spans="2:58" x14ac:dyDescent="0.3">
      <c r="B1031" s="12"/>
      <c r="F1031" s="123"/>
      <c r="I1031" s="34"/>
      <c r="J1031" s="30"/>
      <c r="Q1031" s="28"/>
      <c r="S1031" s="34"/>
      <c r="Z1031" s="123"/>
      <c r="AX1031" s="12"/>
      <c r="BF1031" s="30"/>
    </row>
    <row r="1032" spans="2:58" x14ac:dyDescent="0.3">
      <c r="B1032" s="12"/>
      <c r="F1032" s="123"/>
      <c r="I1032" s="34"/>
      <c r="J1032" s="30"/>
      <c r="Q1032" s="28"/>
      <c r="S1032" s="34"/>
      <c r="Z1032" s="123"/>
      <c r="AX1032" s="12"/>
      <c r="BF1032" s="30"/>
    </row>
    <row r="1033" spans="2:58" x14ac:dyDescent="0.3">
      <c r="B1033" s="12"/>
      <c r="F1033" s="123"/>
      <c r="I1033" s="34"/>
      <c r="J1033" s="30"/>
      <c r="Q1033" s="28"/>
      <c r="S1033" s="34"/>
      <c r="Z1033" s="123"/>
      <c r="AX1033" s="12"/>
      <c r="BF1033" s="30"/>
    </row>
    <row r="1034" spans="2:58" x14ac:dyDescent="0.3">
      <c r="B1034" s="12"/>
      <c r="F1034" s="123"/>
      <c r="I1034" s="34"/>
      <c r="J1034" s="30"/>
      <c r="Q1034" s="28"/>
      <c r="S1034" s="34"/>
      <c r="Z1034" s="123"/>
      <c r="AX1034" s="12"/>
      <c r="BF1034" s="30"/>
    </row>
    <row r="1035" spans="2:58" x14ac:dyDescent="0.3">
      <c r="B1035" s="12"/>
      <c r="F1035" s="123"/>
      <c r="I1035" s="34"/>
      <c r="J1035" s="30"/>
      <c r="Q1035" s="28"/>
      <c r="S1035" s="34"/>
      <c r="Z1035" s="123"/>
      <c r="AX1035" s="12"/>
      <c r="BF1035" s="30"/>
    </row>
    <row r="1036" spans="2:58" x14ac:dyDescent="0.3">
      <c r="B1036" s="12"/>
      <c r="F1036" s="123"/>
      <c r="I1036" s="34"/>
      <c r="J1036" s="30"/>
      <c r="Q1036" s="28"/>
      <c r="S1036" s="34"/>
      <c r="Z1036" s="123"/>
      <c r="AX1036" s="12"/>
      <c r="BF1036" s="30"/>
    </row>
    <row r="1037" spans="2:58" x14ac:dyDescent="0.3">
      <c r="B1037" s="12"/>
      <c r="F1037" s="123"/>
      <c r="I1037" s="34"/>
      <c r="J1037" s="30"/>
      <c r="Q1037" s="28"/>
      <c r="S1037" s="34"/>
      <c r="Z1037" s="123"/>
      <c r="AX1037" s="12"/>
      <c r="BF1037" s="30"/>
    </row>
    <row r="1038" spans="2:58" x14ac:dyDescent="0.3">
      <c r="B1038" s="12"/>
      <c r="F1038" s="123"/>
      <c r="I1038" s="34"/>
      <c r="J1038" s="30"/>
      <c r="Q1038" s="28"/>
      <c r="S1038" s="34"/>
      <c r="Z1038" s="123"/>
      <c r="AX1038" s="12"/>
      <c r="BF1038" s="30"/>
    </row>
    <row r="1039" spans="2:58" x14ac:dyDescent="0.3">
      <c r="B1039" s="12"/>
      <c r="Q1039" s="28"/>
      <c r="S1039" s="34"/>
      <c r="Z1039" s="123"/>
      <c r="AX1039" s="12"/>
    </row>
    <row r="1040" spans="2:58" x14ac:dyDescent="0.3">
      <c r="B1040" s="12"/>
      <c r="Q1040" s="28"/>
      <c r="S1040" s="34"/>
      <c r="Z1040" s="123"/>
      <c r="AX1040" s="12"/>
    </row>
    <row r="1041" spans="2:50" x14ac:dyDescent="0.3">
      <c r="B1041" s="12"/>
      <c r="Q1041" s="28"/>
      <c r="S1041" s="34"/>
      <c r="Z1041" s="123"/>
      <c r="AX1041" s="12"/>
    </row>
    <row r="1042" spans="2:50" x14ac:dyDescent="0.3">
      <c r="B1042" s="12"/>
      <c r="Q1042" s="28"/>
      <c r="S1042" s="34"/>
      <c r="Z1042" s="123"/>
      <c r="AX1042" s="12"/>
    </row>
    <row r="1043" spans="2:50" x14ac:dyDescent="0.3">
      <c r="B1043" s="12"/>
      <c r="Q1043" s="28"/>
      <c r="S1043" s="34"/>
      <c r="Z1043" s="123"/>
      <c r="AX1043" s="12"/>
    </row>
    <row r="1044" spans="2:50" x14ac:dyDescent="0.3">
      <c r="B1044" s="12"/>
      <c r="Q1044" s="28"/>
      <c r="S1044" s="34"/>
      <c r="Z1044" s="123"/>
      <c r="AX1044" s="12"/>
    </row>
    <row r="1045" spans="2:50" x14ac:dyDescent="0.3">
      <c r="B1045" s="12"/>
      <c r="Q1045" s="28"/>
      <c r="S1045" s="34"/>
      <c r="Z1045" s="123"/>
      <c r="AX1045" s="12"/>
    </row>
    <row r="1046" spans="2:50" x14ac:dyDescent="0.3">
      <c r="B1046" s="12"/>
      <c r="Q1046" s="28"/>
      <c r="S1046" s="34"/>
      <c r="Z1046" s="123"/>
      <c r="AX1046" s="12"/>
    </row>
    <row r="1047" spans="2:50" x14ac:dyDescent="0.3">
      <c r="B1047" s="12"/>
      <c r="Q1047" s="28"/>
      <c r="S1047" s="34"/>
      <c r="Z1047" s="123"/>
      <c r="AX1047" s="12"/>
    </row>
    <row r="1048" spans="2:50" x14ac:dyDescent="0.3">
      <c r="B1048" s="12"/>
      <c r="Q1048" s="28"/>
      <c r="S1048" s="34"/>
      <c r="Z1048" s="123"/>
      <c r="AX1048" s="12"/>
    </row>
    <row r="1049" spans="2:50" x14ac:dyDescent="0.3">
      <c r="B1049" s="12"/>
      <c r="Q1049" s="28"/>
      <c r="S1049" s="34"/>
      <c r="Z1049" s="123"/>
      <c r="AX1049" s="12"/>
    </row>
    <row r="1050" spans="2:50" x14ac:dyDescent="0.3">
      <c r="B1050" s="12"/>
      <c r="Q1050" s="28"/>
      <c r="S1050" s="34"/>
      <c r="Z1050" s="123"/>
      <c r="AX1050" s="12"/>
    </row>
    <row r="1051" spans="2:50" x14ac:dyDescent="0.3">
      <c r="B1051" s="12"/>
      <c r="Q1051" s="28"/>
      <c r="S1051" s="34"/>
      <c r="Z1051" s="123"/>
      <c r="AX1051" s="12"/>
    </row>
    <row r="1052" spans="2:50" x14ac:dyDescent="0.3">
      <c r="B1052" s="12"/>
      <c r="Q1052" s="28"/>
      <c r="S1052" s="34"/>
      <c r="Z1052" s="123"/>
      <c r="AX1052" s="12"/>
    </row>
    <row r="1053" spans="2:50" x14ac:dyDescent="0.3">
      <c r="B1053" s="12"/>
      <c r="Q1053" s="28"/>
      <c r="S1053" s="34"/>
      <c r="Z1053" s="123"/>
      <c r="AX1053" s="12"/>
    </row>
    <row r="1054" spans="2:50" x14ac:dyDescent="0.3">
      <c r="B1054" s="12"/>
      <c r="Q1054" s="28"/>
      <c r="S1054" s="34"/>
      <c r="Z1054" s="123"/>
      <c r="AX1054" s="12"/>
    </row>
    <row r="1055" spans="2:50" x14ac:dyDescent="0.3">
      <c r="B1055" s="12"/>
      <c r="Q1055" s="28"/>
      <c r="S1055" s="34"/>
      <c r="Z1055" s="123"/>
      <c r="AX1055" s="12"/>
    </row>
    <row r="1056" spans="2:50" x14ac:dyDescent="0.3">
      <c r="B1056" s="12"/>
      <c r="Q1056" s="28"/>
      <c r="S1056" s="34"/>
      <c r="Z1056" s="123"/>
      <c r="AX1056" s="12"/>
    </row>
    <row r="1057" spans="2:50" x14ac:dyDescent="0.3">
      <c r="B1057" s="12"/>
      <c r="Q1057" s="28"/>
      <c r="S1057" s="34"/>
      <c r="Z1057" s="123"/>
      <c r="AX1057" s="12"/>
    </row>
    <row r="1058" spans="2:50" x14ac:dyDescent="0.3">
      <c r="B1058" s="12"/>
      <c r="Q1058" s="28"/>
      <c r="S1058" s="34"/>
      <c r="Z1058" s="123"/>
      <c r="AX1058" s="12"/>
    </row>
    <row r="1059" spans="2:50" x14ac:dyDescent="0.3">
      <c r="B1059" s="12"/>
      <c r="Q1059" s="28"/>
      <c r="S1059" s="34"/>
      <c r="Z1059" s="123"/>
      <c r="AX1059" s="12"/>
    </row>
    <row r="1060" spans="2:50" x14ac:dyDescent="0.3">
      <c r="B1060" s="12"/>
      <c r="Q1060" s="28"/>
      <c r="S1060" s="34"/>
      <c r="Z1060" s="123"/>
      <c r="AX1060" s="12"/>
    </row>
    <row r="1061" spans="2:50" x14ac:dyDescent="0.3">
      <c r="B1061" s="12"/>
      <c r="Q1061" s="28"/>
      <c r="S1061" s="34"/>
      <c r="Z1061" s="123"/>
      <c r="AX1061" s="12"/>
    </row>
    <row r="1062" spans="2:50" x14ac:dyDescent="0.3">
      <c r="B1062" s="12"/>
      <c r="Q1062" s="28"/>
      <c r="S1062" s="34"/>
      <c r="Z1062" s="123"/>
      <c r="AX1062" s="12"/>
    </row>
    <row r="1063" spans="2:50" x14ac:dyDescent="0.3">
      <c r="B1063" s="12"/>
      <c r="Q1063" s="28"/>
      <c r="S1063" s="34"/>
      <c r="Z1063" s="123"/>
      <c r="AX1063" s="12"/>
    </row>
    <row r="1064" spans="2:50" x14ac:dyDescent="0.3">
      <c r="B1064" s="12"/>
      <c r="Q1064" s="28"/>
      <c r="S1064" s="34"/>
      <c r="Z1064" s="123"/>
      <c r="AX1064" s="12"/>
    </row>
    <row r="1065" spans="2:50" x14ac:dyDescent="0.3">
      <c r="B1065" s="12"/>
      <c r="Q1065" s="28"/>
      <c r="S1065" s="34"/>
      <c r="Z1065" s="123"/>
      <c r="AX1065" s="12"/>
    </row>
    <row r="1066" spans="2:50" x14ac:dyDescent="0.3">
      <c r="B1066" s="12"/>
      <c r="Q1066" s="28"/>
      <c r="S1066" s="34"/>
      <c r="Z1066" s="123"/>
      <c r="AX1066" s="12"/>
    </row>
    <row r="1067" spans="2:50" x14ac:dyDescent="0.3">
      <c r="B1067" s="12"/>
      <c r="Q1067" s="28"/>
      <c r="S1067" s="34"/>
      <c r="Z1067" s="123"/>
      <c r="AX1067" s="12"/>
    </row>
    <row r="1068" spans="2:50" x14ac:dyDescent="0.3">
      <c r="B1068" s="12"/>
      <c r="Q1068" s="28"/>
      <c r="S1068" s="34"/>
      <c r="Z1068" s="123"/>
      <c r="AX1068" s="12"/>
    </row>
    <row r="1069" spans="2:50" x14ac:dyDescent="0.3">
      <c r="B1069" s="12"/>
      <c r="Q1069" s="28"/>
      <c r="S1069" s="34"/>
      <c r="Z1069" s="123"/>
      <c r="AX1069" s="12"/>
    </row>
    <row r="1070" spans="2:50" x14ac:dyDescent="0.3">
      <c r="B1070" s="12"/>
      <c r="Q1070" s="28"/>
      <c r="S1070" s="34"/>
      <c r="Z1070" s="123"/>
      <c r="AX1070" s="12"/>
    </row>
    <row r="1071" spans="2:50" x14ac:dyDescent="0.3">
      <c r="B1071" s="12"/>
      <c r="Q1071" s="28"/>
      <c r="S1071" s="34"/>
      <c r="Z1071" s="123"/>
      <c r="AX1071" s="12"/>
    </row>
    <row r="1072" spans="2:50" x14ac:dyDescent="0.3">
      <c r="B1072" s="12"/>
      <c r="Q1072" s="28"/>
      <c r="S1072" s="34"/>
      <c r="Z1072" s="123"/>
      <c r="AX1072" s="12"/>
    </row>
    <row r="1073" spans="2:50" x14ac:dyDescent="0.3">
      <c r="B1073" s="12"/>
      <c r="Q1073" s="28"/>
      <c r="S1073" s="34"/>
      <c r="Z1073" s="123"/>
      <c r="AX1073" s="12"/>
    </row>
    <row r="1074" spans="2:50" x14ac:dyDescent="0.3">
      <c r="B1074" s="12"/>
      <c r="Q1074" s="28"/>
      <c r="S1074" s="34"/>
      <c r="Z1074" s="123"/>
      <c r="AX1074" s="12"/>
    </row>
    <row r="1075" spans="2:50" x14ac:dyDescent="0.3">
      <c r="B1075" s="12"/>
      <c r="Q1075" s="28"/>
      <c r="S1075" s="34"/>
      <c r="Z1075" s="123"/>
      <c r="AX1075" s="12"/>
    </row>
    <row r="1076" spans="2:50" x14ac:dyDescent="0.3">
      <c r="B1076" s="12"/>
      <c r="Q1076" s="28"/>
      <c r="S1076" s="34"/>
      <c r="Z1076" s="123"/>
      <c r="AX1076" s="12"/>
    </row>
    <row r="1077" spans="2:50" x14ac:dyDescent="0.3">
      <c r="B1077" s="12"/>
      <c r="Q1077" s="28"/>
      <c r="S1077" s="34"/>
      <c r="Z1077" s="123"/>
      <c r="AX1077" s="12"/>
    </row>
    <row r="1078" spans="2:50" x14ac:dyDescent="0.3">
      <c r="B1078" s="12"/>
      <c r="Q1078" s="28"/>
      <c r="S1078" s="34"/>
      <c r="Z1078" s="123"/>
      <c r="AX1078" s="12"/>
    </row>
    <row r="1079" spans="2:50" x14ac:dyDescent="0.3">
      <c r="B1079" s="12"/>
      <c r="Q1079" s="28"/>
      <c r="S1079" s="34"/>
      <c r="Z1079" s="123"/>
      <c r="AX1079" s="12"/>
    </row>
    <row r="1080" spans="2:50" x14ac:dyDescent="0.3">
      <c r="B1080" s="12"/>
      <c r="Q1080" s="28"/>
      <c r="S1080" s="34"/>
      <c r="Z1080" s="123"/>
      <c r="AX1080" s="12"/>
    </row>
    <row r="1081" spans="2:50" x14ac:dyDescent="0.3">
      <c r="B1081" s="12"/>
      <c r="Q1081" s="28"/>
      <c r="S1081" s="34"/>
      <c r="Z1081" s="123"/>
      <c r="AX1081" s="12"/>
    </row>
    <row r="1082" spans="2:50" x14ac:dyDescent="0.3">
      <c r="B1082" s="12"/>
      <c r="Q1082" s="28"/>
      <c r="S1082" s="34"/>
      <c r="Z1082" s="123"/>
      <c r="AX1082" s="12"/>
    </row>
    <row r="1083" spans="2:50" x14ac:dyDescent="0.3">
      <c r="B1083" s="12"/>
      <c r="Q1083" s="28"/>
      <c r="S1083" s="34"/>
      <c r="Z1083" s="123"/>
      <c r="AX1083" s="12"/>
    </row>
    <row r="1084" spans="2:50" x14ac:dyDescent="0.3">
      <c r="B1084" s="12"/>
      <c r="Q1084" s="28"/>
      <c r="S1084" s="34"/>
      <c r="Z1084" s="123"/>
      <c r="AX1084" s="12"/>
    </row>
    <row r="1085" spans="2:50" x14ac:dyDescent="0.3">
      <c r="B1085" s="12"/>
      <c r="Q1085" s="28"/>
      <c r="S1085" s="34"/>
      <c r="Z1085" s="123"/>
      <c r="AX1085" s="12"/>
    </row>
    <row r="1086" spans="2:50" x14ac:dyDescent="0.3">
      <c r="B1086" s="12"/>
      <c r="Q1086" s="28"/>
      <c r="S1086" s="34"/>
      <c r="Z1086" s="123"/>
      <c r="AX1086" s="12"/>
    </row>
    <row r="1087" spans="2:50" x14ac:dyDescent="0.3">
      <c r="B1087" s="12"/>
      <c r="Q1087" s="28"/>
      <c r="S1087" s="34"/>
      <c r="Z1087" s="123"/>
      <c r="AX1087" s="12"/>
    </row>
    <row r="1088" spans="2:50" x14ac:dyDescent="0.3">
      <c r="B1088" s="12"/>
      <c r="Q1088" s="28"/>
      <c r="S1088" s="34"/>
      <c r="Z1088" s="123"/>
      <c r="AX1088" s="12"/>
    </row>
    <row r="1089" spans="2:50" x14ac:dyDescent="0.3">
      <c r="B1089" s="12"/>
      <c r="Q1089" s="28"/>
      <c r="S1089" s="34"/>
      <c r="Z1089" s="123"/>
      <c r="AX1089" s="12"/>
    </row>
    <row r="1090" spans="2:50" x14ac:dyDescent="0.3">
      <c r="B1090" s="12"/>
      <c r="Q1090" s="28"/>
      <c r="S1090" s="34"/>
      <c r="Z1090" s="123"/>
      <c r="AX1090" s="12"/>
    </row>
    <row r="1091" spans="2:50" x14ac:dyDescent="0.3">
      <c r="B1091" s="12"/>
      <c r="Q1091" s="28"/>
      <c r="S1091" s="34"/>
      <c r="Z1091" s="123"/>
      <c r="AX1091" s="12"/>
    </row>
    <row r="1092" spans="2:50" x14ac:dyDescent="0.3">
      <c r="B1092" s="12"/>
      <c r="Q1092" s="28"/>
      <c r="S1092" s="34"/>
      <c r="Z1092" s="123"/>
      <c r="AX1092" s="12"/>
    </row>
    <row r="1093" spans="2:50" x14ac:dyDescent="0.3">
      <c r="B1093" s="12"/>
      <c r="Q1093" s="28"/>
      <c r="S1093" s="34"/>
      <c r="Z1093" s="123"/>
      <c r="AX1093" s="12"/>
    </row>
    <row r="1094" spans="2:50" x14ac:dyDescent="0.3">
      <c r="B1094" s="12"/>
      <c r="Q1094" s="28"/>
      <c r="S1094" s="34"/>
      <c r="Z1094" s="123"/>
      <c r="AX1094" s="12"/>
    </row>
    <row r="1095" spans="2:50" x14ac:dyDescent="0.3">
      <c r="B1095" s="12"/>
      <c r="Q1095" s="28"/>
      <c r="S1095" s="34"/>
      <c r="Z1095" s="123"/>
      <c r="AX1095" s="12"/>
    </row>
    <row r="1096" spans="2:50" x14ac:dyDescent="0.3">
      <c r="B1096" s="12"/>
      <c r="Q1096" s="28"/>
      <c r="S1096" s="34"/>
      <c r="Z1096" s="123"/>
      <c r="AX1096" s="12"/>
    </row>
    <row r="1097" spans="2:50" x14ac:dyDescent="0.3">
      <c r="B1097" s="12"/>
      <c r="Q1097" s="28"/>
      <c r="S1097" s="34"/>
      <c r="Z1097" s="123"/>
      <c r="AX1097" s="12"/>
    </row>
    <row r="1098" spans="2:50" x14ac:dyDescent="0.3">
      <c r="B1098" s="12"/>
      <c r="Q1098" s="28"/>
      <c r="S1098" s="34"/>
      <c r="Z1098" s="123"/>
      <c r="AX1098" s="12"/>
    </row>
    <row r="1099" spans="2:50" x14ac:dyDescent="0.3">
      <c r="B1099" s="12"/>
      <c r="Q1099" s="28"/>
      <c r="S1099" s="34"/>
      <c r="Z1099" s="123"/>
      <c r="AX1099" s="12"/>
    </row>
    <row r="1100" spans="2:50" x14ac:dyDescent="0.3">
      <c r="B1100" s="12"/>
      <c r="Q1100" s="28"/>
      <c r="S1100" s="34"/>
      <c r="Z1100" s="123"/>
      <c r="AX1100" s="12"/>
    </row>
    <row r="1101" spans="2:50" x14ac:dyDescent="0.3">
      <c r="B1101" s="12"/>
      <c r="Q1101" s="28"/>
      <c r="S1101" s="34"/>
      <c r="Z1101" s="123"/>
      <c r="AX1101" s="12"/>
    </row>
    <row r="1102" spans="2:50" x14ac:dyDescent="0.3">
      <c r="B1102" s="12"/>
      <c r="Q1102" s="28"/>
      <c r="S1102" s="34"/>
      <c r="Z1102" s="123"/>
      <c r="AX1102" s="12"/>
    </row>
    <row r="1103" spans="2:50" x14ac:dyDescent="0.3">
      <c r="B1103" s="12"/>
      <c r="Q1103" s="28"/>
      <c r="S1103" s="34"/>
      <c r="Z1103" s="123"/>
      <c r="AX1103" s="12"/>
    </row>
    <row r="1104" spans="2:50" x14ac:dyDescent="0.3">
      <c r="B1104" s="12"/>
      <c r="Q1104" s="28"/>
      <c r="S1104" s="34"/>
      <c r="Z1104" s="123"/>
      <c r="AX1104" s="12"/>
    </row>
    <row r="1105" spans="2:50" x14ac:dyDescent="0.3">
      <c r="B1105" s="12"/>
      <c r="Q1105" s="28"/>
      <c r="S1105" s="34"/>
      <c r="Z1105" s="123"/>
      <c r="AX1105" s="12"/>
    </row>
    <row r="1106" spans="2:50" x14ac:dyDescent="0.3">
      <c r="B1106" s="12"/>
      <c r="Q1106" s="28"/>
      <c r="S1106" s="34"/>
      <c r="Z1106" s="123"/>
      <c r="AX1106" s="12"/>
    </row>
    <row r="1107" spans="2:50" x14ac:dyDescent="0.3">
      <c r="B1107" s="12"/>
      <c r="Q1107" s="28"/>
      <c r="S1107" s="34"/>
      <c r="Z1107" s="123"/>
      <c r="AX1107" s="12"/>
    </row>
    <row r="1108" spans="2:50" x14ac:dyDescent="0.3">
      <c r="B1108" s="12"/>
      <c r="Q1108" s="28"/>
      <c r="S1108" s="34"/>
      <c r="Z1108" s="123"/>
      <c r="AX1108" s="12"/>
    </row>
    <row r="1109" spans="2:50" x14ac:dyDescent="0.3">
      <c r="B1109" s="12"/>
      <c r="Q1109" s="28"/>
      <c r="S1109" s="34"/>
      <c r="Z1109" s="123"/>
      <c r="AX1109" s="12"/>
    </row>
    <row r="1110" spans="2:50" x14ac:dyDescent="0.3">
      <c r="B1110" s="12"/>
      <c r="Q1110" s="28"/>
      <c r="S1110" s="34"/>
      <c r="Z1110" s="123"/>
      <c r="AX1110" s="12"/>
    </row>
    <row r="1111" spans="2:50" x14ac:dyDescent="0.3">
      <c r="B1111" s="12"/>
      <c r="Q1111" s="28"/>
      <c r="S1111" s="34"/>
      <c r="Z1111" s="123"/>
      <c r="AX1111" s="12"/>
    </row>
    <row r="1112" spans="2:50" x14ac:dyDescent="0.3">
      <c r="B1112" s="12"/>
      <c r="Q1112" s="28"/>
      <c r="S1112" s="34"/>
      <c r="Z1112" s="123"/>
      <c r="AX1112" s="12"/>
    </row>
    <row r="1113" spans="2:50" x14ac:dyDescent="0.3">
      <c r="B1113" s="12"/>
      <c r="Q1113" s="28"/>
      <c r="S1113" s="34"/>
      <c r="Z1113" s="123"/>
      <c r="AX1113" s="12"/>
    </row>
    <row r="1114" spans="2:50" x14ac:dyDescent="0.3">
      <c r="B1114" s="12"/>
      <c r="Q1114" s="28"/>
      <c r="S1114" s="34"/>
      <c r="Z1114" s="123"/>
      <c r="AX1114" s="12"/>
    </row>
    <row r="1115" spans="2:50" x14ac:dyDescent="0.3">
      <c r="B1115" s="12"/>
      <c r="Q1115" s="28"/>
      <c r="S1115" s="34"/>
      <c r="Z1115" s="123"/>
      <c r="AX1115" s="12"/>
    </row>
    <row r="1116" spans="2:50" x14ac:dyDescent="0.3">
      <c r="B1116" s="12"/>
      <c r="Q1116" s="28"/>
      <c r="S1116" s="34"/>
      <c r="Z1116" s="123"/>
      <c r="AX1116" s="12"/>
    </row>
    <row r="1117" spans="2:50" x14ac:dyDescent="0.3">
      <c r="B1117" s="12"/>
      <c r="Q1117" s="28"/>
      <c r="S1117" s="34"/>
      <c r="Z1117" s="123"/>
      <c r="AX1117" s="12"/>
    </row>
    <row r="1118" spans="2:50" x14ac:dyDescent="0.3">
      <c r="B1118" s="12"/>
      <c r="Q1118" s="28"/>
      <c r="S1118" s="34"/>
      <c r="Z1118" s="123"/>
      <c r="AX1118" s="12"/>
    </row>
    <row r="1119" spans="2:50" x14ac:dyDescent="0.3">
      <c r="B1119" s="12"/>
      <c r="Q1119" s="28"/>
      <c r="S1119" s="34"/>
      <c r="Z1119" s="123"/>
      <c r="AX1119" s="12"/>
    </row>
    <row r="1120" spans="2:50" x14ac:dyDescent="0.3">
      <c r="B1120" s="12"/>
      <c r="Q1120" s="28"/>
      <c r="S1120" s="34"/>
      <c r="Z1120" s="123"/>
      <c r="AX1120" s="12"/>
    </row>
    <row r="1121" spans="2:50" x14ac:dyDescent="0.3">
      <c r="B1121" s="12"/>
      <c r="Q1121" s="28"/>
      <c r="S1121" s="34"/>
      <c r="Z1121" s="123"/>
      <c r="AX1121" s="12"/>
    </row>
    <row r="1122" spans="2:50" x14ac:dyDescent="0.3">
      <c r="B1122" s="12"/>
      <c r="Q1122" s="28"/>
      <c r="S1122" s="34"/>
      <c r="Z1122" s="123"/>
      <c r="AX1122" s="12"/>
    </row>
    <row r="1123" spans="2:50" x14ac:dyDescent="0.3">
      <c r="B1123" s="12"/>
      <c r="Q1123" s="28"/>
      <c r="S1123" s="34"/>
      <c r="Z1123" s="123"/>
      <c r="AX1123" s="12"/>
    </row>
    <row r="1124" spans="2:50" x14ac:dyDescent="0.3">
      <c r="B1124" s="12"/>
      <c r="Q1124" s="28"/>
      <c r="S1124" s="34"/>
      <c r="Z1124" s="123"/>
      <c r="AX1124" s="12"/>
    </row>
    <row r="1125" spans="2:50" x14ac:dyDescent="0.3">
      <c r="B1125" s="12"/>
      <c r="Q1125" s="28"/>
      <c r="S1125" s="34"/>
      <c r="Z1125" s="123"/>
      <c r="AX1125" s="12"/>
    </row>
    <row r="1126" spans="2:50" x14ac:dyDescent="0.3">
      <c r="B1126" s="12"/>
      <c r="Q1126" s="28"/>
      <c r="S1126" s="34"/>
      <c r="Z1126" s="123"/>
      <c r="AX1126" s="12"/>
    </row>
    <row r="1127" spans="2:50" x14ac:dyDescent="0.3">
      <c r="B1127" s="12"/>
      <c r="Q1127" s="28"/>
      <c r="S1127" s="34"/>
      <c r="Z1127" s="123"/>
      <c r="AX1127" s="12"/>
    </row>
    <row r="1128" spans="2:50" x14ac:dyDescent="0.3">
      <c r="B1128" s="12"/>
      <c r="Q1128" s="28"/>
      <c r="S1128" s="34"/>
      <c r="Z1128" s="123"/>
      <c r="AX1128" s="12"/>
    </row>
    <row r="1129" spans="2:50" x14ac:dyDescent="0.3">
      <c r="B1129" s="12"/>
      <c r="Q1129" s="28"/>
      <c r="S1129" s="34"/>
      <c r="Z1129" s="123"/>
      <c r="AX1129" s="12"/>
    </row>
    <row r="1130" spans="2:50" x14ac:dyDescent="0.3">
      <c r="B1130" s="12"/>
      <c r="Q1130" s="28"/>
      <c r="S1130" s="34"/>
      <c r="Z1130" s="123"/>
      <c r="AX1130" s="12"/>
    </row>
    <row r="1131" spans="2:50" x14ac:dyDescent="0.3">
      <c r="B1131" s="12"/>
      <c r="Q1131" s="28"/>
      <c r="S1131" s="34"/>
      <c r="Z1131" s="123"/>
      <c r="AX1131" s="12"/>
    </row>
    <row r="1132" spans="2:50" x14ac:dyDescent="0.3">
      <c r="B1132" s="12"/>
      <c r="Q1132" s="28"/>
      <c r="S1132" s="34"/>
      <c r="Z1132" s="123"/>
      <c r="AX1132" s="12"/>
    </row>
    <row r="1133" spans="2:50" x14ac:dyDescent="0.3">
      <c r="B1133" s="12"/>
      <c r="Q1133" s="28"/>
      <c r="S1133" s="34"/>
      <c r="Z1133" s="123"/>
      <c r="AX1133" s="12"/>
    </row>
    <row r="1134" spans="2:50" x14ac:dyDescent="0.3">
      <c r="B1134" s="12"/>
      <c r="Q1134" s="28"/>
      <c r="S1134" s="34"/>
      <c r="Z1134" s="123"/>
      <c r="AX1134" s="12"/>
    </row>
    <row r="1135" spans="2:50" x14ac:dyDescent="0.3">
      <c r="B1135" s="12"/>
      <c r="Q1135" s="28"/>
      <c r="S1135" s="34"/>
      <c r="Z1135" s="123"/>
      <c r="AX1135" s="12"/>
    </row>
    <row r="1136" spans="2:50" x14ac:dyDescent="0.3">
      <c r="B1136" s="12"/>
      <c r="Q1136" s="28"/>
      <c r="S1136" s="34"/>
      <c r="Z1136" s="123"/>
      <c r="AX1136" s="12"/>
    </row>
    <row r="1137" spans="2:50" x14ac:dyDescent="0.3">
      <c r="B1137" s="12"/>
      <c r="Q1137" s="28"/>
      <c r="S1137" s="34"/>
      <c r="Z1137" s="123"/>
      <c r="AX1137" s="12"/>
    </row>
    <row r="1138" spans="2:50" x14ac:dyDescent="0.3">
      <c r="B1138" s="12"/>
      <c r="Q1138" s="28"/>
      <c r="S1138" s="34"/>
      <c r="Z1138" s="123"/>
      <c r="AX1138" s="12"/>
    </row>
    <row r="1139" spans="2:50" x14ac:dyDescent="0.3">
      <c r="B1139" s="12"/>
      <c r="Q1139" s="28"/>
      <c r="S1139" s="34"/>
      <c r="Z1139" s="123"/>
      <c r="AX1139" s="12"/>
    </row>
    <row r="1140" spans="2:50" x14ac:dyDescent="0.3">
      <c r="B1140" s="12"/>
      <c r="Q1140" s="28"/>
      <c r="S1140" s="34"/>
      <c r="Z1140" s="123"/>
      <c r="AX1140" s="12"/>
    </row>
    <row r="1141" spans="2:50" x14ac:dyDescent="0.3">
      <c r="B1141" s="12"/>
      <c r="Q1141" s="28"/>
      <c r="S1141" s="34"/>
      <c r="Z1141" s="123"/>
      <c r="AX1141" s="12"/>
    </row>
    <row r="1142" spans="2:50" x14ac:dyDescent="0.3">
      <c r="B1142" s="12"/>
      <c r="Q1142" s="28"/>
      <c r="S1142" s="34"/>
      <c r="Z1142" s="123"/>
      <c r="AX1142" s="12"/>
    </row>
    <row r="1143" spans="2:50" x14ac:dyDescent="0.3">
      <c r="B1143" s="12"/>
      <c r="Q1143" s="28"/>
      <c r="S1143" s="34"/>
      <c r="Z1143" s="123"/>
      <c r="AX1143" s="12"/>
    </row>
    <row r="1144" spans="2:50" x14ac:dyDescent="0.3">
      <c r="B1144" s="12"/>
      <c r="Q1144" s="28"/>
      <c r="S1144" s="34"/>
      <c r="Z1144" s="123"/>
      <c r="AX1144" s="12"/>
    </row>
    <row r="1145" spans="2:50" x14ac:dyDescent="0.3">
      <c r="B1145" s="12"/>
      <c r="Q1145" s="28"/>
      <c r="S1145" s="34"/>
      <c r="Z1145" s="123"/>
      <c r="AX1145" s="12"/>
    </row>
    <row r="1146" spans="2:50" x14ac:dyDescent="0.3">
      <c r="B1146" s="12"/>
      <c r="Q1146" s="28"/>
      <c r="S1146" s="34"/>
      <c r="Z1146" s="123"/>
      <c r="AX1146" s="12"/>
    </row>
    <row r="1147" spans="2:50" x14ac:dyDescent="0.3">
      <c r="B1147" s="12"/>
      <c r="Q1147" s="28"/>
      <c r="S1147" s="34"/>
      <c r="Z1147" s="123"/>
      <c r="AX1147" s="12"/>
    </row>
    <row r="1148" spans="2:50" x14ac:dyDescent="0.3">
      <c r="B1148" s="12"/>
      <c r="Q1148" s="28"/>
      <c r="S1148" s="34"/>
      <c r="Z1148" s="123"/>
      <c r="AX1148" s="12"/>
    </row>
    <row r="1149" spans="2:50" x14ac:dyDescent="0.3">
      <c r="B1149" s="12"/>
      <c r="Q1149" s="28"/>
      <c r="S1149" s="34"/>
      <c r="Z1149" s="123"/>
      <c r="AX1149" s="12"/>
    </row>
    <row r="1150" spans="2:50" x14ac:dyDescent="0.3">
      <c r="B1150" s="12"/>
      <c r="Q1150" s="28"/>
      <c r="S1150" s="34"/>
      <c r="Z1150" s="123"/>
      <c r="AX1150" s="12"/>
    </row>
    <row r="1151" spans="2:50" x14ac:dyDescent="0.3">
      <c r="B1151" s="12"/>
      <c r="Q1151" s="28"/>
      <c r="S1151" s="34"/>
      <c r="Z1151" s="123"/>
      <c r="AX1151" s="12"/>
    </row>
    <row r="1152" spans="2:50" x14ac:dyDescent="0.3">
      <c r="B1152" s="12"/>
      <c r="Q1152" s="28"/>
      <c r="S1152" s="34"/>
      <c r="Z1152" s="123"/>
      <c r="AX1152" s="12"/>
    </row>
    <row r="1153" spans="2:50" x14ac:dyDescent="0.3">
      <c r="B1153" s="12"/>
      <c r="Q1153" s="28"/>
      <c r="S1153" s="34"/>
      <c r="Z1153" s="123"/>
      <c r="AX1153" s="12"/>
    </row>
    <row r="1154" spans="2:50" x14ac:dyDescent="0.3">
      <c r="B1154" s="12"/>
      <c r="Q1154" s="28"/>
      <c r="S1154" s="34"/>
      <c r="Z1154" s="123"/>
      <c r="AX1154" s="12"/>
    </row>
    <row r="1155" spans="2:50" x14ac:dyDescent="0.3">
      <c r="B1155" s="12"/>
      <c r="Q1155" s="28"/>
      <c r="S1155" s="34"/>
      <c r="Z1155" s="123"/>
      <c r="AX1155" s="12"/>
    </row>
    <row r="1156" spans="2:50" x14ac:dyDescent="0.3">
      <c r="B1156" s="12"/>
      <c r="Q1156" s="28"/>
      <c r="S1156" s="34"/>
      <c r="Z1156" s="123"/>
      <c r="AX1156" s="12"/>
    </row>
    <row r="1157" spans="2:50" x14ac:dyDescent="0.3">
      <c r="B1157" s="12"/>
      <c r="Q1157" s="28"/>
      <c r="S1157" s="34"/>
      <c r="Z1157" s="123"/>
      <c r="AX1157" s="12"/>
    </row>
    <row r="1158" spans="2:50" x14ac:dyDescent="0.3">
      <c r="B1158" s="12"/>
      <c r="Q1158" s="28"/>
      <c r="S1158" s="34"/>
      <c r="Z1158" s="123"/>
      <c r="AX1158" s="12"/>
    </row>
    <row r="1159" spans="2:50" x14ac:dyDescent="0.3">
      <c r="B1159" s="12"/>
      <c r="Q1159" s="28"/>
      <c r="S1159" s="34"/>
      <c r="Z1159" s="123"/>
      <c r="AX1159" s="12"/>
    </row>
    <row r="1160" spans="2:50" x14ac:dyDescent="0.3">
      <c r="B1160" s="12"/>
      <c r="Q1160" s="28"/>
      <c r="S1160" s="34"/>
      <c r="Z1160" s="123"/>
      <c r="AX1160" s="12"/>
    </row>
    <row r="1161" spans="2:50" x14ac:dyDescent="0.3">
      <c r="B1161" s="12"/>
      <c r="Q1161" s="28"/>
      <c r="S1161" s="34"/>
      <c r="Z1161" s="123"/>
      <c r="AX1161" s="12"/>
    </row>
    <row r="1162" spans="2:50" x14ac:dyDescent="0.3">
      <c r="B1162" s="12"/>
      <c r="Q1162" s="28"/>
      <c r="S1162" s="34"/>
      <c r="Z1162" s="123"/>
      <c r="AX1162" s="12"/>
    </row>
    <row r="1163" spans="2:50" x14ac:dyDescent="0.3">
      <c r="B1163" s="12"/>
      <c r="Q1163" s="28"/>
      <c r="S1163" s="34"/>
      <c r="Z1163" s="123"/>
      <c r="AX1163" s="12"/>
    </row>
    <row r="1164" spans="2:50" x14ac:dyDescent="0.3">
      <c r="B1164" s="12"/>
      <c r="Q1164" s="28"/>
      <c r="S1164" s="34"/>
      <c r="Z1164" s="123"/>
      <c r="AX1164" s="12"/>
    </row>
    <row r="1165" spans="2:50" x14ac:dyDescent="0.3">
      <c r="B1165" s="12"/>
      <c r="Q1165" s="28"/>
      <c r="S1165" s="34"/>
      <c r="Z1165" s="123"/>
      <c r="AX1165" s="12"/>
    </row>
    <row r="1166" spans="2:50" x14ac:dyDescent="0.3">
      <c r="B1166" s="12"/>
      <c r="Q1166" s="28"/>
      <c r="S1166" s="34"/>
      <c r="Z1166" s="123"/>
      <c r="AX1166" s="12"/>
    </row>
    <row r="1167" spans="2:50" x14ac:dyDescent="0.3">
      <c r="B1167" s="12"/>
      <c r="Q1167" s="28"/>
      <c r="S1167" s="34"/>
      <c r="Z1167" s="123"/>
      <c r="AX1167" s="12"/>
    </row>
    <row r="1168" spans="2:50" x14ac:dyDescent="0.3">
      <c r="B1168" s="12"/>
      <c r="Q1168" s="28"/>
      <c r="S1168" s="34"/>
      <c r="Z1168" s="123"/>
      <c r="AX1168" s="12"/>
    </row>
    <row r="1169" spans="2:50" x14ac:dyDescent="0.3">
      <c r="B1169" s="12"/>
      <c r="Q1169" s="28"/>
      <c r="S1169" s="34"/>
      <c r="Z1169" s="123"/>
      <c r="AX1169" s="12"/>
    </row>
    <row r="1170" spans="2:50" x14ac:dyDescent="0.3">
      <c r="B1170" s="12"/>
      <c r="Q1170" s="28"/>
      <c r="S1170" s="34"/>
      <c r="Z1170" s="123"/>
      <c r="AX1170" s="12"/>
    </row>
    <row r="1171" spans="2:50" x14ac:dyDescent="0.3">
      <c r="B1171" s="12"/>
      <c r="Q1171" s="28"/>
      <c r="S1171" s="34"/>
      <c r="Z1171" s="123"/>
      <c r="AX1171" s="12"/>
    </row>
    <row r="1172" spans="2:50" x14ac:dyDescent="0.3">
      <c r="B1172" s="12"/>
      <c r="Q1172" s="28"/>
      <c r="S1172" s="34"/>
      <c r="Z1172" s="123"/>
      <c r="AX1172" s="12"/>
    </row>
    <row r="1173" spans="2:50" x14ac:dyDescent="0.3">
      <c r="B1173" s="12"/>
      <c r="Q1173" s="28"/>
      <c r="S1173" s="34"/>
      <c r="Z1173" s="123"/>
      <c r="AX1173" s="12"/>
    </row>
    <row r="1174" spans="2:50" x14ac:dyDescent="0.3">
      <c r="B1174" s="12"/>
      <c r="Q1174" s="28"/>
      <c r="S1174" s="34"/>
      <c r="Z1174" s="123"/>
      <c r="AX1174" s="12"/>
    </row>
    <row r="1175" spans="2:50" x14ac:dyDescent="0.3">
      <c r="B1175" s="12"/>
      <c r="Q1175" s="28"/>
      <c r="S1175" s="34"/>
      <c r="Z1175" s="123"/>
      <c r="AX1175" s="12"/>
    </row>
    <row r="1176" spans="2:50" x14ac:dyDescent="0.3">
      <c r="B1176" s="12"/>
      <c r="Q1176" s="28"/>
      <c r="S1176" s="34"/>
      <c r="Z1176" s="123"/>
      <c r="AX1176" s="12"/>
    </row>
    <row r="1177" spans="2:50" x14ac:dyDescent="0.3">
      <c r="B1177" s="12"/>
      <c r="Q1177" s="28"/>
      <c r="S1177" s="34"/>
      <c r="Z1177" s="123"/>
      <c r="AX1177" s="12"/>
    </row>
    <row r="1178" spans="2:50" x14ac:dyDescent="0.3">
      <c r="B1178" s="12"/>
      <c r="Q1178" s="28"/>
      <c r="S1178" s="34"/>
      <c r="Z1178" s="123"/>
      <c r="AX1178" s="12"/>
    </row>
    <row r="1179" spans="2:50" x14ac:dyDescent="0.3">
      <c r="B1179" s="12"/>
      <c r="Q1179" s="28"/>
      <c r="S1179" s="34"/>
      <c r="Z1179" s="123"/>
      <c r="AX1179" s="12"/>
    </row>
    <row r="1180" spans="2:50" x14ac:dyDescent="0.3">
      <c r="B1180" s="12"/>
      <c r="Q1180" s="28"/>
      <c r="S1180" s="34"/>
      <c r="Z1180" s="123"/>
      <c r="AX1180" s="12"/>
    </row>
    <row r="1181" spans="2:50" x14ac:dyDescent="0.3">
      <c r="B1181" s="12"/>
      <c r="Q1181" s="28"/>
      <c r="S1181" s="34"/>
      <c r="Z1181" s="123"/>
      <c r="AX1181" s="12"/>
    </row>
    <row r="1182" spans="2:50" x14ac:dyDescent="0.3">
      <c r="B1182" s="12"/>
      <c r="Q1182" s="28"/>
      <c r="S1182" s="34"/>
      <c r="Z1182" s="123"/>
      <c r="AX1182" s="12"/>
    </row>
    <row r="1183" spans="2:50" x14ac:dyDescent="0.3">
      <c r="B1183" s="12"/>
      <c r="Q1183" s="28"/>
      <c r="S1183" s="34"/>
      <c r="Z1183" s="123"/>
      <c r="AX1183" s="12"/>
    </row>
    <row r="1184" spans="2:50" x14ac:dyDescent="0.3">
      <c r="B1184" s="12"/>
      <c r="Q1184" s="28"/>
      <c r="S1184" s="34"/>
      <c r="Z1184" s="123"/>
      <c r="AX1184" s="12"/>
    </row>
    <row r="1185" spans="2:50" x14ac:dyDescent="0.3">
      <c r="B1185" s="12"/>
      <c r="Q1185" s="28"/>
      <c r="S1185" s="34"/>
      <c r="Z1185" s="123"/>
      <c r="AX1185" s="12"/>
    </row>
    <row r="1186" spans="2:50" x14ac:dyDescent="0.3">
      <c r="B1186" s="12"/>
      <c r="Q1186" s="28"/>
      <c r="S1186" s="34"/>
      <c r="Z1186" s="123"/>
      <c r="AX1186" s="12"/>
    </row>
    <row r="1187" spans="2:50" x14ac:dyDescent="0.3">
      <c r="B1187" s="12"/>
      <c r="Q1187" s="28"/>
      <c r="S1187" s="34"/>
      <c r="Z1187" s="123"/>
      <c r="AX1187" s="12"/>
    </row>
    <row r="1188" spans="2:50" x14ac:dyDescent="0.3">
      <c r="B1188" s="12"/>
      <c r="Q1188" s="28"/>
      <c r="S1188" s="34"/>
      <c r="Z1188" s="123"/>
      <c r="AX1188" s="12"/>
    </row>
    <row r="1189" spans="2:50" x14ac:dyDescent="0.3">
      <c r="B1189" s="12"/>
      <c r="Q1189" s="28"/>
      <c r="S1189" s="34"/>
      <c r="Z1189" s="123"/>
      <c r="AX1189" s="12"/>
    </row>
    <row r="1190" spans="2:50" x14ac:dyDescent="0.3">
      <c r="B1190" s="12"/>
      <c r="Q1190" s="28"/>
      <c r="S1190" s="34"/>
      <c r="Z1190" s="123"/>
      <c r="AX1190" s="12"/>
    </row>
    <row r="1191" spans="2:50" x14ac:dyDescent="0.3">
      <c r="B1191" s="12"/>
      <c r="Q1191" s="28"/>
      <c r="S1191" s="34"/>
      <c r="Z1191" s="123"/>
      <c r="AX1191" s="12"/>
    </row>
    <row r="1192" spans="2:50" x14ac:dyDescent="0.3">
      <c r="B1192" s="12"/>
      <c r="Q1192" s="28"/>
      <c r="S1192" s="34"/>
      <c r="Z1192" s="123"/>
      <c r="AX1192" s="12"/>
    </row>
    <row r="1193" spans="2:50" x14ac:dyDescent="0.3">
      <c r="B1193" s="12"/>
      <c r="Q1193" s="28"/>
      <c r="S1193" s="34"/>
      <c r="Z1193" s="123"/>
      <c r="AX1193" s="12"/>
    </row>
    <row r="1194" spans="2:50" x14ac:dyDescent="0.3">
      <c r="B1194" s="12"/>
      <c r="Q1194" s="28"/>
      <c r="S1194" s="34"/>
      <c r="Z1194" s="123"/>
      <c r="AX1194" s="12"/>
    </row>
    <row r="1195" spans="2:50" x14ac:dyDescent="0.3">
      <c r="B1195" s="12"/>
      <c r="Q1195" s="28"/>
      <c r="S1195" s="34"/>
      <c r="Z1195" s="123"/>
      <c r="AX1195" s="12"/>
    </row>
    <row r="1196" spans="2:50" x14ac:dyDescent="0.3">
      <c r="B1196" s="12"/>
      <c r="Q1196" s="28"/>
      <c r="S1196" s="34"/>
      <c r="Z1196" s="123"/>
      <c r="AX1196" s="12"/>
    </row>
    <row r="1197" spans="2:50" x14ac:dyDescent="0.3">
      <c r="B1197" s="12"/>
      <c r="Q1197" s="28"/>
      <c r="S1197" s="34"/>
      <c r="Z1197" s="123"/>
      <c r="AX1197" s="12"/>
    </row>
    <row r="1198" spans="2:50" x14ac:dyDescent="0.3">
      <c r="B1198" s="12"/>
      <c r="Q1198" s="28"/>
      <c r="S1198" s="34"/>
      <c r="Z1198" s="123"/>
      <c r="AX1198" s="12"/>
    </row>
    <row r="1199" spans="2:50" x14ac:dyDescent="0.3">
      <c r="B1199" s="12"/>
      <c r="Q1199" s="28"/>
      <c r="S1199" s="34"/>
      <c r="Z1199" s="123"/>
      <c r="AX1199" s="12"/>
    </row>
    <row r="1200" spans="2:50" x14ac:dyDescent="0.3">
      <c r="B1200" s="12"/>
      <c r="Q1200" s="28"/>
      <c r="S1200" s="34"/>
      <c r="Z1200" s="123"/>
      <c r="AX1200" s="12"/>
    </row>
    <row r="1201" spans="2:50" x14ac:dyDescent="0.3">
      <c r="B1201" s="12"/>
      <c r="Q1201" s="28"/>
      <c r="S1201" s="34"/>
      <c r="Z1201" s="123"/>
      <c r="AX1201" s="12"/>
    </row>
    <row r="1202" spans="2:50" x14ac:dyDescent="0.3">
      <c r="B1202" s="12"/>
      <c r="Q1202" s="28"/>
      <c r="S1202" s="34"/>
      <c r="Z1202" s="123"/>
      <c r="AX1202" s="12"/>
    </row>
    <row r="1203" spans="2:50" x14ac:dyDescent="0.3">
      <c r="B1203" s="12"/>
      <c r="Q1203" s="28"/>
      <c r="S1203" s="34"/>
      <c r="Z1203" s="123"/>
      <c r="AX1203" s="12"/>
    </row>
    <row r="1204" spans="2:50" x14ac:dyDescent="0.3">
      <c r="B1204" s="12"/>
      <c r="Q1204" s="28"/>
      <c r="S1204" s="34"/>
      <c r="Z1204" s="123"/>
      <c r="AX1204" s="12"/>
    </row>
    <row r="1205" spans="2:50" x14ac:dyDescent="0.3">
      <c r="B1205" s="12"/>
      <c r="Q1205" s="28"/>
      <c r="S1205" s="34"/>
      <c r="Z1205" s="123"/>
      <c r="AX1205" s="12"/>
    </row>
    <row r="1206" spans="2:50" x14ac:dyDescent="0.3">
      <c r="B1206" s="12"/>
      <c r="Q1206" s="28"/>
      <c r="S1206" s="34"/>
      <c r="Z1206" s="123"/>
      <c r="AX1206" s="12"/>
    </row>
    <row r="1207" spans="2:50" x14ac:dyDescent="0.3">
      <c r="Q1207" s="28"/>
      <c r="S1207" s="34"/>
      <c r="Z1207" s="123"/>
      <c r="AX1207" s="12"/>
    </row>
    <row r="1208" spans="2:50" x14ac:dyDescent="0.3">
      <c r="Q1208" s="28"/>
      <c r="S1208" s="34"/>
      <c r="Z1208" s="123"/>
      <c r="AX1208" s="12"/>
    </row>
    <row r="1209" spans="2:50" x14ac:dyDescent="0.3">
      <c r="Q1209" s="28"/>
      <c r="S1209" s="34"/>
      <c r="Z1209" s="123"/>
      <c r="AX1209" s="12"/>
    </row>
    <row r="1210" spans="2:50" x14ac:dyDescent="0.3">
      <c r="Q1210" s="28"/>
      <c r="S1210" s="34"/>
      <c r="Z1210" s="123"/>
      <c r="AX1210" s="12"/>
    </row>
    <row r="1211" spans="2:50" x14ac:dyDescent="0.3">
      <c r="Q1211" s="28"/>
      <c r="S1211" s="34"/>
      <c r="Z1211" s="123"/>
      <c r="AX1211" s="12"/>
    </row>
    <row r="1212" spans="2:50" x14ac:dyDescent="0.3">
      <c r="Q1212" s="28"/>
      <c r="S1212" s="34"/>
      <c r="Z1212" s="123"/>
      <c r="AX1212" s="12"/>
    </row>
    <row r="1213" spans="2:50" x14ac:dyDescent="0.3">
      <c r="Q1213" s="28"/>
      <c r="S1213" s="34"/>
      <c r="Z1213" s="123"/>
      <c r="AX1213" s="12"/>
    </row>
    <row r="1214" spans="2:50" x14ac:dyDescent="0.3">
      <c r="Q1214" s="28"/>
      <c r="S1214" s="34"/>
      <c r="Z1214" s="123"/>
      <c r="AX1214" s="12"/>
    </row>
    <row r="1215" spans="2:50" x14ac:dyDescent="0.3">
      <c r="Q1215" s="28"/>
      <c r="S1215" s="34"/>
      <c r="Z1215" s="123"/>
      <c r="AX1215" s="12"/>
    </row>
    <row r="1216" spans="2:50" x14ac:dyDescent="0.3">
      <c r="Q1216" s="28"/>
      <c r="S1216" s="34"/>
      <c r="Z1216" s="123"/>
      <c r="AX1216" s="12"/>
    </row>
    <row r="1217" spans="17:50" x14ac:dyDescent="0.3">
      <c r="Q1217" s="28"/>
      <c r="S1217" s="34"/>
      <c r="Z1217" s="123"/>
      <c r="AX1217" s="12"/>
    </row>
    <row r="1218" spans="17:50" x14ac:dyDescent="0.3">
      <c r="Q1218" s="28"/>
      <c r="S1218" s="34"/>
      <c r="Z1218" s="123"/>
      <c r="AX1218" s="12"/>
    </row>
    <row r="1219" spans="17:50" x14ac:dyDescent="0.3">
      <c r="Q1219" s="28"/>
      <c r="S1219" s="34"/>
      <c r="Z1219" s="123"/>
      <c r="AX1219" s="12"/>
    </row>
    <row r="1220" spans="17:50" x14ac:dyDescent="0.3">
      <c r="Q1220" s="28"/>
      <c r="S1220" s="34"/>
      <c r="Z1220" s="123"/>
      <c r="AX1220" s="12"/>
    </row>
    <row r="1221" spans="17:50" x14ac:dyDescent="0.3">
      <c r="Q1221" s="28"/>
      <c r="S1221" s="34"/>
      <c r="Z1221" s="123"/>
      <c r="AX1221" s="12"/>
    </row>
    <row r="1222" spans="17:50" x14ac:dyDescent="0.3">
      <c r="Q1222" s="28"/>
      <c r="S1222" s="34"/>
      <c r="Z1222" s="123"/>
      <c r="AX1222" s="12"/>
    </row>
    <row r="1223" spans="17:50" x14ac:dyDescent="0.3">
      <c r="Q1223" s="28"/>
      <c r="S1223" s="34"/>
      <c r="Z1223" s="123"/>
      <c r="AX1223" s="12"/>
    </row>
    <row r="1224" spans="17:50" x14ac:dyDescent="0.3">
      <c r="Q1224" s="28"/>
      <c r="S1224" s="34"/>
      <c r="Z1224" s="123"/>
      <c r="AX1224" s="12"/>
    </row>
    <row r="1225" spans="17:50" x14ac:dyDescent="0.3">
      <c r="Q1225" s="28"/>
      <c r="S1225" s="34"/>
      <c r="Z1225" s="123"/>
      <c r="AX1225" s="12"/>
    </row>
    <row r="1226" spans="17:50" x14ac:dyDescent="0.3">
      <c r="Q1226" s="28"/>
      <c r="S1226" s="34"/>
      <c r="Z1226" s="123"/>
      <c r="AX1226" s="12"/>
    </row>
    <row r="1227" spans="17:50" x14ac:dyDescent="0.3">
      <c r="Q1227" s="28"/>
      <c r="S1227" s="34"/>
      <c r="Z1227" s="123"/>
      <c r="AX1227" s="12"/>
    </row>
    <row r="1228" spans="17:50" x14ac:dyDescent="0.3">
      <c r="Q1228" s="28"/>
      <c r="S1228" s="34"/>
      <c r="Z1228" s="123"/>
      <c r="AX1228" s="12"/>
    </row>
    <row r="1229" spans="17:50" x14ac:dyDescent="0.3">
      <c r="Q1229" s="28"/>
      <c r="S1229" s="34"/>
      <c r="Z1229" s="123"/>
      <c r="AX1229" s="12"/>
    </row>
    <row r="1230" spans="17:50" x14ac:dyDescent="0.3">
      <c r="Q1230" s="28"/>
      <c r="S1230" s="34"/>
      <c r="Z1230" s="123"/>
      <c r="AX1230" s="12"/>
    </row>
    <row r="1231" spans="17:50" x14ac:dyDescent="0.3">
      <c r="Q1231" s="28"/>
      <c r="S1231" s="34"/>
      <c r="Z1231" s="123"/>
      <c r="AX1231" s="12"/>
    </row>
    <row r="1232" spans="17:50" x14ac:dyDescent="0.3">
      <c r="Q1232" s="28"/>
      <c r="S1232" s="34"/>
      <c r="Z1232" s="123"/>
      <c r="AX1232" s="12"/>
    </row>
    <row r="1233" spans="17:50" x14ac:dyDescent="0.3">
      <c r="Q1233" s="28"/>
      <c r="S1233" s="34"/>
      <c r="Z1233" s="123"/>
      <c r="AX1233" s="12"/>
    </row>
    <row r="1234" spans="17:50" x14ac:dyDescent="0.3">
      <c r="Q1234" s="28"/>
      <c r="S1234" s="34"/>
      <c r="Z1234" s="123"/>
      <c r="AX1234" s="12"/>
    </row>
    <row r="1235" spans="17:50" x14ac:dyDescent="0.3">
      <c r="Q1235" s="28"/>
      <c r="S1235" s="34"/>
      <c r="Z1235" s="123"/>
      <c r="AX1235" s="12"/>
    </row>
    <row r="1236" spans="17:50" x14ac:dyDescent="0.3">
      <c r="Q1236" s="28"/>
      <c r="S1236" s="34"/>
      <c r="Z1236" s="123"/>
      <c r="AX1236" s="12"/>
    </row>
    <row r="1237" spans="17:50" x14ac:dyDescent="0.3">
      <c r="Q1237" s="28"/>
      <c r="S1237" s="34"/>
      <c r="Z1237" s="123"/>
      <c r="AX1237" s="12"/>
    </row>
    <row r="1238" spans="17:50" x14ac:dyDescent="0.3">
      <c r="Q1238" s="28"/>
      <c r="S1238" s="34"/>
      <c r="Z1238" s="123"/>
      <c r="AX1238" s="12"/>
    </row>
    <row r="1239" spans="17:50" x14ac:dyDescent="0.3">
      <c r="Q1239" s="28"/>
      <c r="S1239" s="34"/>
      <c r="Z1239" s="123"/>
      <c r="AX1239" s="12"/>
    </row>
    <row r="1240" spans="17:50" x14ac:dyDescent="0.3">
      <c r="Q1240" s="28"/>
      <c r="S1240" s="34"/>
      <c r="Z1240" s="123"/>
      <c r="AX1240" s="12"/>
    </row>
    <row r="1241" spans="17:50" x14ac:dyDescent="0.3">
      <c r="Q1241" s="28"/>
      <c r="S1241" s="34"/>
      <c r="Z1241" s="123"/>
      <c r="AX1241" s="12"/>
    </row>
    <row r="1242" spans="17:50" x14ac:dyDescent="0.3">
      <c r="Q1242" s="28"/>
      <c r="S1242" s="34"/>
      <c r="Z1242" s="123"/>
      <c r="AX1242" s="12"/>
    </row>
    <row r="1243" spans="17:50" x14ac:dyDescent="0.3">
      <c r="Q1243" s="28"/>
      <c r="S1243" s="34"/>
      <c r="Z1243" s="123"/>
      <c r="AX1243" s="12"/>
    </row>
    <row r="1244" spans="17:50" x14ac:dyDescent="0.3">
      <c r="Q1244" s="28"/>
      <c r="S1244" s="34"/>
      <c r="Z1244" s="123"/>
      <c r="AX1244" s="12"/>
    </row>
    <row r="1245" spans="17:50" x14ac:dyDescent="0.3">
      <c r="Q1245" s="28"/>
      <c r="S1245" s="34"/>
      <c r="Z1245" s="123"/>
      <c r="AX1245" s="12"/>
    </row>
    <row r="1246" spans="17:50" x14ac:dyDescent="0.3">
      <c r="Q1246" s="28"/>
      <c r="S1246" s="34"/>
      <c r="Z1246" s="123"/>
      <c r="AX1246" s="12"/>
    </row>
    <row r="1247" spans="17:50" x14ac:dyDescent="0.3">
      <c r="Q1247" s="28"/>
      <c r="S1247" s="34"/>
      <c r="Z1247" s="123"/>
      <c r="AX1247" s="12"/>
    </row>
    <row r="1248" spans="17:50" x14ac:dyDescent="0.3">
      <c r="Q1248" s="28"/>
      <c r="S1248" s="34"/>
      <c r="Z1248" s="123"/>
      <c r="AX1248" s="12"/>
    </row>
    <row r="1249" spans="17:50" x14ac:dyDescent="0.3">
      <c r="Q1249" s="28"/>
      <c r="S1249" s="34"/>
      <c r="Z1249" s="123"/>
      <c r="AX1249" s="12"/>
    </row>
    <row r="1250" spans="17:50" x14ac:dyDescent="0.3">
      <c r="Q1250" s="28"/>
      <c r="S1250" s="34"/>
      <c r="Z1250" s="123"/>
      <c r="AX1250" s="12"/>
    </row>
    <row r="1251" spans="17:50" x14ac:dyDescent="0.3">
      <c r="Q1251" s="28"/>
      <c r="S1251" s="34"/>
      <c r="Z1251" s="123"/>
      <c r="AX1251" s="12"/>
    </row>
    <row r="1252" spans="17:50" x14ac:dyDescent="0.3">
      <c r="Q1252" s="28"/>
      <c r="S1252" s="34"/>
      <c r="Z1252" s="123"/>
      <c r="AX1252" s="12"/>
    </row>
    <row r="1253" spans="17:50" x14ac:dyDescent="0.3">
      <c r="Q1253" s="28"/>
      <c r="S1253" s="34"/>
      <c r="Z1253" s="123"/>
      <c r="AX1253" s="12"/>
    </row>
    <row r="1254" spans="17:50" x14ac:dyDescent="0.3">
      <c r="Q1254" s="28"/>
      <c r="S1254" s="34"/>
      <c r="Z1254" s="123"/>
      <c r="AX1254" s="12"/>
    </row>
    <row r="1255" spans="17:50" x14ac:dyDescent="0.3">
      <c r="Q1255" s="28"/>
      <c r="S1255" s="34"/>
      <c r="Z1255" s="123"/>
      <c r="AX1255" s="12"/>
    </row>
    <row r="1256" spans="17:50" x14ac:dyDescent="0.3">
      <c r="Q1256" s="28"/>
      <c r="S1256" s="34"/>
      <c r="Z1256" s="123"/>
      <c r="AX1256" s="12"/>
    </row>
    <row r="1257" spans="17:50" x14ac:dyDescent="0.3">
      <c r="Q1257" s="28"/>
      <c r="S1257" s="34"/>
      <c r="Z1257" s="123"/>
      <c r="AX1257" s="12"/>
    </row>
    <row r="1258" spans="17:50" x14ac:dyDescent="0.3">
      <c r="Q1258" s="28"/>
      <c r="S1258" s="34"/>
      <c r="Z1258" s="123"/>
      <c r="AX1258" s="12"/>
    </row>
    <row r="1259" spans="17:50" x14ac:dyDescent="0.3">
      <c r="Q1259" s="28"/>
      <c r="S1259" s="34"/>
      <c r="Z1259" s="123"/>
      <c r="AX1259" s="12"/>
    </row>
    <row r="1260" spans="17:50" x14ac:dyDescent="0.3">
      <c r="Q1260" s="28"/>
      <c r="S1260" s="34"/>
      <c r="Z1260" s="123"/>
      <c r="AX1260" s="12"/>
    </row>
    <row r="1261" spans="17:50" x14ac:dyDescent="0.3">
      <c r="Q1261" s="28"/>
      <c r="S1261" s="34"/>
      <c r="Z1261" s="123"/>
      <c r="AX1261" s="12"/>
    </row>
    <row r="1262" spans="17:50" x14ac:dyDescent="0.3">
      <c r="Q1262" s="28"/>
      <c r="S1262" s="34"/>
      <c r="Z1262" s="123"/>
      <c r="AX1262" s="12"/>
    </row>
    <row r="1263" spans="17:50" x14ac:dyDescent="0.3">
      <c r="Q1263" s="28"/>
      <c r="S1263" s="34"/>
      <c r="Z1263" s="123"/>
      <c r="AX1263" s="12"/>
    </row>
    <row r="1264" spans="17:50" x14ac:dyDescent="0.3">
      <c r="Q1264" s="28"/>
      <c r="S1264" s="34"/>
      <c r="Z1264" s="123"/>
      <c r="AX1264" s="12"/>
    </row>
    <row r="1265" spans="17:50" x14ac:dyDescent="0.3">
      <c r="Q1265" s="28"/>
      <c r="S1265" s="34"/>
      <c r="Z1265" s="123"/>
      <c r="AX1265" s="12"/>
    </row>
    <row r="1266" spans="17:50" x14ac:dyDescent="0.3">
      <c r="Q1266" s="28"/>
      <c r="S1266" s="34"/>
      <c r="Z1266" s="123"/>
      <c r="AX1266" s="12"/>
    </row>
    <row r="1267" spans="17:50" x14ac:dyDescent="0.3">
      <c r="Q1267" s="28"/>
      <c r="S1267" s="34"/>
      <c r="Z1267" s="123"/>
      <c r="AX1267" s="12"/>
    </row>
    <row r="1268" spans="17:50" x14ac:dyDescent="0.3">
      <c r="Q1268" s="28"/>
      <c r="S1268" s="34"/>
      <c r="Z1268" s="123"/>
      <c r="AX1268" s="12"/>
    </row>
    <row r="1269" spans="17:50" x14ac:dyDescent="0.3">
      <c r="Q1269" s="28"/>
      <c r="S1269" s="34"/>
      <c r="Z1269" s="123"/>
      <c r="AX1269" s="12"/>
    </row>
    <row r="1270" spans="17:50" x14ac:dyDescent="0.3">
      <c r="Q1270" s="28"/>
      <c r="S1270" s="34"/>
      <c r="Z1270" s="123"/>
      <c r="AX1270" s="12"/>
    </row>
    <row r="1271" spans="17:50" x14ac:dyDescent="0.3">
      <c r="Q1271" s="28"/>
      <c r="S1271" s="34"/>
      <c r="Z1271" s="123"/>
      <c r="AX1271" s="12"/>
    </row>
    <row r="1272" spans="17:50" x14ac:dyDescent="0.3">
      <c r="Q1272" s="28"/>
      <c r="S1272" s="34"/>
      <c r="Z1272" s="123"/>
      <c r="AX1272" s="12"/>
    </row>
    <row r="1273" spans="17:50" x14ac:dyDescent="0.3">
      <c r="Q1273" s="28"/>
      <c r="S1273" s="34"/>
      <c r="Z1273" s="123"/>
      <c r="AX1273" s="12"/>
    </row>
    <row r="1274" spans="17:50" x14ac:dyDescent="0.3">
      <c r="Q1274" s="28"/>
      <c r="S1274" s="34"/>
      <c r="Z1274" s="123"/>
      <c r="AX1274" s="12"/>
    </row>
    <row r="1275" spans="17:50" x14ac:dyDescent="0.3">
      <c r="Q1275" s="28"/>
      <c r="S1275" s="34"/>
      <c r="Z1275" s="123"/>
      <c r="AX1275" s="12"/>
    </row>
    <row r="1276" spans="17:50" x14ac:dyDescent="0.3">
      <c r="Q1276" s="28"/>
      <c r="S1276" s="34"/>
      <c r="Z1276" s="123"/>
      <c r="AX1276" s="12"/>
    </row>
    <row r="1277" spans="17:50" x14ac:dyDescent="0.3">
      <c r="Q1277" s="28"/>
      <c r="S1277" s="34"/>
      <c r="Z1277" s="123"/>
      <c r="AX1277" s="12"/>
    </row>
    <row r="1278" spans="17:50" x14ac:dyDescent="0.3">
      <c r="Q1278" s="28"/>
      <c r="S1278" s="34"/>
      <c r="Z1278" s="123"/>
      <c r="AX1278" s="12"/>
    </row>
    <row r="1279" spans="17:50" x14ac:dyDescent="0.3">
      <c r="Q1279" s="28"/>
      <c r="S1279" s="34"/>
      <c r="Z1279" s="123"/>
      <c r="AX1279" s="12"/>
    </row>
    <row r="1280" spans="17:50" x14ac:dyDescent="0.3">
      <c r="Q1280" s="28"/>
      <c r="S1280" s="34"/>
      <c r="Z1280" s="123"/>
      <c r="AX1280" s="12"/>
    </row>
    <row r="1281" spans="17:50" x14ac:dyDescent="0.3">
      <c r="Q1281" s="28"/>
      <c r="S1281" s="34"/>
      <c r="Z1281" s="123"/>
      <c r="AX1281" s="12"/>
    </row>
    <row r="1282" spans="17:50" x14ac:dyDescent="0.3">
      <c r="Q1282" s="28"/>
      <c r="S1282" s="34"/>
      <c r="Z1282" s="123"/>
      <c r="AX1282" s="12"/>
    </row>
    <row r="1283" spans="17:50" x14ac:dyDescent="0.3">
      <c r="Q1283" s="28"/>
      <c r="S1283" s="34"/>
      <c r="Z1283" s="123"/>
      <c r="AX1283" s="12"/>
    </row>
    <row r="1284" spans="17:50" x14ac:dyDescent="0.3">
      <c r="Q1284" s="28"/>
      <c r="S1284" s="34"/>
      <c r="Z1284" s="123"/>
      <c r="AX1284" s="12"/>
    </row>
    <row r="1285" spans="17:50" x14ac:dyDescent="0.3">
      <c r="Q1285" s="28"/>
      <c r="S1285" s="34"/>
      <c r="Z1285" s="123"/>
      <c r="AX1285" s="12"/>
    </row>
    <row r="1286" spans="17:50" x14ac:dyDescent="0.3">
      <c r="Q1286" s="28"/>
      <c r="S1286" s="34"/>
      <c r="Z1286" s="123"/>
      <c r="AX1286" s="12"/>
    </row>
    <row r="1287" spans="17:50" x14ac:dyDescent="0.3">
      <c r="Q1287" s="28"/>
      <c r="S1287" s="34"/>
      <c r="Z1287" s="123"/>
      <c r="AX1287" s="12"/>
    </row>
    <row r="1288" spans="17:50" x14ac:dyDescent="0.3">
      <c r="Q1288" s="28"/>
      <c r="S1288" s="34"/>
      <c r="Z1288" s="123"/>
      <c r="AX1288" s="12"/>
    </row>
    <row r="1289" spans="17:50" x14ac:dyDescent="0.3">
      <c r="Q1289" s="28"/>
      <c r="S1289" s="34"/>
      <c r="Z1289" s="123"/>
      <c r="AX1289" s="12"/>
    </row>
    <row r="1290" spans="17:50" x14ac:dyDescent="0.3">
      <c r="Q1290" s="28"/>
      <c r="S1290" s="34"/>
      <c r="Z1290" s="123"/>
      <c r="AX1290" s="12"/>
    </row>
    <row r="1291" spans="17:50" x14ac:dyDescent="0.3">
      <c r="Q1291" s="28"/>
      <c r="S1291" s="34"/>
      <c r="Z1291" s="123"/>
      <c r="AX1291" s="12"/>
    </row>
    <row r="1292" spans="17:50" x14ac:dyDescent="0.3">
      <c r="Q1292" s="28"/>
      <c r="S1292" s="34"/>
      <c r="Z1292" s="123"/>
      <c r="AX1292" s="12"/>
    </row>
    <row r="1293" spans="17:50" x14ac:dyDescent="0.3">
      <c r="Q1293" s="28"/>
      <c r="S1293" s="34"/>
      <c r="Z1293" s="123"/>
      <c r="AX1293" s="12"/>
    </row>
    <row r="1294" spans="17:50" x14ac:dyDescent="0.3">
      <c r="Q1294" s="28"/>
      <c r="S1294" s="34"/>
      <c r="Z1294" s="123"/>
      <c r="AX1294" s="12"/>
    </row>
    <row r="1295" spans="17:50" x14ac:dyDescent="0.3">
      <c r="Q1295" s="28"/>
      <c r="S1295" s="34"/>
      <c r="Z1295" s="123"/>
      <c r="AX1295" s="12"/>
    </row>
    <row r="1296" spans="17:50" x14ac:dyDescent="0.3">
      <c r="Q1296" s="28"/>
      <c r="S1296" s="34"/>
      <c r="Z1296" s="123"/>
      <c r="AX1296" s="12"/>
    </row>
    <row r="1297" spans="17:50" x14ac:dyDescent="0.3">
      <c r="Q1297" s="28"/>
      <c r="S1297" s="34"/>
      <c r="Z1297" s="123"/>
      <c r="AX1297" s="12"/>
    </row>
    <row r="1298" spans="17:50" x14ac:dyDescent="0.3">
      <c r="Q1298" s="28"/>
      <c r="S1298" s="34"/>
      <c r="Z1298" s="123"/>
      <c r="AX1298" s="12"/>
    </row>
    <row r="1299" spans="17:50" x14ac:dyDescent="0.3">
      <c r="Q1299" s="28"/>
      <c r="S1299" s="34"/>
      <c r="Z1299" s="123"/>
      <c r="AX1299" s="12"/>
    </row>
    <row r="1300" spans="17:50" x14ac:dyDescent="0.3">
      <c r="Q1300" s="28"/>
      <c r="S1300" s="34"/>
      <c r="Z1300" s="123"/>
      <c r="AX1300" s="12"/>
    </row>
    <row r="1301" spans="17:50" x14ac:dyDescent="0.3">
      <c r="Q1301" s="28"/>
      <c r="S1301" s="34"/>
      <c r="Z1301" s="123"/>
      <c r="AX1301" s="12"/>
    </row>
    <row r="1302" spans="17:50" x14ac:dyDescent="0.3">
      <c r="Q1302" s="28"/>
      <c r="S1302" s="34"/>
      <c r="Z1302" s="123"/>
      <c r="AX1302" s="12"/>
    </row>
    <row r="1303" spans="17:50" x14ac:dyDescent="0.3">
      <c r="Q1303" s="28"/>
      <c r="S1303" s="34"/>
      <c r="Z1303" s="123"/>
      <c r="AX1303" s="12"/>
    </row>
    <row r="1304" spans="17:50" x14ac:dyDescent="0.3">
      <c r="Q1304" s="28"/>
      <c r="S1304" s="34"/>
      <c r="Z1304" s="123"/>
      <c r="AX1304" s="12"/>
    </row>
    <row r="1305" spans="17:50" x14ac:dyDescent="0.3">
      <c r="Q1305" s="28"/>
      <c r="S1305" s="34"/>
      <c r="Z1305" s="123"/>
      <c r="AX1305" s="12"/>
    </row>
    <row r="1306" spans="17:50" x14ac:dyDescent="0.3">
      <c r="Q1306" s="28"/>
      <c r="S1306" s="34"/>
      <c r="Z1306" s="123"/>
      <c r="AX1306" s="12"/>
    </row>
    <row r="1307" spans="17:50" x14ac:dyDescent="0.3">
      <c r="Q1307" s="28"/>
      <c r="S1307" s="34"/>
      <c r="Z1307" s="123"/>
      <c r="AX1307" s="12"/>
    </row>
    <row r="1308" spans="17:50" x14ac:dyDescent="0.3">
      <c r="Q1308" s="28"/>
      <c r="S1308" s="34"/>
      <c r="Z1308" s="123"/>
      <c r="AX1308" s="12"/>
    </row>
    <row r="1309" spans="17:50" x14ac:dyDescent="0.3">
      <c r="Q1309" s="28"/>
      <c r="S1309" s="34"/>
      <c r="Z1309" s="123"/>
      <c r="AX1309" s="12"/>
    </row>
    <row r="1310" spans="17:50" x14ac:dyDescent="0.3">
      <c r="Q1310" s="28"/>
      <c r="S1310" s="34"/>
      <c r="Z1310" s="123"/>
      <c r="AX1310" s="12"/>
    </row>
    <row r="1311" spans="17:50" x14ac:dyDescent="0.3">
      <c r="Q1311" s="28"/>
      <c r="S1311" s="34"/>
      <c r="Z1311" s="123"/>
      <c r="AX1311" s="12"/>
    </row>
    <row r="1312" spans="17:50" x14ac:dyDescent="0.3">
      <c r="Q1312" s="28"/>
      <c r="S1312" s="34"/>
      <c r="Z1312" s="123"/>
      <c r="AX1312" s="12"/>
    </row>
    <row r="1313" spans="17:50" x14ac:dyDescent="0.3">
      <c r="Q1313" s="28"/>
      <c r="S1313" s="34"/>
      <c r="Z1313" s="123"/>
      <c r="AX1313" s="12"/>
    </row>
    <row r="1314" spans="17:50" x14ac:dyDescent="0.3">
      <c r="Q1314" s="28"/>
      <c r="S1314" s="34"/>
      <c r="Z1314" s="123"/>
      <c r="AX1314" s="12"/>
    </row>
    <row r="1315" spans="17:50" x14ac:dyDescent="0.3">
      <c r="Q1315" s="28"/>
      <c r="S1315" s="34"/>
      <c r="Z1315" s="123"/>
      <c r="AX1315" s="12"/>
    </row>
    <row r="1316" spans="17:50" x14ac:dyDescent="0.3">
      <c r="Q1316" s="28"/>
      <c r="S1316" s="34"/>
      <c r="Z1316" s="123"/>
      <c r="AX1316" s="12"/>
    </row>
    <row r="1317" spans="17:50" x14ac:dyDescent="0.3">
      <c r="Q1317" s="28"/>
      <c r="S1317" s="34"/>
      <c r="Z1317" s="123"/>
      <c r="AX1317" s="12"/>
    </row>
    <row r="1318" spans="17:50" x14ac:dyDescent="0.3">
      <c r="Q1318" s="28"/>
      <c r="S1318" s="34"/>
      <c r="Z1318" s="123"/>
      <c r="AX1318" s="12"/>
    </row>
    <row r="1319" spans="17:50" x14ac:dyDescent="0.3">
      <c r="Q1319" s="28"/>
      <c r="S1319" s="34"/>
      <c r="Z1319" s="123"/>
      <c r="AX1319" s="12"/>
    </row>
    <row r="1320" spans="17:50" x14ac:dyDescent="0.3">
      <c r="Q1320" s="28"/>
      <c r="S1320" s="34"/>
      <c r="Z1320" s="123"/>
      <c r="AX1320" s="12"/>
    </row>
    <row r="1321" spans="17:50" x14ac:dyDescent="0.3">
      <c r="Q1321" s="28"/>
      <c r="S1321" s="34"/>
      <c r="Z1321" s="123"/>
      <c r="AX1321" s="12"/>
    </row>
    <row r="1322" spans="17:50" x14ac:dyDescent="0.3">
      <c r="Q1322" s="28"/>
      <c r="S1322" s="34"/>
      <c r="Z1322" s="123"/>
      <c r="AX1322" s="12"/>
    </row>
    <row r="1323" spans="17:50" x14ac:dyDescent="0.3">
      <c r="Q1323" s="28"/>
      <c r="S1323" s="34"/>
      <c r="Z1323" s="123"/>
      <c r="AX1323" s="12"/>
    </row>
    <row r="1324" spans="17:50" x14ac:dyDescent="0.3">
      <c r="Q1324" s="28"/>
      <c r="S1324" s="34"/>
      <c r="Z1324" s="123"/>
      <c r="AX1324" s="12"/>
    </row>
    <row r="1325" spans="17:50" x14ac:dyDescent="0.3">
      <c r="Q1325" s="28"/>
      <c r="S1325" s="34"/>
      <c r="Z1325" s="123"/>
      <c r="AX1325" s="12"/>
    </row>
    <row r="1326" spans="17:50" x14ac:dyDescent="0.3">
      <c r="Q1326" s="28"/>
      <c r="S1326" s="34"/>
      <c r="Z1326" s="123"/>
      <c r="AX1326" s="12"/>
    </row>
    <row r="1327" spans="17:50" x14ac:dyDescent="0.3">
      <c r="Q1327" s="28"/>
      <c r="S1327" s="34"/>
      <c r="Z1327" s="123"/>
      <c r="AX1327" s="12"/>
    </row>
    <row r="1328" spans="17:50" x14ac:dyDescent="0.3">
      <c r="Q1328" s="28"/>
      <c r="S1328" s="34"/>
      <c r="Z1328" s="123"/>
      <c r="AX1328" s="12"/>
    </row>
    <row r="1329" spans="17:50" x14ac:dyDescent="0.3">
      <c r="Q1329" s="28"/>
      <c r="S1329" s="34"/>
      <c r="Z1329" s="123"/>
      <c r="AX1329" s="12"/>
    </row>
    <row r="1330" spans="17:50" x14ac:dyDescent="0.3">
      <c r="Q1330" s="28"/>
      <c r="S1330" s="34"/>
      <c r="Z1330" s="123"/>
      <c r="AX1330" s="12"/>
    </row>
    <row r="1331" spans="17:50" x14ac:dyDescent="0.3">
      <c r="Q1331" s="28"/>
      <c r="S1331" s="34"/>
      <c r="Z1331" s="123"/>
      <c r="AX1331" s="12"/>
    </row>
    <row r="1332" spans="17:50" x14ac:dyDescent="0.3">
      <c r="Q1332" s="28"/>
      <c r="S1332" s="34"/>
      <c r="Z1332" s="123"/>
      <c r="AX1332" s="12"/>
    </row>
    <row r="1333" spans="17:50" x14ac:dyDescent="0.3">
      <c r="Q1333" s="28"/>
      <c r="S1333" s="34"/>
      <c r="Z1333" s="123"/>
      <c r="AX1333" s="12"/>
    </row>
    <row r="1334" spans="17:50" x14ac:dyDescent="0.3">
      <c r="Q1334" s="28"/>
      <c r="S1334" s="34"/>
      <c r="Z1334" s="123"/>
      <c r="AX1334" s="12"/>
    </row>
    <row r="1335" spans="17:50" x14ac:dyDescent="0.3">
      <c r="Q1335" s="28"/>
      <c r="S1335" s="34"/>
      <c r="Z1335" s="123"/>
      <c r="AX1335" s="12"/>
    </row>
    <row r="1336" spans="17:50" x14ac:dyDescent="0.3">
      <c r="Q1336" s="28"/>
      <c r="S1336" s="34"/>
      <c r="Z1336" s="123"/>
      <c r="AX1336" s="12"/>
    </row>
    <row r="1337" spans="17:50" x14ac:dyDescent="0.3">
      <c r="Q1337" s="28"/>
      <c r="S1337" s="34"/>
      <c r="Z1337" s="123"/>
      <c r="AX1337" s="12"/>
    </row>
    <row r="1338" spans="17:50" x14ac:dyDescent="0.3">
      <c r="Q1338" s="28"/>
      <c r="S1338" s="34"/>
      <c r="Z1338" s="123"/>
      <c r="AX1338" s="12"/>
    </row>
    <row r="1339" spans="17:50" x14ac:dyDescent="0.3">
      <c r="Q1339" s="28"/>
      <c r="S1339" s="34"/>
      <c r="Z1339" s="123"/>
      <c r="AX1339" s="12"/>
    </row>
    <row r="1340" spans="17:50" x14ac:dyDescent="0.3">
      <c r="Q1340" s="28"/>
      <c r="S1340" s="34"/>
      <c r="Z1340" s="123"/>
      <c r="AX1340" s="12"/>
    </row>
    <row r="1341" spans="17:50" x14ac:dyDescent="0.3">
      <c r="Q1341" s="28"/>
      <c r="S1341" s="34"/>
      <c r="Z1341" s="123"/>
      <c r="AX1341" s="12"/>
    </row>
    <row r="1342" spans="17:50" x14ac:dyDescent="0.3">
      <c r="Q1342" s="28"/>
      <c r="S1342" s="34"/>
      <c r="Z1342" s="123"/>
      <c r="AX1342" s="12"/>
    </row>
    <row r="1343" spans="17:50" x14ac:dyDescent="0.3">
      <c r="Q1343" s="28"/>
      <c r="S1343" s="34"/>
      <c r="Z1343" s="123"/>
      <c r="AX1343" s="12"/>
    </row>
    <row r="1344" spans="17:50" x14ac:dyDescent="0.3">
      <c r="Q1344" s="28"/>
      <c r="S1344" s="34"/>
      <c r="Z1344" s="123"/>
      <c r="AX1344" s="12"/>
    </row>
    <row r="1345" spans="17:50" x14ac:dyDescent="0.3">
      <c r="Q1345" s="28"/>
      <c r="S1345" s="34"/>
      <c r="Z1345" s="123"/>
      <c r="AX1345" s="12"/>
    </row>
    <row r="1346" spans="17:50" x14ac:dyDescent="0.3">
      <c r="Q1346" s="28"/>
      <c r="S1346" s="34"/>
      <c r="Z1346" s="123"/>
      <c r="AX1346" s="12"/>
    </row>
    <row r="1347" spans="17:50" x14ac:dyDescent="0.3">
      <c r="Q1347" s="28"/>
      <c r="S1347" s="34"/>
      <c r="Z1347" s="123"/>
      <c r="AX1347" s="12"/>
    </row>
    <row r="1348" spans="17:50" x14ac:dyDescent="0.3">
      <c r="Q1348" s="28"/>
      <c r="S1348" s="34"/>
      <c r="Z1348" s="123"/>
      <c r="AX1348" s="12"/>
    </row>
    <row r="1349" spans="17:50" x14ac:dyDescent="0.3">
      <c r="Q1349" s="28"/>
      <c r="S1349" s="34"/>
      <c r="Z1349" s="123"/>
      <c r="AX1349" s="12"/>
    </row>
    <row r="1350" spans="17:50" x14ac:dyDescent="0.3">
      <c r="Q1350" s="28"/>
      <c r="S1350" s="34"/>
      <c r="Z1350" s="123"/>
      <c r="AX1350" s="12"/>
    </row>
    <row r="1351" spans="17:50" x14ac:dyDescent="0.3">
      <c r="Q1351" s="28"/>
      <c r="S1351" s="34"/>
      <c r="Z1351" s="123"/>
      <c r="AX1351" s="12"/>
    </row>
    <row r="1352" spans="17:50" x14ac:dyDescent="0.3">
      <c r="Q1352" s="28"/>
      <c r="S1352" s="34"/>
      <c r="Z1352" s="123"/>
      <c r="AX1352" s="12"/>
    </row>
    <row r="1353" spans="17:50" x14ac:dyDescent="0.3">
      <c r="Q1353" s="28"/>
      <c r="S1353" s="34"/>
      <c r="Z1353" s="123"/>
      <c r="AX1353" s="12"/>
    </row>
    <row r="1354" spans="17:50" x14ac:dyDescent="0.3">
      <c r="Q1354" s="28"/>
      <c r="S1354" s="34"/>
      <c r="Z1354" s="123"/>
      <c r="AX1354" s="12"/>
    </row>
    <row r="1355" spans="17:50" x14ac:dyDescent="0.3">
      <c r="Q1355" s="28"/>
      <c r="S1355" s="34"/>
      <c r="Z1355" s="123"/>
      <c r="AX1355" s="12"/>
    </row>
    <row r="1356" spans="17:50" x14ac:dyDescent="0.3">
      <c r="Q1356" s="28"/>
      <c r="S1356" s="34"/>
      <c r="Z1356" s="123"/>
      <c r="AX1356" s="12"/>
    </row>
    <row r="1357" spans="17:50" x14ac:dyDescent="0.3">
      <c r="Q1357" s="28"/>
      <c r="S1357" s="34"/>
      <c r="Z1357" s="123"/>
      <c r="AX1357" s="12"/>
    </row>
    <row r="1358" spans="17:50" x14ac:dyDescent="0.3">
      <c r="Q1358" s="28"/>
      <c r="S1358" s="34"/>
      <c r="Z1358" s="123"/>
      <c r="AX1358" s="12"/>
    </row>
    <row r="1359" spans="17:50" x14ac:dyDescent="0.3">
      <c r="Q1359" s="28"/>
      <c r="S1359" s="34"/>
      <c r="Z1359" s="123"/>
      <c r="AX1359" s="12"/>
    </row>
    <row r="1360" spans="17:50" x14ac:dyDescent="0.3">
      <c r="Q1360" s="28"/>
      <c r="S1360" s="34"/>
      <c r="Z1360" s="123"/>
      <c r="AX1360" s="12"/>
    </row>
    <row r="1361" spans="17:50" x14ac:dyDescent="0.3">
      <c r="Q1361" s="28"/>
      <c r="S1361" s="34"/>
      <c r="Z1361" s="123"/>
      <c r="AX1361" s="12"/>
    </row>
    <row r="1362" spans="17:50" x14ac:dyDescent="0.3">
      <c r="Q1362" s="28"/>
      <c r="S1362" s="34"/>
      <c r="Z1362" s="123"/>
      <c r="AX1362" s="12"/>
    </row>
    <row r="1363" spans="17:50" x14ac:dyDescent="0.3">
      <c r="Q1363" s="28"/>
      <c r="S1363" s="34"/>
      <c r="Z1363" s="123"/>
      <c r="AX1363" s="12"/>
    </row>
    <row r="1364" spans="17:50" x14ac:dyDescent="0.3">
      <c r="Q1364" s="28"/>
      <c r="S1364" s="34"/>
      <c r="Z1364" s="123"/>
      <c r="AX1364" s="12"/>
    </row>
    <row r="1365" spans="17:50" x14ac:dyDescent="0.3">
      <c r="Q1365" s="28"/>
      <c r="S1365" s="34"/>
      <c r="Z1365" s="123"/>
      <c r="AX1365" s="12"/>
    </row>
    <row r="1366" spans="17:50" x14ac:dyDescent="0.3">
      <c r="Q1366" s="28"/>
      <c r="S1366" s="34"/>
      <c r="Z1366" s="123"/>
      <c r="AX1366" s="12"/>
    </row>
    <row r="1367" spans="17:50" x14ac:dyDescent="0.3">
      <c r="Q1367" s="28"/>
      <c r="S1367" s="34"/>
      <c r="Z1367" s="123"/>
      <c r="AX1367" s="12"/>
    </row>
    <row r="1368" spans="17:50" x14ac:dyDescent="0.3">
      <c r="Q1368" s="28"/>
      <c r="S1368" s="34"/>
      <c r="Z1368" s="123"/>
      <c r="AX1368" s="12"/>
    </row>
    <row r="1369" spans="17:50" x14ac:dyDescent="0.3">
      <c r="Q1369" s="28"/>
      <c r="S1369" s="34"/>
      <c r="Z1369" s="123"/>
      <c r="AX1369" s="12"/>
    </row>
    <row r="1370" spans="17:50" x14ac:dyDescent="0.3">
      <c r="Q1370" s="28"/>
      <c r="S1370" s="34"/>
      <c r="Z1370" s="123"/>
      <c r="AX1370" s="12"/>
    </row>
    <row r="1371" spans="17:50" x14ac:dyDescent="0.3">
      <c r="Q1371" s="28"/>
      <c r="S1371" s="34"/>
      <c r="Z1371" s="123"/>
      <c r="AX1371" s="12"/>
    </row>
    <row r="1372" spans="17:50" x14ac:dyDescent="0.3">
      <c r="Q1372" s="28"/>
      <c r="S1372" s="34"/>
      <c r="Z1372" s="123"/>
      <c r="AX1372" s="12"/>
    </row>
    <row r="1373" spans="17:50" x14ac:dyDescent="0.3">
      <c r="Q1373" s="28"/>
      <c r="S1373" s="34"/>
      <c r="Z1373" s="123"/>
      <c r="AX1373" s="12"/>
    </row>
    <row r="1374" spans="17:50" x14ac:dyDescent="0.3">
      <c r="Q1374" s="28"/>
      <c r="S1374" s="34"/>
      <c r="Z1374" s="123"/>
      <c r="AX1374" s="12"/>
    </row>
    <row r="1375" spans="17:50" x14ac:dyDescent="0.3">
      <c r="Q1375" s="28"/>
      <c r="S1375" s="34"/>
      <c r="Z1375" s="123"/>
      <c r="AX1375" s="12"/>
    </row>
    <row r="1376" spans="17:50" x14ac:dyDescent="0.3">
      <c r="Q1376" s="28"/>
      <c r="S1376" s="34"/>
      <c r="Z1376" s="123"/>
      <c r="AX1376" s="12"/>
    </row>
    <row r="1377" spans="17:50" x14ac:dyDescent="0.3">
      <c r="Q1377" s="28"/>
      <c r="S1377" s="34"/>
      <c r="Z1377" s="123"/>
      <c r="AX1377" s="12"/>
    </row>
    <row r="1378" spans="17:50" x14ac:dyDescent="0.3">
      <c r="Q1378" s="28"/>
      <c r="S1378" s="34"/>
      <c r="Z1378" s="123"/>
      <c r="AX1378" s="12"/>
    </row>
    <row r="1379" spans="17:50" x14ac:dyDescent="0.3">
      <c r="Q1379" s="28"/>
      <c r="S1379" s="34"/>
      <c r="Z1379" s="123"/>
      <c r="AX1379" s="12"/>
    </row>
    <row r="1380" spans="17:50" x14ac:dyDescent="0.3">
      <c r="Q1380" s="28"/>
      <c r="S1380" s="34"/>
      <c r="Z1380" s="123"/>
      <c r="AX1380" s="12"/>
    </row>
    <row r="1381" spans="17:50" x14ac:dyDescent="0.3">
      <c r="Q1381" s="28"/>
      <c r="S1381" s="34"/>
      <c r="Z1381" s="123"/>
      <c r="AX1381" s="12"/>
    </row>
    <row r="1382" spans="17:50" x14ac:dyDescent="0.3">
      <c r="Q1382" s="28"/>
      <c r="S1382" s="34"/>
      <c r="Z1382" s="123"/>
      <c r="AX1382" s="12"/>
    </row>
    <row r="1383" spans="17:50" x14ac:dyDescent="0.3">
      <c r="Q1383" s="28"/>
      <c r="S1383" s="34"/>
      <c r="Z1383" s="123"/>
      <c r="AX1383" s="12"/>
    </row>
    <row r="1384" spans="17:50" x14ac:dyDescent="0.3">
      <c r="Q1384" s="28"/>
      <c r="S1384" s="34"/>
      <c r="Z1384" s="123"/>
      <c r="AX1384" s="12"/>
    </row>
    <row r="1385" spans="17:50" x14ac:dyDescent="0.3">
      <c r="Q1385" s="28"/>
      <c r="S1385" s="34"/>
      <c r="Z1385" s="123"/>
      <c r="AX1385" s="12"/>
    </row>
    <row r="1386" spans="17:50" x14ac:dyDescent="0.3">
      <c r="Q1386" s="28"/>
      <c r="S1386" s="34"/>
      <c r="Z1386" s="123"/>
      <c r="AX1386" s="12"/>
    </row>
    <row r="1387" spans="17:50" x14ac:dyDescent="0.3">
      <c r="Q1387" s="28"/>
      <c r="S1387" s="34"/>
      <c r="Z1387" s="123"/>
      <c r="AX1387" s="12"/>
    </row>
    <row r="1388" spans="17:50" x14ac:dyDescent="0.3">
      <c r="Q1388" s="28"/>
      <c r="S1388" s="34"/>
      <c r="Z1388" s="123"/>
      <c r="AX1388" s="12"/>
    </row>
    <row r="1389" spans="17:50" x14ac:dyDescent="0.3">
      <c r="Q1389" s="28"/>
      <c r="S1389" s="34"/>
      <c r="Z1389" s="123"/>
      <c r="AX1389" s="12"/>
    </row>
    <row r="1390" spans="17:50" x14ac:dyDescent="0.3">
      <c r="Q1390" s="28"/>
      <c r="S1390" s="34"/>
      <c r="Z1390" s="123"/>
      <c r="AX1390" s="12"/>
    </row>
    <row r="1391" spans="17:50" x14ac:dyDescent="0.3">
      <c r="Q1391" s="28"/>
      <c r="S1391" s="34"/>
      <c r="Z1391" s="123"/>
      <c r="AX1391" s="12"/>
    </row>
    <row r="1392" spans="17:50" x14ac:dyDescent="0.3">
      <c r="Q1392" s="28"/>
      <c r="S1392" s="34"/>
      <c r="Z1392" s="123"/>
      <c r="AX1392" s="12"/>
    </row>
    <row r="1393" spans="17:50" x14ac:dyDescent="0.3">
      <c r="Q1393" s="28"/>
      <c r="S1393" s="34"/>
      <c r="Z1393" s="123"/>
      <c r="AX1393" s="12"/>
    </row>
    <row r="1394" spans="17:50" x14ac:dyDescent="0.3">
      <c r="Q1394" s="28"/>
      <c r="S1394" s="34"/>
      <c r="Z1394" s="123"/>
      <c r="AX1394" s="12"/>
    </row>
    <row r="1395" spans="17:50" x14ac:dyDescent="0.3">
      <c r="Q1395" s="28"/>
      <c r="S1395" s="34"/>
      <c r="Z1395" s="123"/>
      <c r="AX1395" s="12"/>
    </row>
    <row r="1396" spans="17:50" x14ac:dyDescent="0.3">
      <c r="Q1396" s="28"/>
      <c r="S1396" s="34"/>
      <c r="Z1396" s="123"/>
      <c r="AX1396" s="12"/>
    </row>
    <row r="1397" spans="17:50" x14ac:dyDescent="0.3">
      <c r="Q1397" s="28"/>
      <c r="S1397" s="34"/>
      <c r="Z1397" s="123"/>
      <c r="AX1397" s="12"/>
    </row>
    <row r="1398" spans="17:50" x14ac:dyDescent="0.3">
      <c r="Q1398" s="28"/>
      <c r="S1398" s="34"/>
      <c r="Z1398" s="123"/>
      <c r="AX1398" s="12"/>
    </row>
    <row r="1399" spans="17:50" x14ac:dyDescent="0.3">
      <c r="Q1399" s="28"/>
      <c r="S1399" s="34"/>
      <c r="Z1399" s="123"/>
      <c r="AX1399" s="12"/>
    </row>
    <row r="1400" spans="17:50" x14ac:dyDescent="0.3">
      <c r="Q1400" s="28"/>
      <c r="S1400" s="34"/>
      <c r="Z1400" s="123"/>
      <c r="AX1400" s="12"/>
    </row>
    <row r="1401" spans="17:50" x14ac:dyDescent="0.3">
      <c r="Q1401" s="28"/>
      <c r="S1401" s="34"/>
      <c r="Z1401" s="123"/>
      <c r="AX1401" s="12"/>
    </row>
    <row r="1402" spans="17:50" x14ac:dyDescent="0.3">
      <c r="Q1402" s="28"/>
      <c r="S1402" s="34"/>
      <c r="Z1402" s="123"/>
      <c r="AX1402" s="12"/>
    </row>
    <row r="1403" spans="17:50" x14ac:dyDescent="0.3">
      <c r="Q1403" s="28"/>
      <c r="S1403" s="34"/>
      <c r="Z1403" s="123"/>
      <c r="AX1403" s="12"/>
    </row>
    <row r="1404" spans="17:50" x14ac:dyDescent="0.3">
      <c r="Q1404" s="28"/>
      <c r="S1404" s="34"/>
      <c r="Z1404" s="123"/>
      <c r="AX1404" s="12"/>
    </row>
    <row r="1405" spans="17:50" x14ac:dyDescent="0.3">
      <c r="Q1405" s="28"/>
      <c r="S1405" s="34"/>
      <c r="Z1405" s="123"/>
      <c r="AX1405" s="12"/>
    </row>
    <row r="1406" spans="17:50" x14ac:dyDescent="0.3">
      <c r="Q1406" s="28"/>
      <c r="S1406" s="34"/>
      <c r="Z1406" s="123"/>
      <c r="AX1406" s="12"/>
    </row>
    <row r="1407" spans="17:50" x14ac:dyDescent="0.3">
      <c r="Q1407" s="28"/>
      <c r="S1407" s="34"/>
      <c r="Z1407" s="123"/>
      <c r="AX1407" s="12"/>
    </row>
    <row r="1408" spans="17:50" x14ac:dyDescent="0.3">
      <c r="Q1408" s="28"/>
      <c r="S1408" s="34"/>
      <c r="Z1408" s="123"/>
      <c r="AX1408" s="12"/>
    </row>
    <row r="1409" spans="17:50" x14ac:dyDescent="0.3">
      <c r="Q1409" s="28"/>
      <c r="S1409" s="34"/>
      <c r="Z1409" s="123"/>
      <c r="AX1409" s="12"/>
    </row>
    <row r="1410" spans="17:50" x14ac:dyDescent="0.3">
      <c r="Q1410" s="28"/>
      <c r="S1410" s="34"/>
      <c r="Z1410" s="123"/>
      <c r="AX1410" s="12"/>
    </row>
    <row r="1411" spans="17:50" x14ac:dyDescent="0.3">
      <c r="Q1411" s="28"/>
      <c r="S1411" s="34"/>
      <c r="Z1411" s="123"/>
      <c r="AX1411" s="12"/>
    </row>
    <row r="1412" spans="17:50" x14ac:dyDescent="0.3">
      <c r="Q1412" s="28"/>
      <c r="S1412" s="34"/>
      <c r="Z1412" s="123"/>
      <c r="AX1412" s="12"/>
    </row>
    <row r="1413" spans="17:50" x14ac:dyDescent="0.3">
      <c r="Q1413" s="28"/>
      <c r="S1413" s="34"/>
      <c r="Z1413" s="123"/>
      <c r="AX1413" s="12"/>
    </row>
    <row r="1414" spans="17:50" x14ac:dyDescent="0.3">
      <c r="Q1414" s="28"/>
      <c r="S1414" s="34"/>
      <c r="Z1414" s="123"/>
      <c r="AX1414" s="12"/>
    </row>
    <row r="1415" spans="17:50" x14ac:dyDescent="0.3">
      <c r="Q1415" s="28"/>
      <c r="S1415" s="34"/>
      <c r="Z1415" s="123"/>
      <c r="AX1415" s="12"/>
    </row>
    <row r="1416" spans="17:50" x14ac:dyDescent="0.3">
      <c r="Q1416" s="28"/>
      <c r="S1416" s="34"/>
      <c r="Z1416" s="123"/>
      <c r="AX1416" s="12"/>
    </row>
    <row r="1417" spans="17:50" x14ac:dyDescent="0.3">
      <c r="Q1417" s="28"/>
      <c r="S1417" s="34"/>
      <c r="Z1417" s="123"/>
      <c r="AX1417" s="12"/>
    </row>
    <row r="1418" spans="17:50" x14ac:dyDescent="0.3">
      <c r="Q1418" s="28"/>
      <c r="S1418" s="34"/>
      <c r="Z1418" s="123"/>
      <c r="AX1418" s="12"/>
    </row>
    <row r="1419" spans="17:50" x14ac:dyDescent="0.3">
      <c r="Q1419" s="28"/>
      <c r="S1419" s="34"/>
      <c r="Z1419" s="123"/>
      <c r="AX1419" s="12"/>
    </row>
    <row r="1420" spans="17:50" x14ac:dyDescent="0.3">
      <c r="Q1420" s="28"/>
      <c r="S1420" s="34"/>
      <c r="Z1420" s="123"/>
      <c r="AX1420" s="12"/>
    </row>
    <row r="1421" spans="17:50" x14ac:dyDescent="0.3">
      <c r="Q1421" s="28"/>
      <c r="S1421" s="34"/>
      <c r="Z1421" s="123"/>
      <c r="AX1421" s="12"/>
    </row>
    <row r="1422" spans="17:50" x14ac:dyDescent="0.3">
      <c r="Q1422" s="28"/>
      <c r="S1422" s="34"/>
      <c r="Z1422" s="123"/>
      <c r="AX1422" s="12"/>
    </row>
    <row r="1423" spans="17:50" x14ac:dyDescent="0.3">
      <c r="Q1423" s="28"/>
      <c r="S1423" s="34"/>
      <c r="Z1423" s="123"/>
      <c r="AX1423" s="12"/>
    </row>
    <row r="1424" spans="17:50" x14ac:dyDescent="0.3">
      <c r="Q1424" s="28"/>
      <c r="S1424" s="34"/>
      <c r="Z1424" s="123"/>
      <c r="AX1424" s="12"/>
    </row>
    <row r="1425" spans="17:50" x14ac:dyDescent="0.3">
      <c r="Q1425" s="28"/>
      <c r="S1425" s="34"/>
      <c r="Z1425" s="123"/>
      <c r="AX1425" s="12"/>
    </row>
    <row r="1426" spans="17:50" x14ac:dyDescent="0.3">
      <c r="Q1426" s="28"/>
      <c r="S1426" s="34"/>
      <c r="Z1426" s="123"/>
      <c r="AX1426" s="12"/>
    </row>
    <row r="1427" spans="17:50" x14ac:dyDescent="0.3">
      <c r="Q1427" s="28"/>
      <c r="S1427" s="34"/>
      <c r="Z1427" s="123"/>
      <c r="AX1427" s="12"/>
    </row>
    <row r="1428" spans="17:50" x14ac:dyDescent="0.3">
      <c r="Q1428" s="28"/>
      <c r="S1428" s="34"/>
      <c r="Z1428" s="123"/>
      <c r="AX1428" s="12"/>
    </row>
    <row r="1429" spans="17:50" x14ac:dyDescent="0.3">
      <c r="Q1429" s="28"/>
      <c r="S1429" s="34"/>
      <c r="Z1429" s="123"/>
      <c r="AX1429" s="12"/>
    </row>
    <row r="1430" spans="17:50" x14ac:dyDescent="0.3">
      <c r="Q1430" s="28"/>
      <c r="S1430" s="34"/>
      <c r="Z1430" s="123"/>
      <c r="AX1430" s="12"/>
    </row>
    <row r="1431" spans="17:50" x14ac:dyDescent="0.3">
      <c r="Q1431" s="28"/>
      <c r="S1431" s="34"/>
      <c r="Z1431" s="123"/>
      <c r="AX1431" s="12"/>
    </row>
    <row r="1432" spans="17:50" x14ac:dyDescent="0.3">
      <c r="Q1432" s="28"/>
      <c r="S1432" s="34"/>
      <c r="Z1432" s="123"/>
      <c r="AX1432" s="12"/>
    </row>
    <row r="1433" spans="17:50" x14ac:dyDescent="0.3">
      <c r="Q1433" s="28"/>
      <c r="S1433" s="34"/>
      <c r="Z1433" s="123"/>
      <c r="AX1433" s="12"/>
    </row>
    <row r="1434" spans="17:50" x14ac:dyDescent="0.3">
      <c r="Q1434" s="28"/>
      <c r="S1434" s="34"/>
      <c r="Z1434" s="123"/>
      <c r="AX1434" s="12"/>
    </row>
    <row r="1435" spans="17:50" x14ac:dyDescent="0.3">
      <c r="Q1435" s="28"/>
      <c r="S1435" s="34"/>
      <c r="Z1435" s="123"/>
      <c r="AX1435" s="12"/>
    </row>
    <row r="1436" spans="17:50" x14ac:dyDescent="0.3">
      <c r="Q1436" s="28"/>
      <c r="S1436" s="34"/>
      <c r="Z1436" s="123"/>
      <c r="AX1436" s="12"/>
    </row>
    <row r="1437" spans="17:50" x14ac:dyDescent="0.3">
      <c r="Q1437" s="28"/>
      <c r="S1437" s="34"/>
      <c r="Z1437" s="123"/>
      <c r="AX1437" s="12"/>
    </row>
    <row r="1438" spans="17:50" x14ac:dyDescent="0.3">
      <c r="Q1438" s="28"/>
      <c r="S1438" s="34"/>
      <c r="Z1438" s="123"/>
      <c r="AX1438" s="12"/>
    </row>
    <row r="1439" spans="17:50" x14ac:dyDescent="0.3">
      <c r="Q1439" s="28"/>
      <c r="S1439" s="34"/>
      <c r="Z1439" s="123"/>
      <c r="AX1439" s="12"/>
    </row>
    <row r="1440" spans="17:50" x14ac:dyDescent="0.3">
      <c r="Q1440" s="28"/>
      <c r="S1440" s="34"/>
      <c r="Z1440" s="123"/>
      <c r="AX1440" s="12"/>
    </row>
    <row r="1441" spans="17:50" x14ac:dyDescent="0.3">
      <c r="Q1441" s="28"/>
      <c r="S1441" s="34"/>
      <c r="Z1441" s="123"/>
      <c r="AX1441" s="12"/>
    </row>
    <row r="1442" spans="17:50" x14ac:dyDescent="0.3">
      <c r="Q1442" s="28"/>
      <c r="S1442" s="34"/>
      <c r="Z1442" s="123"/>
      <c r="AX1442" s="12"/>
    </row>
    <row r="1443" spans="17:50" x14ac:dyDescent="0.3">
      <c r="Q1443" s="28"/>
      <c r="S1443" s="34"/>
      <c r="Z1443" s="123"/>
      <c r="AX1443" s="12"/>
    </row>
    <row r="1444" spans="17:50" x14ac:dyDescent="0.3">
      <c r="Q1444" s="28"/>
      <c r="S1444" s="34"/>
      <c r="Z1444" s="123"/>
      <c r="AX1444" s="12"/>
    </row>
    <row r="1445" spans="17:50" x14ac:dyDescent="0.3">
      <c r="Q1445" s="28"/>
      <c r="S1445" s="34"/>
      <c r="Z1445" s="123"/>
      <c r="AX1445" s="12"/>
    </row>
    <row r="1446" spans="17:50" x14ac:dyDescent="0.3">
      <c r="Q1446" s="28"/>
      <c r="S1446" s="34"/>
      <c r="Z1446" s="123"/>
      <c r="AX1446" s="12"/>
    </row>
    <row r="1447" spans="17:50" x14ac:dyDescent="0.3">
      <c r="Q1447" s="28"/>
      <c r="S1447" s="34"/>
      <c r="Z1447" s="123"/>
      <c r="AX1447" s="12"/>
    </row>
    <row r="1448" spans="17:50" x14ac:dyDescent="0.3">
      <c r="Q1448" s="28"/>
      <c r="S1448" s="34"/>
      <c r="Z1448" s="123"/>
      <c r="AX1448" s="12"/>
    </row>
    <row r="1449" spans="17:50" x14ac:dyDescent="0.3">
      <c r="Q1449" s="28"/>
      <c r="S1449" s="34"/>
      <c r="Z1449" s="123"/>
      <c r="AX1449" s="12"/>
    </row>
    <row r="1450" spans="17:50" x14ac:dyDescent="0.3">
      <c r="Q1450" s="28"/>
      <c r="S1450" s="34"/>
      <c r="Z1450" s="123"/>
      <c r="AX1450" s="12"/>
    </row>
    <row r="1451" spans="17:50" x14ac:dyDescent="0.3">
      <c r="Q1451" s="28"/>
      <c r="S1451" s="34"/>
      <c r="Z1451" s="123"/>
      <c r="AX1451" s="12"/>
    </row>
    <row r="1452" spans="17:50" x14ac:dyDescent="0.3">
      <c r="Q1452" s="28"/>
      <c r="S1452" s="34"/>
      <c r="Z1452" s="123"/>
      <c r="AX1452" s="12"/>
    </row>
    <row r="1453" spans="17:50" x14ac:dyDescent="0.3">
      <c r="Q1453" s="28"/>
      <c r="S1453" s="34"/>
      <c r="Z1453" s="123"/>
      <c r="AX1453" s="12"/>
    </row>
    <row r="1454" spans="17:50" x14ac:dyDescent="0.3">
      <c r="Q1454" s="28"/>
      <c r="S1454" s="34"/>
      <c r="Z1454" s="123"/>
      <c r="AX1454" s="12"/>
    </row>
    <row r="1455" spans="17:50" x14ac:dyDescent="0.3">
      <c r="Q1455" s="28"/>
      <c r="S1455" s="34"/>
      <c r="Z1455" s="123"/>
      <c r="AX1455" s="12"/>
    </row>
    <row r="1456" spans="17:50" x14ac:dyDescent="0.3">
      <c r="Q1456" s="28"/>
      <c r="S1456" s="34"/>
      <c r="Z1456" s="123"/>
      <c r="AX1456" s="12"/>
    </row>
    <row r="1457" spans="17:50" x14ac:dyDescent="0.3">
      <c r="Q1457" s="28"/>
      <c r="S1457" s="34"/>
      <c r="Z1457" s="123"/>
      <c r="AX1457" s="12"/>
    </row>
    <row r="1458" spans="17:50" x14ac:dyDescent="0.3">
      <c r="Q1458" s="28"/>
      <c r="S1458" s="34"/>
      <c r="Z1458" s="123"/>
      <c r="AX1458" s="12"/>
    </row>
    <row r="1459" spans="17:50" x14ac:dyDescent="0.3">
      <c r="Q1459" s="28"/>
      <c r="S1459" s="34"/>
      <c r="Z1459" s="123"/>
      <c r="AX1459" s="12"/>
    </row>
    <row r="1460" spans="17:50" x14ac:dyDescent="0.3">
      <c r="Q1460" s="28"/>
      <c r="S1460" s="34"/>
      <c r="Z1460" s="123"/>
      <c r="AX1460" s="12"/>
    </row>
    <row r="1461" spans="17:50" x14ac:dyDescent="0.3">
      <c r="Q1461" s="28"/>
      <c r="S1461" s="34"/>
      <c r="Z1461" s="123"/>
      <c r="AX1461" s="12"/>
    </row>
    <row r="1462" spans="17:50" x14ac:dyDescent="0.3">
      <c r="Q1462" s="28"/>
      <c r="S1462" s="34"/>
      <c r="Z1462" s="123"/>
      <c r="AX1462" s="12"/>
    </row>
    <row r="1463" spans="17:50" x14ac:dyDescent="0.3">
      <c r="Q1463" s="28"/>
      <c r="S1463" s="34"/>
      <c r="Z1463" s="123"/>
      <c r="AX1463" s="12"/>
    </row>
    <row r="1464" spans="17:50" x14ac:dyDescent="0.3">
      <c r="Q1464" s="28"/>
      <c r="S1464" s="34"/>
      <c r="Z1464" s="123"/>
      <c r="AX1464" s="12"/>
    </row>
    <row r="1465" spans="17:50" x14ac:dyDescent="0.3">
      <c r="Q1465" s="28"/>
      <c r="S1465" s="34"/>
      <c r="Z1465" s="123"/>
      <c r="AX1465" s="12"/>
    </row>
    <row r="1466" spans="17:50" x14ac:dyDescent="0.3">
      <c r="Q1466" s="28"/>
      <c r="S1466" s="34"/>
      <c r="Z1466" s="123"/>
      <c r="AX1466" s="12"/>
    </row>
    <row r="1467" spans="17:50" x14ac:dyDescent="0.3">
      <c r="Q1467" s="28"/>
      <c r="S1467" s="34"/>
      <c r="Z1467" s="123"/>
      <c r="AX1467" s="12"/>
    </row>
    <row r="1468" spans="17:50" x14ac:dyDescent="0.3">
      <c r="Q1468" s="28"/>
      <c r="S1468" s="34"/>
      <c r="Z1468" s="123"/>
      <c r="AX1468" s="12"/>
    </row>
    <row r="1469" spans="17:50" x14ac:dyDescent="0.3">
      <c r="Q1469" s="28"/>
      <c r="S1469" s="34"/>
      <c r="Z1469" s="123"/>
      <c r="AX1469" s="12"/>
    </row>
    <row r="1470" spans="17:50" x14ac:dyDescent="0.3">
      <c r="Q1470" s="28"/>
      <c r="S1470" s="34"/>
      <c r="Z1470" s="123"/>
      <c r="AX1470" s="12"/>
    </row>
    <row r="1471" spans="17:50" x14ac:dyDescent="0.3">
      <c r="Q1471" s="28"/>
      <c r="S1471" s="34"/>
      <c r="Z1471" s="123"/>
      <c r="AX1471" s="12"/>
    </row>
    <row r="1472" spans="17:50" x14ac:dyDescent="0.3">
      <c r="Q1472" s="28"/>
      <c r="S1472" s="34"/>
      <c r="Z1472" s="123"/>
      <c r="AX1472" s="12"/>
    </row>
    <row r="1473" spans="17:50" x14ac:dyDescent="0.3">
      <c r="Q1473" s="28"/>
      <c r="S1473" s="34"/>
      <c r="Z1473" s="123"/>
      <c r="AX1473" s="12"/>
    </row>
    <row r="1474" spans="17:50" x14ac:dyDescent="0.3">
      <c r="Q1474" s="28"/>
      <c r="S1474" s="34"/>
      <c r="Z1474" s="123"/>
      <c r="AX1474" s="12"/>
    </row>
    <row r="1475" spans="17:50" x14ac:dyDescent="0.3">
      <c r="Q1475" s="28"/>
      <c r="S1475" s="34"/>
      <c r="Z1475" s="123"/>
      <c r="AX1475" s="12"/>
    </row>
    <row r="1476" spans="17:50" x14ac:dyDescent="0.3">
      <c r="Q1476" s="28"/>
      <c r="S1476" s="34"/>
      <c r="Z1476" s="123"/>
      <c r="AX1476" s="12"/>
    </row>
    <row r="1477" spans="17:50" x14ac:dyDescent="0.3">
      <c r="Q1477" s="28"/>
      <c r="S1477" s="34"/>
      <c r="Z1477" s="123"/>
      <c r="AX1477" s="12"/>
    </row>
    <row r="1478" spans="17:50" x14ac:dyDescent="0.3">
      <c r="Q1478" s="28"/>
      <c r="S1478" s="34"/>
      <c r="Z1478" s="123"/>
      <c r="AX1478" s="12"/>
    </row>
    <row r="1479" spans="17:50" x14ac:dyDescent="0.3">
      <c r="Q1479" s="28"/>
      <c r="S1479" s="34"/>
      <c r="Z1479" s="123"/>
      <c r="AX1479" s="12"/>
    </row>
    <row r="1480" spans="17:50" x14ac:dyDescent="0.3">
      <c r="Q1480" s="28"/>
      <c r="S1480" s="34"/>
      <c r="Z1480" s="123"/>
      <c r="AX1480" s="12"/>
    </row>
    <row r="1481" spans="17:50" x14ac:dyDescent="0.3">
      <c r="Q1481" s="28"/>
      <c r="S1481" s="34"/>
      <c r="Z1481" s="123"/>
      <c r="AX1481" s="12"/>
    </row>
    <row r="1482" spans="17:50" x14ac:dyDescent="0.3">
      <c r="Q1482" s="28"/>
      <c r="S1482" s="34"/>
      <c r="Z1482" s="123"/>
      <c r="AX1482" s="12"/>
    </row>
    <row r="1483" spans="17:50" x14ac:dyDescent="0.3">
      <c r="Q1483" s="28"/>
      <c r="S1483" s="34"/>
      <c r="Z1483" s="123"/>
      <c r="AX1483" s="12"/>
    </row>
    <row r="1484" spans="17:50" x14ac:dyDescent="0.3">
      <c r="Q1484" s="28"/>
      <c r="S1484" s="34"/>
      <c r="Z1484" s="123"/>
      <c r="AX1484" s="12"/>
    </row>
    <row r="1485" spans="17:50" x14ac:dyDescent="0.3">
      <c r="Q1485" s="28"/>
      <c r="S1485" s="34"/>
      <c r="Z1485" s="123"/>
      <c r="AX1485" s="12"/>
    </row>
    <row r="1486" spans="17:50" x14ac:dyDescent="0.3">
      <c r="Q1486" s="28"/>
      <c r="S1486" s="34"/>
      <c r="Z1486" s="123"/>
      <c r="AX1486" s="12"/>
    </row>
    <row r="1487" spans="17:50" x14ac:dyDescent="0.3">
      <c r="Q1487" s="28"/>
      <c r="S1487" s="34"/>
      <c r="Z1487" s="123"/>
      <c r="AX1487" s="12"/>
    </row>
    <row r="1488" spans="17:50" x14ac:dyDescent="0.3">
      <c r="Q1488" s="28"/>
      <c r="S1488" s="34"/>
      <c r="Z1488" s="123"/>
      <c r="AX1488" s="12"/>
    </row>
    <row r="1489" spans="17:50" x14ac:dyDescent="0.3">
      <c r="Q1489" s="28"/>
      <c r="S1489" s="34"/>
      <c r="Z1489" s="123"/>
      <c r="AX1489" s="12"/>
    </row>
    <row r="1490" spans="17:50" x14ac:dyDescent="0.3">
      <c r="Q1490" s="28"/>
      <c r="S1490" s="34"/>
      <c r="Z1490" s="123"/>
      <c r="AX1490" s="12"/>
    </row>
    <row r="1491" spans="17:50" x14ac:dyDescent="0.3">
      <c r="Q1491" s="28"/>
      <c r="S1491" s="34"/>
      <c r="Z1491" s="123"/>
      <c r="AX1491" s="12"/>
    </row>
    <row r="1492" spans="17:50" x14ac:dyDescent="0.3">
      <c r="Q1492" s="28"/>
      <c r="S1492" s="34"/>
      <c r="Z1492" s="123"/>
      <c r="AX1492" s="12"/>
    </row>
    <row r="1493" spans="17:50" x14ac:dyDescent="0.3">
      <c r="Q1493" s="28"/>
      <c r="S1493" s="34"/>
      <c r="Z1493" s="123"/>
      <c r="AX1493" s="12"/>
    </row>
    <row r="1494" spans="17:50" x14ac:dyDescent="0.3">
      <c r="Q1494" s="28"/>
      <c r="S1494" s="34"/>
      <c r="Z1494" s="123"/>
      <c r="AX1494" s="12"/>
    </row>
    <row r="1495" spans="17:50" x14ac:dyDescent="0.3">
      <c r="Q1495" s="28"/>
      <c r="S1495" s="34"/>
      <c r="Z1495" s="123"/>
      <c r="AX1495" s="12"/>
    </row>
    <row r="1496" spans="17:50" x14ac:dyDescent="0.3">
      <c r="Q1496" s="28"/>
      <c r="S1496" s="34"/>
      <c r="Z1496" s="123"/>
      <c r="AX1496" s="12"/>
    </row>
    <row r="1497" spans="17:50" x14ac:dyDescent="0.3">
      <c r="Q1497" s="28"/>
      <c r="S1497" s="34"/>
      <c r="Z1497" s="123"/>
      <c r="AX1497" s="12"/>
    </row>
    <row r="1498" spans="17:50" x14ac:dyDescent="0.3">
      <c r="Q1498" s="28"/>
      <c r="S1498" s="34"/>
      <c r="Z1498" s="123"/>
      <c r="AX1498" s="12"/>
    </row>
    <row r="1499" spans="17:50" x14ac:dyDescent="0.3">
      <c r="Q1499" s="28"/>
      <c r="S1499" s="34"/>
      <c r="Z1499" s="123"/>
      <c r="AX1499" s="12"/>
    </row>
    <row r="1500" spans="17:50" x14ac:dyDescent="0.3">
      <c r="Q1500" s="28"/>
      <c r="S1500" s="34"/>
      <c r="Z1500" s="123"/>
      <c r="AX1500" s="12"/>
    </row>
    <row r="1501" spans="17:50" x14ac:dyDescent="0.3">
      <c r="Q1501" s="28"/>
      <c r="S1501" s="34"/>
      <c r="Z1501" s="123"/>
      <c r="AX1501" s="12"/>
    </row>
    <row r="1502" spans="17:50" x14ac:dyDescent="0.3">
      <c r="Q1502" s="28"/>
      <c r="S1502" s="34"/>
      <c r="Z1502" s="123"/>
      <c r="AX1502" s="12"/>
    </row>
    <row r="1503" spans="17:50" x14ac:dyDescent="0.3">
      <c r="Q1503" s="28"/>
      <c r="S1503" s="34"/>
      <c r="Z1503" s="123"/>
      <c r="AX1503" s="12"/>
    </row>
    <row r="1504" spans="17:50" x14ac:dyDescent="0.3">
      <c r="Q1504" s="28"/>
      <c r="S1504" s="34"/>
      <c r="Z1504" s="123"/>
      <c r="AX1504" s="12"/>
    </row>
    <row r="1505" spans="17:50" x14ac:dyDescent="0.3">
      <c r="Q1505" s="28"/>
      <c r="S1505" s="34"/>
      <c r="Z1505" s="123"/>
      <c r="AX1505" s="12"/>
    </row>
    <row r="1506" spans="17:50" x14ac:dyDescent="0.3">
      <c r="Q1506" s="28"/>
      <c r="S1506" s="34"/>
      <c r="Z1506" s="123"/>
      <c r="AX1506" s="12"/>
    </row>
    <row r="1507" spans="17:50" x14ac:dyDescent="0.3">
      <c r="Q1507" s="28"/>
      <c r="S1507" s="34"/>
      <c r="Z1507" s="123"/>
      <c r="AX1507" s="12"/>
    </row>
    <row r="1508" spans="17:50" x14ac:dyDescent="0.3">
      <c r="Q1508" s="28"/>
      <c r="S1508" s="34"/>
      <c r="Z1508" s="123"/>
      <c r="AX1508" s="12"/>
    </row>
    <row r="1509" spans="17:50" x14ac:dyDescent="0.3">
      <c r="Q1509" s="28"/>
      <c r="S1509" s="34"/>
      <c r="Z1509" s="123"/>
      <c r="AX1509" s="12"/>
    </row>
    <row r="1510" spans="17:50" x14ac:dyDescent="0.3">
      <c r="Q1510" s="28"/>
      <c r="S1510" s="34"/>
      <c r="Z1510" s="123"/>
      <c r="AX1510" s="12"/>
    </row>
    <row r="1511" spans="17:50" x14ac:dyDescent="0.3">
      <c r="Q1511" s="28"/>
      <c r="S1511" s="34"/>
      <c r="Z1511" s="123"/>
      <c r="AX1511" s="12"/>
    </row>
    <row r="1512" spans="17:50" x14ac:dyDescent="0.3">
      <c r="Q1512" s="28"/>
      <c r="S1512" s="34"/>
      <c r="Z1512" s="123"/>
      <c r="AX1512" s="12"/>
    </row>
    <row r="1513" spans="17:50" x14ac:dyDescent="0.3">
      <c r="Q1513" s="28"/>
      <c r="S1513" s="34"/>
      <c r="Z1513" s="123"/>
      <c r="AX1513" s="12"/>
    </row>
    <row r="1514" spans="17:50" x14ac:dyDescent="0.3">
      <c r="Q1514" s="28"/>
      <c r="S1514" s="34"/>
      <c r="Z1514" s="123"/>
      <c r="AX1514" s="12"/>
    </row>
    <row r="1515" spans="17:50" x14ac:dyDescent="0.3">
      <c r="Q1515" s="28"/>
      <c r="S1515" s="34"/>
      <c r="Z1515" s="123"/>
      <c r="AX1515" s="12"/>
    </row>
    <row r="1516" spans="17:50" x14ac:dyDescent="0.3">
      <c r="Q1516" s="28"/>
      <c r="S1516" s="34"/>
      <c r="Z1516" s="123"/>
      <c r="AX1516" s="12"/>
    </row>
    <row r="1517" spans="17:50" x14ac:dyDescent="0.3">
      <c r="Q1517" s="28"/>
      <c r="S1517" s="34"/>
      <c r="Z1517" s="123"/>
      <c r="AX1517" s="12"/>
    </row>
    <row r="1518" spans="17:50" x14ac:dyDescent="0.3">
      <c r="Q1518" s="28"/>
      <c r="S1518" s="34"/>
      <c r="Z1518" s="123"/>
      <c r="AX1518" s="12"/>
    </row>
    <row r="1519" spans="17:50" x14ac:dyDescent="0.3">
      <c r="Q1519" s="28"/>
      <c r="S1519" s="34"/>
      <c r="Z1519" s="123"/>
      <c r="AX1519" s="12"/>
    </row>
    <row r="1520" spans="17:50" x14ac:dyDescent="0.3">
      <c r="Q1520" s="28"/>
      <c r="S1520" s="34"/>
      <c r="Z1520" s="123"/>
      <c r="AX1520" s="12"/>
    </row>
    <row r="1521" spans="17:50" x14ac:dyDescent="0.3">
      <c r="Q1521" s="28"/>
      <c r="S1521" s="34"/>
      <c r="Z1521" s="123"/>
      <c r="AX1521" s="12"/>
    </row>
    <row r="1522" spans="17:50" x14ac:dyDescent="0.3">
      <c r="Q1522" s="28"/>
      <c r="S1522" s="34"/>
      <c r="Z1522" s="123"/>
      <c r="AX1522" s="12"/>
    </row>
    <row r="1523" spans="17:50" x14ac:dyDescent="0.3">
      <c r="Q1523" s="28"/>
      <c r="S1523" s="34"/>
      <c r="Z1523" s="123"/>
      <c r="AX1523" s="12"/>
    </row>
    <row r="1524" spans="17:50" x14ac:dyDescent="0.3">
      <c r="Q1524" s="28"/>
      <c r="S1524" s="34"/>
      <c r="Z1524" s="123"/>
      <c r="AX1524" s="12"/>
    </row>
    <row r="1525" spans="17:50" x14ac:dyDescent="0.3">
      <c r="Q1525" s="28"/>
      <c r="S1525" s="34"/>
      <c r="Z1525" s="123"/>
      <c r="AX1525" s="12"/>
    </row>
    <row r="1526" spans="17:50" x14ac:dyDescent="0.3">
      <c r="Q1526" s="28"/>
      <c r="S1526" s="34"/>
      <c r="Z1526" s="123"/>
      <c r="AX1526" s="12"/>
    </row>
    <row r="1527" spans="17:50" x14ac:dyDescent="0.3">
      <c r="Q1527" s="28"/>
      <c r="S1527" s="34"/>
      <c r="Z1527" s="123"/>
      <c r="AX1527" s="12"/>
    </row>
    <row r="1528" spans="17:50" x14ac:dyDescent="0.3">
      <c r="Q1528" s="28"/>
      <c r="S1528" s="34"/>
      <c r="Z1528" s="123"/>
      <c r="AX1528" s="12"/>
    </row>
    <row r="1529" spans="17:50" x14ac:dyDescent="0.3">
      <c r="Q1529" s="28"/>
      <c r="S1529" s="34"/>
      <c r="Z1529" s="123"/>
      <c r="AX1529" s="12"/>
    </row>
    <row r="1530" spans="17:50" x14ac:dyDescent="0.3">
      <c r="Q1530" s="28"/>
      <c r="S1530" s="34"/>
      <c r="Z1530" s="123"/>
      <c r="AX1530" s="12"/>
    </row>
    <row r="1531" spans="17:50" x14ac:dyDescent="0.3">
      <c r="Q1531" s="28"/>
      <c r="S1531" s="34"/>
      <c r="Z1531" s="123"/>
      <c r="AX1531" s="12"/>
    </row>
    <row r="1532" spans="17:50" x14ac:dyDescent="0.3">
      <c r="Q1532" s="28"/>
      <c r="S1532" s="34"/>
      <c r="Z1532" s="123"/>
      <c r="AX1532" s="12"/>
    </row>
    <row r="1533" spans="17:50" x14ac:dyDescent="0.3">
      <c r="Q1533" s="28"/>
      <c r="S1533" s="34"/>
      <c r="Z1533" s="123"/>
      <c r="AX1533" s="12"/>
    </row>
    <row r="1534" spans="17:50" x14ac:dyDescent="0.3">
      <c r="Q1534" s="28"/>
      <c r="S1534" s="34"/>
      <c r="Z1534" s="123"/>
      <c r="AX1534" s="12"/>
    </row>
    <row r="1535" spans="17:50" x14ac:dyDescent="0.3">
      <c r="Q1535" s="28"/>
      <c r="S1535" s="34"/>
      <c r="Z1535" s="123"/>
      <c r="AX1535" s="12"/>
    </row>
    <row r="1536" spans="17:50" x14ac:dyDescent="0.3">
      <c r="Q1536" s="28"/>
      <c r="S1536" s="34"/>
      <c r="Z1536" s="123"/>
      <c r="AX1536" s="12"/>
    </row>
    <row r="1537" spans="17:50" x14ac:dyDescent="0.3">
      <c r="Q1537" s="28"/>
      <c r="S1537" s="34"/>
      <c r="Z1537" s="123"/>
      <c r="AX1537" s="12"/>
    </row>
    <row r="1538" spans="17:50" x14ac:dyDescent="0.3">
      <c r="Q1538" s="28"/>
      <c r="S1538" s="34"/>
      <c r="Z1538" s="123"/>
      <c r="AX1538" s="12"/>
    </row>
    <row r="1539" spans="17:50" x14ac:dyDescent="0.3">
      <c r="Q1539" s="28"/>
      <c r="S1539" s="34"/>
      <c r="Z1539" s="123"/>
      <c r="AX1539" s="12"/>
    </row>
    <row r="1540" spans="17:50" x14ac:dyDescent="0.3">
      <c r="Q1540" s="28"/>
      <c r="S1540" s="34"/>
      <c r="Z1540" s="123"/>
      <c r="AX1540" s="12"/>
    </row>
    <row r="1541" spans="17:50" x14ac:dyDescent="0.3">
      <c r="Q1541" s="28"/>
      <c r="S1541" s="34"/>
      <c r="Z1541" s="123"/>
      <c r="AX1541" s="12"/>
    </row>
    <row r="1542" spans="17:50" x14ac:dyDescent="0.3">
      <c r="Q1542" s="28"/>
      <c r="S1542" s="34"/>
      <c r="Z1542" s="123"/>
      <c r="AX1542" s="12"/>
    </row>
    <row r="1543" spans="17:50" x14ac:dyDescent="0.3">
      <c r="Q1543" s="28"/>
      <c r="S1543" s="34"/>
      <c r="Z1543" s="123"/>
      <c r="AX1543" s="12"/>
    </row>
    <row r="1544" spans="17:50" x14ac:dyDescent="0.3">
      <c r="Q1544" s="28"/>
      <c r="S1544" s="34"/>
      <c r="Z1544" s="123"/>
      <c r="AX1544" s="12"/>
    </row>
    <row r="1545" spans="17:50" x14ac:dyDescent="0.3">
      <c r="Q1545" s="28"/>
      <c r="S1545" s="34"/>
      <c r="Z1545" s="123"/>
      <c r="AX1545" s="12"/>
    </row>
    <row r="1546" spans="17:50" x14ac:dyDescent="0.3">
      <c r="Q1546" s="28"/>
      <c r="S1546" s="34"/>
      <c r="Z1546" s="123"/>
      <c r="AX1546" s="12"/>
    </row>
    <row r="1547" spans="17:50" x14ac:dyDescent="0.3">
      <c r="Q1547" s="28"/>
      <c r="S1547" s="34"/>
      <c r="Z1547" s="123"/>
      <c r="AX1547" s="12"/>
    </row>
    <row r="1548" spans="17:50" x14ac:dyDescent="0.3">
      <c r="Q1548" s="28"/>
      <c r="S1548" s="34"/>
      <c r="Z1548" s="123"/>
      <c r="AX1548" s="12"/>
    </row>
    <row r="1549" spans="17:50" x14ac:dyDescent="0.3">
      <c r="Q1549" s="28"/>
      <c r="S1549" s="34"/>
      <c r="Z1549" s="123"/>
      <c r="AX1549" s="12"/>
    </row>
    <row r="1550" spans="17:50" x14ac:dyDescent="0.3">
      <c r="Q1550" s="28"/>
      <c r="S1550" s="34"/>
      <c r="Z1550" s="123"/>
      <c r="AX1550" s="12"/>
    </row>
    <row r="1551" spans="17:50" x14ac:dyDescent="0.3">
      <c r="Q1551" s="28"/>
      <c r="S1551" s="34"/>
      <c r="Z1551" s="123"/>
      <c r="AX1551" s="12"/>
    </row>
    <row r="1552" spans="17:50" x14ac:dyDescent="0.3">
      <c r="Q1552" s="28"/>
      <c r="S1552" s="34"/>
      <c r="Z1552" s="123"/>
      <c r="AX1552" s="12"/>
    </row>
    <row r="1553" spans="17:50" x14ac:dyDescent="0.3">
      <c r="Q1553" s="28"/>
      <c r="S1553" s="34"/>
      <c r="Z1553" s="123"/>
      <c r="AX1553" s="12"/>
    </row>
    <row r="1554" spans="17:50" x14ac:dyDescent="0.3">
      <c r="Q1554" s="28"/>
      <c r="S1554" s="34"/>
      <c r="Z1554" s="123"/>
      <c r="AX1554" s="12"/>
    </row>
    <row r="1555" spans="17:50" x14ac:dyDescent="0.3">
      <c r="Q1555" s="28"/>
      <c r="S1555" s="34"/>
      <c r="Z1555" s="123"/>
      <c r="AX1555" s="12"/>
    </row>
    <row r="1556" spans="17:50" x14ac:dyDescent="0.3">
      <c r="Q1556" s="28"/>
      <c r="S1556" s="34"/>
      <c r="Z1556" s="123"/>
      <c r="AX1556" s="12"/>
    </row>
    <row r="1557" spans="17:50" x14ac:dyDescent="0.3">
      <c r="Q1557" s="28"/>
      <c r="S1557" s="34"/>
      <c r="Z1557" s="123"/>
      <c r="AX1557" s="12"/>
    </row>
    <row r="1558" spans="17:50" x14ac:dyDescent="0.3">
      <c r="Q1558" s="28"/>
      <c r="S1558" s="34"/>
      <c r="Z1558" s="123"/>
      <c r="AX1558" s="12"/>
    </row>
    <row r="1559" spans="17:50" x14ac:dyDescent="0.3">
      <c r="Q1559" s="28"/>
      <c r="S1559" s="34"/>
      <c r="Z1559" s="123"/>
      <c r="AX1559" s="12"/>
    </row>
    <row r="1560" spans="17:50" x14ac:dyDescent="0.3">
      <c r="Q1560" s="28"/>
      <c r="S1560" s="34"/>
      <c r="Z1560" s="123"/>
      <c r="AX1560" s="12"/>
    </row>
    <row r="1561" spans="17:50" x14ac:dyDescent="0.3">
      <c r="Q1561" s="28"/>
      <c r="S1561" s="34"/>
      <c r="Z1561" s="123"/>
      <c r="AX1561" s="12"/>
    </row>
    <row r="1562" spans="17:50" x14ac:dyDescent="0.3">
      <c r="Q1562" s="28"/>
      <c r="S1562" s="34"/>
      <c r="Z1562" s="123"/>
      <c r="AX1562" s="12"/>
    </row>
    <row r="1563" spans="17:50" x14ac:dyDescent="0.3">
      <c r="Q1563" s="28"/>
      <c r="S1563" s="34"/>
      <c r="Z1563" s="123"/>
      <c r="AX1563" s="12"/>
    </row>
    <row r="1564" spans="17:50" x14ac:dyDescent="0.3">
      <c r="Q1564" s="28"/>
      <c r="S1564" s="34"/>
      <c r="Z1564" s="123"/>
      <c r="AX1564" s="12"/>
    </row>
    <row r="1565" spans="17:50" x14ac:dyDescent="0.3">
      <c r="Q1565" s="28"/>
      <c r="S1565" s="34"/>
      <c r="Z1565" s="123"/>
      <c r="AX1565" s="12"/>
    </row>
    <row r="1566" spans="17:50" x14ac:dyDescent="0.3">
      <c r="Q1566" s="28"/>
      <c r="S1566" s="34"/>
      <c r="Z1566" s="123"/>
      <c r="AX1566" s="12"/>
    </row>
    <row r="1567" spans="17:50" x14ac:dyDescent="0.3">
      <c r="Q1567" s="28"/>
      <c r="S1567" s="34"/>
      <c r="Z1567" s="123"/>
      <c r="AX1567" s="12"/>
    </row>
    <row r="1568" spans="17:50" x14ac:dyDescent="0.3">
      <c r="Q1568" s="28"/>
      <c r="S1568" s="34"/>
      <c r="Z1568" s="123"/>
      <c r="AX1568" s="12"/>
    </row>
    <row r="1569" spans="17:50" x14ac:dyDescent="0.3">
      <c r="Q1569" s="28"/>
      <c r="S1569" s="34"/>
      <c r="Z1569" s="123"/>
      <c r="AX1569" s="12"/>
    </row>
    <row r="1570" spans="17:50" x14ac:dyDescent="0.3">
      <c r="Q1570" s="28"/>
      <c r="S1570" s="34"/>
      <c r="Z1570" s="123"/>
      <c r="AX1570" s="12"/>
    </row>
    <row r="1571" spans="17:50" x14ac:dyDescent="0.3">
      <c r="Q1571" s="28"/>
      <c r="S1571" s="34"/>
      <c r="Z1571" s="123"/>
      <c r="AX1571" s="12"/>
    </row>
    <row r="1572" spans="17:50" x14ac:dyDescent="0.3">
      <c r="Q1572" s="28"/>
      <c r="S1572" s="34"/>
      <c r="Z1572" s="123"/>
      <c r="AX1572" s="12"/>
    </row>
    <row r="1573" spans="17:50" x14ac:dyDescent="0.3">
      <c r="Q1573" s="28"/>
      <c r="S1573" s="34"/>
      <c r="Z1573" s="123"/>
      <c r="AX1573" s="12"/>
    </row>
    <row r="1574" spans="17:50" x14ac:dyDescent="0.3">
      <c r="Q1574" s="28"/>
      <c r="S1574" s="34"/>
      <c r="Z1574" s="123"/>
      <c r="AX1574" s="12"/>
    </row>
    <row r="1575" spans="17:50" x14ac:dyDescent="0.3">
      <c r="Q1575" s="28"/>
      <c r="S1575" s="34"/>
      <c r="Z1575" s="123"/>
      <c r="AX1575" s="12"/>
    </row>
    <row r="1576" spans="17:50" x14ac:dyDescent="0.3">
      <c r="Q1576" s="28"/>
      <c r="S1576" s="34"/>
      <c r="Z1576" s="123"/>
      <c r="AX1576" s="12"/>
    </row>
    <row r="1577" spans="17:50" x14ac:dyDescent="0.3">
      <c r="Q1577" s="28"/>
      <c r="S1577" s="34"/>
      <c r="Z1577" s="123"/>
      <c r="AX1577" s="12"/>
    </row>
    <row r="1578" spans="17:50" x14ac:dyDescent="0.3">
      <c r="Q1578" s="28"/>
      <c r="S1578" s="34"/>
      <c r="Z1578" s="123"/>
      <c r="AX1578" s="12"/>
    </row>
    <row r="1579" spans="17:50" x14ac:dyDescent="0.3">
      <c r="Q1579" s="28"/>
      <c r="S1579" s="34"/>
      <c r="Z1579" s="123"/>
      <c r="AX1579" s="12"/>
    </row>
    <row r="1580" spans="17:50" x14ac:dyDescent="0.3">
      <c r="Q1580" s="28"/>
      <c r="S1580" s="34"/>
      <c r="Z1580" s="123"/>
      <c r="AX1580" s="12"/>
    </row>
    <row r="1581" spans="17:50" x14ac:dyDescent="0.3">
      <c r="Q1581" s="28"/>
      <c r="S1581" s="34"/>
      <c r="Z1581" s="123"/>
      <c r="AX1581" s="12"/>
    </row>
    <row r="1582" spans="17:50" x14ac:dyDescent="0.3">
      <c r="Q1582" s="28"/>
      <c r="S1582" s="34"/>
      <c r="Z1582" s="123"/>
      <c r="AX1582" s="12"/>
    </row>
    <row r="1583" spans="17:50" x14ac:dyDescent="0.3">
      <c r="Q1583" s="28"/>
      <c r="S1583" s="34"/>
      <c r="Z1583" s="123"/>
      <c r="AX1583" s="12"/>
    </row>
    <row r="1584" spans="17:50" x14ac:dyDescent="0.3">
      <c r="Q1584" s="28"/>
      <c r="S1584" s="34"/>
      <c r="Z1584" s="123"/>
      <c r="AX1584" s="12"/>
    </row>
    <row r="1585" spans="17:50" x14ac:dyDescent="0.3">
      <c r="Q1585" s="28"/>
      <c r="S1585" s="34"/>
      <c r="Z1585" s="123"/>
      <c r="AX1585" s="12"/>
    </row>
    <row r="1586" spans="17:50" x14ac:dyDescent="0.3">
      <c r="Q1586" s="28"/>
      <c r="S1586" s="34"/>
      <c r="Z1586" s="123"/>
      <c r="AX1586" s="12"/>
    </row>
    <row r="1587" spans="17:50" x14ac:dyDescent="0.3">
      <c r="Q1587" s="28"/>
      <c r="S1587" s="34"/>
      <c r="Z1587" s="123"/>
      <c r="AX1587" s="12"/>
    </row>
    <row r="1588" spans="17:50" x14ac:dyDescent="0.3">
      <c r="Q1588" s="28"/>
      <c r="S1588" s="34"/>
      <c r="Z1588" s="123"/>
      <c r="AX1588" s="12"/>
    </row>
    <row r="1589" spans="17:50" x14ac:dyDescent="0.3">
      <c r="Q1589" s="28"/>
      <c r="S1589" s="34"/>
      <c r="Z1589" s="123"/>
      <c r="AX1589" s="12"/>
    </row>
    <row r="1590" spans="17:50" x14ac:dyDescent="0.3">
      <c r="Q1590" s="28"/>
      <c r="S1590" s="34"/>
      <c r="Z1590" s="123"/>
      <c r="AX1590" s="12"/>
    </row>
    <row r="1591" spans="17:50" x14ac:dyDescent="0.3">
      <c r="Q1591" s="28"/>
      <c r="S1591" s="34"/>
      <c r="Z1591" s="123"/>
      <c r="AX1591" s="12"/>
    </row>
    <row r="1592" spans="17:50" x14ac:dyDescent="0.3">
      <c r="Q1592" s="28"/>
      <c r="S1592" s="34"/>
      <c r="Z1592" s="123"/>
      <c r="AX1592" s="12"/>
    </row>
    <row r="1593" spans="17:50" x14ac:dyDescent="0.3">
      <c r="Q1593" s="28"/>
      <c r="S1593" s="34"/>
      <c r="Z1593" s="123"/>
      <c r="AX1593" s="12"/>
    </row>
    <row r="1594" spans="17:50" x14ac:dyDescent="0.3">
      <c r="Q1594" s="28"/>
      <c r="S1594" s="34"/>
      <c r="Z1594" s="123"/>
      <c r="AX1594" s="12"/>
    </row>
    <row r="1595" spans="17:50" x14ac:dyDescent="0.3">
      <c r="Q1595" s="28"/>
      <c r="S1595" s="34"/>
      <c r="Z1595" s="123"/>
      <c r="AX1595" s="12"/>
    </row>
    <row r="1596" spans="17:50" x14ac:dyDescent="0.3">
      <c r="Q1596" s="28"/>
      <c r="S1596" s="34"/>
      <c r="Z1596" s="123"/>
      <c r="AX1596" s="12"/>
    </row>
    <row r="1597" spans="17:50" x14ac:dyDescent="0.3">
      <c r="Q1597" s="28"/>
      <c r="S1597" s="34"/>
      <c r="Z1597" s="123"/>
      <c r="AX1597" s="12"/>
    </row>
    <row r="1598" spans="17:50" x14ac:dyDescent="0.3">
      <c r="Q1598" s="28"/>
      <c r="S1598" s="34"/>
      <c r="Z1598" s="123"/>
      <c r="AX1598" s="12"/>
    </row>
    <row r="1599" spans="17:50" x14ac:dyDescent="0.3">
      <c r="Q1599" s="28"/>
      <c r="S1599" s="34"/>
      <c r="Z1599" s="123"/>
      <c r="AX1599" s="12"/>
    </row>
    <row r="1600" spans="17:50" x14ac:dyDescent="0.3">
      <c r="Q1600" s="28"/>
      <c r="S1600" s="34"/>
      <c r="Z1600" s="123"/>
      <c r="AX1600" s="12"/>
    </row>
    <row r="1601" spans="17:50" x14ac:dyDescent="0.3">
      <c r="Q1601" s="28"/>
      <c r="S1601" s="34"/>
      <c r="Z1601" s="123"/>
      <c r="AX1601" s="12"/>
    </row>
    <row r="1602" spans="17:50" x14ac:dyDescent="0.3">
      <c r="Q1602" s="28"/>
      <c r="S1602" s="34"/>
      <c r="Z1602" s="123"/>
      <c r="AX1602" s="12"/>
    </row>
    <row r="1603" spans="17:50" x14ac:dyDescent="0.3">
      <c r="Q1603" s="28"/>
      <c r="S1603" s="34"/>
      <c r="Z1603" s="123"/>
      <c r="AX1603" s="12"/>
    </row>
    <row r="1604" spans="17:50" x14ac:dyDescent="0.3">
      <c r="Q1604" s="28"/>
      <c r="S1604" s="34"/>
      <c r="Z1604" s="123"/>
      <c r="AX1604" s="12"/>
    </row>
    <row r="1605" spans="17:50" x14ac:dyDescent="0.3">
      <c r="Q1605" s="28"/>
      <c r="S1605" s="34"/>
      <c r="Z1605" s="123"/>
      <c r="AX1605" s="12"/>
    </row>
    <row r="1606" spans="17:50" x14ac:dyDescent="0.3">
      <c r="Q1606" s="28"/>
      <c r="S1606" s="34"/>
      <c r="Z1606" s="123"/>
      <c r="AX1606" s="12"/>
    </row>
    <row r="1607" spans="17:50" x14ac:dyDescent="0.3">
      <c r="Q1607" s="28"/>
      <c r="S1607" s="34"/>
      <c r="Z1607" s="123"/>
      <c r="AX1607" s="12"/>
    </row>
    <row r="1608" spans="17:50" x14ac:dyDescent="0.3">
      <c r="Q1608" s="28"/>
      <c r="S1608" s="34"/>
      <c r="Z1608" s="123"/>
      <c r="AX1608" s="12"/>
    </row>
    <row r="1609" spans="17:50" x14ac:dyDescent="0.3">
      <c r="Q1609" s="28"/>
      <c r="S1609" s="34"/>
      <c r="Z1609" s="123"/>
      <c r="AX1609" s="12"/>
    </row>
    <row r="1610" spans="17:50" x14ac:dyDescent="0.3">
      <c r="Q1610" s="28"/>
      <c r="S1610" s="34"/>
      <c r="Z1610" s="123"/>
      <c r="AX1610" s="12"/>
    </row>
    <row r="1611" spans="17:50" x14ac:dyDescent="0.3">
      <c r="Q1611" s="28"/>
      <c r="S1611" s="34"/>
      <c r="Z1611" s="123"/>
      <c r="AX1611" s="12"/>
    </row>
    <row r="1612" spans="17:50" x14ac:dyDescent="0.3">
      <c r="Q1612" s="28"/>
      <c r="S1612" s="34"/>
      <c r="Z1612" s="123"/>
      <c r="AX1612" s="12"/>
    </row>
    <row r="1613" spans="17:50" x14ac:dyDescent="0.3">
      <c r="Q1613" s="28"/>
      <c r="S1613" s="34"/>
      <c r="Z1613" s="123"/>
      <c r="AX1613" s="12"/>
    </row>
    <row r="1614" spans="17:50" x14ac:dyDescent="0.3">
      <c r="Q1614" s="28"/>
      <c r="S1614" s="34"/>
      <c r="Z1614" s="123"/>
      <c r="AX1614" s="12"/>
    </row>
    <row r="1615" spans="17:50" x14ac:dyDescent="0.3">
      <c r="Q1615" s="28"/>
      <c r="S1615" s="34"/>
      <c r="Z1615" s="123"/>
      <c r="AX1615" s="12"/>
    </row>
    <row r="1616" spans="17:50" x14ac:dyDescent="0.3">
      <c r="Q1616" s="28"/>
      <c r="S1616" s="34"/>
      <c r="Z1616" s="123"/>
      <c r="AX1616" s="12"/>
    </row>
    <row r="1617" spans="17:50" x14ac:dyDescent="0.3">
      <c r="Q1617" s="28"/>
      <c r="S1617" s="34"/>
      <c r="Z1617" s="123"/>
      <c r="AX1617" s="12"/>
    </row>
    <row r="1618" spans="17:50" x14ac:dyDescent="0.3">
      <c r="Q1618" s="28"/>
      <c r="S1618" s="34"/>
      <c r="Z1618" s="123"/>
      <c r="AX1618" s="12"/>
    </row>
    <row r="1619" spans="17:50" x14ac:dyDescent="0.3">
      <c r="Q1619" s="28"/>
      <c r="S1619" s="34"/>
      <c r="Z1619" s="123"/>
      <c r="AX1619" s="12"/>
    </row>
    <row r="1620" spans="17:50" x14ac:dyDescent="0.3">
      <c r="Q1620" s="28"/>
      <c r="S1620" s="34"/>
      <c r="Z1620" s="123"/>
      <c r="AX1620" s="12"/>
    </row>
    <row r="1621" spans="17:50" x14ac:dyDescent="0.3">
      <c r="Q1621" s="28"/>
      <c r="S1621" s="34"/>
      <c r="Z1621" s="123"/>
      <c r="AX1621" s="12"/>
    </row>
    <row r="1622" spans="17:50" x14ac:dyDescent="0.3">
      <c r="Q1622" s="28"/>
      <c r="S1622" s="34"/>
      <c r="Z1622" s="123"/>
      <c r="AX1622" s="12"/>
    </row>
    <row r="1623" spans="17:50" x14ac:dyDescent="0.3">
      <c r="Q1623" s="28"/>
      <c r="S1623" s="34"/>
      <c r="Z1623" s="123"/>
      <c r="AX1623" s="12"/>
    </row>
    <row r="1624" spans="17:50" x14ac:dyDescent="0.3">
      <c r="Q1624" s="28"/>
      <c r="S1624" s="34"/>
      <c r="Z1624" s="123"/>
      <c r="AX1624" s="12"/>
    </row>
    <row r="1625" spans="17:50" x14ac:dyDescent="0.3">
      <c r="Q1625" s="28"/>
      <c r="S1625" s="34"/>
      <c r="Z1625" s="123"/>
      <c r="AX1625" s="12"/>
    </row>
    <row r="1626" spans="17:50" x14ac:dyDescent="0.3">
      <c r="Q1626" s="28"/>
      <c r="S1626" s="34"/>
      <c r="Z1626" s="123"/>
      <c r="AX1626" s="12"/>
    </row>
    <row r="1627" spans="17:50" x14ac:dyDescent="0.3">
      <c r="Q1627" s="28"/>
      <c r="S1627" s="34"/>
      <c r="Z1627" s="123"/>
      <c r="AX1627" s="12"/>
    </row>
    <row r="1628" spans="17:50" x14ac:dyDescent="0.3">
      <c r="Q1628" s="28"/>
      <c r="S1628" s="34"/>
      <c r="Z1628" s="123"/>
      <c r="AX1628" s="12"/>
    </row>
    <row r="1629" spans="17:50" x14ac:dyDescent="0.3">
      <c r="Q1629" s="28"/>
      <c r="S1629" s="34"/>
      <c r="Z1629" s="123"/>
      <c r="AX1629" s="12"/>
    </row>
    <row r="1630" spans="17:50" x14ac:dyDescent="0.3">
      <c r="Q1630" s="28"/>
      <c r="S1630" s="34"/>
      <c r="Z1630" s="123"/>
      <c r="AX1630" s="12"/>
    </row>
    <row r="1631" spans="17:50" x14ac:dyDescent="0.3">
      <c r="Q1631" s="28"/>
      <c r="S1631" s="34"/>
      <c r="Z1631" s="123"/>
      <c r="AX1631" s="12"/>
    </row>
    <row r="1632" spans="17:50" x14ac:dyDescent="0.3">
      <c r="Q1632" s="28"/>
      <c r="S1632" s="34"/>
      <c r="Z1632" s="123"/>
      <c r="AX1632" s="12"/>
    </row>
    <row r="1633" spans="17:50" x14ac:dyDescent="0.3">
      <c r="Q1633" s="28"/>
      <c r="S1633" s="34"/>
      <c r="Z1633" s="123"/>
      <c r="AX1633" s="12"/>
    </row>
    <row r="1634" spans="17:50" x14ac:dyDescent="0.3">
      <c r="Q1634" s="28"/>
      <c r="S1634" s="34"/>
      <c r="Z1634" s="123"/>
      <c r="AX1634" s="12"/>
    </row>
    <row r="1635" spans="17:50" x14ac:dyDescent="0.3">
      <c r="Q1635" s="28"/>
      <c r="S1635" s="34"/>
      <c r="Z1635" s="123"/>
      <c r="AX1635" s="12"/>
    </row>
    <row r="1636" spans="17:50" x14ac:dyDescent="0.3">
      <c r="Q1636" s="28"/>
      <c r="S1636" s="34"/>
      <c r="Z1636" s="123"/>
      <c r="AX1636" s="12"/>
    </row>
    <row r="1637" spans="17:50" x14ac:dyDescent="0.3">
      <c r="Q1637" s="28"/>
      <c r="S1637" s="34"/>
      <c r="Z1637" s="123"/>
      <c r="AX1637" s="12"/>
    </row>
    <row r="1638" spans="17:50" x14ac:dyDescent="0.3">
      <c r="Q1638" s="28"/>
      <c r="S1638" s="34"/>
      <c r="Z1638" s="123"/>
      <c r="AX1638" s="12"/>
    </row>
    <row r="1639" spans="17:50" x14ac:dyDescent="0.3">
      <c r="Q1639" s="28"/>
      <c r="S1639" s="34"/>
      <c r="Z1639" s="123"/>
      <c r="AX1639" s="12"/>
    </row>
    <row r="1640" spans="17:50" x14ac:dyDescent="0.3">
      <c r="Q1640" s="28"/>
      <c r="S1640" s="34"/>
      <c r="Z1640" s="123"/>
      <c r="AX1640" s="12"/>
    </row>
    <row r="1641" spans="17:50" x14ac:dyDescent="0.3">
      <c r="Q1641" s="28"/>
      <c r="S1641" s="34"/>
      <c r="Z1641" s="123"/>
      <c r="AX1641" s="12"/>
    </row>
    <row r="1642" spans="17:50" x14ac:dyDescent="0.3">
      <c r="Q1642" s="28"/>
      <c r="S1642" s="34"/>
      <c r="Z1642" s="123"/>
      <c r="AX1642" s="12"/>
    </row>
    <row r="1643" spans="17:50" x14ac:dyDescent="0.3">
      <c r="Q1643" s="28"/>
      <c r="S1643" s="34"/>
      <c r="Z1643" s="123"/>
      <c r="AX1643" s="12"/>
    </row>
    <row r="1644" spans="17:50" x14ac:dyDescent="0.3">
      <c r="Q1644" s="28"/>
      <c r="S1644" s="34"/>
      <c r="Z1644" s="123"/>
      <c r="AX1644" s="12"/>
    </row>
    <row r="1645" spans="17:50" x14ac:dyDescent="0.3">
      <c r="Q1645" s="28"/>
      <c r="S1645" s="34"/>
      <c r="Z1645" s="123"/>
      <c r="AX1645" s="12"/>
    </row>
    <row r="1646" spans="17:50" x14ac:dyDescent="0.3">
      <c r="Q1646" s="28"/>
      <c r="S1646" s="34"/>
      <c r="Z1646" s="123"/>
      <c r="AX1646" s="12"/>
    </row>
    <row r="1647" spans="17:50" x14ac:dyDescent="0.3">
      <c r="Q1647" s="28"/>
      <c r="S1647" s="34"/>
      <c r="Z1647" s="123"/>
      <c r="AX1647" s="12"/>
    </row>
    <row r="1648" spans="17:50" x14ac:dyDescent="0.3">
      <c r="Q1648" s="28"/>
      <c r="S1648" s="34"/>
      <c r="Z1648" s="123"/>
      <c r="AX1648" s="12"/>
    </row>
    <row r="1649" spans="17:50" x14ac:dyDescent="0.3">
      <c r="Q1649" s="28"/>
      <c r="S1649" s="34"/>
      <c r="Z1649" s="123"/>
      <c r="AX1649" s="12"/>
    </row>
    <row r="1650" spans="17:50" x14ac:dyDescent="0.3">
      <c r="Q1650" s="28"/>
      <c r="S1650" s="34"/>
      <c r="Z1650" s="123"/>
      <c r="AX1650" s="12"/>
    </row>
    <row r="1651" spans="17:50" x14ac:dyDescent="0.3">
      <c r="Q1651" s="28"/>
      <c r="S1651" s="34"/>
      <c r="Z1651" s="123"/>
      <c r="AX1651" s="12"/>
    </row>
    <row r="1652" spans="17:50" x14ac:dyDescent="0.3">
      <c r="Q1652" s="28"/>
      <c r="S1652" s="34"/>
      <c r="Z1652" s="123"/>
      <c r="AX1652" s="12"/>
    </row>
    <row r="1653" spans="17:50" x14ac:dyDescent="0.3">
      <c r="Q1653" s="28"/>
      <c r="S1653" s="34"/>
      <c r="Z1653" s="123"/>
      <c r="AX1653" s="12"/>
    </row>
    <row r="1654" spans="17:50" x14ac:dyDescent="0.3">
      <c r="Q1654" s="28"/>
      <c r="S1654" s="34"/>
      <c r="Z1654" s="123"/>
      <c r="AX1654" s="12"/>
    </row>
    <row r="1655" spans="17:50" x14ac:dyDescent="0.3">
      <c r="Q1655" s="28"/>
      <c r="S1655" s="34"/>
      <c r="Z1655" s="123"/>
      <c r="AX1655" s="12"/>
    </row>
    <row r="1656" spans="17:50" x14ac:dyDescent="0.3">
      <c r="Q1656" s="28"/>
      <c r="S1656" s="34"/>
      <c r="Z1656" s="123"/>
      <c r="AX1656" s="12"/>
    </row>
    <row r="1657" spans="17:50" x14ac:dyDescent="0.3">
      <c r="Q1657" s="28"/>
      <c r="S1657" s="34"/>
      <c r="Z1657" s="123"/>
      <c r="AX1657" s="12"/>
    </row>
    <row r="1658" spans="17:50" x14ac:dyDescent="0.3">
      <c r="Q1658" s="28"/>
      <c r="S1658" s="34"/>
      <c r="Z1658" s="123"/>
      <c r="AX1658" s="12"/>
    </row>
    <row r="1659" spans="17:50" x14ac:dyDescent="0.3">
      <c r="Q1659" s="28"/>
      <c r="S1659" s="34"/>
      <c r="Z1659" s="123"/>
      <c r="AX1659" s="12"/>
    </row>
    <row r="1660" spans="17:50" x14ac:dyDescent="0.3">
      <c r="Q1660" s="28"/>
      <c r="S1660" s="34"/>
      <c r="Z1660" s="123"/>
      <c r="AX1660" s="12"/>
    </row>
    <row r="1661" spans="17:50" x14ac:dyDescent="0.3">
      <c r="Q1661" s="28"/>
      <c r="S1661" s="34"/>
      <c r="Z1661" s="123"/>
      <c r="AX1661" s="12"/>
    </row>
    <row r="1662" spans="17:50" x14ac:dyDescent="0.3">
      <c r="Q1662" s="28"/>
      <c r="S1662" s="34"/>
      <c r="Z1662" s="123"/>
      <c r="AX1662" s="12"/>
    </row>
    <row r="1663" spans="17:50" x14ac:dyDescent="0.3">
      <c r="Q1663" s="28"/>
      <c r="S1663" s="34"/>
      <c r="Z1663" s="123"/>
      <c r="AX1663" s="12"/>
    </row>
    <row r="1664" spans="17:50" x14ac:dyDescent="0.3">
      <c r="Q1664" s="28"/>
      <c r="S1664" s="34"/>
      <c r="Z1664" s="123"/>
      <c r="AX1664" s="12"/>
    </row>
    <row r="1665" spans="17:50" x14ac:dyDescent="0.3">
      <c r="Q1665" s="28"/>
      <c r="S1665" s="34"/>
      <c r="Z1665" s="123"/>
      <c r="AX1665" s="12"/>
    </row>
    <row r="1666" spans="17:50" x14ac:dyDescent="0.3">
      <c r="Q1666" s="28"/>
      <c r="S1666" s="34"/>
      <c r="Z1666" s="123"/>
      <c r="AX1666" s="12"/>
    </row>
    <row r="1667" spans="17:50" x14ac:dyDescent="0.3">
      <c r="Q1667" s="28"/>
      <c r="S1667" s="34"/>
      <c r="Z1667" s="123"/>
      <c r="AX1667" s="12"/>
    </row>
    <row r="1668" spans="17:50" x14ac:dyDescent="0.3">
      <c r="Q1668" s="28"/>
      <c r="S1668" s="34"/>
      <c r="Z1668" s="123"/>
      <c r="AX1668" s="12"/>
    </row>
    <row r="1669" spans="17:50" x14ac:dyDescent="0.3">
      <c r="Q1669" s="28"/>
      <c r="S1669" s="34"/>
      <c r="Z1669" s="123"/>
      <c r="AX1669" s="12"/>
    </row>
    <row r="1670" spans="17:50" x14ac:dyDescent="0.3">
      <c r="Q1670" s="28"/>
      <c r="S1670" s="34"/>
      <c r="Z1670" s="123"/>
      <c r="AX1670" s="12"/>
    </row>
    <row r="1671" spans="17:50" x14ac:dyDescent="0.3">
      <c r="Q1671" s="28"/>
      <c r="S1671" s="34"/>
      <c r="Z1671" s="123"/>
      <c r="AX1671" s="12"/>
    </row>
    <row r="1672" spans="17:50" x14ac:dyDescent="0.3">
      <c r="Q1672" s="28"/>
      <c r="S1672" s="34"/>
      <c r="Z1672" s="123"/>
      <c r="AX1672" s="12"/>
    </row>
    <row r="1673" spans="17:50" x14ac:dyDescent="0.3">
      <c r="Q1673" s="28"/>
      <c r="S1673" s="34"/>
      <c r="Z1673" s="123"/>
      <c r="AX1673" s="12"/>
    </row>
    <row r="1674" spans="17:50" x14ac:dyDescent="0.3">
      <c r="Q1674" s="28"/>
      <c r="S1674" s="34"/>
      <c r="Z1674" s="123"/>
      <c r="AX1674" s="12"/>
    </row>
    <row r="1675" spans="17:50" x14ac:dyDescent="0.3">
      <c r="Q1675" s="28"/>
      <c r="S1675" s="34"/>
      <c r="Z1675" s="123"/>
      <c r="AX1675" s="12"/>
    </row>
    <row r="1676" spans="17:50" x14ac:dyDescent="0.3">
      <c r="Q1676" s="28"/>
      <c r="S1676" s="34"/>
      <c r="Z1676" s="123"/>
      <c r="AX1676" s="12"/>
    </row>
    <row r="1677" spans="17:50" x14ac:dyDescent="0.3">
      <c r="Q1677" s="28"/>
      <c r="S1677" s="34"/>
      <c r="Z1677" s="123"/>
      <c r="AX1677" s="12"/>
    </row>
    <row r="1678" spans="17:50" x14ac:dyDescent="0.3">
      <c r="Q1678" s="28"/>
      <c r="S1678" s="34"/>
      <c r="Z1678" s="123"/>
      <c r="AX1678" s="12"/>
    </row>
    <row r="1679" spans="17:50" x14ac:dyDescent="0.3">
      <c r="Q1679" s="28"/>
      <c r="S1679" s="34"/>
      <c r="Z1679" s="123"/>
      <c r="AX1679" s="12"/>
    </row>
    <row r="1680" spans="17:50" x14ac:dyDescent="0.3">
      <c r="Q1680" s="28"/>
      <c r="S1680" s="34"/>
      <c r="Z1680" s="123"/>
      <c r="AX1680" s="12"/>
    </row>
    <row r="1681" spans="17:50" x14ac:dyDescent="0.3">
      <c r="Q1681" s="28"/>
      <c r="S1681" s="34"/>
      <c r="Z1681" s="123"/>
      <c r="AX1681" s="12"/>
    </row>
    <row r="1682" spans="17:50" x14ac:dyDescent="0.3">
      <c r="Q1682" s="28"/>
      <c r="S1682" s="34"/>
      <c r="Z1682" s="123"/>
      <c r="AX1682" s="12"/>
    </row>
    <row r="1683" spans="17:50" x14ac:dyDescent="0.3">
      <c r="Q1683" s="28"/>
      <c r="S1683" s="34"/>
      <c r="Z1683" s="123"/>
      <c r="AX1683" s="12"/>
    </row>
    <row r="1684" spans="17:50" x14ac:dyDescent="0.3">
      <c r="Q1684" s="28"/>
      <c r="S1684" s="34"/>
      <c r="Z1684" s="123"/>
      <c r="AX1684" s="12"/>
    </row>
    <row r="1685" spans="17:50" x14ac:dyDescent="0.3">
      <c r="Q1685" s="28"/>
      <c r="S1685" s="34"/>
      <c r="Z1685" s="123"/>
      <c r="AX1685" s="12"/>
    </row>
    <row r="1686" spans="17:50" x14ac:dyDescent="0.3">
      <c r="Q1686" s="28"/>
      <c r="S1686" s="34"/>
      <c r="Z1686" s="123"/>
      <c r="AX1686" s="12"/>
    </row>
    <row r="1687" spans="17:50" x14ac:dyDescent="0.3">
      <c r="Q1687" s="28"/>
      <c r="S1687" s="34"/>
      <c r="Z1687" s="123"/>
      <c r="AX1687" s="12"/>
    </row>
    <row r="1688" spans="17:50" x14ac:dyDescent="0.3">
      <c r="Q1688" s="28"/>
      <c r="S1688" s="34"/>
      <c r="Z1688" s="123"/>
      <c r="AX1688" s="12"/>
    </row>
    <row r="1689" spans="17:50" x14ac:dyDescent="0.3">
      <c r="Q1689" s="28"/>
      <c r="S1689" s="34"/>
      <c r="Z1689" s="123"/>
      <c r="AX1689" s="12"/>
    </row>
    <row r="1690" spans="17:50" x14ac:dyDescent="0.3">
      <c r="Q1690" s="28"/>
      <c r="S1690" s="34"/>
      <c r="Z1690" s="123"/>
      <c r="AX1690" s="12"/>
    </row>
    <row r="1691" spans="17:50" x14ac:dyDescent="0.3">
      <c r="Q1691" s="28"/>
      <c r="S1691" s="34"/>
      <c r="Z1691" s="123"/>
      <c r="AX1691" s="12"/>
    </row>
    <row r="1692" spans="17:50" x14ac:dyDescent="0.3">
      <c r="Q1692" s="28"/>
      <c r="S1692" s="34"/>
      <c r="Z1692" s="123"/>
      <c r="AX1692" s="12"/>
    </row>
    <row r="1693" spans="17:50" x14ac:dyDescent="0.3">
      <c r="Q1693" s="28"/>
      <c r="S1693" s="34"/>
      <c r="Z1693" s="123"/>
      <c r="AX1693" s="12"/>
    </row>
    <row r="1694" spans="17:50" x14ac:dyDescent="0.3">
      <c r="Q1694" s="28"/>
      <c r="S1694" s="34"/>
      <c r="Z1694" s="123"/>
      <c r="AX1694" s="12"/>
    </row>
    <row r="1695" spans="17:50" x14ac:dyDescent="0.3">
      <c r="Q1695" s="28"/>
      <c r="S1695" s="34"/>
      <c r="Z1695" s="123"/>
      <c r="AX1695" s="12"/>
    </row>
    <row r="1696" spans="17:50" x14ac:dyDescent="0.3">
      <c r="Q1696" s="28"/>
      <c r="S1696" s="34"/>
      <c r="Z1696" s="123"/>
      <c r="AX1696" s="12"/>
    </row>
    <row r="1697" spans="17:50" x14ac:dyDescent="0.3">
      <c r="Q1697" s="28"/>
      <c r="S1697" s="34"/>
      <c r="Z1697" s="123"/>
      <c r="AX1697" s="12"/>
    </row>
    <row r="1698" spans="17:50" x14ac:dyDescent="0.3">
      <c r="Q1698" s="28"/>
      <c r="S1698" s="34"/>
      <c r="Z1698" s="123"/>
      <c r="AX1698" s="12"/>
    </row>
    <row r="1699" spans="17:50" x14ac:dyDescent="0.3">
      <c r="Q1699" s="28"/>
      <c r="S1699" s="34"/>
      <c r="Z1699" s="123"/>
      <c r="AX1699" s="12"/>
    </row>
    <row r="1700" spans="17:50" x14ac:dyDescent="0.3">
      <c r="Q1700" s="28"/>
      <c r="S1700" s="34"/>
      <c r="Z1700" s="123"/>
      <c r="AX1700" s="12"/>
    </row>
    <row r="1701" spans="17:50" x14ac:dyDescent="0.3">
      <c r="Q1701" s="28"/>
      <c r="S1701" s="34"/>
      <c r="Z1701" s="123"/>
      <c r="AX1701" s="12"/>
    </row>
    <row r="1702" spans="17:50" x14ac:dyDescent="0.3">
      <c r="Q1702" s="28"/>
      <c r="S1702" s="34"/>
      <c r="Z1702" s="123"/>
      <c r="AX1702" s="12"/>
    </row>
    <row r="1703" spans="17:50" x14ac:dyDescent="0.3">
      <c r="Q1703" s="28"/>
      <c r="S1703" s="34"/>
      <c r="Z1703" s="123"/>
      <c r="AX1703" s="12"/>
    </row>
    <row r="1704" spans="17:50" x14ac:dyDescent="0.3">
      <c r="Q1704" s="28"/>
      <c r="S1704" s="34"/>
      <c r="Z1704" s="123"/>
      <c r="AX1704" s="12"/>
    </row>
    <row r="1705" spans="17:50" x14ac:dyDescent="0.3">
      <c r="Q1705" s="28"/>
      <c r="S1705" s="34"/>
      <c r="Z1705" s="123"/>
      <c r="AX1705" s="12"/>
    </row>
    <row r="1706" spans="17:50" x14ac:dyDescent="0.3">
      <c r="Q1706" s="28"/>
      <c r="S1706" s="34"/>
      <c r="Z1706" s="123"/>
      <c r="AX1706" s="12"/>
    </row>
    <row r="1707" spans="17:50" x14ac:dyDescent="0.3">
      <c r="Q1707" s="28"/>
      <c r="S1707" s="34"/>
      <c r="Z1707" s="123"/>
      <c r="AX1707" s="12"/>
    </row>
    <row r="1708" spans="17:50" x14ac:dyDescent="0.3">
      <c r="Q1708" s="28"/>
      <c r="S1708" s="34"/>
      <c r="Z1708" s="123"/>
      <c r="AX1708" s="12"/>
    </row>
    <row r="1709" spans="17:50" x14ac:dyDescent="0.3">
      <c r="Q1709" s="28"/>
      <c r="S1709" s="34"/>
      <c r="Z1709" s="123"/>
      <c r="AX1709" s="12"/>
    </row>
    <row r="1710" spans="17:50" x14ac:dyDescent="0.3">
      <c r="Q1710" s="28"/>
      <c r="S1710" s="34"/>
      <c r="Z1710" s="123"/>
      <c r="AX1710" s="12"/>
    </row>
    <row r="1711" spans="17:50" x14ac:dyDescent="0.3">
      <c r="Q1711" s="28"/>
      <c r="S1711" s="34"/>
      <c r="Z1711" s="123"/>
      <c r="AX1711" s="12"/>
    </row>
    <row r="1712" spans="17:50" x14ac:dyDescent="0.3">
      <c r="Q1712" s="28"/>
      <c r="S1712" s="34"/>
      <c r="Z1712" s="123"/>
      <c r="AX1712" s="12"/>
    </row>
    <row r="1713" spans="17:50" x14ac:dyDescent="0.3">
      <c r="Q1713" s="28"/>
      <c r="S1713" s="34"/>
      <c r="Z1713" s="123"/>
      <c r="AX1713" s="12"/>
    </row>
    <row r="1714" spans="17:50" x14ac:dyDescent="0.3">
      <c r="Q1714" s="28"/>
      <c r="S1714" s="34"/>
      <c r="Z1714" s="123"/>
      <c r="AX1714" s="12"/>
    </row>
    <row r="1715" spans="17:50" x14ac:dyDescent="0.3">
      <c r="Q1715" s="28"/>
      <c r="S1715" s="34"/>
      <c r="Z1715" s="123"/>
      <c r="AX1715" s="12"/>
    </row>
    <row r="1716" spans="17:50" x14ac:dyDescent="0.3">
      <c r="Q1716" s="28"/>
      <c r="S1716" s="34"/>
      <c r="Z1716" s="123"/>
      <c r="AX1716" s="12"/>
    </row>
    <row r="1717" spans="17:50" x14ac:dyDescent="0.3">
      <c r="Q1717" s="28"/>
      <c r="S1717" s="34"/>
      <c r="Z1717" s="123"/>
      <c r="AX1717" s="12"/>
    </row>
    <row r="1718" spans="17:50" x14ac:dyDescent="0.3">
      <c r="Q1718" s="28"/>
      <c r="S1718" s="34"/>
      <c r="Z1718" s="123"/>
      <c r="AX1718" s="12"/>
    </row>
    <row r="1719" spans="17:50" x14ac:dyDescent="0.3">
      <c r="Q1719" s="28"/>
      <c r="S1719" s="34"/>
      <c r="Z1719" s="123"/>
      <c r="AX1719" s="12"/>
    </row>
    <row r="1720" spans="17:50" x14ac:dyDescent="0.3">
      <c r="Q1720" s="28"/>
      <c r="S1720" s="34"/>
      <c r="Z1720" s="123"/>
      <c r="AX1720" s="12"/>
    </row>
    <row r="1721" spans="17:50" x14ac:dyDescent="0.3">
      <c r="Q1721" s="28"/>
      <c r="S1721" s="34"/>
      <c r="Z1721" s="123"/>
      <c r="AX1721" s="12"/>
    </row>
    <row r="1722" spans="17:50" x14ac:dyDescent="0.3">
      <c r="Q1722" s="28"/>
      <c r="S1722" s="34"/>
      <c r="Z1722" s="123"/>
      <c r="AX1722" s="12"/>
    </row>
    <row r="1723" spans="17:50" x14ac:dyDescent="0.3">
      <c r="Q1723" s="28"/>
      <c r="S1723" s="34"/>
      <c r="Z1723" s="123"/>
      <c r="AX1723" s="12"/>
    </row>
    <row r="1724" spans="17:50" x14ac:dyDescent="0.3">
      <c r="Q1724" s="28"/>
      <c r="S1724" s="34"/>
      <c r="Z1724" s="123"/>
      <c r="AX1724" s="12"/>
    </row>
    <row r="1725" spans="17:50" x14ac:dyDescent="0.3">
      <c r="Q1725" s="28"/>
      <c r="S1725" s="34"/>
      <c r="Z1725" s="123"/>
      <c r="AX1725" s="12"/>
    </row>
    <row r="1726" spans="17:50" x14ac:dyDescent="0.3">
      <c r="Q1726" s="28"/>
      <c r="S1726" s="34"/>
      <c r="Z1726" s="123"/>
      <c r="AX1726" s="12"/>
    </row>
    <row r="1727" spans="17:50" x14ac:dyDescent="0.3">
      <c r="Q1727" s="28"/>
      <c r="S1727" s="34"/>
      <c r="Z1727" s="123"/>
      <c r="AX1727" s="12"/>
    </row>
    <row r="1728" spans="17:50" x14ac:dyDescent="0.3">
      <c r="Q1728" s="28"/>
      <c r="S1728" s="34"/>
      <c r="Z1728" s="123"/>
      <c r="AX1728" s="12"/>
    </row>
    <row r="1729" spans="17:50" x14ac:dyDescent="0.3">
      <c r="Q1729" s="28"/>
      <c r="S1729" s="34"/>
      <c r="Z1729" s="123"/>
      <c r="AX1729" s="12"/>
    </row>
    <row r="1730" spans="17:50" x14ac:dyDescent="0.3">
      <c r="Q1730" s="28"/>
      <c r="S1730" s="34"/>
      <c r="Z1730" s="123"/>
      <c r="AX1730" s="12"/>
    </row>
    <row r="1731" spans="17:50" x14ac:dyDescent="0.3">
      <c r="Q1731" s="28"/>
      <c r="S1731" s="34"/>
      <c r="Z1731" s="123"/>
      <c r="AX1731" s="12"/>
    </row>
    <row r="1732" spans="17:50" x14ac:dyDescent="0.3">
      <c r="Q1732" s="28"/>
      <c r="S1732" s="34"/>
      <c r="Z1732" s="123"/>
      <c r="AX1732" s="12"/>
    </row>
    <row r="1733" spans="17:50" x14ac:dyDescent="0.3">
      <c r="Q1733" s="28"/>
      <c r="S1733" s="34"/>
      <c r="Z1733" s="123"/>
      <c r="AX1733" s="12"/>
    </row>
    <row r="1734" spans="17:50" x14ac:dyDescent="0.3">
      <c r="Q1734" s="28"/>
      <c r="S1734" s="34"/>
      <c r="Z1734" s="123"/>
      <c r="AX1734" s="12"/>
    </row>
    <row r="1735" spans="17:50" x14ac:dyDescent="0.3">
      <c r="Q1735" s="28"/>
      <c r="S1735" s="34"/>
      <c r="Z1735" s="123"/>
      <c r="AX1735" s="12"/>
    </row>
    <row r="1736" spans="17:50" x14ac:dyDescent="0.3">
      <c r="Q1736" s="28"/>
      <c r="S1736" s="34"/>
      <c r="Z1736" s="123"/>
      <c r="AX1736" s="12"/>
    </row>
    <row r="1737" spans="17:50" x14ac:dyDescent="0.3">
      <c r="Q1737" s="28"/>
      <c r="S1737" s="34"/>
      <c r="Z1737" s="123"/>
      <c r="AX1737" s="12"/>
    </row>
    <row r="1738" spans="17:50" x14ac:dyDescent="0.3">
      <c r="Q1738" s="28"/>
      <c r="S1738" s="34"/>
      <c r="Z1738" s="123"/>
      <c r="AX1738" s="12"/>
    </row>
    <row r="1739" spans="17:50" x14ac:dyDescent="0.3">
      <c r="Q1739" s="28"/>
      <c r="S1739" s="34"/>
      <c r="Z1739" s="123"/>
      <c r="AX1739" s="12"/>
    </row>
    <row r="1740" spans="17:50" x14ac:dyDescent="0.3">
      <c r="Q1740" s="28"/>
      <c r="S1740" s="34"/>
      <c r="Z1740" s="123"/>
      <c r="AX1740" s="12"/>
    </row>
    <row r="1741" spans="17:50" x14ac:dyDescent="0.3">
      <c r="Q1741" s="28"/>
      <c r="S1741" s="34"/>
      <c r="Z1741" s="123"/>
      <c r="AX1741" s="12"/>
    </row>
    <row r="1742" spans="17:50" x14ac:dyDescent="0.3">
      <c r="Q1742" s="28"/>
      <c r="S1742" s="34"/>
      <c r="Z1742" s="123"/>
      <c r="AX1742" s="12"/>
    </row>
    <row r="1743" spans="17:50" x14ac:dyDescent="0.3">
      <c r="Q1743" s="28"/>
      <c r="S1743" s="34"/>
      <c r="Z1743" s="123"/>
      <c r="AX1743" s="12"/>
    </row>
    <row r="1744" spans="17:50" x14ac:dyDescent="0.3">
      <c r="Q1744" s="28"/>
      <c r="S1744" s="34"/>
      <c r="Z1744" s="123"/>
      <c r="AX1744" s="12"/>
    </row>
    <row r="1745" spans="17:50" x14ac:dyDescent="0.3">
      <c r="Q1745" s="28"/>
      <c r="S1745" s="34"/>
      <c r="Z1745" s="123"/>
      <c r="AX1745" s="12"/>
    </row>
    <row r="1746" spans="17:50" x14ac:dyDescent="0.3">
      <c r="Q1746" s="28"/>
      <c r="S1746" s="34"/>
      <c r="Z1746" s="123"/>
      <c r="AX1746" s="12"/>
    </row>
    <row r="1747" spans="17:50" x14ac:dyDescent="0.3">
      <c r="Q1747" s="28"/>
      <c r="S1747" s="34"/>
      <c r="Z1747" s="123"/>
      <c r="AX1747" s="12"/>
    </row>
    <row r="1748" spans="17:50" x14ac:dyDescent="0.3">
      <c r="Q1748" s="28"/>
      <c r="S1748" s="34"/>
      <c r="Z1748" s="123"/>
      <c r="AX1748" s="12"/>
    </row>
    <row r="1749" spans="17:50" x14ac:dyDescent="0.3">
      <c r="Q1749" s="28"/>
      <c r="S1749" s="34"/>
      <c r="Z1749" s="123"/>
      <c r="AX1749" s="12"/>
    </row>
    <row r="1750" spans="17:50" x14ac:dyDescent="0.3">
      <c r="Q1750" s="28"/>
      <c r="S1750" s="34"/>
      <c r="Z1750" s="123"/>
      <c r="AX1750" s="12"/>
    </row>
    <row r="1751" spans="17:50" x14ac:dyDescent="0.3">
      <c r="Q1751" s="28"/>
      <c r="S1751" s="34"/>
      <c r="Z1751" s="123"/>
      <c r="AX1751" s="12"/>
    </row>
    <row r="1752" spans="17:50" x14ac:dyDescent="0.3">
      <c r="Q1752" s="28"/>
      <c r="S1752" s="34"/>
      <c r="Z1752" s="123"/>
      <c r="AX1752" s="12"/>
    </row>
    <row r="1753" spans="17:50" x14ac:dyDescent="0.3">
      <c r="Q1753" s="28"/>
      <c r="S1753" s="34"/>
      <c r="Z1753" s="123"/>
      <c r="AX1753" s="12"/>
    </row>
    <row r="1754" spans="17:50" x14ac:dyDescent="0.3">
      <c r="Q1754" s="28"/>
      <c r="S1754" s="34"/>
      <c r="Z1754" s="123"/>
      <c r="AX1754" s="12"/>
    </row>
    <row r="1755" spans="17:50" x14ac:dyDescent="0.3">
      <c r="Q1755" s="28"/>
      <c r="S1755" s="34"/>
      <c r="Z1755" s="123"/>
      <c r="AX1755" s="12"/>
    </row>
    <row r="1756" spans="17:50" x14ac:dyDescent="0.3">
      <c r="Q1756" s="28"/>
      <c r="S1756" s="34"/>
      <c r="Z1756" s="123"/>
      <c r="AX1756" s="12"/>
    </row>
    <row r="1757" spans="17:50" x14ac:dyDescent="0.3">
      <c r="Q1757" s="28"/>
      <c r="S1757" s="34"/>
      <c r="Z1757" s="123"/>
      <c r="AX1757" s="12"/>
    </row>
    <row r="1758" spans="17:50" x14ac:dyDescent="0.3">
      <c r="Q1758" s="28"/>
      <c r="S1758" s="34"/>
      <c r="Z1758" s="123"/>
      <c r="AX1758" s="12"/>
    </row>
    <row r="1759" spans="17:50" x14ac:dyDescent="0.3">
      <c r="Q1759" s="28"/>
      <c r="S1759" s="34"/>
      <c r="Z1759" s="123"/>
      <c r="AX1759" s="12"/>
    </row>
    <row r="1760" spans="17:50" x14ac:dyDescent="0.3">
      <c r="Q1760" s="28"/>
      <c r="S1760" s="34"/>
      <c r="Z1760" s="123"/>
      <c r="AX1760" s="12"/>
    </row>
    <row r="1761" spans="17:50" x14ac:dyDescent="0.3">
      <c r="Q1761" s="28"/>
      <c r="S1761" s="34"/>
      <c r="Z1761" s="123"/>
      <c r="AX1761" s="12"/>
    </row>
    <row r="1762" spans="17:50" x14ac:dyDescent="0.3">
      <c r="Q1762" s="28"/>
      <c r="S1762" s="34"/>
      <c r="Z1762" s="123"/>
      <c r="AX1762" s="12"/>
    </row>
    <row r="1763" spans="17:50" x14ac:dyDescent="0.3">
      <c r="Q1763" s="28"/>
      <c r="S1763" s="34"/>
      <c r="Z1763" s="123"/>
      <c r="AX1763" s="12"/>
    </row>
    <row r="1764" spans="17:50" x14ac:dyDescent="0.3">
      <c r="Q1764" s="28"/>
      <c r="S1764" s="34"/>
      <c r="Z1764" s="123"/>
      <c r="AX1764" s="12"/>
    </row>
    <row r="1765" spans="17:50" x14ac:dyDescent="0.3">
      <c r="Q1765" s="28"/>
      <c r="S1765" s="34"/>
      <c r="Z1765" s="123"/>
      <c r="AX1765" s="12"/>
    </row>
    <row r="1766" spans="17:50" x14ac:dyDescent="0.3">
      <c r="Q1766" s="28"/>
      <c r="S1766" s="34"/>
      <c r="Z1766" s="123"/>
      <c r="AX1766" s="12"/>
    </row>
    <row r="1767" spans="17:50" x14ac:dyDescent="0.3">
      <c r="Q1767" s="28"/>
      <c r="S1767" s="34"/>
      <c r="Z1767" s="123"/>
      <c r="AX1767" s="12"/>
    </row>
    <row r="1768" spans="17:50" x14ac:dyDescent="0.3">
      <c r="Q1768" s="28"/>
      <c r="S1768" s="34"/>
      <c r="Z1768" s="123"/>
      <c r="AX1768" s="12"/>
    </row>
    <row r="1769" spans="17:50" x14ac:dyDescent="0.3">
      <c r="Q1769" s="28"/>
      <c r="S1769" s="34"/>
      <c r="Z1769" s="123"/>
      <c r="AX1769" s="12"/>
    </row>
    <row r="1770" spans="17:50" x14ac:dyDescent="0.3">
      <c r="Q1770" s="28"/>
      <c r="S1770" s="34"/>
      <c r="Z1770" s="123"/>
      <c r="AX1770" s="12"/>
    </row>
    <row r="1771" spans="17:50" x14ac:dyDescent="0.3">
      <c r="Q1771" s="28"/>
      <c r="S1771" s="34"/>
      <c r="Z1771" s="123"/>
      <c r="AX1771" s="12"/>
    </row>
    <row r="1772" spans="17:50" x14ac:dyDescent="0.3">
      <c r="Q1772" s="28"/>
      <c r="S1772" s="34"/>
      <c r="Z1772" s="123"/>
      <c r="AX1772" s="12"/>
    </row>
    <row r="1773" spans="17:50" x14ac:dyDescent="0.3">
      <c r="Q1773" s="28"/>
      <c r="S1773" s="34"/>
      <c r="Z1773" s="123"/>
      <c r="AX1773" s="12"/>
    </row>
    <row r="1774" spans="17:50" x14ac:dyDescent="0.3">
      <c r="Q1774" s="28"/>
      <c r="S1774" s="34"/>
      <c r="Z1774" s="123"/>
      <c r="AX1774" s="12"/>
    </row>
    <row r="1775" spans="17:50" x14ac:dyDescent="0.3">
      <c r="Q1775" s="28"/>
      <c r="S1775" s="34"/>
      <c r="Z1775" s="123"/>
      <c r="AX1775" s="12"/>
    </row>
    <row r="1776" spans="17:50" x14ac:dyDescent="0.3">
      <c r="Q1776" s="28"/>
      <c r="S1776" s="34"/>
      <c r="Z1776" s="123"/>
      <c r="AX1776" s="12"/>
    </row>
    <row r="1777" spans="17:50" x14ac:dyDescent="0.3">
      <c r="Q1777" s="28"/>
      <c r="S1777" s="34"/>
      <c r="Z1777" s="123"/>
      <c r="AX1777" s="12"/>
    </row>
    <row r="1778" spans="17:50" x14ac:dyDescent="0.3">
      <c r="Q1778" s="28"/>
      <c r="S1778" s="34"/>
      <c r="Z1778" s="123"/>
      <c r="AX1778" s="12"/>
    </row>
    <row r="1779" spans="17:50" x14ac:dyDescent="0.3">
      <c r="Q1779" s="28"/>
      <c r="S1779" s="34"/>
      <c r="Z1779" s="123"/>
      <c r="AX1779" s="12"/>
    </row>
    <row r="1780" spans="17:50" x14ac:dyDescent="0.3">
      <c r="Q1780" s="28"/>
      <c r="S1780" s="34"/>
      <c r="Z1780" s="123"/>
      <c r="AX1780" s="12"/>
    </row>
    <row r="1781" spans="17:50" x14ac:dyDescent="0.3">
      <c r="Q1781" s="28"/>
      <c r="S1781" s="34"/>
      <c r="Z1781" s="123"/>
      <c r="AX1781" s="12"/>
    </row>
    <row r="1782" spans="17:50" x14ac:dyDescent="0.3">
      <c r="Q1782" s="28"/>
      <c r="S1782" s="34"/>
      <c r="Z1782" s="123"/>
      <c r="AX1782" s="12"/>
    </row>
    <row r="1783" spans="17:50" x14ac:dyDescent="0.3">
      <c r="Q1783" s="28"/>
      <c r="S1783" s="34"/>
      <c r="Z1783" s="123"/>
      <c r="AX1783" s="12"/>
    </row>
    <row r="1784" spans="17:50" x14ac:dyDescent="0.3">
      <c r="Q1784" s="28"/>
      <c r="S1784" s="34"/>
      <c r="Z1784" s="123"/>
      <c r="AX1784" s="12"/>
    </row>
    <row r="1785" spans="17:50" x14ac:dyDescent="0.3">
      <c r="Q1785" s="28"/>
      <c r="S1785" s="34"/>
      <c r="Z1785" s="123"/>
      <c r="AX1785" s="12"/>
    </row>
    <row r="1786" spans="17:50" x14ac:dyDescent="0.3">
      <c r="Q1786" s="28"/>
      <c r="S1786" s="34"/>
      <c r="Z1786" s="123"/>
      <c r="AX1786" s="12"/>
    </row>
    <row r="1787" spans="17:50" x14ac:dyDescent="0.3">
      <c r="Q1787" s="28"/>
      <c r="S1787" s="34"/>
      <c r="Z1787" s="123"/>
      <c r="AX1787" s="12"/>
    </row>
    <row r="1788" spans="17:50" x14ac:dyDescent="0.3">
      <c r="Q1788" s="28"/>
      <c r="S1788" s="34"/>
      <c r="Z1788" s="123"/>
      <c r="AX1788" s="12"/>
    </row>
    <row r="1789" spans="17:50" x14ac:dyDescent="0.3">
      <c r="Q1789" s="28"/>
      <c r="S1789" s="34"/>
      <c r="Z1789" s="123"/>
      <c r="AX1789" s="12"/>
    </row>
    <row r="1790" spans="17:50" x14ac:dyDescent="0.3">
      <c r="Q1790" s="28"/>
      <c r="S1790" s="34"/>
      <c r="Z1790" s="123"/>
      <c r="AX1790" s="12"/>
    </row>
    <row r="1791" spans="17:50" x14ac:dyDescent="0.3">
      <c r="Q1791" s="28"/>
      <c r="S1791" s="34"/>
      <c r="Z1791" s="123"/>
      <c r="AX1791" s="12"/>
    </row>
    <row r="1792" spans="17:50" x14ac:dyDescent="0.3">
      <c r="Q1792" s="28"/>
      <c r="S1792" s="34"/>
      <c r="Z1792" s="123"/>
      <c r="AX1792" s="12"/>
    </row>
    <row r="1793" spans="17:50" x14ac:dyDescent="0.3">
      <c r="Q1793" s="28"/>
      <c r="S1793" s="34"/>
      <c r="Z1793" s="123"/>
      <c r="AX1793" s="12"/>
    </row>
    <row r="1794" spans="17:50" x14ac:dyDescent="0.3">
      <c r="Q1794" s="28"/>
      <c r="S1794" s="34"/>
      <c r="Z1794" s="123"/>
      <c r="AX1794" s="12"/>
    </row>
    <row r="1795" spans="17:50" x14ac:dyDescent="0.3">
      <c r="Q1795" s="28"/>
      <c r="S1795" s="34"/>
      <c r="Z1795" s="123"/>
      <c r="AX1795" s="12"/>
    </row>
    <row r="1796" spans="17:50" x14ac:dyDescent="0.3">
      <c r="Q1796" s="28"/>
      <c r="S1796" s="34"/>
      <c r="Z1796" s="123"/>
      <c r="AX1796" s="12"/>
    </row>
    <row r="1797" spans="17:50" x14ac:dyDescent="0.3">
      <c r="Q1797" s="28"/>
      <c r="S1797" s="34"/>
      <c r="Z1797" s="123"/>
      <c r="AX1797" s="12"/>
    </row>
    <row r="1798" spans="17:50" x14ac:dyDescent="0.3">
      <c r="Q1798" s="28"/>
      <c r="S1798" s="34"/>
      <c r="Z1798" s="123"/>
      <c r="AX1798" s="12"/>
    </row>
    <row r="1799" spans="17:50" x14ac:dyDescent="0.3">
      <c r="Q1799" s="28"/>
      <c r="S1799" s="34"/>
      <c r="Z1799" s="123"/>
      <c r="AX1799" s="12"/>
    </row>
    <row r="1800" spans="17:50" x14ac:dyDescent="0.3">
      <c r="Q1800" s="28"/>
      <c r="S1800" s="34"/>
      <c r="Z1800" s="123"/>
      <c r="AX1800" s="12"/>
    </row>
    <row r="1801" spans="17:50" x14ac:dyDescent="0.3">
      <c r="Q1801" s="28"/>
      <c r="S1801" s="34"/>
      <c r="Z1801" s="123"/>
      <c r="AX1801" s="12"/>
    </row>
    <row r="1802" spans="17:50" x14ac:dyDescent="0.3">
      <c r="Q1802" s="28"/>
      <c r="S1802" s="34"/>
      <c r="Z1802" s="123"/>
      <c r="AX1802" s="12"/>
    </row>
    <row r="1803" spans="17:50" x14ac:dyDescent="0.3">
      <c r="Q1803" s="28"/>
      <c r="S1803" s="34"/>
      <c r="Z1803" s="123"/>
      <c r="AX1803" s="12"/>
    </row>
    <row r="1804" spans="17:50" x14ac:dyDescent="0.3">
      <c r="Q1804" s="28"/>
      <c r="S1804" s="34"/>
      <c r="Z1804" s="123"/>
      <c r="AX1804" s="12"/>
    </row>
    <row r="1805" spans="17:50" x14ac:dyDescent="0.3">
      <c r="Q1805" s="28"/>
      <c r="S1805" s="34"/>
      <c r="Z1805" s="123"/>
      <c r="AX1805" s="12"/>
    </row>
    <row r="1806" spans="17:50" x14ac:dyDescent="0.3">
      <c r="Q1806" s="28"/>
      <c r="S1806" s="34"/>
      <c r="Z1806" s="123"/>
      <c r="AX1806" s="12"/>
    </row>
    <row r="1807" spans="17:50" x14ac:dyDescent="0.3">
      <c r="Q1807" s="28"/>
      <c r="S1807" s="34"/>
      <c r="Z1807" s="123"/>
      <c r="AX1807" s="12"/>
    </row>
    <row r="1808" spans="17:50" x14ac:dyDescent="0.3">
      <c r="Q1808" s="28"/>
      <c r="S1808" s="34"/>
      <c r="Z1808" s="123"/>
      <c r="AX1808" s="12"/>
    </row>
    <row r="1809" spans="17:50" x14ac:dyDescent="0.3">
      <c r="Q1809" s="28"/>
      <c r="S1809" s="34"/>
      <c r="Z1809" s="123"/>
      <c r="AX1809" s="12"/>
    </row>
    <row r="1810" spans="17:50" x14ac:dyDescent="0.3">
      <c r="Q1810" s="28"/>
      <c r="S1810" s="34"/>
      <c r="Z1810" s="123"/>
      <c r="AX1810" s="12"/>
    </row>
    <row r="1811" spans="17:50" x14ac:dyDescent="0.3">
      <c r="Q1811" s="28"/>
      <c r="S1811" s="34"/>
      <c r="Z1811" s="123"/>
      <c r="AX1811" s="12"/>
    </row>
    <row r="1812" spans="17:50" x14ac:dyDescent="0.3">
      <c r="Q1812" s="28"/>
      <c r="S1812" s="34"/>
      <c r="Z1812" s="123"/>
      <c r="AX1812" s="12"/>
    </row>
    <row r="1813" spans="17:50" x14ac:dyDescent="0.3">
      <c r="Q1813" s="28"/>
      <c r="S1813" s="34"/>
      <c r="Z1813" s="123"/>
      <c r="AX1813" s="12"/>
    </row>
    <row r="1814" spans="17:50" x14ac:dyDescent="0.3">
      <c r="Q1814" s="28"/>
      <c r="S1814" s="34"/>
      <c r="Z1814" s="123"/>
      <c r="AX1814" s="12"/>
    </row>
    <row r="1815" spans="17:50" x14ac:dyDescent="0.3">
      <c r="Q1815" s="28"/>
      <c r="S1815" s="34"/>
      <c r="Z1815" s="123"/>
      <c r="AX1815" s="12"/>
    </row>
    <row r="1816" spans="17:50" x14ac:dyDescent="0.3">
      <c r="Q1816" s="28"/>
      <c r="S1816" s="34"/>
      <c r="Z1816" s="123"/>
      <c r="AX1816" s="12"/>
    </row>
    <row r="1817" spans="17:50" x14ac:dyDescent="0.3">
      <c r="Q1817" s="28"/>
      <c r="S1817" s="34"/>
      <c r="Z1817" s="123"/>
      <c r="AX1817" s="12"/>
    </row>
    <row r="1818" spans="17:50" x14ac:dyDescent="0.3">
      <c r="Q1818" s="28"/>
      <c r="S1818" s="34"/>
      <c r="Z1818" s="123"/>
      <c r="AX1818" s="12"/>
    </row>
    <row r="1819" spans="17:50" x14ac:dyDescent="0.3">
      <c r="Q1819" s="28"/>
      <c r="S1819" s="34"/>
      <c r="Z1819" s="123"/>
      <c r="AX1819" s="12"/>
    </row>
    <row r="1820" spans="17:50" x14ac:dyDescent="0.3">
      <c r="Q1820" s="28"/>
      <c r="S1820" s="34"/>
      <c r="Z1820" s="123"/>
      <c r="AX1820" s="12"/>
    </row>
    <row r="1821" spans="17:50" x14ac:dyDescent="0.3">
      <c r="Q1821" s="28"/>
      <c r="S1821" s="34"/>
      <c r="Z1821" s="123"/>
      <c r="AX1821" s="12"/>
    </row>
    <row r="1822" spans="17:50" x14ac:dyDescent="0.3">
      <c r="Q1822" s="28"/>
      <c r="S1822" s="34"/>
      <c r="Z1822" s="123"/>
      <c r="AX1822" s="12"/>
    </row>
    <row r="1823" spans="17:50" x14ac:dyDescent="0.3">
      <c r="Q1823" s="28"/>
      <c r="S1823" s="34"/>
      <c r="Z1823" s="123"/>
      <c r="AX1823" s="12"/>
    </row>
    <row r="1824" spans="17:50" x14ac:dyDescent="0.3">
      <c r="Q1824" s="28"/>
      <c r="S1824" s="34"/>
      <c r="Z1824" s="123"/>
      <c r="AX1824" s="12"/>
    </row>
    <row r="1825" spans="17:50" x14ac:dyDescent="0.3">
      <c r="Q1825" s="28"/>
      <c r="S1825" s="34"/>
      <c r="Z1825" s="123"/>
      <c r="AX1825" s="12"/>
    </row>
    <row r="1826" spans="17:50" x14ac:dyDescent="0.3">
      <c r="Q1826" s="28"/>
      <c r="S1826" s="34"/>
      <c r="Z1826" s="123"/>
      <c r="AX1826" s="12"/>
    </row>
    <row r="1827" spans="17:50" x14ac:dyDescent="0.3">
      <c r="Q1827" s="28"/>
      <c r="S1827" s="34"/>
      <c r="Z1827" s="123"/>
      <c r="AX1827" s="12"/>
    </row>
    <row r="1828" spans="17:50" x14ac:dyDescent="0.3">
      <c r="Q1828" s="28"/>
      <c r="S1828" s="34"/>
      <c r="Z1828" s="123"/>
      <c r="AX1828" s="12"/>
    </row>
    <row r="1829" spans="17:50" x14ac:dyDescent="0.3">
      <c r="Q1829" s="28"/>
      <c r="S1829" s="34"/>
      <c r="Z1829" s="123"/>
      <c r="AX1829" s="12"/>
    </row>
    <row r="1830" spans="17:50" x14ac:dyDescent="0.3">
      <c r="Q1830" s="28"/>
      <c r="S1830" s="34"/>
      <c r="Z1830" s="123"/>
      <c r="AX1830" s="12"/>
    </row>
    <row r="1831" spans="17:50" x14ac:dyDescent="0.3">
      <c r="Q1831" s="28"/>
      <c r="S1831" s="34"/>
      <c r="Z1831" s="123"/>
      <c r="AX1831" s="12"/>
    </row>
    <row r="1832" spans="17:50" x14ac:dyDescent="0.3">
      <c r="Q1832" s="28"/>
      <c r="S1832" s="34"/>
      <c r="Z1832" s="123"/>
      <c r="AX1832" s="12"/>
    </row>
    <row r="1833" spans="17:50" x14ac:dyDescent="0.3">
      <c r="Q1833" s="28"/>
      <c r="S1833" s="34"/>
      <c r="Z1833" s="123"/>
      <c r="AX1833" s="12"/>
    </row>
    <row r="1834" spans="17:50" x14ac:dyDescent="0.3">
      <c r="Q1834" s="28"/>
      <c r="S1834" s="34"/>
      <c r="Z1834" s="123"/>
      <c r="AX1834" s="12"/>
    </row>
    <row r="1835" spans="17:50" x14ac:dyDescent="0.3">
      <c r="Q1835" s="28"/>
      <c r="S1835" s="34"/>
      <c r="Z1835" s="123"/>
      <c r="AX1835" s="12"/>
    </row>
    <row r="1836" spans="17:50" x14ac:dyDescent="0.3">
      <c r="Q1836" s="28"/>
      <c r="S1836" s="34"/>
      <c r="Z1836" s="123"/>
      <c r="AX1836" s="12"/>
    </row>
    <row r="1837" spans="17:50" x14ac:dyDescent="0.3">
      <c r="Q1837" s="28"/>
      <c r="S1837" s="34"/>
      <c r="Z1837" s="123"/>
      <c r="AX1837" s="12"/>
    </row>
    <row r="1838" spans="17:50" x14ac:dyDescent="0.3">
      <c r="Q1838" s="28"/>
      <c r="S1838" s="34"/>
      <c r="Z1838" s="123"/>
      <c r="AX1838" s="12"/>
    </row>
    <row r="1839" spans="17:50" x14ac:dyDescent="0.3">
      <c r="Q1839" s="28"/>
      <c r="S1839" s="34"/>
      <c r="Z1839" s="123"/>
      <c r="AX1839" s="12"/>
    </row>
    <row r="1840" spans="17:50" x14ac:dyDescent="0.3">
      <c r="Q1840" s="28"/>
      <c r="S1840" s="34"/>
      <c r="Z1840" s="123"/>
      <c r="AX1840" s="12"/>
    </row>
    <row r="1841" spans="17:50" x14ac:dyDescent="0.3">
      <c r="Q1841" s="28"/>
      <c r="S1841" s="34"/>
      <c r="Z1841" s="123"/>
      <c r="AX1841" s="12"/>
    </row>
    <row r="1842" spans="17:50" x14ac:dyDescent="0.3">
      <c r="Q1842" s="28"/>
      <c r="S1842" s="34"/>
      <c r="Z1842" s="123"/>
      <c r="AX1842" s="12"/>
    </row>
    <row r="1843" spans="17:50" x14ac:dyDescent="0.3">
      <c r="Q1843" s="28"/>
      <c r="S1843" s="34"/>
      <c r="Z1843" s="123"/>
      <c r="AX1843" s="12"/>
    </row>
    <row r="1844" spans="17:50" x14ac:dyDescent="0.3">
      <c r="Q1844" s="28"/>
      <c r="S1844" s="34"/>
      <c r="Z1844" s="123"/>
      <c r="AX1844" s="12"/>
    </row>
    <row r="1845" spans="17:50" x14ac:dyDescent="0.3">
      <c r="Q1845" s="28"/>
      <c r="S1845" s="34"/>
      <c r="Z1845" s="123"/>
      <c r="AX1845" s="12"/>
    </row>
    <row r="1846" spans="17:50" x14ac:dyDescent="0.3">
      <c r="Q1846" s="28"/>
      <c r="S1846" s="34"/>
      <c r="Z1846" s="123"/>
      <c r="AX1846" s="12"/>
    </row>
    <row r="1847" spans="17:50" x14ac:dyDescent="0.3">
      <c r="Q1847" s="28"/>
      <c r="S1847" s="34"/>
      <c r="Z1847" s="123"/>
      <c r="AX1847" s="12"/>
    </row>
    <row r="1848" spans="17:50" x14ac:dyDescent="0.3">
      <c r="Q1848" s="28"/>
      <c r="S1848" s="34"/>
      <c r="Z1848" s="123"/>
      <c r="AX1848" s="12"/>
    </row>
    <row r="1849" spans="17:50" x14ac:dyDescent="0.3">
      <c r="Q1849" s="28"/>
      <c r="S1849" s="34"/>
      <c r="Z1849" s="123"/>
      <c r="AX1849" s="12"/>
    </row>
    <row r="1850" spans="17:50" x14ac:dyDescent="0.3">
      <c r="Q1850" s="28"/>
      <c r="S1850" s="34"/>
      <c r="Z1850" s="123"/>
      <c r="AX1850" s="12"/>
    </row>
    <row r="1851" spans="17:50" x14ac:dyDescent="0.3">
      <c r="Q1851" s="28"/>
      <c r="S1851" s="34"/>
      <c r="Z1851" s="123"/>
      <c r="AX1851" s="12"/>
    </row>
    <row r="1852" spans="17:50" x14ac:dyDescent="0.3">
      <c r="Q1852" s="28"/>
      <c r="S1852" s="34"/>
      <c r="Z1852" s="123"/>
      <c r="AX1852" s="12"/>
    </row>
    <row r="1853" spans="17:50" x14ac:dyDescent="0.3">
      <c r="Q1853" s="28"/>
      <c r="S1853" s="34"/>
      <c r="Z1853" s="123"/>
      <c r="AX1853" s="12"/>
    </row>
    <row r="1854" spans="17:50" x14ac:dyDescent="0.3">
      <c r="Q1854" s="28"/>
      <c r="S1854" s="34"/>
      <c r="Z1854" s="123"/>
      <c r="AX1854" s="12"/>
    </row>
    <row r="1855" spans="17:50" x14ac:dyDescent="0.3">
      <c r="Q1855" s="28"/>
      <c r="S1855" s="34"/>
      <c r="Z1855" s="123"/>
      <c r="AX1855" s="12"/>
    </row>
    <row r="1856" spans="17:50" x14ac:dyDescent="0.3">
      <c r="Q1856" s="28"/>
      <c r="S1856" s="34"/>
      <c r="Z1856" s="123"/>
      <c r="AX1856" s="12"/>
    </row>
    <row r="1857" spans="17:50" x14ac:dyDescent="0.3">
      <c r="Q1857" s="28"/>
      <c r="S1857" s="34"/>
      <c r="Z1857" s="123"/>
      <c r="AX1857" s="12"/>
    </row>
    <row r="1858" spans="17:50" x14ac:dyDescent="0.3">
      <c r="Q1858" s="28"/>
      <c r="S1858" s="34"/>
      <c r="Z1858" s="123"/>
      <c r="AX1858" s="12"/>
    </row>
    <row r="1859" spans="17:50" x14ac:dyDescent="0.3">
      <c r="Q1859" s="28"/>
      <c r="S1859" s="34"/>
      <c r="Z1859" s="123"/>
      <c r="AX1859" s="12"/>
    </row>
    <row r="1860" spans="17:50" x14ac:dyDescent="0.3">
      <c r="Q1860" s="28"/>
      <c r="S1860" s="34"/>
      <c r="Z1860" s="123"/>
      <c r="AX1860" s="12"/>
    </row>
    <row r="1861" spans="17:50" x14ac:dyDescent="0.3">
      <c r="Q1861" s="28"/>
      <c r="S1861" s="34"/>
      <c r="Z1861" s="123"/>
      <c r="AX1861" s="12"/>
    </row>
    <row r="1862" spans="17:50" x14ac:dyDescent="0.3">
      <c r="Q1862" s="28"/>
      <c r="S1862" s="34"/>
      <c r="Z1862" s="123"/>
      <c r="AX1862" s="12"/>
    </row>
    <row r="1863" spans="17:50" x14ac:dyDescent="0.3">
      <c r="Q1863" s="28"/>
      <c r="S1863" s="34"/>
      <c r="Z1863" s="123"/>
      <c r="AX1863" s="12"/>
    </row>
    <row r="1864" spans="17:50" x14ac:dyDescent="0.3">
      <c r="Q1864" s="28"/>
      <c r="S1864" s="34"/>
      <c r="Z1864" s="123"/>
      <c r="AX1864" s="12"/>
    </row>
    <row r="1865" spans="17:50" x14ac:dyDescent="0.3">
      <c r="Q1865" s="28"/>
      <c r="S1865" s="34"/>
      <c r="Z1865" s="123"/>
      <c r="AX1865" s="12"/>
    </row>
    <row r="1866" spans="17:50" x14ac:dyDescent="0.3">
      <c r="Q1866" s="28"/>
      <c r="S1866" s="34"/>
      <c r="Z1866" s="123"/>
      <c r="AX1866" s="12"/>
    </row>
    <row r="1867" spans="17:50" x14ac:dyDescent="0.3">
      <c r="Q1867" s="28"/>
      <c r="S1867" s="34"/>
      <c r="Z1867" s="123"/>
      <c r="AX1867" s="12"/>
    </row>
    <row r="1868" spans="17:50" x14ac:dyDescent="0.3">
      <c r="Q1868" s="28"/>
      <c r="S1868" s="34"/>
      <c r="Z1868" s="123"/>
      <c r="AX1868" s="12"/>
    </row>
    <row r="1869" spans="17:50" x14ac:dyDescent="0.3">
      <c r="Q1869" s="28"/>
      <c r="S1869" s="34"/>
      <c r="Z1869" s="123"/>
      <c r="AX1869" s="12"/>
    </row>
    <row r="1870" spans="17:50" x14ac:dyDescent="0.3">
      <c r="Q1870" s="28"/>
      <c r="S1870" s="34"/>
      <c r="Z1870" s="123"/>
      <c r="AX1870" s="12"/>
    </row>
    <row r="1871" spans="17:50" x14ac:dyDescent="0.3">
      <c r="Q1871" s="28"/>
      <c r="S1871" s="34"/>
      <c r="Z1871" s="123"/>
      <c r="AX1871" s="12"/>
    </row>
    <row r="1872" spans="17:50" x14ac:dyDescent="0.3">
      <c r="Q1872" s="28"/>
      <c r="S1872" s="34"/>
      <c r="Z1872" s="123"/>
      <c r="AX1872" s="12"/>
    </row>
    <row r="1873" spans="17:50" x14ac:dyDescent="0.3">
      <c r="Q1873" s="28"/>
      <c r="S1873" s="34"/>
      <c r="Z1873" s="123"/>
      <c r="AX1873" s="12"/>
    </row>
    <row r="1874" spans="17:50" x14ac:dyDescent="0.3">
      <c r="Q1874" s="28"/>
      <c r="S1874" s="34"/>
      <c r="Z1874" s="123"/>
      <c r="AX1874" s="12"/>
    </row>
    <row r="1875" spans="17:50" x14ac:dyDescent="0.3">
      <c r="Q1875" s="28"/>
      <c r="S1875" s="34"/>
      <c r="Z1875" s="123"/>
      <c r="AX1875" s="12"/>
    </row>
    <row r="1876" spans="17:50" x14ac:dyDescent="0.3">
      <c r="Q1876" s="28"/>
      <c r="S1876" s="34"/>
      <c r="Z1876" s="123"/>
      <c r="AX1876" s="12"/>
    </row>
    <row r="1877" spans="17:50" x14ac:dyDescent="0.3">
      <c r="Q1877" s="28"/>
      <c r="S1877" s="34"/>
      <c r="Z1877" s="123"/>
      <c r="AX1877" s="12"/>
    </row>
    <row r="1878" spans="17:50" x14ac:dyDescent="0.3">
      <c r="Q1878" s="28"/>
      <c r="S1878" s="34"/>
      <c r="Z1878" s="123"/>
      <c r="AX1878" s="12"/>
    </row>
    <row r="1879" spans="17:50" x14ac:dyDescent="0.3">
      <c r="Q1879" s="28"/>
      <c r="S1879" s="34"/>
      <c r="Z1879" s="123"/>
      <c r="AX1879" s="12"/>
    </row>
    <row r="1880" spans="17:50" x14ac:dyDescent="0.3">
      <c r="Q1880" s="28"/>
      <c r="S1880" s="34"/>
      <c r="Z1880" s="123"/>
      <c r="AX1880" s="12"/>
    </row>
    <row r="1881" spans="17:50" x14ac:dyDescent="0.3">
      <c r="Q1881" s="28"/>
      <c r="S1881" s="34"/>
      <c r="Z1881" s="123"/>
      <c r="AX1881" s="12"/>
    </row>
    <row r="1882" spans="17:50" x14ac:dyDescent="0.3">
      <c r="Q1882" s="28"/>
      <c r="S1882" s="34"/>
      <c r="Z1882" s="123"/>
      <c r="AX1882" s="12"/>
    </row>
    <row r="1883" spans="17:50" x14ac:dyDescent="0.3">
      <c r="Q1883" s="28"/>
      <c r="S1883" s="34"/>
      <c r="Z1883" s="123"/>
      <c r="AX1883" s="12"/>
    </row>
    <row r="1884" spans="17:50" x14ac:dyDescent="0.3">
      <c r="Q1884" s="28"/>
      <c r="S1884" s="34"/>
      <c r="Z1884" s="123"/>
      <c r="AX1884" s="12"/>
    </row>
    <row r="1885" spans="17:50" x14ac:dyDescent="0.3">
      <c r="Q1885" s="28"/>
      <c r="S1885" s="34"/>
      <c r="Z1885" s="123"/>
      <c r="AX1885" s="12"/>
    </row>
    <row r="1886" spans="17:50" x14ac:dyDescent="0.3">
      <c r="Q1886" s="28"/>
      <c r="S1886" s="34"/>
      <c r="Z1886" s="123"/>
      <c r="AX1886" s="12"/>
    </row>
    <row r="1887" spans="17:50" x14ac:dyDescent="0.3">
      <c r="Q1887" s="28"/>
      <c r="S1887" s="34"/>
      <c r="Z1887" s="123"/>
      <c r="AX1887" s="12"/>
    </row>
    <row r="1888" spans="17:50" x14ac:dyDescent="0.3">
      <c r="Q1888" s="28"/>
      <c r="S1888" s="34"/>
      <c r="Z1888" s="123"/>
      <c r="AX1888" s="12"/>
    </row>
    <row r="1889" spans="12:50" x14ac:dyDescent="0.3">
      <c r="Q1889" s="28"/>
      <c r="S1889" s="34"/>
      <c r="Z1889" s="123"/>
      <c r="AX1889" s="12"/>
    </row>
    <row r="1890" spans="12:50" x14ac:dyDescent="0.3">
      <c r="Q1890" s="28"/>
      <c r="S1890" s="34"/>
      <c r="Z1890" s="123"/>
      <c r="AX1890" s="12"/>
    </row>
    <row r="1891" spans="12:50" x14ac:dyDescent="0.3">
      <c r="Q1891" s="28"/>
      <c r="S1891" s="34"/>
      <c r="Z1891" s="123"/>
      <c r="AX1891" s="12"/>
    </row>
    <row r="1892" spans="12:50" x14ac:dyDescent="0.3">
      <c r="Q1892" s="28"/>
      <c r="S1892" s="34"/>
      <c r="Z1892" s="123"/>
      <c r="AX1892" s="12"/>
    </row>
    <row r="1893" spans="12:50" x14ac:dyDescent="0.3">
      <c r="Q1893" s="28"/>
      <c r="S1893" s="34"/>
      <c r="Z1893" s="123"/>
      <c r="AX1893" s="12"/>
    </row>
    <row r="1894" spans="12:50" x14ac:dyDescent="0.3">
      <c r="Q1894" s="28"/>
      <c r="S1894" s="34"/>
      <c r="Z1894" s="123"/>
      <c r="AX1894" s="12"/>
    </row>
    <row r="1895" spans="12:50" x14ac:dyDescent="0.3">
      <c r="Q1895" s="28"/>
      <c r="S1895" s="34"/>
      <c r="Z1895" s="123"/>
      <c r="AX1895" s="12"/>
    </row>
    <row r="1896" spans="12:50" x14ac:dyDescent="0.3">
      <c r="Q1896" s="28"/>
      <c r="S1896" s="34"/>
      <c r="Z1896" s="123"/>
      <c r="AX1896" s="12"/>
    </row>
    <row r="1897" spans="12:50" x14ac:dyDescent="0.3">
      <c r="Q1897" s="28"/>
      <c r="S1897" s="34"/>
      <c r="Z1897" s="123"/>
      <c r="AX1897" s="12"/>
    </row>
    <row r="1898" spans="12:50" x14ac:dyDescent="0.3">
      <c r="Q1898" s="28"/>
      <c r="S1898" s="34"/>
      <c r="Z1898" s="123"/>
      <c r="AX1898" s="12"/>
    </row>
    <row r="1899" spans="12:50" x14ac:dyDescent="0.3">
      <c r="Q1899" s="28"/>
      <c r="S1899" s="34"/>
      <c r="Z1899" s="123"/>
      <c r="AX1899" s="12"/>
    </row>
    <row r="1900" spans="12:50" x14ac:dyDescent="0.3">
      <c r="Q1900" s="28"/>
      <c r="S1900" s="34"/>
      <c r="Z1900" s="123"/>
      <c r="AX1900" s="12"/>
    </row>
    <row r="1901" spans="12:50" x14ac:dyDescent="0.3">
      <c r="Q1901" s="28"/>
      <c r="S1901" s="34"/>
      <c r="Z1901" s="123"/>
      <c r="AX1901" s="12"/>
    </row>
    <row r="1902" spans="12:50" x14ac:dyDescent="0.3">
      <c r="Q1902" s="28"/>
      <c r="S1902" s="34"/>
      <c r="Z1902" s="123"/>
      <c r="AX1902" s="12"/>
    </row>
    <row r="1903" spans="12:50" x14ac:dyDescent="0.3">
      <c r="L1903"/>
      <c r="M1903"/>
      <c r="N1903"/>
      <c r="O1903"/>
      <c r="Z1903" s="123"/>
    </row>
    <row r="1904" spans="12:50" x14ac:dyDescent="0.3">
      <c r="L1904"/>
      <c r="M1904"/>
      <c r="N1904"/>
      <c r="O1904"/>
      <c r="Z1904" s="123"/>
    </row>
    <row r="1905" spans="12:26" x14ac:dyDescent="0.3">
      <c r="L1905"/>
      <c r="M1905"/>
      <c r="N1905"/>
      <c r="O1905"/>
      <c r="Z1905" s="123"/>
    </row>
    <row r="1906" spans="12:26" x14ac:dyDescent="0.3">
      <c r="L1906"/>
      <c r="M1906"/>
      <c r="N1906"/>
      <c r="O1906"/>
      <c r="Z1906" s="123"/>
    </row>
    <row r="1907" spans="12:26" x14ac:dyDescent="0.3">
      <c r="L1907"/>
      <c r="M1907"/>
      <c r="N1907"/>
      <c r="O1907"/>
      <c r="Z1907" s="123"/>
    </row>
    <row r="1908" spans="12:26" x14ac:dyDescent="0.3">
      <c r="L1908"/>
      <c r="M1908"/>
      <c r="N1908"/>
      <c r="O1908"/>
      <c r="Z1908" s="123"/>
    </row>
    <row r="1909" spans="12:26" x14ac:dyDescent="0.3">
      <c r="L1909"/>
      <c r="M1909"/>
      <c r="N1909"/>
      <c r="O1909"/>
      <c r="Z1909" s="123"/>
    </row>
    <row r="1910" spans="12:26" x14ac:dyDescent="0.3">
      <c r="L1910"/>
      <c r="M1910"/>
      <c r="N1910"/>
      <c r="O1910"/>
      <c r="Z1910" s="123"/>
    </row>
    <row r="1911" spans="12:26" x14ac:dyDescent="0.3">
      <c r="L1911"/>
      <c r="M1911"/>
      <c r="N1911"/>
      <c r="O1911"/>
      <c r="Z1911" s="123"/>
    </row>
    <row r="1912" spans="12:26" x14ac:dyDescent="0.3">
      <c r="L1912"/>
      <c r="M1912"/>
      <c r="N1912"/>
      <c r="O1912"/>
      <c r="Z1912" s="123"/>
    </row>
    <row r="1913" spans="12:26" x14ac:dyDescent="0.3">
      <c r="L1913"/>
      <c r="M1913"/>
      <c r="N1913"/>
      <c r="O1913"/>
      <c r="Z1913" s="123"/>
    </row>
    <row r="1914" spans="12:26" x14ac:dyDescent="0.3">
      <c r="L1914"/>
      <c r="M1914"/>
      <c r="N1914"/>
      <c r="O1914"/>
      <c r="Z1914" s="123"/>
    </row>
    <row r="1915" spans="12:26" x14ac:dyDescent="0.3">
      <c r="L1915"/>
      <c r="M1915"/>
      <c r="N1915"/>
      <c r="O1915"/>
      <c r="Z1915" s="123"/>
    </row>
    <row r="1916" spans="12:26" x14ac:dyDescent="0.3">
      <c r="L1916"/>
      <c r="M1916"/>
      <c r="N1916"/>
      <c r="O1916"/>
      <c r="Z1916" s="123"/>
    </row>
    <row r="1917" spans="12:26" x14ac:dyDescent="0.3">
      <c r="L1917"/>
      <c r="M1917"/>
      <c r="N1917"/>
      <c r="O1917"/>
      <c r="Z1917" s="123"/>
    </row>
    <row r="1918" spans="12:26" x14ac:dyDescent="0.3">
      <c r="L1918"/>
      <c r="M1918"/>
      <c r="N1918"/>
      <c r="O1918"/>
      <c r="Z1918" s="123"/>
    </row>
    <row r="1919" spans="12:26" x14ac:dyDescent="0.3">
      <c r="L1919"/>
      <c r="M1919"/>
      <c r="N1919"/>
      <c r="O1919"/>
      <c r="Z1919" s="123"/>
    </row>
    <row r="1920" spans="12:26" x14ac:dyDescent="0.3">
      <c r="L1920"/>
      <c r="M1920"/>
      <c r="N1920"/>
      <c r="O1920"/>
      <c r="Z1920" s="123"/>
    </row>
    <row r="1921" spans="12:26" x14ac:dyDescent="0.3">
      <c r="L1921"/>
      <c r="M1921"/>
      <c r="N1921"/>
      <c r="O1921"/>
      <c r="Z1921" s="123"/>
    </row>
    <row r="1922" spans="12:26" x14ac:dyDescent="0.3">
      <c r="L1922"/>
      <c r="M1922"/>
      <c r="N1922"/>
      <c r="O1922"/>
      <c r="Z1922" s="123"/>
    </row>
    <row r="1923" spans="12:26" x14ac:dyDescent="0.3">
      <c r="L1923"/>
      <c r="M1923"/>
      <c r="N1923"/>
      <c r="O1923"/>
      <c r="Z1923" s="123"/>
    </row>
    <row r="1924" spans="12:26" x14ac:dyDescent="0.3">
      <c r="L1924"/>
      <c r="M1924"/>
      <c r="N1924"/>
      <c r="O1924"/>
      <c r="Z1924" s="123"/>
    </row>
    <row r="1925" spans="12:26" x14ac:dyDescent="0.3">
      <c r="L1925"/>
      <c r="M1925"/>
      <c r="N1925"/>
      <c r="O1925"/>
      <c r="Z1925" s="123"/>
    </row>
    <row r="1926" spans="12:26" x14ac:dyDescent="0.3">
      <c r="L1926"/>
      <c r="M1926"/>
      <c r="N1926"/>
      <c r="O1926"/>
      <c r="Z1926" s="123"/>
    </row>
    <row r="1927" spans="12:26" x14ac:dyDescent="0.3">
      <c r="L1927"/>
      <c r="M1927"/>
      <c r="N1927"/>
      <c r="O1927"/>
      <c r="Z1927" s="123"/>
    </row>
    <row r="1928" spans="12:26" x14ac:dyDescent="0.3">
      <c r="L1928"/>
      <c r="M1928"/>
      <c r="N1928"/>
      <c r="O1928"/>
      <c r="Z1928" s="123"/>
    </row>
    <row r="1929" spans="12:26" x14ac:dyDescent="0.3">
      <c r="L1929"/>
      <c r="M1929"/>
      <c r="N1929"/>
      <c r="O1929"/>
      <c r="Z1929" s="123"/>
    </row>
    <row r="1930" spans="12:26" x14ac:dyDescent="0.3">
      <c r="L1930"/>
      <c r="M1930"/>
      <c r="N1930"/>
      <c r="O1930"/>
      <c r="Z1930" s="123"/>
    </row>
    <row r="1931" spans="12:26" x14ac:dyDescent="0.3">
      <c r="L1931"/>
      <c r="M1931"/>
      <c r="N1931"/>
      <c r="O1931"/>
      <c r="Z1931" s="123"/>
    </row>
    <row r="1932" spans="12:26" x14ac:dyDescent="0.3">
      <c r="L1932"/>
      <c r="M1932"/>
      <c r="N1932"/>
      <c r="O1932"/>
      <c r="Z1932" s="123"/>
    </row>
    <row r="1933" spans="12:26" x14ac:dyDescent="0.3">
      <c r="L1933"/>
      <c r="M1933"/>
      <c r="N1933"/>
      <c r="O1933"/>
      <c r="Z1933" s="123"/>
    </row>
    <row r="1934" spans="12:26" x14ac:dyDescent="0.3">
      <c r="L1934"/>
      <c r="M1934"/>
      <c r="N1934"/>
      <c r="O1934"/>
      <c r="Z1934" s="123"/>
    </row>
    <row r="1935" spans="12:26" x14ac:dyDescent="0.3">
      <c r="L1935"/>
      <c r="M1935"/>
      <c r="N1935"/>
      <c r="O1935"/>
      <c r="Z1935" s="123"/>
    </row>
    <row r="1936" spans="12:26" x14ac:dyDescent="0.3">
      <c r="L1936"/>
      <c r="M1936"/>
      <c r="N1936"/>
      <c r="O1936"/>
      <c r="Z1936" s="123"/>
    </row>
    <row r="1937" spans="12:26" x14ac:dyDescent="0.3">
      <c r="L1937"/>
      <c r="M1937"/>
      <c r="N1937"/>
      <c r="O1937"/>
      <c r="Z1937" s="123"/>
    </row>
    <row r="1938" spans="12:26" x14ac:dyDescent="0.3">
      <c r="L1938"/>
      <c r="M1938"/>
      <c r="N1938"/>
      <c r="O1938"/>
      <c r="Z1938" s="123"/>
    </row>
    <row r="1939" spans="12:26" x14ac:dyDescent="0.3">
      <c r="L1939"/>
      <c r="M1939"/>
      <c r="N1939"/>
      <c r="O1939"/>
      <c r="Z1939" s="123"/>
    </row>
    <row r="1940" spans="12:26" x14ac:dyDescent="0.3">
      <c r="L1940"/>
      <c r="M1940"/>
      <c r="N1940"/>
      <c r="O1940"/>
      <c r="Z1940" s="123"/>
    </row>
    <row r="1941" spans="12:26" x14ac:dyDescent="0.3">
      <c r="L1941"/>
      <c r="M1941"/>
      <c r="N1941"/>
      <c r="O1941"/>
      <c r="Z1941" s="123"/>
    </row>
    <row r="1942" spans="12:26" x14ac:dyDescent="0.3">
      <c r="L1942"/>
      <c r="M1942"/>
      <c r="N1942"/>
      <c r="O1942"/>
      <c r="Z1942" s="123"/>
    </row>
    <row r="1943" spans="12:26" x14ac:dyDescent="0.3">
      <c r="L1943"/>
      <c r="M1943"/>
      <c r="N1943"/>
      <c r="O1943"/>
      <c r="Z1943" s="123"/>
    </row>
    <row r="1944" spans="12:26" x14ac:dyDescent="0.3">
      <c r="L1944"/>
      <c r="M1944"/>
      <c r="N1944"/>
      <c r="O1944"/>
      <c r="Z1944" s="123"/>
    </row>
    <row r="1945" spans="12:26" x14ac:dyDescent="0.3">
      <c r="L1945"/>
      <c r="M1945"/>
      <c r="N1945"/>
      <c r="O1945"/>
      <c r="Z1945" s="123"/>
    </row>
    <row r="1946" spans="12:26" x14ac:dyDescent="0.3">
      <c r="L1946"/>
      <c r="M1946"/>
      <c r="N1946"/>
      <c r="O1946"/>
      <c r="Z1946" s="123"/>
    </row>
    <row r="1947" spans="12:26" x14ac:dyDescent="0.3">
      <c r="L1947"/>
      <c r="M1947"/>
      <c r="N1947"/>
      <c r="O1947"/>
      <c r="Z1947" s="123"/>
    </row>
    <row r="1948" spans="12:26" x14ac:dyDescent="0.3">
      <c r="L1948"/>
      <c r="M1948"/>
      <c r="N1948"/>
      <c r="O1948"/>
      <c r="Z1948" s="123"/>
    </row>
    <row r="1949" spans="12:26" x14ac:dyDescent="0.3">
      <c r="L1949"/>
      <c r="M1949"/>
      <c r="N1949"/>
      <c r="O1949"/>
      <c r="Z1949" s="123"/>
    </row>
    <row r="1950" spans="12:26" x14ac:dyDescent="0.3">
      <c r="L1950"/>
      <c r="M1950"/>
      <c r="N1950"/>
      <c r="O1950"/>
      <c r="Z1950" s="123"/>
    </row>
    <row r="1951" spans="12:26" x14ac:dyDescent="0.3">
      <c r="L1951"/>
      <c r="M1951"/>
      <c r="N1951"/>
      <c r="O1951"/>
      <c r="Z1951" s="123"/>
    </row>
    <row r="1952" spans="12:26" x14ac:dyDescent="0.3">
      <c r="L1952"/>
      <c r="M1952"/>
      <c r="N1952"/>
      <c r="O1952"/>
      <c r="Z1952" s="123"/>
    </row>
    <row r="1953" spans="12:26" x14ac:dyDescent="0.3">
      <c r="L1953"/>
      <c r="M1953"/>
      <c r="N1953"/>
      <c r="O1953"/>
      <c r="Z1953" s="123"/>
    </row>
    <row r="1954" spans="12:26" x14ac:dyDescent="0.3">
      <c r="L1954"/>
      <c r="M1954"/>
      <c r="N1954"/>
      <c r="O1954"/>
      <c r="Z1954" s="123"/>
    </row>
    <row r="1955" spans="12:26" x14ac:dyDescent="0.3">
      <c r="L1955"/>
      <c r="M1955"/>
      <c r="N1955"/>
      <c r="O1955"/>
      <c r="Z1955" s="123"/>
    </row>
    <row r="1956" spans="12:26" x14ac:dyDescent="0.3">
      <c r="L1956"/>
      <c r="M1956"/>
      <c r="N1956"/>
      <c r="O1956"/>
      <c r="Z1956" s="123"/>
    </row>
    <row r="1957" spans="12:26" x14ac:dyDescent="0.3">
      <c r="L1957"/>
      <c r="M1957"/>
      <c r="N1957"/>
      <c r="O1957"/>
      <c r="Z1957" s="123"/>
    </row>
    <row r="1958" spans="12:26" x14ac:dyDescent="0.3">
      <c r="L1958"/>
      <c r="M1958"/>
      <c r="N1958"/>
      <c r="O1958"/>
      <c r="Z1958" s="123"/>
    </row>
    <row r="1959" spans="12:26" x14ac:dyDescent="0.3">
      <c r="L1959"/>
      <c r="M1959"/>
      <c r="N1959"/>
      <c r="O1959"/>
      <c r="Z1959" s="123"/>
    </row>
    <row r="1960" spans="12:26" x14ac:dyDescent="0.3">
      <c r="L1960"/>
      <c r="M1960"/>
      <c r="N1960"/>
      <c r="O1960"/>
      <c r="Z1960" s="123"/>
    </row>
    <row r="1961" spans="12:26" x14ac:dyDescent="0.3">
      <c r="L1961"/>
      <c r="M1961"/>
      <c r="N1961"/>
      <c r="O1961"/>
      <c r="Z1961" s="123"/>
    </row>
    <row r="1962" spans="12:26" x14ac:dyDescent="0.3">
      <c r="L1962"/>
      <c r="M1962"/>
      <c r="N1962"/>
      <c r="O1962"/>
      <c r="Z1962" s="123"/>
    </row>
    <row r="1963" spans="12:26" x14ac:dyDescent="0.3">
      <c r="L1963"/>
      <c r="M1963"/>
      <c r="N1963"/>
      <c r="O1963"/>
      <c r="Z1963" s="123"/>
    </row>
    <row r="1964" spans="12:26" x14ac:dyDescent="0.3">
      <c r="L1964"/>
      <c r="M1964"/>
      <c r="N1964"/>
      <c r="O1964"/>
      <c r="Z1964" s="123"/>
    </row>
    <row r="1965" spans="12:26" x14ac:dyDescent="0.3">
      <c r="L1965"/>
      <c r="M1965"/>
      <c r="N1965"/>
      <c r="O1965"/>
      <c r="Z1965" s="123"/>
    </row>
    <row r="1966" spans="12:26" x14ac:dyDescent="0.3">
      <c r="L1966"/>
      <c r="M1966"/>
      <c r="N1966"/>
      <c r="O1966"/>
      <c r="Z1966" s="123"/>
    </row>
    <row r="1967" spans="12:26" x14ac:dyDescent="0.3">
      <c r="L1967"/>
      <c r="M1967"/>
      <c r="N1967"/>
      <c r="O1967"/>
      <c r="Z1967" s="123"/>
    </row>
    <row r="1968" spans="12:26" x14ac:dyDescent="0.3">
      <c r="L1968"/>
      <c r="M1968"/>
      <c r="N1968"/>
      <c r="O1968"/>
      <c r="Z1968" s="123"/>
    </row>
    <row r="1969" spans="12:26" x14ac:dyDescent="0.3">
      <c r="L1969"/>
      <c r="M1969"/>
      <c r="N1969"/>
      <c r="O1969"/>
      <c r="Z1969" s="123"/>
    </row>
    <row r="1970" spans="12:26" x14ac:dyDescent="0.3">
      <c r="L1970"/>
      <c r="M1970"/>
      <c r="N1970"/>
      <c r="O1970"/>
      <c r="Z1970" s="123"/>
    </row>
    <row r="1971" spans="12:26" x14ac:dyDescent="0.3">
      <c r="L1971"/>
      <c r="M1971"/>
      <c r="N1971"/>
      <c r="O1971"/>
      <c r="Z1971" s="123"/>
    </row>
    <row r="1972" spans="12:26" x14ac:dyDescent="0.3">
      <c r="L1972"/>
      <c r="M1972"/>
      <c r="N1972"/>
      <c r="O1972"/>
      <c r="Z1972" s="123"/>
    </row>
    <row r="1973" spans="12:26" x14ac:dyDescent="0.3">
      <c r="L1973"/>
      <c r="M1973"/>
      <c r="N1973"/>
      <c r="O1973"/>
      <c r="Z1973" s="123"/>
    </row>
    <row r="1974" spans="12:26" x14ac:dyDescent="0.3">
      <c r="L1974"/>
      <c r="M1974"/>
      <c r="N1974"/>
      <c r="O1974"/>
      <c r="Z1974" s="123"/>
    </row>
    <row r="1975" spans="12:26" x14ac:dyDescent="0.3">
      <c r="L1975"/>
      <c r="M1975"/>
      <c r="N1975"/>
      <c r="O1975"/>
      <c r="Z1975" s="123"/>
    </row>
    <row r="1976" spans="12:26" x14ac:dyDescent="0.3">
      <c r="L1976"/>
      <c r="M1976"/>
      <c r="N1976"/>
      <c r="O1976"/>
      <c r="Z1976" s="123"/>
    </row>
    <row r="1977" spans="12:26" x14ac:dyDescent="0.3">
      <c r="L1977"/>
      <c r="M1977"/>
      <c r="N1977"/>
      <c r="O1977"/>
      <c r="Z1977" s="123"/>
    </row>
    <row r="1978" spans="12:26" x14ac:dyDescent="0.3">
      <c r="L1978"/>
      <c r="M1978"/>
      <c r="N1978"/>
      <c r="O1978"/>
      <c r="Z1978" s="123"/>
    </row>
    <row r="1979" spans="12:26" x14ac:dyDescent="0.3">
      <c r="L1979"/>
      <c r="M1979"/>
      <c r="N1979"/>
      <c r="O1979"/>
      <c r="Z1979" s="123"/>
    </row>
    <row r="1980" spans="12:26" x14ac:dyDescent="0.3">
      <c r="L1980"/>
      <c r="M1980"/>
      <c r="N1980"/>
      <c r="O1980"/>
      <c r="Z1980" s="123"/>
    </row>
    <row r="1981" spans="12:26" x14ac:dyDescent="0.3">
      <c r="L1981"/>
      <c r="M1981"/>
      <c r="N1981"/>
      <c r="O1981"/>
      <c r="Z1981" s="123"/>
    </row>
    <row r="1982" spans="12:26" x14ac:dyDescent="0.3">
      <c r="L1982"/>
      <c r="M1982"/>
      <c r="N1982"/>
      <c r="O1982"/>
      <c r="Z1982" s="123"/>
    </row>
    <row r="1983" spans="12:26" x14ac:dyDescent="0.3">
      <c r="L1983"/>
      <c r="M1983"/>
      <c r="N1983"/>
      <c r="O1983"/>
      <c r="Z1983" s="123"/>
    </row>
    <row r="1984" spans="12:26" x14ac:dyDescent="0.3">
      <c r="L1984"/>
      <c r="M1984"/>
      <c r="N1984"/>
      <c r="O1984"/>
      <c r="Z1984" s="123"/>
    </row>
    <row r="1985" spans="12:26" x14ac:dyDescent="0.3">
      <c r="L1985"/>
      <c r="M1985"/>
      <c r="N1985"/>
      <c r="O1985"/>
      <c r="Z1985" s="123"/>
    </row>
    <row r="1986" spans="12:26" x14ac:dyDescent="0.3">
      <c r="L1986"/>
      <c r="M1986"/>
      <c r="N1986"/>
      <c r="O1986"/>
      <c r="Z1986" s="123"/>
    </row>
    <row r="1987" spans="12:26" x14ac:dyDescent="0.3">
      <c r="L1987"/>
      <c r="M1987"/>
      <c r="N1987"/>
      <c r="O1987"/>
      <c r="Z1987" s="123"/>
    </row>
    <row r="1988" spans="12:26" x14ac:dyDescent="0.3">
      <c r="L1988"/>
      <c r="M1988"/>
      <c r="N1988"/>
      <c r="O1988"/>
      <c r="Z1988" s="123"/>
    </row>
    <row r="1989" spans="12:26" x14ac:dyDescent="0.3">
      <c r="L1989"/>
      <c r="M1989"/>
      <c r="N1989"/>
      <c r="O1989"/>
      <c r="Z1989" s="123"/>
    </row>
    <row r="1990" spans="12:26" x14ac:dyDescent="0.3">
      <c r="L1990"/>
      <c r="M1990"/>
      <c r="N1990"/>
      <c r="O1990"/>
      <c r="Z1990" s="123"/>
    </row>
    <row r="1991" spans="12:26" x14ac:dyDescent="0.3">
      <c r="L1991"/>
      <c r="M1991"/>
      <c r="N1991"/>
      <c r="O1991"/>
      <c r="Z1991" s="123"/>
    </row>
    <row r="1992" spans="12:26" x14ac:dyDescent="0.3">
      <c r="L1992"/>
      <c r="M1992"/>
      <c r="N1992"/>
      <c r="O1992"/>
      <c r="Z1992" s="123"/>
    </row>
    <row r="1993" spans="12:26" x14ac:dyDescent="0.3">
      <c r="L1993"/>
      <c r="M1993"/>
      <c r="N1993"/>
      <c r="O1993"/>
      <c r="Z1993" s="123"/>
    </row>
    <row r="1994" spans="12:26" x14ac:dyDescent="0.3">
      <c r="L1994"/>
      <c r="M1994"/>
      <c r="N1994"/>
      <c r="O1994"/>
      <c r="Z1994" s="123"/>
    </row>
    <row r="1995" spans="12:26" x14ac:dyDescent="0.3">
      <c r="L1995"/>
      <c r="M1995"/>
      <c r="N1995"/>
      <c r="O1995"/>
      <c r="Z1995" s="123"/>
    </row>
    <row r="1996" spans="12:26" x14ac:dyDescent="0.3">
      <c r="L1996"/>
      <c r="M1996"/>
      <c r="N1996"/>
      <c r="O1996"/>
      <c r="Z1996" s="123"/>
    </row>
    <row r="1997" spans="12:26" x14ac:dyDescent="0.3">
      <c r="L1997"/>
      <c r="M1997"/>
      <c r="N1997"/>
      <c r="O1997"/>
      <c r="Z1997" s="123"/>
    </row>
    <row r="1998" spans="12:26" x14ac:dyDescent="0.3">
      <c r="L1998"/>
      <c r="M1998"/>
      <c r="N1998"/>
      <c r="O1998"/>
      <c r="Z1998" s="123"/>
    </row>
    <row r="1999" spans="12:26" x14ac:dyDescent="0.3">
      <c r="L1999"/>
      <c r="M1999"/>
      <c r="N1999"/>
      <c r="O1999"/>
      <c r="Z1999" s="123"/>
    </row>
    <row r="2000" spans="12:26" x14ac:dyDescent="0.3">
      <c r="L2000"/>
      <c r="M2000"/>
      <c r="N2000"/>
      <c r="O2000"/>
      <c r="Z2000" s="123"/>
    </row>
    <row r="2001" spans="12:26" x14ac:dyDescent="0.3">
      <c r="L2001"/>
      <c r="M2001"/>
      <c r="N2001"/>
      <c r="O2001"/>
      <c r="Z2001" s="123"/>
    </row>
    <row r="2002" spans="12:26" x14ac:dyDescent="0.3">
      <c r="L2002"/>
      <c r="M2002"/>
      <c r="N2002"/>
      <c r="O2002"/>
      <c r="Z2002" s="123"/>
    </row>
    <row r="2003" spans="12:26" x14ac:dyDescent="0.3">
      <c r="L2003"/>
      <c r="M2003"/>
      <c r="N2003"/>
      <c r="O2003"/>
      <c r="Z2003" s="123"/>
    </row>
    <row r="2004" spans="12:26" x14ac:dyDescent="0.3">
      <c r="L2004"/>
      <c r="M2004"/>
      <c r="N2004"/>
      <c r="O2004"/>
      <c r="Z2004" s="123"/>
    </row>
    <row r="2005" spans="12:26" x14ac:dyDescent="0.3">
      <c r="L2005"/>
      <c r="M2005"/>
      <c r="N2005"/>
      <c r="O2005"/>
      <c r="Z2005" s="123"/>
    </row>
    <row r="2006" spans="12:26" x14ac:dyDescent="0.3">
      <c r="L2006"/>
      <c r="M2006"/>
      <c r="N2006"/>
      <c r="O2006"/>
      <c r="Z2006" s="123"/>
    </row>
    <row r="2007" spans="12:26" x14ac:dyDescent="0.3">
      <c r="L2007"/>
      <c r="M2007"/>
      <c r="N2007"/>
      <c r="O2007"/>
      <c r="Z2007" s="123"/>
    </row>
    <row r="2008" spans="12:26" x14ac:dyDescent="0.3">
      <c r="L2008"/>
      <c r="M2008"/>
      <c r="N2008"/>
      <c r="O2008"/>
      <c r="Z2008" s="123"/>
    </row>
    <row r="2009" spans="12:26" x14ac:dyDescent="0.3">
      <c r="L2009"/>
      <c r="M2009"/>
      <c r="N2009"/>
      <c r="O2009"/>
      <c r="Z2009" s="123"/>
    </row>
    <row r="2010" spans="12:26" x14ac:dyDescent="0.3">
      <c r="L2010"/>
      <c r="M2010"/>
      <c r="N2010"/>
      <c r="O2010"/>
      <c r="Z2010" s="123"/>
    </row>
    <row r="2011" spans="12:26" x14ac:dyDescent="0.3">
      <c r="L2011"/>
      <c r="M2011"/>
      <c r="N2011"/>
      <c r="O2011"/>
      <c r="Z2011" s="123"/>
    </row>
    <row r="2012" spans="12:26" x14ac:dyDescent="0.3">
      <c r="L2012"/>
      <c r="M2012"/>
      <c r="N2012"/>
      <c r="O2012"/>
      <c r="Z2012" s="123"/>
    </row>
    <row r="2013" spans="12:26" x14ac:dyDescent="0.3">
      <c r="L2013"/>
      <c r="M2013"/>
      <c r="N2013"/>
      <c r="O2013"/>
      <c r="Z2013" s="123"/>
    </row>
    <row r="2014" spans="12:26" x14ac:dyDescent="0.3">
      <c r="L2014"/>
      <c r="M2014"/>
      <c r="N2014"/>
      <c r="O2014"/>
      <c r="Z2014" s="123"/>
    </row>
    <row r="2015" spans="12:26" x14ac:dyDescent="0.3">
      <c r="L2015"/>
      <c r="M2015"/>
      <c r="N2015"/>
      <c r="O2015"/>
      <c r="Z2015" s="123"/>
    </row>
    <row r="2016" spans="12:26" x14ac:dyDescent="0.3">
      <c r="L2016"/>
      <c r="M2016"/>
      <c r="N2016"/>
      <c r="O2016"/>
      <c r="Z2016" s="123"/>
    </row>
    <row r="2017" spans="12:26" x14ac:dyDescent="0.3">
      <c r="L2017"/>
      <c r="M2017"/>
      <c r="N2017"/>
      <c r="O2017"/>
      <c r="Z2017" s="123"/>
    </row>
    <row r="2018" spans="12:26" x14ac:dyDescent="0.3">
      <c r="L2018"/>
      <c r="M2018"/>
      <c r="N2018"/>
      <c r="O2018"/>
      <c r="Z2018" s="123"/>
    </row>
    <row r="2019" spans="12:26" x14ac:dyDescent="0.3">
      <c r="L2019"/>
      <c r="M2019"/>
      <c r="N2019"/>
      <c r="O2019"/>
      <c r="Z2019" s="123"/>
    </row>
    <row r="2020" spans="12:26" x14ac:dyDescent="0.3">
      <c r="L2020"/>
      <c r="M2020"/>
      <c r="N2020"/>
      <c r="O2020"/>
      <c r="Z2020" s="123"/>
    </row>
    <row r="2021" spans="12:26" x14ac:dyDescent="0.3">
      <c r="L2021"/>
      <c r="M2021"/>
      <c r="N2021"/>
      <c r="O2021"/>
      <c r="Z2021" s="123"/>
    </row>
    <row r="2022" spans="12:26" x14ac:dyDescent="0.3">
      <c r="L2022"/>
      <c r="M2022"/>
      <c r="N2022"/>
      <c r="O2022"/>
      <c r="Z2022" s="123"/>
    </row>
    <row r="2023" spans="12:26" x14ac:dyDescent="0.3">
      <c r="L2023"/>
      <c r="M2023"/>
      <c r="N2023"/>
      <c r="O2023"/>
      <c r="Z2023" s="123"/>
    </row>
    <row r="2024" spans="12:26" x14ac:dyDescent="0.3">
      <c r="L2024"/>
      <c r="M2024"/>
      <c r="N2024"/>
      <c r="O2024"/>
      <c r="Z2024" s="123"/>
    </row>
    <row r="2025" spans="12:26" x14ac:dyDescent="0.3">
      <c r="L2025"/>
      <c r="M2025"/>
      <c r="N2025"/>
      <c r="O2025"/>
      <c r="Z2025" s="123"/>
    </row>
    <row r="2026" spans="12:26" x14ac:dyDescent="0.3">
      <c r="L2026"/>
      <c r="M2026"/>
      <c r="N2026"/>
      <c r="O2026"/>
      <c r="Z2026" s="123"/>
    </row>
    <row r="2027" spans="12:26" x14ac:dyDescent="0.3">
      <c r="L2027"/>
      <c r="M2027"/>
      <c r="N2027"/>
      <c r="O2027"/>
      <c r="Z2027" s="123"/>
    </row>
    <row r="2028" spans="12:26" x14ac:dyDescent="0.3">
      <c r="L2028"/>
      <c r="M2028"/>
      <c r="N2028"/>
      <c r="O2028"/>
      <c r="Z2028" s="123"/>
    </row>
    <row r="2029" spans="12:26" x14ac:dyDescent="0.3">
      <c r="L2029"/>
      <c r="M2029"/>
      <c r="N2029"/>
      <c r="O2029"/>
      <c r="Z2029" s="123"/>
    </row>
    <row r="2030" spans="12:26" x14ac:dyDescent="0.3">
      <c r="L2030"/>
      <c r="M2030"/>
      <c r="N2030"/>
      <c r="O2030"/>
      <c r="Z2030" s="123"/>
    </row>
    <row r="2031" spans="12:26" x14ac:dyDescent="0.3">
      <c r="L2031"/>
      <c r="M2031"/>
      <c r="N2031"/>
      <c r="O2031"/>
      <c r="Z2031" s="123"/>
    </row>
    <row r="2032" spans="12:26" x14ac:dyDescent="0.3">
      <c r="L2032"/>
      <c r="M2032"/>
      <c r="N2032"/>
      <c r="O2032"/>
      <c r="Z2032" s="123"/>
    </row>
    <row r="2033" spans="12:26" x14ac:dyDescent="0.3">
      <c r="L2033"/>
      <c r="M2033"/>
      <c r="N2033"/>
      <c r="O2033"/>
      <c r="Z2033" s="123"/>
    </row>
    <row r="2034" spans="12:26" x14ac:dyDescent="0.3">
      <c r="L2034"/>
      <c r="M2034"/>
      <c r="N2034"/>
      <c r="O2034"/>
      <c r="Z2034" s="123"/>
    </row>
    <row r="2035" spans="12:26" x14ac:dyDescent="0.3">
      <c r="L2035"/>
      <c r="M2035"/>
      <c r="N2035"/>
      <c r="O2035"/>
      <c r="Z2035" s="123"/>
    </row>
    <row r="2036" spans="12:26" x14ac:dyDescent="0.3">
      <c r="L2036"/>
      <c r="M2036"/>
      <c r="N2036"/>
      <c r="O2036"/>
      <c r="Z2036" s="123"/>
    </row>
    <row r="2037" spans="12:26" x14ac:dyDescent="0.3">
      <c r="L2037"/>
      <c r="M2037"/>
      <c r="N2037"/>
      <c r="O2037"/>
      <c r="Z2037" s="123"/>
    </row>
    <row r="2038" spans="12:26" x14ac:dyDescent="0.3">
      <c r="L2038"/>
      <c r="M2038"/>
      <c r="N2038"/>
      <c r="O2038"/>
      <c r="Z2038" s="123"/>
    </row>
    <row r="2039" spans="12:26" x14ac:dyDescent="0.3">
      <c r="L2039"/>
      <c r="M2039"/>
      <c r="N2039"/>
      <c r="O2039"/>
      <c r="Z2039" s="123"/>
    </row>
    <row r="2040" spans="12:26" x14ac:dyDescent="0.3">
      <c r="L2040"/>
      <c r="M2040"/>
      <c r="N2040"/>
      <c r="O2040"/>
      <c r="Z2040" s="123"/>
    </row>
    <row r="2041" spans="12:26" x14ac:dyDescent="0.3">
      <c r="L2041"/>
      <c r="M2041"/>
      <c r="N2041"/>
      <c r="O2041"/>
      <c r="Z2041" s="123"/>
    </row>
    <row r="2042" spans="12:26" x14ac:dyDescent="0.3">
      <c r="L2042"/>
      <c r="M2042"/>
      <c r="N2042"/>
      <c r="O2042"/>
      <c r="Z2042" s="123"/>
    </row>
    <row r="2043" spans="12:26" x14ac:dyDescent="0.3">
      <c r="L2043"/>
      <c r="M2043"/>
      <c r="N2043"/>
      <c r="O2043"/>
      <c r="Z2043" s="123"/>
    </row>
    <row r="2044" spans="12:26" x14ac:dyDescent="0.3">
      <c r="L2044"/>
      <c r="M2044"/>
      <c r="N2044"/>
      <c r="O2044"/>
      <c r="Z2044" s="123"/>
    </row>
    <row r="2045" spans="12:26" x14ac:dyDescent="0.3">
      <c r="L2045"/>
      <c r="M2045"/>
      <c r="N2045"/>
      <c r="O2045"/>
      <c r="Z2045" s="123"/>
    </row>
    <row r="2046" spans="12:26" x14ac:dyDescent="0.3">
      <c r="L2046"/>
      <c r="M2046"/>
      <c r="N2046"/>
      <c r="O2046"/>
      <c r="Z2046" s="123"/>
    </row>
    <row r="2047" spans="12:26" x14ac:dyDescent="0.3">
      <c r="L2047"/>
      <c r="M2047"/>
      <c r="N2047"/>
      <c r="O2047"/>
      <c r="Z2047" s="123"/>
    </row>
    <row r="2048" spans="12:26" x14ac:dyDescent="0.3">
      <c r="L2048"/>
      <c r="M2048"/>
      <c r="N2048"/>
      <c r="O2048"/>
      <c r="Z2048" s="123"/>
    </row>
    <row r="2049" spans="12:26" x14ac:dyDescent="0.3">
      <c r="L2049"/>
      <c r="M2049"/>
      <c r="N2049"/>
      <c r="O2049"/>
      <c r="Z2049" s="123"/>
    </row>
    <row r="2050" spans="12:26" x14ac:dyDescent="0.3">
      <c r="L2050"/>
      <c r="M2050"/>
      <c r="N2050"/>
      <c r="O2050"/>
      <c r="Z2050" s="123"/>
    </row>
    <row r="2051" spans="12:26" x14ac:dyDescent="0.3">
      <c r="L2051"/>
      <c r="M2051"/>
      <c r="N2051"/>
      <c r="O2051"/>
      <c r="Z2051" s="123"/>
    </row>
    <row r="2052" spans="12:26" x14ac:dyDescent="0.3">
      <c r="L2052"/>
      <c r="M2052"/>
      <c r="N2052"/>
      <c r="O2052"/>
      <c r="Z2052" s="123"/>
    </row>
    <row r="2053" spans="12:26" x14ac:dyDescent="0.3">
      <c r="L2053"/>
      <c r="M2053"/>
      <c r="N2053"/>
      <c r="O2053"/>
      <c r="Z2053" s="123"/>
    </row>
    <row r="2054" spans="12:26" x14ac:dyDescent="0.3">
      <c r="L2054"/>
      <c r="M2054"/>
      <c r="N2054"/>
      <c r="O2054"/>
      <c r="Z2054" s="123"/>
    </row>
    <row r="2055" spans="12:26" x14ac:dyDescent="0.3">
      <c r="L2055"/>
      <c r="M2055"/>
      <c r="N2055"/>
      <c r="O2055"/>
      <c r="Z2055" s="123"/>
    </row>
    <row r="2056" spans="12:26" x14ac:dyDescent="0.3">
      <c r="L2056"/>
      <c r="M2056"/>
      <c r="N2056"/>
      <c r="O2056"/>
      <c r="Z2056" s="123"/>
    </row>
    <row r="2057" spans="12:26" x14ac:dyDescent="0.3">
      <c r="L2057"/>
      <c r="M2057"/>
      <c r="N2057"/>
      <c r="O2057"/>
      <c r="Z2057" s="123"/>
    </row>
    <row r="2058" spans="12:26" x14ac:dyDescent="0.3">
      <c r="L2058"/>
      <c r="M2058"/>
      <c r="N2058"/>
      <c r="O2058"/>
      <c r="Z2058" s="123"/>
    </row>
    <row r="2059" spans="12:26" x14ac:dyDescent="0.3">
      <c r="L2059"/>
      <c r="M2059"/>
      <c r="N2059"/>
      <c r="O2059"/>
      <c r="Z2059" s="123"/>
    </row>
    <row r="2060" spans="12:26" x14ac:dyDescent="0.3">
      <c r="L2060"/>
      <c r="M2060"/>
      <c r="N2060"/>
      <c r="O2060"/>
      <c r="Z2060" s="123"/>
    </row>
    <row r="2061" spans="12:26" x14ac:dyDescent="0.3">
      <c r="L2061"/>
      <c r="M2061"/>
      <c r="N2061"/>
      <c r="O2061"/>
      <c r="Z2061" s="123"/>
    </row>
    <row r="2062" spans="12:26" x14ac:dyDescent="0.3">
      <c r="L2062"/>
      <c r="M2062"/>
      <c r="N2062"/>
      <c r="O2062"/>
      <c r="Z2062" s="123"/>
    </row>
    <row r="2063" spans="12:26" x14ac:dyDescent="0.3">
      <c r="L2063"/>
      <c r="M2063"/>
      <c r="N2063"/>
      <c r="O2063"/>
      <c r="Z2063" s="123"/>
    </row>
    <row r="2064" spans="12:26" x14ac:dyDescent="0.3">
      <c r="L2064"/>
      <c r="M2064"/>
      <c r="N2064"/>
      <c r="O2064"/>
      <c r="Z2064" s="123"/>
    </row>
    <row r="2065" spans="12:26" x14ac:dyDescent="0.3">
      <c r="L2065"/>
      <c r="M2065"/>
      <c r="N2065"/>
      <c r="O2065"/>
      <c r="Z2065" s="123"/>
    </row>
    <row r="2066" spans="12:26" x14ac:dyDescent="0.3">
      <c r="L2066"/>
      <c r="M2066"/>
      <c r="N2066"/>
      <c r="O2066"/>
      <c r="Z2066" s="123"/>
    </row>
    <row r="2067" spans="12:26" x14ac:dyDescent="0.3">
      <c r="L2067"/>
      <c r="M2067"/>
      <c r="N2067"/>
      <c r="O2067"/>
      <c r="Z2067" s="123"/>
    </row>
    <row r="2068" spans="12:26" x14ac:dyDescent="0.3">
      <c r="L2068"/>
      <c r="M2068"/>
      <c r="N2068"/>
      <c r="O2068"/>
      <c r="Z2068" s="123"/>
    </row>
    <row r="2069" spans="12:26" x14ac:dyDescent="0.3">
      <c r="L2069"/>
      <c r="M2069"/>
      <c r="N2069"/>
      <c r="O2069"/>
      <c r="Z2069" s="123"/>
    </row>
    <row r="2070" spans="12:26" x14ac:dyDescent="0.3">
      <c r="L2070"/>
      <c r="M2070"/>
      <c r="N2070"/>
      <c r="O2070"/>
      <c r="Z2070" s="123"/>
    </row>
    <row r="2071" spans="12:26" x14ac:dyDescent="0.3">
      <c r="L2071"/>
      <c r="M2071"/>
      <c r="N2071"/>
      <c r="O2071"/>
      <c r="Z2071" s="123"/>
    </row>
    <row r="2072" spans="12:26" x14ac:dyDescent="0.3">
      <c r="L2072"/>
      <c r="M2072"/>
      <c r="N2072"/>
      <c r="O2072"/>
      <c r="Z2072" s="123"/>
    </row>
    <row r="2073" spans="12:26" x14ac:dyDescent="0.3">
      <c r="L2073"/>
      <c r="M2073"/>
      <c r="N2073"/>
      <c r="O2073"/>
      <c r="Z2073" s="123"/>
    </row>
    <row r="2074" spans="12:26" x14ac:dyDescent="0.3">
      <c r="L2074"/>
      <c r="M2074"/>
      <c r="N2074"/>
      <c r="O2074"/>
      <c r="Z2074" s="123"/>
    </row>
    <row r="2075" spans="12:26" x14ac:dyDescent="0.3">
      <c r="L2075"/>
      <c r="M2075"/>
      <c r="N2075"/>
      <c r="O2075"/>
      <c r="Z2075" s="123"/>
    </row>
    <row r="2076" spans="12:26" x14ac:dyDescent="0.3">
      <c r="L2076"/>
      <c r="M2076"/>
      <c r="N2076"/>
      <c r="O2076"/>
      <c r="Z2076" s="123"/>
    </row>
    <row r="2077" spans="12:26" x14ac:dyDescent="0.3">
      <c r="L2077"/>
      <c r="M2077"/>
      <c r="N2077"/>
      <c r="O2077"/>
      <c r="Z2077" s="123"/>
    </row>
    <row r="2078" spans="12:26" x14ac:dyDescent="0.3">
      <c r="L2078"/>
      <c r="M2078"/>
      <c r="N2078"/>
      <c r="O2078"/>
      <c r="Z2078" s="123"/>
    </row>
    <row r="2079" spans="12:26" x14ac:dyDescent="0.3">
      <c r="L2079"/>
      <c r="M2079"/>
      <c r="N2079"/>
      <c r="O2079"/>
      <c r="Z2079" s="123"/>
    </row>
    <row r="2080" spans="12:26" x14ac:dyDescent="0.3">
      <c r="L2080"/>
      <c r="M2080"/>
      <c r="N2080"/>
      <c r="O2080"/>
      <c r="Z2080" s="123"/>
    </row>
    <row r="2081" spans="12:26" x14ac:dyDescent="0.3">
      <c r="L2081"/>
      <c r="M2081"/>
      <c r="N2081"/>
      <c r="O2081"/>
      <c r="Z2081" s="123"/>
    </row>
    <row r="2082" spans="12:26" x14ac:dyDescent="0.3">
      <c r="L2082"/>
      <c r="M2082"/>
      <c r="N2082"/>
      <c r="O2082"/>
      <c r="Z2082" s="123"/>
    </row>
    <row r="2083" spans="12:26" x14ac:dyDescent="0.3">
      <c r="L2083"/>
      <c r="M2083"/>
      <c r="N2083"/>
      <c r="O2083"/>
      <c r="Z2083" s="123"/>
    </row>
    <row r="2084" spans="12:26" x14ac:dyDescent="0.3">
      <c r="L2084"/>
      <c r="M2084"/>
      <c r="N2084"/>
      <c r="O2084"/>
      <c r="Z2084" s="123"/>
    </row>
    <row r="2085" spans="12:26" x14ac:dyDescent="0.3">
      <c r="L2085"/>
      <c r="M2085"/>
      <c r="N2085"/>
      <c r="O2085"/>
      <c r="Z2085" s="123"/>
    </row>
    <row r="2086" spans="12:26" x14ac:dyDescent="0.3">
      <c r="L2086"/>
      <c r="M2086"/>
      <c r="N2086"/>
      <c r="O2086"/>
      <c r="Z2086" s="123"/>
    </row>
    <row r="2087" spans="12:26" x14ac:dyDescent="0.3">
      <c r="L2087"/>
      <c r="M2087"/>
      <c r="N2087"/>
      <c r="O2087"/>
      <c r="Z2087" s="123"/>
    </row>
    <row r="2088" spans="12:26" x14ac:dyDescent="0.3">
      <c r="L2088"/>
      <c r="M2088"/>
      <c r="N2088"/>
      <c r="O2088"/>
      <c r="Z2088" s="123"/>
    </row>
    <row r="2089" spans="12:26" x14ac:dyDescent="0.3">
      <c r="L2089"/>
      <c r="M2089"/>
      <c r="N2089"/>
      <c r="O2089"/>
      <c r="Z2089" s="123"/>
    </row>
    <row r="2090" spans="12:26" x14ac:dyDescent="0.3">
      <c r="L2090"/>
      <c r="M2090"/>
      <c r="N2090"/>
      <c r="O2090"/>
      <c r="Z2090" s="123"/>
    </row>
    <row r="2091" spans="12:26" x14ac:dyDescent="0.3">
      <c r="L2091"/>
      <c r="M2091"/>
      <c r="N2091"/>
      <c r="O2091"/>
      <c r="Z2091" s="123"/>
    </row>
    <row r="2092" spans="12:26" x14ac:dyDescent="0.3">
      <c r="L2092"/>
      <c r="M2092"/>
      <c r="N2092"/>
      <c r="O2092"/>
      <c r="Z2092" s="123"/>
    </row>
    <row r="2093" spans="12:26" x14ac:dyDescent="0.3">
      <c r="L2093"/>
      <c r="M2093"/>
      <c r="N2093"/>
      <c r="O2093"/>
      <c r="Z2093" s="123"/>
    </row>
    <row r="2094" spans="12:26" x14ac:dyDescent="0.3">
      <c r="L2094"/>
      <c r="M2094"/>
      <c r="N2094"/>
      <c r="O2094"/>
      <c r="Z2094" s="123"/>
    </row>
    <row r="2095" spans="12:26" x14ac:dyDescent="0.3">
      <c r="L2095"/>
      <c r="M2095"/>
      <c r="N2095"/>
      <c r="O2095"/>
      <c r="Z2095" s="123"/>
    </row>
    <row r="2096" spans="12:26" x14ac:dyDescent="0.3">
      <c r="L2096"/>
      <c r="M2096"/>
      <c r="N2096"/>
      <c r="O2096"/>
      <c r="Z2096" s="123"/>
    </row>
    <row r="2097" spans="12:26" x14ac:dyDescent="0.3">
      <c r="L2097"/>
      <c r="M2097"/>
      <c r="N2097"/>
      <c r="O2097"/>
      <c r="Z2097" s="123"/>
    </row>
    <row r="2098" spans="12:26" x14ac:dyDescent="0.3">
      <c r="L2098"/>
      <c r="M2098"/>
      <c r="N2098"/>
      <c r="O2098"/>
      <c r="Z2098" s="123"/>
    </row>
    <row r="2099" spans="12:26" x14ac:dyDescent="0.3">
      <c r="L2099"/>
      <c r="M2099"/>
      <c r="N2099"/>
      <c r="O2099"/>
      <c r="Z2099" s="123"/>
    </row>
    <row r="2100" spans="12:26" x14ac:dyDescent="0.3">
      <c r="L2100"/>
      <c r="M2100"/>
      <c r="N2100"/>
      <c r="O2100"/>
      <c r="Z2100" s="123"/>
    </row>
    <row r="2101" spans="12:26" x14ac:dyDescent="0.3">
      <c r="L2101"/>
      <c r="M2101"/>
      <c r="N2101"/>
      <c r="O2101"/>
      <c r="Z2101" s="123"/>
    </row>
    <row r="2102" spans="12:26" x14ac:dyDescent="0.3">
      <c r="L2102"/>
      <c r="M2102"/>
      <c r="N2102"/>
      <c r="O2102"/>
      <c r="Z2102" s="123"/>
    </row>
    <row r="2103" spans="12:26" x14ac:dyDescent="0.3">
      <c r="L2103"/>
      <c r="M2103"/>
      <c r="N2103"/>
      <c r="O2103"/>
      <c r="Z2103" s="123"/>
    </row>
    <row r="2104" spans="12:26" x14ac:dyDescent="0.3">
      <c r="L2104"/>
      <c r="M2104"/>
      <c r="N2104"/>
      <c r="O2104"/>
      <c r="Z2104" s="123"/>
    </row>
    <row r="2105" spans="12:26" x14ac:dyDescent="0.3">
      <c r="L2105"/>
      <c r="M2105"/>
      <c r="N2105"/>
      <c r="O2105"/>
      <c r="Z2105" s="123"/>
    </row>
    <row r="2106" spans="12:26" x14ac:dyDescent="0.3">
      <c r="L2106"/>
      <c r="M2106"/>
      <c r="N2106"/>
      <c r="O2106"/>
      <c r="Z2106" s="123"/>
    </row>
    <row r="2107" spans="12:26" x14ac:dyDescent="0.3">
      <c r="L2107"/>
      <c r="M2107"/>
      <c r="N2107"/>
      <c r="O2107"/>
      <c r="Z2107" s="123"/>
    </row>
    <row r="2108" spans="12:26" x14ac:dyDescent="0.3">
      <c r="L2108"/>
      <c r="M2108"/>
      <c r="N2108"/>
      <c r="O2108"/>
      <c r="Z2108" s="123"/>
    </row>
    <row r="2109" spans="12:26" x14ac:dyDescent="0.3">
      <c r="L2109"/>
      <c r="M2109"/>
      <c r="N2109"/>
      <c r="O2109"/>
      <c r="Z2109" s="123"/>
    </row>
    <row r="2110" spans="12:26" x14ac:dyDescent="0.3">
      <c r="L2110"/>
      <c r="M2110"/>
      <c r="N2110"/>
      <c r="O2110"/>
      <c r="Z2110" s="123"/>
    </row>
    <row r="2111" spans="12:26" x14ac:dyDescent="0.3">
      <c r="L2111"/>
      <c r="M2111"/>
      <c r="N2111"/>
      <c r="O2111"/>
      <c r="Z2111" s="123"/>
    </row>
    <row r="2112" spans="12:26" x14ac:dyDescent="0.3">
      <c r="L2112"/>
      <c r="M2112"/>
      <c r="N2112"/>
      <c r="O2112"/>
      <c r="Z2112" s="123"/>
    </row>
    <row r="2113" spans="12:26" x14ac:dyDescent="0.3">
      <c r="L2113"/>
      <c r="M2113"/>
      <c r="N2113"/>
      <c r="O2113"/>
      <c r="Z2113" s="123"/>
    </row>
    <row r="2114" spans="12:26" x14ac:dyDescent="0.3">
      <c r="L2114"/>
      <c r="M2114"/>
      <c r="N2114"/>
      <c r="O2114"/>
      <c r="Z2114" s="123"/>
    </row>
    <row r="2115" spans="12:26" x14ac:dyDescent="0.3">
      <c r="L2115"/>
      <c r="M2115"/>
      <c r="N2115"/>
      <c r="O2115"/>
      <c r="Z2115" s="123"/>
    </row>
    <row r="2116" spans="12:26" x14ac:dyDescent="0.3">
      <c r="L2116"/>
      <c r="M2116"/>
      <c r="N2116"/>
      <c r="O2116"/>
      <c r="Z2116" s="123"/>
    </row>
    <row r="2117" spans="12:26" x14ac:dyDescent="0.3">
      <c r="L2117"/>
      <c r="M2117"/>
      <c r="N2117"/>
      <c r="O2117"/>
      <c r="Z2117" s="123"/>
    </row>
    <row r="2118" spans="12:26" x14ac:dyDescent="0.3">
      <c r="L2118"/>
      <c r="M2118"/>
      <c r="N2118"/>
      <c r="O2118"/>
      <c r="Z2118" s="123"/>
    </row>
    <row r="2119" spans="12:26" x14ac:dyDescent="0.3">
      <c r="L2119"/>
      <c r="M2119"/>
      <c r="N2119"/>
      <c r="O2119"/>
      <c r="Z2119" s="123"/>
    </row>
    <row r="2120" spans="12:26" x14ac:dyDescent="0.3">
      <c r="L2120"/>
      <c r="M2120"/>
      <c r="N2120"/>
      <c r="O2120"/>
      <c r="Z2120" s="123"/>
    </row>
    <row r="2121" spans="12:26" x14ac:dyDescent="0.3">
      <c r="L2121"/>
      <c r="M2121"/>
      <c r="N2121"/>
      <c r="O2121"/>
      <c r="Z2121" s="123"/>
    </row>
    <row r="2122" spans="12:26" x14ac:dyDescent="0.3">
      <c r="L2122"/>
      <c r="M2122"/>
      <c r="N2122"/>
      <c r="O2122"/>
      <c r="Z2122" s="123"/>
    </row>
    <row r="2123" spans="12:26" x14ac:dyDescent="0.3">
      <c r="L2123"/>
      <c r="M2123"/>
      <c r="N2123"/>
      <c r="O2123"/>
      <c r="Z2123" s="123"/>
    </row>
    <row r="2124" spans="12:26" x14ac:dyDescent="0.3">
      <c r="L2124"/>
      <c r="M2124"/>
      <c r="N2124"/>
      <c r="O2124"/>
      <c r="Z2124" s="123"/>
    </row>
    <row r="2125" spans="12:26" x14ac:dyDescent="0.3">
      <c r="L2125"/>
      <c r="M2125"/>
      <c r="N2125"/>
      <c r="O2125"/>
      <c r="Z2125" s="123"/>
    </row>
    <row r="2126" spans="12:26" x14ac:dyDescent="0.3">
      <c r="L2126"/>
      <c r="M2126"/>
      <c r="N2126"/>
      <c r="O2126"/>
      <c r="Z2126" s="123"/>
    </row>
    <row r="2127" spans="12:26" x14ac:dyDescent="0.3">
      <c r="L2127"/>
      <c r="M2127"/>
      <c r="N2127"/>
      <c r="O2127"/>
      <c r="Z2127" s="123"/>
    </row>
    <row r="2128" spans="12:26" x14ac:dyDescent="0.3">
      <c r="L2128"/>
      <c r="M2128"/>
      <c r="N2128"/>
      <c r="O2128"/>
      <c r="Z2128" s="123"/>
    </row>
    <row r="2129" spans="12:26" x14ac:dyDescent="0.3">
      <c r="L2129"/>
      <c r="M2129"/>
      <c r="N2129"/>
      <c r="O2129"/>
      <c r="Z2129" s="123"/>
    </row>
    <row r="2130" spans="12:26" x14ac:dyDescent="0.3">
      <c r="L2130"/>
      <c r="M2130"/>
      <c r="N2130"/>
      <c r="O2130"/>
      <c r="Z2130" s="123"/>
    </row>
    <row r="2131" spans="12:26" x14ac:dyDescent="0.3">
      <c r="L2131"/>
      <c r="M2131"/>
      <c r="N2131"/>
      <c r="O2131"/>
      <c r="Z2131" s="123"/>
    </row>
    <row r="2132" spans="12:26" x14ac:dyDescent="0.3">
      <c r="L2132"/>
      <c r="M2132"/>
      <c r="N2132"/>
      <c r="O2132"/>
      <c r="Z2132" s="123"/>
    </row>
    <row r="2133" spans="12:26" x14ac:dyDescent="0.3">
      <c r="L2133"/>
      <c r="M2133"/>
      <c r="N2133"/>
      <c r="O2133"/>
      <c r="Z2133" s="123"/>
    </row>
    <row r="2134" spans="12:26" x14ac:dyDescent="0.3">
      <c r="L2134"/>
      <c r="M2134"/>
      <c r="N2134"/>
      <c r="O2134"/>
      <c r="Z2134" s="123"/>
    </row>
    <row r="2135" spans="12:26" x14ac:dyDescent="0.3">
      <c r="L2135"/>
      <c r="M2135"/>
      <c r="N2135"/>
      <c r="O2135"/>
      <c r="Z2135" s="123"/>
    </row>
    <row r="2136" spans="12:26" x14ac:dyDescent="0.3">
      <c r="L2136"/>
      <c r="M2136"/>
      <c r="N2136"/>
      <c r="O2136"/>
      <c r="Z2136" s="123"/>
    </row>
    <row r="2137" spans="12:26" x14ac:dyDescent="0.3">
      <c r="L2137"/>
      <c r="M2137"/>
      <c r="N2137"/>
      <c r="O2137"/>
      <c r="Z2137" s="123"/>
    </row>
    <row r="2138" spans="12:26" x14ac:dyDescent="0.3">
      <c r="L2138"/>
      <c r="M2138"/>
      <c r="N2138"/>
      <c r="O2138"/>
      <c r="Z2138" s="123"/>
    </row>
    <row r="2139" spans="12:26" x14ac:dyDescent="0.3">
      <c r="L2139"/>
      <c r="M2139"/>
      <c r="N2139"/>
      <c r="O2139"/>
      <c r="Z2139" s="123"/>
    </row>
    <row r="2140" spans="12:26" x14ac:dyDescent="0.3">
      <c r="L2140"/>
      <c r="M2140"/>
      <c r="N2140"/>
      <c r="O2140"/>
      <c r="Z2140" s="123"/>
    </row>
    <row r="2141" spans="12:26" x14ac:dyDescent="0.3">
      <c r="L2141"/>
      <c r="M2141"/>
      <c r="N2141"/>
      <c r="O2141"/>
      <c r="Z2141" s="123"/>
    </row>
    <row r="2142" spans="12:26" x14ac:dyDescent="0.3">
      <c r="L2142"/>
      <c r="M2142"/>
      <c r="N2142"/>
      <c r="O2142"/>
      <c r="Z2142" s="123"/>
    </row>
    <row r="2143" spans="12:26" x14ac:dyDescent="0.3">
      <c r="L2143"/>
      <c r="M2143"/>
      <c r="N2143"/>
      <c r="O2143"/>
      <c r="Z2143" s="123"/>
    </row>
    <row r="2144" spans="12:26" x14ac:dyDescent="0.3">
      <c r="L2144"/>
      <c r="M2144"/>
      <c r="N2144"/>
      <c r="O2144"/>
      <c r="Z2144" s="123"/>
    </row>
    <row r="2145" spans="12:26" x14ac:dyDescent="0.3">
      <c r="L2145"/>
      <c r="M2145"/>
      <c r="N2145"/>
      <c r="O2145"/>
      <c r="Z2145" s="123"/>
    </row>
    <row r="2146" spans="12:26" x14ac:dyDescent="0.3">
      <c r="L2146"/>
      <c r="M2146"/>
      <c r="N2146"/>
      <c r="O2146"/>
      <c r="Z2146" s="123"/>
    </row>
    <row r="2147" spans="12:26" x14ac:dyDescent="0.3">
      <c r="L2147"/>
      <c r="M2147"/>
      <c r="N2147"/>
      <c r="O2147"/>
      <c r="Z2147" s="123"/>
    </row>
    <row r="2148" spans="12:26" x14ac:dyDescent="0.3">
      <c r="L2148"/>
      <c r="M2148"/>
      <c r="N2148"/>
      <c r="O2148"/>
      <c r="Z2148" s="123"/>
    </row>
    <row r="2149" spans="12:26" x14ac:dyDescent="0.3">
      <c r="L2149"/>
      <c r="M2149"/>
      <c r="N2149"/>
      <c r="O2149"/>
      <c r="Z2149" s="123"/>
    </row>
    <row r="2150" spans="12:26" x14ac:dyDescent="0.3">
      <c r="L2150"/>
      <c r="M2150"/>
      <c r="N2150"/>
      <c r="O2150"/>
      <c r="Z2150" s="123"/>
    </row>
    <row r="2151" spans="12:26" x14ac:dyDescent="0.3">
      <c r="L2151"/>
      <c r="M2151"/>
      <c r="N2151"/>
      <c r="O2151"/>
      <c r="Z2151" s="123"/>
    </row>
    <row r="2152" spans="12:26" x14ac:dyDescent="0.3">
      <c r="L2152"/>
      <c r="M2152"/>
      <c r="N2152"/>
      <c r="O2152"/>
      <c r="Z2152" s="123"/>
    </row>
    <row r="2153" spans="12:26" x14ac:dyDescent="0.3">
      <c r="L2153"/>
      <c r="M2153"/>
      <c r="N2153"/>
      <c r="O2153"/>
      <c r="Z2153" s="123"/>
    </row>
    <row r="2154" spans="12:26" x14ac:dyDescent="0.3">
      <c r="L2154"/>
      <c r="M2154"/>
      <c r="N2154"/>
      <c r="O2154"/>
      <c r="Z2154" s="123"/>
    </row>
    <row r="2155" spans="12:26" x14ac:dyDescent="0.3">
      <c r="L2155"/>
      <c r="M2155"/>
      <c r="N2155"/>
      <c r="O2155"/>
      <c r="Z2155" s="123"/>
    </row>
    <row r="2156" spans="12:26" x14ac:dyDescent="0.3">
      <c r="L2156"/>
      <c r="M2156"/>
      <c r="N2156"/>
      <c r="O2156"/>
      <c r="Z2156" s="123"/>
    </row>
    <row r="2157" spans="12:26" x14ac:dyDescent="0.3">
      <c r="L2157"/>
      <c r="M2157"/>
      <c r="N2157"/>
      <c r="O2157"/>
      <c r="Z2157" s="123"/>
    </row>
    <row r="2158" spans="12:26" x14ac:dyDescent="0.3">
      <c r="L2158"/>
      <c r="M2158"/>
      <c r="N2158"/>
      <c r="O2158"/>
      <c r="Z2158" s="123"/>
    </row>
    <row r="2159" spans="12:26" x14ac:dyDescent="0.3">
      <c r="L2159"/>
      <c r="M2159"/>
      <c r="N2159"/>
      <c r="O2159"/>
      <c r="Z2159" s="123"/>
    </row>
    <row r="2160" spans="12:26" x14ac:dyDescent="0.3">
      <c r="L2160"/>
      <c r="M2160"/>
      <c r="N2160"/>
      <c r="O2160"/>
      <c r="Z2160" s="123"/>
    </row>
    <row r="2161" spans="12:26" x14ac:dyDescent="0.3">
      <c r="L2161"/>
      <c r="M2161"/>
      <c r="N2161"/>
      <c r="O2161"/>
      <c r="Z2161" s="123"/>
    </row>
    <row r="2162" spans="12:26" x14ac:dyDescent="0.3">
      <c r="L2162"/>
      <c r="M2162"/>
      <c r="N2162"/>
      <c r="O2162"/>
      <c r="Z2162" s="123"/>
    </row>
    <row r="2163" spans="12:26" x14ac:dyDescent="0.3">
      <c r="L2163"/>
      <c r="M2163"/>
      <c r="N2163"/>
      <c r="O2163"/>
      <c r="Z2163" s="123"/>
    </row>
    <row r="2164" spans="12:26" x14ac:dyDescent="0.3">
      <c r="L2164"/>
      <c r="M2164"/>
      <c r="N2164"/>
      <c r="O2164"/>
      <c r="Z2164" s="123"/>
    </row>
    <row r="2165" spans="12:26" x14ac:dyDescent="0.3">
      <c r="L2165"/>
      <c r="M2165"/>
      <c r="N2165"/>
      <c r="O2165"/>
      <c r="Z2165" s="123"/>
    </row>
    <row r="2166" spans="12:26" x14ac:dyDescent="0.3">
      <c r="L2166"/>
      <c r="M2166"/>
      <c r="N2166"/>
      <c r="O2166"/>
      <c r="Z2166" s="123"/>
    </row>
    <row r="2167" spans="12:26" x14ac:dyDescent="0.3">
      <c r="L2167"/>
      <c r="M2167"/>
      <c r="N2167"/>
      <c r="O2167"/>
      <c r="Z2167" s="123"/>
    </row>
    <row r="2168" spans="12:26" x14ac:dyDescent="0.3">
      <c r="L2168"/>
      <c r="M2168"/>
      <c r="N2168"/>
      <c r="O2168"/>
      <c r="Z2168" s="123"/>
    </row>
    <row r="2169" spans="12:26" x14ac:dyDescent="0.3">
      <c r="L2169"/>
      <c r="M2169"/>
      <c r="N2169"/>
      <c r="O2169"/>
      <c r="Z2169" s="123"/>
    </row>
    <row r="2170" spans="12:26" x14ac:dyDescent="0.3">
      <c r="L2170"/>
      <c r="M2170"/>
      <c r="N2170"/>
      <c r="O2170"/>
      <c r="Z2170" s="123"/>
    </row>
    <row r="2171" spans="12:26" x14ac:dyDescent="0.3">
      <c r="L2171"/>
      <c r="M2171"/>
      <c r="N2171"/>
      <c r="O2171"/>
      <c r="Z2171" s="123"/>
    </row>
    <row r="2172" spans="12:26" x14ac:dyDescent="0.3">
      <c r="L2172"/>
      <c r="M2172"/>
      <c r="N2172"/>
      <c r="O2172"/>
      <c r="Z2172" s="123"/>
    </row>
    <row r="2173" spans="12:26" x14ac:dyDescent="0.3">
      <c r="L2173"/>
      <c r="M2173"/>
      <c r="N2173"/>
      <c r="O2173"/>
      <c r="Z2173" s="123"/>
    </row>
    <row r="2174" spans="12:26" x14ac:dyDescent="0.3">
      <c r="L2174"/>
      <c r="M2174"/>
      <c r="N2174"/>
      <c r="O2174"/>
      <c r="Z2174" s="123"/>
    </row>
    <row r="2175" spans="12:26" x14ac:dyDescent="0.3">
      <c r="L2175"/>
      <c r="M2175"/>
      <c r="N2175"/>
      <c r="O2175"/>
      <c r="Z2175" s="123"/>
    </row>
    <row r="2176" spans="12:26" x14ac:dyDescent="0.3">
      <c r="L2176"/>
      <c r="M2176"/>
      <c r="N2176"/>
      <c r="O2176"/>
      <c r="Z2176" s="123"/>
    </row>
    <row r="2177" spans="12:26" x14ac:dyDescent="0.3">
      <c r="L2177"/>
      <c r="M2177"/>
      <c r="N2177"/>
      <c r="O2177"/>
      <c r="Z2177" s="123"/>
    </row>
    <row r="2178" spans="12:26" x14ac:dyDescent="0.3">
      <c r="L2178"/>
      <c r="M2178"/>
      <c r="N2178"/>
      <c r="O2178"/>
      <c r="Z2178" s="123"/>
    </row>
    <row r="2179" spans="12:26" x14ac:dyDescent="0.3">
      <c r="L2179"/>
      <c r="M2179"/>
      <c r="N2179"/>
      <c r="O2179"/>
      <c r="Z2179" s="123"/>
    </row>
    <row r="2180" spans="12:26" x14ac:dyDescent="0.3">
      <c r="L2180"/>
      <c r="M2180"/>
      <c r="N2180"/>
      <c r="O2180"/>
      <c r="Z2180" s="123"/>
    </row>
    <row r="2181" spans="12:26" x14ac:dyDescent="0.3">
      <c r="L2181"/>
      <c r="M2181"/>
      <c r="N2181"/>
      <c r="O2181"/>
      <c r="Z2181" s="123"/>
    </row>
    <row r="2182" spans="12:26" x14ac:dyDescent="0.3">
      <c r="L2182"/>
      <c r="M2182"/>
      <c r="N2182"/>
      <c r="O2182"/>
      <c r="Z2182" s="123"/>
    </row>
    <row r="2183" spans="12:26" x14ac:dyDescent="0.3">
      <c r="L2183"/>
      <c r="M2183"/>
      <c r="N2183"/>
      <c r="O2183"/>
      <c r="Z2183" s="123"/>
    </row>
    <row r="2184" spans="12:26" x14ac:dyDescent="0.3">
      <c r="L2184"/>
      <c r="M2184"/>
      <c r="N2184"/>
      <c r="O2184"/>
      <c r="Z2184" s="123"/>
    </row>
    <row r="2185" spans="12:26" x14ac:dyDescent="0.3">
      <c r="L2185"/>
      <c r="M2185"/>
      <c r="N2185"/>
      <c r="O2185"/>
      <c r="Z2185" s="123"/>
    </row>
    <row r="2186" spans="12:26" x14ac:dyDescent="0.3">
      <c r="L2186"/>
      <c r="M2186"/>
      <c r="N2186"/>
      <c r="O2186"/>
      <c r="Z2186" s="123"/>
    </row>
    <row r="2187" spans="12:26" x14ac:dyDescent="0.3">
      <c r="L2187"/>
      <c r="M2187"/>
      <c r="N2187"/>
      <c r="O2187"/>
      <c r="Z2187" s="123"/>
    </row>
    <row r="2188" spans="12:26" x14ac:dyDescent="0.3">
      <c r="L2188"/>
      <c r="M2188"/>
      <c r="N2188"/>
      <c r="O2188"/>
      <c r="Z2188" s="123"/>
    </row>
    <row r="2189" spans="12:26" x14ac:dyDescent="0.3">
      <c r="L2189"/>
      <c r="M2189"/>
      <c r="N2189"/>
      <c r="O2189"/>
      <c r="Z2189" s="123"/>
    </row>
    <row r="2190" spans="12:26" x14ac:dyDescent="0.3">
      <c r="L2190"/>
      <c r="M2190"/>
      <c r="N2190"/>
      <c r="O2190"/>
      <c r="Z2190" s="123"/>
    </row>
    <row r="2191" spans="12:26" x14ac:dyDescent="0.3">
      <c r="L2191"/>
      <c r="M2191"/>
      <c r="N2191"/>
      <c r="O2191"/>
      <c r="Z2191" s="123"/>
    </row>
    <row r="2192" spans="12:26" x14ac:dyDescent="0.3">
      <c r="L2192"/>
      <c r="M2192"/>
      <c r="N2192"/>
      <c r="O2192"/>
      <c r="Z2192" s="123"/>
    </row>
    <row r="2193" spans="12:26" x14ac:dyDescent="0.3">
      <c r="L2193"/>
      <c r="M2193"/>
      <c r="N2193"/>
      <c r="O2193"/>
      <c r="Z2193" s="123"/>
    </row>
    <row r="2194" spans="12:26" x14ac:dyDescent="0.3">
      <c r="L2194"/>
      <c r="M2194"/>
      <c r="N2194"/>
      <c r="O2194"/>
      <c r="Z2194" s="123"/>
    </row>
    <row r="2195" spans="12:26" x14ac:dyDescent="0.3">
      <c r="L2195"/>
      <c r="M2195"/>
      <c r="N2195"/>
      <c r="O2195"/>
      <c r="Z2195" s="123"/>
    </row>
    <row r="2196" spans="12:26" x14ac:dyDescent="0.3">
      <c r="L2196"/>
      <c r="M2196"/>
      <c r="N2196"/>
      <c r="O2196"/>
      <c r="Z2196" s="123"/>
    </row>
    <row r="2197" spans="12:26" x14ac:dyDescent="0.3">
      <c r="L2197"/>
      <c r="M2197"/>
      <c r="N2197"/>
      <c r="O2197"/>
      <c r="Z2197" s="123"/>
    </row>
    <row r="2198" spans="12:26" x14ac:dyDescent="0.3">
      <c r="L2198"/>
      <c r="M2198"/>
      <c r="N2198"/>
      <c r="O2198"/>
      <c r="Z2198" s="123"/>
    </row>
    <row r="2199" spans="12:26" x14ac:dyDescent="0.3">
      <c r="L2199"/>
      <c r="M2199"/>
      <c r="N2199"/>
      <c r="O2199"/>
      <c r="Z2199" s="123"/>
    </row>
    <row r="2200" spans="12:26" x14ac:dyDescent="0.3">
      <c r="L2200"/>
      <c r="M2200"/>
      <c r="N2200"/>
      <c r="O2200"/>
      <c r="Z2200" s="123"/>
    </row>
    <row r="2201" spans="12:26" x14ac:dyDescent="0.3">
      <c r="L2201"/>
      <c r="M2201"/>
      <c r="N2201"/>
      <c r="O2201"/>
      <c r="Z2201" s="123"/>
    </row>
    <row r="2202" spans="12:26" x14ac:dyDescent="0.3">
      <c r="L2202"/>
      <c r="M2202"/>
      <c r="N2202"/>
      <c r="O2202"/>
      <c r="Z2202" s="123"/>
    </row>
    <row r="2203" spans="12:26" x14ac:dyDescent="0.3">
      <c r="L2203"/>
      <c r="M2203"/>
      <c r="N2203"/>
      <c r="O2203"/>
      <c r="Z2203" s="123"/>
    </row>
    <row r="2204" spans="12:26" x14ac:dyDescent="0.3">
      <c r="L2204"/>
      <c r="M2204"/>
      <c r="N2204"/>
      <c r="O2204"/>
      <c r="Z2204" s="123"/>
    </row>
    <row r="2205" spans="12:26" x14ac:dyDescent="0.3">
      <c r="L2205"/>
      <c r="M2205"/>
      <c r="N2205"/>
      <c r="O2205"/>
      <c r="Z2205" s="123"/>
    </row>
    <row r="2206" spans="12:26" x14ac:dyDescent="0.3">
      <c r="L2206"/>
      <c r="M2206"/>
      <c r="N2206"/>
      <c r="O2206"/>
      <c r="Z2206" s="123"/>
    </row>
    <row r="2207" spans="12:26" x14ac:dyDescent="0.3">
      <c r="L2207"/>
      <c r="M2207"/>
      <c r="N2207"/>
      <c r="O2207"/>
      <c r="Z2207" s="123"/>
    </row>
    <row r="2208" spans="12:26" x14ac:dyDescent="0.3">
      <c r="L2208"/>
      <c r="M2208"/>
      <c r="N2208"/>
      <c r="O2208"/>
      <c r="Z2208" s="123"/>
    </row>
    <row r="2209" spans="12:26" x14ac:dyDescent="0.3">
      <c r="L2209"/>
      <c r="M2209"/>
      <c r="N2209"/>
      <c r="O2209"/>
      <c r="Z2209" s="123"/>
    </row>
    <row r="2210" spans="12:26" x14ac:dyDescent="0.3">
      <c r="L2210"/>
      <c r="M2210"/>
      <c r="N2210"/>
      <c r="O2210"/>
      <c r="Z2210" s="123"/>
    </row>
    <row r="2211" spans="12:26" x14ac:dyDescent="0.3">
      <c r="L2211"/>
      <c r="M2211"/>
      <c r="N2211"/>
      <c r="O2211"/>
      <c r="Z2211" s="123"/>
    </row>
    <row r="2212" spans="12:26" x14ac:dyDescent="0.3">
      <c r="L2212"/>
      <c r="M2212"/>
      <c r="N2212"/>
      <c r="O2212"/>
      <c r="Z2212" s="123"/>
    </row>
    <row r="2213" spans="12:26" x14ac:dyDescent="0.3">
      <c r="L2213"/>
      <c r="M2213"/>
      <c r="N2213"/>
      <c r="O2213"/>
      <c r="Z2213" s="123"/>
    </row>
    <row r="2214" spans="12:26" x14ac:dyDescent="0.3">
      <c r="L2214"/>
      <c r="M2214"/>
      <c r="N2214"/>
      <c r="O2214"/>
      <c r="Z2214" s="123"/>
    </row>
    <row r="2215" spans="12:26" x14ac:dyDescent="0.3">
      <c r="L2215"/>
      <c r="M2215"/>
      <c r="N2215"/>
      <c r="O2215"/>
      <c r="Z2215" s="123"/>
    </row>
    <row r="2216" spans="12:26" x14ac:dyDescent="0.3">
      <c r="L2216"/>
      <c r="M2216"/>
      <c r="N2216"/>
      <c r="O2216"/>
      <c r="Z2216" s="123"/>
    </row>
    <row r="2217" spans="12:26" x14ac:dyDescent="0.3">
      <c r="L2217"/>
      <c r="M2217"/>
      <c r="N2217"/>
      <c r="O2217"/>
      <c r="Z2217" s="123"/>
    </row>
    <row r="2218" spans="12:26" x14ac:dyDescent="0.3">
      <c r="L2218"/>
      <c r="M2218"/>
      <c r="N2218"/>
      <c r="O2218"/>
      <c r="Z2218" s="123"/>
    </row>
    <row r="2219" spans="12:26" x14ac:dyDescent="0.3">
      <c r="L2219"/>
      <c r="M2219"/>
      <c r="N2219"/>
      <c r="O2219"/>
      <c r="Z2219" s="123"/>
    </row>
    <row r="2220" spans="12:26" x14ac:dyDescent="0.3">
      <c r="L2220"/>
      <c r="M2220"/>
      <c r="N2220"/>
      <c r="O2220"/>
      <c r="Z2220" s="123"/>
    </row>
    <row r="2221" spans="12:26" x14ac:dyDescent="0.3">
      <c r="L2221"/>
      <c r="M2221"/>
      <c r="N2221"/>
      <c r="O2221"/>
      <c r="Z2221" s="123"/>
    </row>
    <row r="2222" spans="12:26" x14ac:dyDescent="0.3">
      <c r="L2222"/>
      <c r="M2222"/>
      <c r="N2222"/>
      <c r="O2222"/>
      <c r="Z2222" s="123"/>
    </row>
    <row r="2223" spans="12:26" x14ac:dyDescent="0.3">
      <c r="L2223"/>
      <c r="M2223"/>
      <c r="N2223"/>
      <c r="O2223"/>
      <c r="Z2223" s="123"/>
    </row>
    <row r="2224" spans="12:26" x14ac:dyDescent="0.3">
      <c r="L2224"/>
      <c r="M2224"/>
      <c r="N2224"/>
      <c r="O2224"/>
      <c r="Z2224" s="123"/>
    </row>
    <row r="2225" spans="12:26" x14ac:dyDescent="0.3">
      <c r="L2225"/>
      <c r="M2225"/>
      <c r="N2225"/>
      <c r="O2225"/>
      <c r="Z2225" s="123"/>
    </row>
    <row r="2226" spans="12:26" x14ac:dyDescent="0.3">
      <c r="L2226"/>
      <c r="M2226"/>
      <c r="N2226"/>
      <c r="O2226"/>
      <c r="Z2226" s="123"/>
    </row>
    <row r="2227" spans="12:26" x14ac:dyDescent="0.3">
      <c r="L2227"/>
      <c r="M2227"/>
      <c r="N2227"/>
      <c r="O2227"/>
      <c r="Z2227" s="123"/>
    </row>
    <row r="2228" spans="12:26" x14ac:dyDescent="0.3">
      <c r="L2228"/>
      <c r="M2228"/>
      <c r="N2228"/>
      <c r="O2228"/>
      <c r="Z2228" s="123"/>
    </row>
    <row r="2229" spans="12:26" x14ac:dyDescent="0.3">
      <c r="L2229"/>
      <c r="M2229"/>
      <c r="N2229"/>
      <c r="O2229"/>
      <c r="Z2229" s="123"/>
    </row>
    <row r="2230" spans="12:26" x14ac:dyDescent="0.3">
      <c r="L2230"/>
      <c r="M2230"/>
      <c r="N2230"/>
      <c r="O2230"/>
      <c r="Z2230" s="123"/>
    </row>
    <row r="2231" spans="12:26" x14ac:dyDescent="0.3">
      <c r="L2231"/>
      <c r="M2231"/>
      <c r="N2231"/>
      <c r="O2231"/>
      <c r="Z2231" s="123"/>
    </row>
    <row r="2232" spans="12:26" x14ac:dyDescent="0.3">
      <c r="L2232"/>
      <c r="M2232"/>
      <c r="N2232"/>
      <c r="O2232"/>
      <c r="Z2232" s="123"/>
    </row>
    <row r="2233" spans="12:26" x14ac:dyDescent="0.3">
      <c r="L2233"/>
      <c r="M2233"/>
      <c r="N2233"/>
      <c r="O2233"/>
      <c r="Z2233" s="123"/>
    </row>
    <row r="2234" spans="12:26" x14ac:dyDescent="0.3">
      <c r="L2234"/>
      <c r="M2234"/>
      <c r="N2234"/>
      <c r="O2234"/>
      <c r="Z2234" s="123"/>
    </row>
    <row r="2235" spans="12:26" x14ac:dyDescent="0.3">
      <c r="L2235"/>
      <c r="M2235"/>
      <c r="N2235"/>
      <c r="O2235"/>
      <c r="Z2235" s="123"/>
    </row>
    <row r="2236" spans="12:26" x14ac:dyDescent="0.3">
      <c r="L2236"/>
      <c r="M2236"/>
      <c r="N2236"/>
      <c r="O2236"/>
      <c r="Z2236" s="123"/>
    </row>
    <row r="2237" spans="12:26" x14ac:dyDescent="0.3">
      <c r="L2237"/>
      <c r="M2237"/>
      <c r="N2237"/>
      <c r="O2237"/>
      <c r="Z2237" s="123"/>
    </row>
    <row r="2238" spans="12:26" x14ac:dyDescent="0.3">
      <c r="L2238"/>
      <c r="M2238"/>
      <c r="N2238"/>
      <c r="O2238"/>
      <c r="Z2238" s="123"/>
    </row>
    <row r="2239" spans="12:26" x14ac:dyDescent="0.3">
      <c r="L2239"/>
      <c r="M2239"/>
      <c r="N2239"/>
      <c r="O2239"/>
      <c r="Z2239" s="123"/>
    </row>
    <row r="2240" spans="12:26" x14ac:dyDescent="0.3">
      <c r="L2240"/>
      <c r="M2240"/>
      <c r="N2240"/>
      <c r="O2240"/>
      <c r="Z2240" s="123"/>
    </row>
    <row r="2241" spans="12:26" x14ac:dyDescent="0.3">
      <c r="L2241"/>
      <c r="M2241"/>
      <c r="N2241"/>
      <c r="O2241"/>
      <c r="Z2241" s="123"/>
    </row>
    <row r="2242" spans="12:26" x14ac:dyDescent="0.3">
      <c r="L2242"/>
      <c r="M2242"/>
      <c r="N2242"/>
      <c r="O2242"/>
      <c r="Z2242" s="123"/>
    </row>
    <row r="2243" spans="12:26" x14ac:dyDescent="0.3">
      <c r="L2243"/>
      <c r="M2243"/>
      <c r="N2243"/>
      <c r="O2243"/>
      <c r="Z2243" s="123"/>
    </row>
    <row r="2244" spans="12:26" x14ac:dyDescent="0.3">
      <c r="L2244"/>
      <c r="M2244"/>
      <c r="N2244"/>
      <c r="O2244"/>
      <c r="Z2244" s="123"/>
    </row>
    <row r="2245" spans="12:26" x14ac:dyDescent="0.3">
      <c r="L2245"/>
      <c r="M2245"/>
      <c r="N2245"/>
      <c r="O2245"/>
      <c r="Z2245" s="123"/>
    </row>
    <row r="2246" spans="12:26" x14ac:dyDescent="0.3">
      <c r="L2246"/>
      <c r="M2246"/>
      <c r="N2246"/>
      <c r="O2246"/>
      <c r="Z2246" s="123"/>
    </row>
    <row r="2247" spans="12:26" x14ac:dyDescent="0.3">
      <c r="L2247"/>
      <c r="M2247"/>
      <c r="N2247"/>
      <c r="O2247"/>
      <c r="Z2247" s="123"/>
    </row>
    <row r="2248" spans="12:26" x14ac:dyDescent="0.3">
      <c r="L2248"/>
      <c r="M2248"/>
      <c r="N2248"/>
      <c r="O2248"/>
      <c r="Z2248" s="123"/>
    </row>
    <row r="2249" spans="12:26" x14ac:dyDescent="0.3">
      <c r="L2249"/>
      <c r="M2249"/>
      <c r="N2249"/>
      <c r="O2249"/>
      <c r="Z2249" s="123"/>
    </row>
    <row r="2250" spans="12:26" x14ac:dyDescent="0.3">
      <c r="L2250"/>
      <c r="M2250"/>
      <c r="N2250"/>
      <c r="O2250"/>
      <c r="Z2250" s="123"/>
    </row>
    <row r="2251" spans="12:26" x14ac:dyDescent="0.3">
      <c r="L2251"/>
      <c r="M2251"/>
      <c r="N2251"/>
      <c r="O2251"/>
      <c r="Z2251" s="123"/>
    </row>
    <row r="2252" spans="12:26" x14ac:dyDescent="0.3">
      <c r="L2252"/>
      <c r="M2252"/>
      <c r="N2252"/>
      <c r="O2252"/>
      <c r="Z2252" s="123"/>
    </row>
    <row r="2253" spans="12:26" x14ac:dyDescent="0.3">
      <c r="L2253"/>
      <c r="M2253"/>
      <c r="N2253"/>
      <c r="O2253"/>
      <c r="Z2253" s="123"/>
    </row>
    <row r="2254" spans="12:26" x14ac:dyDescent="0.3">
      <c r="L2254"/>
      <c r="M2254"/>
      <c r="N2254"/>
      <c r="O2254"/>
      <c r="Z2254" s="123"/>
    </row>
    <row r="2255" spans="12:26" x14ac:dyDescent="0.3">
      <c r="L2255"/>
      <c r="M2255"/>
      <c r="N2255"/>
      <c r="O2255"/>
      <c r="Z2255" s="123"/>
    </row>
    <row r="2256" spans="12:26" x14ac:dyDescent="0.3">
      <c r="L2256"/>
      <c r="M2256"/>
      <c r="N2256"/>
      <c r="O2256"/>
      <c r="Z2256" s="123"/>
    </row>
    <row r="2257" spans="12:26" x14ac:dyDescent="0.3">
      <c r="L2257"/>
      <c r="M2257"/>
      <c r="N2257"/>
      <c r="O2257"/>
      <c r="Z2257" s="123"/>
    </row>
    <row r="2258" spans="12:26" x14ac:dyDescent="0.3">
      <c r="L2258"/>
      <c r="M2258"/>
      <c r="N2258"/>
      <c r="O2258"/>
      <c r="Z2258" s="123"/>
    </row>
    <row r="2259" spans="12:26" x14ac:dyDescent="0.3">
      <c r="L2259"/>
      <c r="M2259"/>
      <c r="N2259"/>
      <c r="O2259"/>
      <c r="Z2259" s="123"/>
    </row>
    <row r="2260" spans="12:26" x14ac:dyDescent="0.3">
      <c r="L2260"/>
      <c r="M2260"/>
      <c r="N2260"/>
      <c r="O2260"/>
      <c r="Z2260" s="123"/>
    </row>
    <row r="2261" spans="12:26" x14ac:dyDescent="0.3">
      <c r="L2261"/>
      <c r="M2261"/>
      <c r="N2261"/>
      <c r="O2261"/>
      <c r="Z2261" s="123"/>
    </row>
    <row r="2262" spans="12:26" x14ac:dyDescent="0.3">
      <c r="L2262"/>
      <c r="M2262"/>
      <c r="N2262"/>
      <c r="O2262"/>
      <c r="Z2262" s="123"/>
    </row>
    <row r="2263" spans="12:26" x14ac:dyDescent="0.3">
      <c r="L2263"/>
      <c r="M2263"/>
      <c r="N2263"/>
      <c r="O2263"/>
      <c r="Z2263" s="123"/>
    </row>
    <row r="2264" spans="12:26" x14ac:dyDescent="0.3">
      <c r="L2264"/>
      <c r="M2264"/>
      <c r="N2264"/>
      <c r="O2264"/>
      <c r="Z2264" s="123"/>
    </row>
    <row r="2265" spans="12:26" x14ac:dyDescent="0.3">
      <c r="L2265"/>
      <c r="M2265"/>
      <c r="N2265"/>
      <c r="O2265"/>
      <c r="Z2265" s="123"/>
    </row>
    <row r="2266" spans="12:26" x14ac:dyDescent="0.3">
      <c r="L2266"/>
      <c r="M2266"/>
      <c r="N2266"/>
      <c r="O2266"/>
      <c r="Z2266" s="123"/>
    </row>
    <row r="2267" spans="12:26" x14ac:dyDescent="0.3">
      <c r="L2267"/>
      <c r="M2267"/>
      <c r="N2267"/>
      <c r="O2267"/>
      <c r="Z2267" s="123"/>
    </row>
    <row r="2268" spans="12:26" x14ac:dyDescent="0.3">
      <c r="L2268"/>
      <c r="M2268"/>
      <c r="N2268"/>
      <c r="O2268"/>
      <c r="Z2268" s="123"/>
    </row>
    <row r="2269" spans="12:26" x14ac:dyDescent="0.3">
      <c r="L2269"/>
      <c r="M2269"/>
      <c r="N2269"/>
      <c r="O2269"/>
      <c r="Z2269" s="123"/>
    </row>
    <row r="2270" spans="12:26" x14ac:dyDescent="0.3">
      <c r="L2270"/>
      <c r="M2270"/>
      <c r="N2270"/>
      <c r="O2270"/>
      <c r="Z2270" s="123"/>
    </row>
    <row r="2271" spans="12:26" x14ac:dyDescent="0.3">
      <c r="L2271"/>
      <c r="M2271"/>
      <c r="N2271"/>
      <c r="O2271"/>
      <c r="Z2271" s="123"/>
    </row>
    <row r="2272" spans="12:26" x14ac:dyDescent="0.3">
      <c r="L2272"/>
      <c r="M2272"/>
      <c r="N2272"/>
      <c r="O2272"/>
      <c r="Z2272" s="123"/>
    </row>
    <row r="2273" spans="12:26" x14ac:dyDescent="0.3">
      <c r="L2273"/>
      <c r="M2273"/>
      <c r="N2273"/>
      <c r="O2273"/>
      <c r="Z2273" s="123"/>
    </row>
    <row r="2274" spans="12:26" x14ac:dyDescent="0.3">
      <c r="L2274"/>
      <c r="M2274"/>
      <c r="N2274"/>
      <c r="O2274"/>
      <c r="Z2274" s="123"/>
    </row>
    <row r="2275" spans="12:26" x14ac:dyDescent="0.3">
      <c r="L2275"/>
      <c r="M2275"/>
      <c r="N2275"/>
      <c r="O2275"/>
      <c r="Z2275" s="123"/>
    </row>
    <row r="2276" spans="12:26" x14ac:dyDescent="0.3">
      <c r="L2276"/>
      <c r="M2276"/>
      <c r="N2276"/>
      <c r="O2276"/>
      <c r="Z2276" s="123"/>
    </row>
    <row r="2277" spans="12:26" x14ac:dyDescent="0.3">
      <c r="L2277"/>
      <c r="M2277"/>
      <c r="N2277"/>
      <c r="O2277"/>
      <c r="Z2277" s="123"/>
    </row>
    <row r="2278" spans="12:26" x14ac:dyDescent="0.3">
      <c r="L2278"/>
      <c r="M2278"/>
      <c r="N2278"/>
      <c r="O2278"/>
      <c r="Z2278" s="123"/>
    </row>
    <row r="2279" spans="12:26" x14ac:dyDescent="0.3">
      <c r="L2279"/>
      <c r="M2279"/>
      <c r="N2279"/>
      <c r="O2279"/>
      <c r="Z2279" s="123"/>
    </row>
    <row r="2280" spans="12:26" x14ac:dyDescent="0.3">
      <c r="L2280"/>
      <c r="M2280"/>
      <c r="N2280"/>
      <c r="O2280"/>
      <c r="Z2280" s="123"/>
    </row>
    <row r="2281" spans="12:26" x14ac:dyDescent="0.3">
      <c r="L2281"/>
      <c r="M2281"/>
      <c r="N2281"/>
      <c r="O2281"/>
      <c r="Z2281" s="123"/>
    </row>
    <row r="2282" spans="12:26" x14ac:dyDescent="0.3">
      <c r="L2282"/>
      <c r="M2282"/>
      <c r="N2282"/>
      <c r="O2282"/>
      <c r="Z2282" s="123"/>
    </row>
    <row r="2283" spans="12:26" x14ac:dyDescent="0.3">
      <c r="L2283"/>
      <c r="M2283"/>
      <c r="N2283"/>
      <c r="O2283"/>
      <c r="Z2283" s="123"/>
    </row>
    <row r="2284" spans="12:26" x14ac:dyDescent="0.3">
      <c r="L2284"/>
      <c r="M2284"/>
      <c r="N2284"/>
      <c r="O2284"/>
      <c r="Z2284" s="123"/>
    </row>
    <row r="2285" spans="12:26" x14ac:dyDescent="0.3">
      <c r="L2285"/>
      <c r="M2285"/>
      <c r="N2285"/>
      <c r="O2285"/>
      <c r="Z2285" s="123"/>
    </row>
    <row r="2286" spans="12:26" x14ac:dyDescent="0.3">
      <c r="L2286"/>
      <c r="M2286"/>
      <c r="N2286"/>
      <c r="O2286"/>
      <c r="Z2286" s="123"/>
    </row>
    <row r="2287" spans="12:26" x14ac:dyDescent="0.3">
      <c r="L2287"/>
      <c r="M2287"/>
      <c r="N2287"/>
      <c r="O2287"/>
      <c r="Z2287" s="123"/>
    </row>
    <row r="2288" spans="12:26" x14ac:dyDescent="0.3">
      <c r="L2288"/>
      <c r="M2288"/>
      <c r="N2288"/>
      <c r="O2288"/>
      <c r="Z2288" s="123"/>
    </row>
    <row r="2289" spans="12:26" x14ac:dyDescent="0.3">
      <c r="L2289"/>
      <c r="M2289"/>
      <c r="N2289"/>
      <c r="O2289"/>
      <c r="Z2289" s="123"/>
    </row>
    <row r="2290" spans="12:26" x14ac:dyDescent="0.3">
      <c r="L2290"/>
      <c r="M2290"/>
      <c r="N2290"/>
      <c r="O2290"/>
      <c r="Z2290" s="123"/>
    </row>
    <row r="2291" spans="12:26" x14ac:dyDescent="0.3">
      <c r="L2291"/>
      <c r="M2291"/>
      <c r="N2291"/>
      <c r="O2291"/>
      <c r="Z2291" s="123"/>
    </row>
    <row r="2292" spans="12:26" x14ac:dyDescent="0.3">
      <c r="L2292"/>
      <c r="M2292"/>
      <c r="N2292"/>
      <c r="O2292"/>
      <c r="Z2292" s="123"/>
    </row>
    <row r="2293" spans="12:26" x14ac:dyDescent="0.3">
      <c r="L2293"/>
      <c r="M2293"/>
      <c r="N2293"/>
      <c r="O2293"/>
      <c r="Z2293" s="123"/>
    </row>
    <row r="2294" spans="12:26" x14ac:dyDescent="0.3">
      <c r="L2294"/>
      <c r="M2294"/>
      <c r="N2294"/>
      <c r="O2294"/>
      <c r="Z2294" s="123"/>
    </row>
    <row r="2295" spans="12:26" x14ac:dyDescent="0.3">
      <c r="L2295"/>
      <c r="M2295"/>
      <c r="N2295"/>
      <c r="O2295"/>
      <c r="Z2295" s="123"/>
    </row>
    <row r="2296" spans="12:26" x14ac:dyDescent="0.3">
      <c r="L2296"/>
      <c r="M2296"/>
      <c r="N2296"/>
      <c r="O2296"/>
      <c r="Z2296" s="123"/>
    </row>
    <row r="2297" spans="12:26" x14ac:dyDescent="0.3">
      <c r="L2297"/>
      <c r="M2297"/>
      <c r="N2297"/>
      <c r="O2297"/>
      <c r="Z2297" s="123"/>
    </row>
    <row r="2298" spans="12:26" x14ac:dyDescent="0.3">
      <c r="L2298"/>
      <c r="M2298"/>
      <c r="N2298"/>
      <c r="O2298"/>
      <c r="Z2298" s="123"/>
    </row>
    <row r="2299" spans="12:26" x14ac:dyDescent="0.3">
      <c r="L2299"/>
      <c r="M2299"/>
      <c r="N2299"/>
      <c r="O2299"/>
      <c r="Z2299" s="123"/>
    </row>
    <row r="2300" spans="12:26" x14ac:dyDescent="0.3">
      <c r="L2300"/>
      <c r="M2300"/>
      <c r="N2300"/>
      <c r="O2300"/>
      <c r="Z2300" s="123"/>
    </row>
    <row r="2301" spans="12:26" x14ac:dyDescent="0.3">
      <c r="L2301"/>
      <c r="M2301"/>
      <c r="N2301"/>
      <c r="O2301"/>
      <c r="Z2301" s="123"/>
    </row>
    <row r="2302" spans="12:26" x14ac:dyDescent="0.3">
      <c r="L2302"/>
      <c r="M2302"/>
      <c r="N2302"/>
      <c r="O2302"/>
      <c r="Z2302" s="123"/>
    </row>
    <row r="2303" spans="12:26" x14ac:dyDescent="0.3">
      <c r="L2303"/>
      <c r="M2303"/>
      <c r="N2303"/>
      <c r="O2303"/>
      <c r="Z2303" s="123"/>
    </row>
    <row r="2304" spans="12:26" x14ac:dyDescent="0.3">
      <c r="L2304"/>
      <c r="M2304"/>
      <c r="N2304"/>
      <c r="O2304"/>
      <c r="Z2304" s="123"/>
    </row>
    <row r="2305" spans="12:26" x14ac:dyDescent="0.3">
      <c r="L2305"/>
      <c r="M2305"/>
      <c r="N2305"/>
      <c r="O2305"/>
      <c r="Z2305" s="123"/>
    </row>
    <row r="2306" spans="12:26" x14ac:dyDescent="0.3">
      <c r="L2306"/>
      <c r="M2306"/>
      <c r="N2306"/>
      <c r="O2306"/>
      <c r="Z2306" s="123"/>
    </row>
    <row r="2307" spans="12:26" x14ac:dyDescent="0.3">
      <c r="L2307"/>
      <c r="M2307"/>
      <c r="N2307"/>
      <c r="O2307"/>
      <c r="Z2307" s="123"/>
    </row>
    <row r="2308" spans="12:26" x14ac:dyDescent="0.3">
      <c r="L2308"/>
      <c r="M2308"/>
      <c r="N2308"/>
      <c r="O2308"/>
      <c r="Z2308" s="123"/>
    </row>
    <row r="2309" spans="12:26" x14ac:dyDescent="0.3">
      <c r="L2309"/>
      <c r="M2309"/>
      <c r="N2309"/>
      <c r="O2309"/>
      <c r="Z2309" s="123"/>
    </row>
    <row r="2310" spans="12:26" x14ac:dyDescent="0.3">
      <c r="L2310"/>
      <c r="M2310"/>
      <c r="N2310"/>
      <c r="O2310"/>
      <c r="Z2310" s="123"/>
    </row>
    <row r="2311" spans="12:26" x14ac:dyDescent="0.3">
      <c r="L2311"/>
      <c r="M2311"/>
      <c r="N2311"/>
      <c r="O2311"/>
      <c r="Z2311" s="123"/>
    </row>
    <row r="2312" spans="12:26" x14ac:dyDescent="0.3">
      <c r="L2312"/>
      <c r="M2312"/>
      <c r="N2312"/>
      <c r="O2312"/>
      <c r="Z2312" s="123"/>
    </row>
    <row r="2313" spans="12:26" x14ac:dyDescent="0.3">
      <c r="L2313"/>
      <c r="M2313"/>
      <c r="N2313"/>
      <c r="O2313"/>
      <c r="Z2313" s="123"/>
    </row>
    <row r="2314" spans="12:26" x14ac:dyDescent="0.3">
      <c r="L2314"/>
      <c r="M2314"/>
      <c r="N2314"/>
      <c r="O2314"/>
      <c r="Z2314" s="123"/>
    </row>
    <row r="2315" spans="12:26" x14ac:dyDescent="0.3">
      <c r="L2315"/>
      <c r="M2315"/>
      <c r="N2315"/>
      <c r="O2315"/>
      <c r="Z2315" s="123"/>
    </row>
    <row r="2316" spans="12:26" x14ac:dyDescent="0.3">
      <c r="L2316"/>
      <c r="M2316"/>
      <c r="N2316"/>
      <c r="O2316"/>
      <c r="Z2316" s="123"/>
    </row>
    <row r="2317" spans="12:26" x14ac:dyDescent="0.3">
      <c r="L2317"/>
      <c r="M2317"/>
      <c r="N2317"/>
      <c r="O2317"/>
      <c r="Z2317" s="123"/>
    </row>
    <row r="2318" spans="12:26" x14ac:dyDescent="0.3">
      <c r="L2318"/>
      <c r="M2318"/>
      <c r="N2318"/>
      <c r="O2318"/>
      <c r="Z2318" s="123"/>
    </row>
    <row r="2319" spans="12:26" x14ac:dyDescent="0.3">
      <c r="L2319"/>
      <c r="M2319"/>
      <c r="N2319"/>
      <c r="O2319"/>
      <c r="Z2319" s="123"/>
    </row>
    <row r="2320" spans="12:26" x14ac:dyDescent="0.3">
      <c r="L2320"/>
      <c r="M2320"/>
      <c r="N2320"/>
      <c r="O2320"/>
      <c r="Z2320" s="123"/>
    </row>
    <row r="2321" spans="12:26" x14ac:dyDescent="0.3">
      <c r="L2321"/>
      <c r="M2321"/>
      <c r="N2321"/>
      <c r="O2321"/>
      <c r="Z2321" s="123"/>
    </row>
    <row r="2322" spans="12:26" x14ac:dyDescent="0.3">
      <c r="L2322"/>
      <c r="M2322"/>
      <c r="N2322"/>
      <c r="O2322"/>
      <c r="Z2322" s="123"/>
    </row>
    <row r="2323" spans="12:26" x14ac:dyDescent="0.3">
      <c r="L2323"/>
      <c r="M2323"/>
      <c r="N2323"/>
      <c r="O2323"/>
      <c r="Z2323" s="123"/>
    </row>
    <row r="2324" spans="12:26" x14ac:dyDescent="0.3">
      <c r="L2324"/>
      <c r="M2324"/>
      <c r="N2324"/>
      <c r="O2324"/>
      <c r="Z2324" s="123"/>
    </row>
    <row r="2325" spans="12:26" x14ac:dyDescent="0.3">
      <c r="L2325"/>
      <c r="M2325"/>
      <c r="N2325"/>
      <c r="O2325"/>
      <c r="Z2325" s="123"/>
    </row>
    <row r="2326" spans="12:26" x14ac:dyDescent="0.3">
      <c r="L2326"/>
      <c r="M2326"/>
      <c r="N2326"/>
      <c r="O2326"/>
      <c r="Z2326" s="123"/>
    </row>
    <row r="2327" spans="12:26" x14ac:dyDescent="0.3">
      <c r="L2327"/>
      <c r="M2327"/>
      <c r="N2327"/>
      <c r="O2327"/>
      <c r="Z2327" s="123"/>
    </row>
    <row r="2328" spans="12:26" x14ac:dyDescent="0.3">
      <c r="L2328"/>
      <c r="M2328"/>
      <c r="N2328"/>
      <c r="O2328"/>
      <c r="Z2328" s="123"/>
    </row>
    <row r="2329" spans="12:26" x14ac:dyDescent="0.3">
      <c r="L2329"/>
      <c r="M2329"/>
      <c r="N2329"/>
      <c r="O2329"/>
      <c r="Z2329" s="123"/>
    </row>
    <row r="2330" spans="12:26" x14ac:dyDescent="0.3">
      <c r="L2330"/>
      <c r="M2330"/>
      <c r="N2330"/>
      <c r="O2330"/>
      <c r="Z2330" s="123"/>
    </row>
    <row r="2331" spans="12:26" x14ac:dyDescent="0.3">
      <c r="L2331"/>
      <c r="M2331"/>
      <c r="N2331"/>
      <c r="O2331"/>
      <c r="Z2331" s="123"/>
    </row>
    <row r="2332" spans="12:26" x14ac:dyDescent="0.3">
      <c r="L2332"/>
      <c r="M2332"/>
      <c r="N2332"/>
      <c r="O2332"/>
      <c r="Z2332" s="123"/>
    </row>
    <row r="2333" spans="12:26" x14ac:dyDescent="0.3">
      <c r="L2333"/>
      <c r="M2333"/>
      <c r="N2333"/>
      <c r="O2333"/>
      <c r="Z2333" s="123"/>
    </row>
    <row r="2334" spans="12:26" x14ac:dyDescent="0.3">
      <c r="L2334"/>
      <c r="M2334"/>
      <c r="N2334"/>
      <c r="O2334"/>
      <c r="Z2334" s="123"/>
    </row>
    <row r="2335" spans="12:26" x14ac:dyDescent="0.3">
      <c r="L2335"/>
      <c r="M2335"/>
      <c r="N2335"/>
      <c r="O2335"/>
      <c r="Z2335" s="123"/>
    </row>
    <row r="2336" spans="12:26" x14ac:dyDescent="0.3">
      <c r="L2336"/>
      <c r="M2336"/>
      <c r="N2336"/>
      <c r="O2336"/>
      <c r="Z2336" s="123"/>
    </row>
    <row r="2337" spans="12:26" x14ac:dyDescent="0.3">
      <c r="L2337"/>
      <c r="M2337"/>
      <c r="N2337"/>
      <c r="O2337"/>
      <c r="Z2337" s="123"/>
    </row>
    <row r="2338" spans="12:26" x14ac:dyDescent="0.3">
      <c r="L2338"/>
      <c r="M2338"/>
      <c r="N2338"/>
      <c r="O2338"/>
      <c r="Z2338" s="123"/>
    </row>
    <row r="2339" spans="12:26" x14ac:dyDescent="0.3">
      <c r="L2339"/>
      <c r="M2339"/>
      <c r="N2339"/>
      <c r="O2339"/>
      <c r="Z2339" s="123"/>
    </row>
    <row r="2340" spans="12:26" x14ac:dyDescent="0.3">
      <c r="L2340"/>
      <c r="M2340"/>
      <c r="N2340"/>
      <c r="O2340"/>
      <c r="Z2340" s="123"/>
    </row>
    <row r="2341" spans="12:26" x14ac:dyDescent="0.3">
      <c r="L2341"/>
      <c r="M2341"/>
      <c r="N2341"/>
      <c r="O2341"/>
      <c r="Z2341" s="123"/>
    </row>
    <row r="2342" spans="12:26" x14ac:dyDescent="0.3">
      <c r="L2342"/>
      <c r="M2342"/>
      <c r="N2342"/>
      <c r="O2342"/>
      <c r="Z2342" s="123"/>
    </row>
    <row r="2343" spans="12:26" x14ac:dyDescent="0.3">
      <c r="L2343"/>
      <c r="M2343"/>
      <c r="N2343"/>
      <c r="O2343"/>
      <c r="Z2343" s="123"/>
    </row>
    <row r="2344" spans="12:26" x14ac:dyDescent="0.3">
      <c r="L2344"/>
      <c r="M2344"/>
      <c r="N2344"/>
      <c r="O2344"/>
      <c r="Z2344" s="123"/>
    </row>
    <row r="2345" spans="12:26" x14ac:dyDescent="0.3">
      <c r="L2345"/>
      <c r="M2345"/>
      <c r="N2345"/>
      <c r="O2345"/>
      <c r="Z2345" s="123"/>
    </row>
    <row r="2346" spans="12:26" x14ac:dyDescent="0.3">
      <c r="L2346"/>
      <c r="M2346"/>
      <c r="N2346"/>
      <c r="O2346"/>
      <c r="Z2346" s="123"/>
    </row>
    <row r="2347" spans="12:26" x14ac:dyDescent="0.3">
      <c r="L2347"/>
      <c r="M2347"/>
      <c r="N2347"/>
      <c r="O2347"/>
      <c r="Z2347" s="123"/>
    </row>
    <row r="2348" spans="12:26" x14ac:dyDescent="0.3">
      <c r="L2348"/>
      <c r="M2348"/>
      <c r="N2348"/>
      <c r="O2348"/>
      <c r="Z2348" s="123"/>
    </row>
    <row r="2349" spans="12:26" x14ac:dyDescent="0.3">
      <c r="L2349"/>
      <c r="M2349"/>
      <c r="N2349"/>
      <c r="O2349"/>
      <c r="Z2349" s="123"/>
    </row>
    <row r="2350" spans="12:26" x14ac:dyDescent="0.3">
      <c r="L2350"/>
      <c r="M2350"/>
      <c r="N2350"/>
      <c r="O2350"/>
      <c r="Z2350" s="123"/>
    </row>
    <row r="2351" spans="12:26" x14ac:dyDescent="0.3">
      <c r="L2351"/>
      <c r="M2351"/>
      <c r="N2351"/>
      <c r="O2351"/>
      <c r="Z2351" s="123"/>
    </row>
    <row r="2352" spans="12:26" x14ac:dyDescent="0.3">
      <c r="L2352"/>
      <c r="M2352"/>
      <c r="N2352"/>
      <c r="O2352"/>
      <c r="Z2352" s="123"/>
    </row>
    <row r="2353" spans="12:26" x14ac:dyDescent="0.3">
      <c r="L2353"/>
      <c r="M2353"/>
      <c r="N2353"/>
      <c r="O2353"/>
      <c r="Z2353" s="123"/>
    </row>
    <row r="2354" spans="12:26" x14ac:dyDescent="0.3">
      <c r="L2354"/>
      <c r="M2354"/>
      <c r="N2354"/>
      <c r="O2354"/>
      <c r="Z2354" s="123"/>
    </row>
    <row r="2355" spans="12:26" x14ac:dyDescent="0.3">
      <c r="L2355"/>
      <c r="M2355"/>
      <c r="N2355"/>
      <c r="O2355"/>
      <c r="Z2355" s="123"/>
    </row>
    <row r="2356" spans="12:26" x14ac:dyDescent="0.3">
      <c r="L2356"/>
      <c r="M2356"/>
      <c r="N2356"/>
      <c r="O2356"/>
      <c r="Z2356" s="123"/>
    </row>
    <row r="2357" spans="12:26" x14ac:dyDescent="0.3">
      <c r="L2357"/>
      <c r="M2357"/>
      <c r="N2357"/>
      <c r="O2357"/>
      <c r="Z2357" s="123"/>
    </row>
    <row r="2358" spans="12:26" x14ac:dyDescent="0.3">
      <c r="L2358"/>
      <c r="M2358"/>
      <c r="N2358"/>
      <c r="O2358"/>
      <c r="Z2358" s="123"/>
    </row>
    <row r="2359" spans="12:26" x14ac:dyDescent="0.3">
      <c r="L2359"/>
      <c r="M2359"/>
      <c r="N2359"/>
      <c r="O2359"/>
      <c r="Z2359" s="123"/>
    </row>
    <row r="2360" spans="12:26" x14ac:dyDescent="0.3">
      <c r="L2360"/>
      <c r="M2360"/>
      <c r="N2360"/>
      <c r="O2360"/>
      <c r="Z2360" s="123"/>
    </row>
    <row r="2361" spans="12:26" x14ac:dyDescent="0.3">
      <c r="L2361"/>
      <c r="M2361"/>
      <c r="N2361"/>
      <c r="O2361"/>
      <c r="Z2361" s="123"/>
    </row>
    <row r="2362" spans="12:26" x14ac:dyDescent="0.3">
      <c r="L2362"/>
      <c r="M2362"/>
      <c r="N2362"/>
      <c r="O2362"/>
      <c r="Z2362" s="123"/>
    </row>
    <row r="2363" spans="12:26" x14ac:dyDescent="0.3">
      <c r="L2363"/>
      <c r="M2363"/>
      <c r="N2363"/>
      <c r="O2363"/>
      <c r="Z2363" s="123"/>
    </row>
    <row r="2364" spans="12:26" x14ac:dyDescent="0.3">
      <c r="L2364"/>
      <c r="M2364"/>
      <c r="N2364"/>
      <c r="O2364"/>
      <c r="Z2364" s="123"/>
    </row>
    <row r="2365" spans="12:26" x14ac:dyDescent="0.3">
      <c r="L2365"/>
      <c r="M2365"/>
      <c r="N2365"/>
      <c r="O2365"/>
      <c r="Z2365" s="123"/>
    </row>
    <row r="2366" spans="12:26" x14ac:dyDescent="0.3">
      <c r="L2366"/>
      <c r="M2366"/>
      <c r="N2366"/>
      <c r="O2366"/>
      <c r="Z2366" s="123"/>
    </row>
    <row r="2367" spans="12:26" x14ac:dyDescent="0.3">
      <c r="L2367"/>
      <c r="M2367"/>
      <c r="N2367"/>
      <c r="O2367"/>
      <c r="Z2367" s="123"/>
    </row>
    <row r="2368" spans="12:26" x14ac:dyDescent="0.3">
      <c r="L2368"/>
      <c r="M2368"/>
      <c r="N2368"/>
      <c r="O2368"/>
      <c r="Z2368" s="123"/>
    </row>
    <row r="2369" spans="12:26" x14ac:dyDescent="0.3">
      <c r="L2369"/>
      <c r="M2369"/>
      <c r="N2369"/>
      <c r="O2369"/>
      <c r="Z2369" s="123"/>
    </row>
    <row r="2370" spans="12:26" x14ac:dyDescent="0.3">
      <c r="L2370"/>
      <c r="M2370"/>
      <c r="N2370"/>
      <c r="O2370"/>
      <c r="Z2370" s="123"/>
    </row>
    <row r="2371" spans="12:26" x14ac:dyDescent="0.3">
      <c r="L2371"/>
      <c r="M2371"/>
      <c r="N2371"/>
      <c r="O2371"/>
      <c r="Z2371" s="123"/>
    </row>
    <row r="2372" spans="12:26" x14ac:dyDescent="0.3">
      <c r="L2372"/>
      <c r="M2372"/>
      <c r="N2372"/>
      <c r="O2372"/>
      <c r="Z2372" s="123"/>
    </row>
    <row r="2373" spans="12:26" x14ac:dyDescent="0.3">
      <c r="L2373"/>
      <c r="M2373"/>
      <c r="N2373"/>
      <c r="O2373"/>
      <c r="Z2373" s="123"/>
    </row>
    <row r="2374" spans="12:26" x14ac:dyDescent="0.3">
      <c r="L2374"/>
      <c r="M2374"/>
      <c r="N2374"/>
      <c r="O2374"/>
      <c r="Z2374" s="123"/>
    </row>
    <row r="2375" spans="12:26" x14ac:dyDescent="0.3">
      <c r="L2375"/>
      <c r="M2375"/>
      <c r="N2375"/>
      <c r="O2375"/>
      <c r="Z2375" s="123"/>
    </row>
    <row r="2376" spans="12:26" x14ac:dyDescent="0.3">
      <c r="L2376"/>
      <c r="M2376"/>
      <c r="N2376"/>
      <c r="O2376"/>
      <c r="Z2376" s="123"/>
    </row>
    <row r="2377" spans="12:26" x14ac:dyDescent="0.3">
      <c r="L2377"/>
      <c r="M2377"/>
      <c r="N2377"/>
      <c r="O2377"/>
      <c r="Z2377" s="123"/>
    </row>
    <row r="2378" spans="12:26" x14ac:dyDescent="0.3">
      <c r="L2378"/>
      <c r="M2378"/>
      <c r="N2378"/>
      <c r="O2378"/>
      <c r="Z2378" s="123"/>
    </row>
    <row r="2379" spans="12:26" x14ac:dyDescent="0.3">
      <c r="L2379"/>
      <c r="M2379"/>
      <c r="N2379"/>
      <c r="O2379"/>
      <c r="Z2379" s="123"/>
    </row>
    <row r="2380" spans="12:26" x14ac:dyDescent="0.3">
      <c r="L2380"/>
      <c r="M2380"/>
      <c r="N2380"/>
      <c r="O2380"/>
      <c r="Z2380" s="123"/>
    </row>
    <row r="2381" spans="12:26" x14ac:dyDescent="0.3">
      <c r="L2381"/>
      <c r="M2381"/>
      <c r="N2381"/>
      <c r="O2381"/>
      <c r="Z2381" s="123"/>
    </row>
    <row r="2382" spans="12:26" x14ac:dyDescent="0.3">
      <c r="L2382"/>
      <c r="M2382"/>
      <c r="N2382"/>
      <c r="O2382"/>
      <c r="Z2382" s="123"/>
    </row>
    <row r="2383" spans="12:26" x14ac:dyDescent="0.3">
      <c r="L2383"/>
      <c r="M2383"/>
      <c r="N2383"/>
      <c r="O2383"/>
      <c r="Z2383" s="123"/>
    </row>
    <row r="2384" spans="12:26" x14ac:dyDescent="0.3">
      <c r="L2384"/>
      <c r="M2384"/>
      <c r="N2384"/>
      <c r="O2384"/>
      <c r="Z2384" s="123"/>
    </row>
    <row r="2385" spans="12:26" x14ac:dyDescent="0.3">
      <c r="L2385"/>
      <c r="M2385"/>
      <c r="N2385"/>
      <c r="O2385"/>
      <c r="Z2385" s="123"/>
    </row>
    <row r="2386" spans="12:26" x14ac:dyDescent="0.3">
      <c r="L2386"/>
      <c r="M2386"/>
      <c r="N2386"/>
      <c r="O2386"/>
      <c r="Z2386" s="123"/>
    </row>
    <row r="2387" spans="12:26" x14ac:dyDescent="0.3">
      <c r="L2387"/>
      <c r="M2387"/>
      <c r="N2387"/>
      <c r="O2387"/>
      <c r="Z2387" s="123"/>
    </row>
    <row r="2388" spans="12:26" x14ac:dyDescent="0.3">
      <c r="L2388"/>
      <c r="M2388"/>
      <c r="N2388"/>
      <c r="O2388"/>
      <c r="Z2388" s="123"/>
    </row>
    <row r="2389" spans="12:26" x14ac:dyDescent="0.3">
      <c r="L2389"/>
      <c r="M2389"/>
      <c r="N2389"/>
      <c r="O2389"/>
      <c r="Z2389" s="123"/>
    </row>
    <row r="2390" spans="12:26" x14ac:dyDescent="0.3">
      <c r="L2390"/>
      <c r="M2390"/>
      <c r="N2390"/>
      <c r="O2390"/>
      <c r="Z2390" s="123"/>
    </row>
    <row r="2391" spans="12:26" x14ac:dyDescent="0.3">
      <c r="L2391"/>
      <c r="M2391"/>
      <c r="N2391"/>
      <c r="O2391"/>
      <c r="Z2391" s="123"/>
    </row>
    <row r="2392" spans="12:26" x14ac:dyDescent="0.3">
      <c r="L2392"/>
      <c r="M2392"/>
      <c r="N2392"/>
      <c r="O2392"/>
      <c r="Z2392" s="123"/>
    </row>
    <row r="2393" spans="12:26" x14ac:dyDescent="0.3">
      <c r="L2393"/>
      <c r="M2393"/>
      <c r="N2393"/>
      <c r="O2393"/>
      <c r="Z2393" s="123"/>
    </row>
    <row r="2394" spans="12:26" x14ac:dyDescent="0.3">
      <c r="L2394"/>
      <c r="M2394"/>
      <c r="N2394"/>
      <c r="O2394"/>
      <c r="Z2394" s="123"/>
    </row>
    <row r="2395" spans="12:26" x14ac:dyDescent="0.3">
      <c r="L2395"/>
      <c r="M2395"/>
      <c r="N2395"/>
      <c r="O2395"/>
      <c r="Z2395" s="123"/>
    </row>
    <row r="2396" spans="12:26" x14ac:dyDescent="0.3">
      <c r="L2396"/>
      <c r="M2396"/>
      <c r="N2396"/>
      <c r="O2396"/>
      <c r="Z2396" s="123"/>
    </row>
    <row r="2397" spans="12:26" x14ac:dyDescent="0.3">
      <c r="L2397"/>
      <c r="M2397"/>
      <c r="N2397"/>
      <c r="O2397"/>
      <c r="Z2397" s="123"/>
    </row>
    <row r="2398" spans="12:26" x14ac:dyDescent="0.3">
      <c r="L2398"/>
      <c r="M2398"/>
      <c r="N2398"/>
      <c r="O2398"/>
      <c r="Z2398" s="123"/>
    </row>
    <row r="2399" spans="12:26" x14ac:dyDescent="0.3">
      <c r="L2399"/>
      <c r="M2399"/>
      <c r="N2399"/>
      <c r="O2399"/>
      <c r="Z2399" s="123"/>
    </row>
    <row r="2400" spans="12:26" x14ac:dyDescent="0.3">
      <c r="L2400"/>
      <c r="M2400"/>
      <c r="N2400"/>
      <c r="O2400"/>
      <c r="Z2400" s="123"/>
    </row>
    <row r="2401" spans="12:26" x14ac:dyDescent="0.3">
      <c r="L2401"/>
      <c r="M2401"/>
      <c r="N2401"/>
      <c r="O2401"/>
      <c r="Z2401" s="123"/>
    </row>
    <row r="2402" spans="12:26" x14ac:dyDescent="0.3">
      <c r="L2402"/>
      <c r="M2402"/>
      <c r="N2402"/>
      <c r="O2402"/>
      <c r="Z2402" s="123"/>
    </row>
    <row r="2403" spans="12:26" x14ac:dyDescent="0.3">
      <c r="L2403"/>
      <c r="M2403"/>
      <c r="N2403"/>
      <c r="O2403"/>
      <c r="Z2403" s="123"/>
    </row>
    <row r="2404" spans="12:26" x14ac:dyDescent="0.3">
      <c r="L2404"/>
      <c r="M2404"/>
      <c r="N2404"/>
      <c r="O2404"/>
      <c r="Z2404" s="123"/>
    </row>
    <row r="2405" spans="12:26" x14ac:dyDescent="0.3">
      <c r="L2405"/>
      <c r="M2405"/>
      <c r="N2405"/>
      <c r="O2405"/>
      <c r="Z2405" s="123"/>
    </row>
    <row r="2406" spans="12:26" x14ac:dyDescent="0.3">
      <c r="L2406"/>
      <c r="M2406"/>
      <c r="N2406"/>
      <c r="O2406"/>
      <c r="Z2406" s="123"/>
    </row>
    <row r="2407" spans="12:26" x14ac:dyDescent="0.3">
      <c r="L2407"/>
      <c r="M2407"/>
      <c r="N2407"/>
      <c r="O2407"/>
      <c r="Z2407" s="123"/>
    </row>
    <row r="2408" spans="12:26" x14ac:dyDescent="0.3">
      <c r="L2408"/>
      <c r="M2408"/>
      <c r="N2408"/>
      <c r="O2408"/>
      <c r="Z2408" s="123"/>
    </row>
    <row r="2409" spans="12:26" x14ac:dyDescent="0.3">
      <c r="L2409"/>
      <c r="M2409"/>
      <c r="N2409"/>
      <c r="O2409"/>
      <c r="Z2409" s="123"/>
    </row>
    <row r="2410" spans="12:26" x14ac:dyDescent="0.3">
      <c r="L2410"/>
      <c r="M2410"/>
      <c r="N2410"/>
      <c r="O2410"/>
      <c r="Z2410" s="123"/>
    </row>
    <row r="2411" spans="12:26" x14ac:dyDescent="0.3">
      <c r="L2411"/>
      <c r="M2411"/>
      <c r="N2411"/>
      <c r="O2411"/>
      <c r="Z2411" s="123"/>
    </row>
    <row r="2412" spans="12:26" x14ac:dyDescent="0.3">
      <c r="L2412"/>
      <c r="M2412"/>
      <c r="N2412"/>
      <c r="O2412"/>
      <c r="Z2412" s="123"/>
    </row>
    <row r="2413" spans="12:26" x14ac:dyDescent="0.3">
      <c r="L2413"/>
      <c r="M2413"/>
      <c r="N2413"/>
      <c r="O2413"/>
      <c r="Z2413" s="123"/>
    </row>
    <row r="2414" spans="12:26" x14ac:dyDescent="0.3">
      <c r="L2414"/>
      <c r="M2414"/>
      <c r="N2414"/>
      <c r="O2414"/>
      <c r="Z2414" s="123"/>
    </row>
    <row r="2415" spans="12:26" x14ac:dyDescent="0.3">
      <c r="L2415"/>
      <c r="M2415"/>
      <c r="N2415"/>
      <c r="O2415"/>
      <c r="Z2415" s="123"/>
    </row>
    <row r="2416" spans="12:26" x14ac:dyDescent="0.3">
      <c r="L2416"/>
      <c r="M2416"/>
      <c r="N2416"/>
      <c r="O2416"/>
      <c r="Z2416" s="123"/>
    </row>
    <row r="2417" spans="12:26" x14ac:dyDescent="0.3">
      <c r="L2417"/>
      <c r="M2417"/>
      <c r="N2417"/>
      <c r="O2417"/>
      <c r="Z2417" s="123"/>
    </row>
    <row r="2418" spans="12:26" x14ac:dyDescent="0.3">
      <c r="L2418"/>
      <c r="M2418"/>
      <c r="N2418"/>
      <c r="O2418"/>
      <c r="Z2418" s="123"/>
    </row>
    <row r="2419" spans="12:26" x14ac:dyDescent="0.3">
      <c r="L2419"/>
      <c r="M2419"/>
      <c r="N2419"/>
      <c r="O2419"/>
      <c r="Z2419" s="123"/>
    </row>
    <row r="2420" spans="12:26" x14ac:dyDescent="0.3">
      <c r="L2420"/>
      <c r="M2420"/>
      <c r="N2420"/>
      <c r="O2420"/>
      <c r="Z2420" s="123"/>
    </row>
    <row r="2421" spans="12:26" x14ac:dyDescent="0.3">
      <c r="L2421"/>
      <c r="M2421"/>
      <c r="N2421"/>
      <c r="O2421"/>
      <c r="Z2421" s="123"/>
    </row>
    <row r="2422" spans="12:26" x14ac:dyDescent="0.3">
      <c r="L2422"/>
      <c r="M2422"/>
      <c r="N2422"/>
      <c r="O2422"/>
      <c r="Z2422" s="123"/>
    </row>
    <row r="2423" spans="12:26" x14ac:dyDescent="0.3">
      <c r="L2423"/>
      <c r="M2423"/>
      <c r="N2423"/>
      <c r="O2423"/>
      <c r="Z2423" s="123"/>
    </row>
    <row r="2424" spans="12:26" x14ac:dyDescent="0.3">
      <c r="L2424"/>
      <c r="M2424"/>
      <c r="N2424"/>
      <c r="O2424"/>
      <c r="Z2424" s="123"/>
    </row>
    <row r="2425" spans="12:26" x14ac:dyDescent="0.3">
      <c r="L2425"/>
      <c r="M2425"/>
      <c r="N2425"/>
      <c r="O2425"/>
      <c r="Z2425" s="123"/>
    </row>
    <row r="2426" spans="12:26" x14ac:dyDescent="0.3">
      <c r="L2426"/>
      <c r="M2426"/>
      <c r="N2426"/>
      <c r="O2426"/>
      <c r="Z2426" s="123"/>
    </row>
    <row r="2427" spans="12:26" x14ac:dyDescent="0.3">
      <c r="L2427"/>
      <c r="M2427"/>
      <c r="N2427"/>
      <c r="O2427"/>
      <c r="Z2427" s="123"/>
    </row>
    <row r="2428" spans="12:26" x14ac:dyDescent="0.3">
      <c r="L2428"/>
      <c r="M2428"/>
      <c r="N2428"/>
      <c r="O2428"/>
      <c r="Z2428" s="123"/>
    </row>
    <row r="2429" spans="12:26" x14ac:dyDescent="0.3">
      <c r="L2429"/>
      <c r="M2429"/>
      <c r="N2429"/>
      <c r="O2429"/>
      <c r="Z2429" s="123"/>
    </row>
    <row r="2430" spans="12:26" x14ac:dyDescent="0.3">
      <c r="L2430"/>
      <c r="M2430"/>
      <c r="N2430"/>
      <c r="O2430"/>
      <c r="Z2430" s="123"/>
    </row>
    <row r="2431" spans="12:26" x14ac:dyDescent="0.3">
      <c r="L2431"/>
      <c r="M2431"/>
      <c r="N2431"/>
      <c r="O2431"/>
      <c r="Z2431" s="123"/>
    </row>
    <row r="2432" spans="12:26" x14ac:dyDescent="0.3">
      <c r="L2432"/>
      <c r="M2432"/>
      <c r="N2432"/>
      <c r="O2432"/>
      <c r="Z2432" s="123"/>
    </row>
    <row r="2433" spans="12:26" x14ac:dyDescent="0.3">
      <c r="L2433"/>
      <c r="M2433"/>
      <c r="N2433"/>
      <c r="O2433"/>
      <c r="Z2433" s="123"/>
    </row>
    <row r="2434" spans="12:26" x14ac:dyDescent="0.3">
      <c r="L2434"/>
      <c r="M2434"/>
      <c r="N2434"/>
      <c r="O2434"/>
      <c r="Z2434" s="123"/>
    </row>
    <row r="2435" spans="12:26" x14ac:dyDescent="0.3">
      <c r="L2435"/>
      <c r="M2435"/>
      <c r="N2435"/>
      <c r="O2435"/>
      <c r="Z2435" s="123"/>
    </row>
    <row r="2436" spans="12:26" x14ac:dyDescent="0.3">
      <c r="L2436"/>
      <c r="M2436"/>
      <c r="N2436"/>
      <c r="O2436"/>
      <c r="Z2436" s="123"/>
    </row>
    <row r="2437" spans="12:26" x14ac:dyDescent="0.3">
      <c r="L2437"/>
      <c r="M2437"/>
      <c r="N2437"/>
      <c r="O2437"/>
      <c r="Z2437" s="123"/>
    </row>
    <row r="2438" spans="12:26" x14ac:dyDescent="0.3">
      <c r="L2438"/>
      <c r="M2438"/>
      <c r="N2438"/>
      <c r="O2438"/>
      <c r="Z2438" s="123"/>
    </row>
    <row r="2439" spans="12:26" x14ac:dyDescent="0.3">
      <c r="L2439"/>
      <c r="M2439"/>
      <c r="N2439"/>
      <c r="O2439"/>
      <c r="Z2439" s="123"/>
    </row>
    <row r="2440" spans="12:26" x14ac:dyDescent="0.3">
      <c r="L2440"/>
      <c r="M2440"/>
      <c r="N2440"/>
      <c r="O2440"/>
      <c r="Z2440" s="123"/>
    </row>
    <row r="2441" spans="12:26" x14ac:dyDescent="0.3">
      <c r="L2441"/>
      <c r="M2441"/>
      <c r="N2441"/>
      <c r="O2441"/>
      <c r="Z2441" s="123"/>
    </row>
    <row r="2442" spans="12:26" x14ac:dyDescent="0.3">
      <c r="L2442"/>
      <c r="M2442"/>
      <c r="N2442"/>
      <c r="O2442"/>
      <c r="Z2442" s="123"/>
    </row>
    <row r="2443" spans="12:26" x14ac:dyDescent="0.3">
      <c r="L2443"/>
      <c r="M2443"/>
      <c r="N2443"/>
      <c r="O2443"/>
      <c r="Z2443" s="123"/>
    </row>
    <row r="2444" spans="12:26" x14ac:dyDescent="0.3">
      <c r="L2444"/>
      <c r="M2444"/>
      <c r="N2444"/>
      <c r="O2444"/>
      <c r="Z2444" s="123"/>
    </row>
    <row r="2445" spans="12:26" x14ac:dyDescent="0.3">
      <c r="L2445"/>
      <c r="M2445"/>
      <c r="N2445"/>
      <c r="O2445"/>
      <c r="Z2445" s="123"/>
    </row>
    <row r="2446" spans="12:26" x14ac:dyDescent="0.3">
      <c r="L2446"/>
      <c r="M2446"/>
      <c r="N2446"/>
      <c r="O2446"/>
      <c r="Z2446" s="123"/>
    </row>
    <row r="2447" spans="12:26" x14ac:dyDescent="0.3">
      <c r="L2447"/>
      <c r="M2447"/>
      <c r="N2447"/>
      <c r="O2447"/>
      <c r="Z2447" s="123"/>
    </row>
    <row r="2448" spans="12:26" x14ac:dyDescent="0.3">
      <c r="L2448"/>
      <c r="M2448"/>
      <c r="N2448"/>
      <c r="O2448"/>
      <c r="Z2448" s="123"/>
    </row>
    <row r="2449" spans="12:26" x14ac:dyDescent="0.3">
      <c r="L2449"/>
      <c r="M2449"/>
      <c r="N2449"/>
      <c r="O2449"/>
      <c r="Z2449" s="123"/>
    </row>
    <row r="2450" spans="12:26" x14ac:dyDescent="0.3">
      <c r="L2450"/>
      <c r="M2450"/>
      <c r="N2450"/>
      <c r="O2450"/>
      <c r="Z2450" s="123"/>
    </row>
    <row r="2451" spans="12:26" x14ac:dyDescent="0.3">
      <c r="L2451"/>
      <c r="M2451"/>
      <c r="N2451"/>
      <c r="O2451"/>
      <c r="Z2451" s="123"/>
    </row>
    <row r="2452" spans="12:26" x14ac:dyDescent="0.3">
      <c r="L2452"/>
      <c r="M2452"/>
      <c r="N2452"/>
      <c r="O2452"/>
      <c r="Z2452" s="123"/>
    </row>
    <row r="2453" spans="12:26" x14ac:dyDescent="0.3">
      <c r="L2453"/>
      <c r="M2453"/>
      <c r="N2453"/>
      <c r="O2453"/>
      <c r="Z2453" s="123"/>
    </row>
    <row r="2454" spans="12:26" x14ac:dyDescent="0.3">
      <c r="L2454"/>
      <c r="M2454"/>
      <c r="N2454"/>
      <c r="O2454"/>
      <c r="Z2454" s="123"/>
    </row>
    <row r="2455" spans="12:26" x14ac:dyDescent="0.3">
      <c r="L2455"/>
      <c r="M2455"/>
      <c r="N2455"/>
      <c r="O2455"/>
      <c r="Z2455" s="123"/>
    </row>
    <row r="2456" spans="12:26" x14ac:dyDescent="0.3">
      <c r="L2456"/>
      <c r="M2456"/>
      <c r="N2456"/>
      <c r="O2456"/>
      <c r="Z2456" s="123"/>
    </row>
    <row r="2457" spans="12:26" x14ac:dyDescent="0.3">
      <c r="L2457"/>
      <c r="M2457"/>
      <c r="N2457"/>
      <c r="O2457"/>
      <c r="Z2457" s="123"/>
    </row>
    <row r="2458" spans="12:26" x14ac:dyDescent="0.3">
      <c r="L2458"/>
      <c r="M2458"/>
      <c r="N2458"/>
      <c r="O2458"/>
      <c r="Z2458" s="123"/>
    </row>
    <row r="2459" spans="12:26" x14ac:dyDescent="0.3">
      <c r="L2459"/>
      <c r="M2459"/>
      <c r="N2459"/>
      <c r="O2459"/>
      <c r="Z2459" s="123"/>
    </row>
    <row r="2460" spans="12:26" x14ac:dyDescent="0.3">
      <c r="L2460"/>
      <c r="M2460"/>
      <c r="N2460"/>
      <c r="O2460"/>
      <c r="Z2460" s="123"/>
    </row>
    <row r="2461" spans="12:26" x14ac:dyDescent="0.3">
      <c r="L2461"/>
      <c r="M2461"/>
      <c r="N2461"/>
      <c r="O2461"/>
      <c r="Z2461" s="123"/>
    </row>
    <row r="2462" spans="12:26" x14ac:dyDescent="0.3">
      <c r="L2462"/>
      <c r="M2462"/>
      <c r="N2462"/>
      <c r="O2462"/>
      <c r="Z2462" s="123"/>
    </row>
    <row r="2463" spans="12:26" x14ac:dyDescent="0.3">
      <c r="L2463"/>
      <c r="M2463"/>
      <c r="N2463"/>
      <c r="O2463"/>
      <c r="Z2463" s="123"/>
    </row>
    <row r="2464" spans="12:26" x14ac:dyDescent="0.3">
      <c r="L2464"/>
      <c r="M2464"/>
      <c r="N2464"/>
      <c r="O2464"/>
      <c r="Z2464" s="123"/>
    </row>
    <row r="2465" spans="12:26" x14ac:dyDescent="0.3">
      <c r="L2465"/>
      <c r="M2465"/>
      <c r="N2465"/>
      <c r="O2465"/>
      <c r="Z2465" s="123"/>
    </row>
    <row r="2466" spans="12:26" x14ac:dyDescent="0.3">
      <c r="L2466"/>
      <c r="M2466"/>
      <c r="N2466"/>
      <c r="O2466"/>
      <c r="Z2466" s="123"/>
    </row>
    <row r="2467" spans="12:26" x14ac:dyDescent="0.3">
      <c r="L2467"/>
      <c r="M2467"/>
      <c r="N2467"/>
      <c r="O2467"/>
      <c r="Z2467" s="123"/>
    </row>
    <row r="2468" spans="12:26" x14ac:dyDescent="0.3">
      <c r="L2468"/>
      <c r="M2468"/>
      <c r="N2468"/>
      <c r="O2468"/>
      <c r="Z2468" s="123"/>
    </row>
    <row r="2469" spans="12:26" x14ac:dyDescent="0.3">
      <c r="L2469"/>
      <c r="M2469"/>
      <c r="N2469"/>
      <c r="O2469"/>
      <c r="Z2469" s="123"/>
    </row>
    <row r="2470" spans="12:26" x14ac:dyDescent="0.3">
      <c r="L2470"/>
      <c r="M2470"/>
      <c r="N2470"/>
      <c r="O2470"/>
      <c r="Z2470" s="123"/>
    </row>
    <row r="2471" spans="12:26" x14ac:dyDescent="0.3">
      <c r="L2471"/>
      <c r="M2471"/>
      <c r="N2471"/>
      <c r="O2471"/>
      <c r="Z2471" s="123"/>
    </row>
    <row r="2472" spans="12:26" x14ac:dyDescent="0.3">
      <c r="L2472"/>
      <c r="M2472"/>
      <c r="N2472"/>
      <c r="O2472"/>
      <c r="Z2472" s="123"/>
    </row>
    <row r="2473" spans="12:26" x14ac:dyDescent="0.3">
      <c r="L2473"/>
      <c r="M2473"/>
      <c r="N2473"/>
      <c r="O2473"/>
      <c r="Z2473" s="123"/>
    </row>
    <row r="2474" spans="12:26" x14ac:dyDescent="0.3">
      <c r="L2474"/>
      <c r="M2474"/>
      <c r="N2474"/>
      <c r="O2474"/>
      <c r="Z2474" s="123"/>
    </row>
    <row r="2475" spans="12:26" x14ac:dyDescent="0.3">
      <c r="L2475"/>
      <c r="M2475"/>
      <c r="N2475"/>
      <c r="O2475"/>
      <c r="Z2475" s="123"/>
    </row>
    <row r="2476" spans="12:26" x14ac:dyDescent="0.3">
      <c r="L2476"/>
      <c r="M2476"/>
      <c r="N2476"/>
      <c r="O2476"/>
      <c r="Z2476" s="123"/>
    </row>
    <row r="2477" spans="12:26" x14ac:dyDescent="0.3">
      <c r="L2477"/>
      <c r="M2477"/>
      <c r="N2477"/>
      <c r="O2477"/>
      <c r="Z2477" s="123"/>
    </row>
    <row r="2478" spans="12:26" x14ac:dyDescent="0.3">
      <c r="L2478"/>
      <c r="M2478"/>
      <c r="N2478"/>
      <c r="O2478"/>
      <c r="Z2478" s="123"/>
    </row>
    <row r="2479" spans="12:26" x14ac:dyDescent="0.3">
      <c r="L2479"/>
      <c r="M2479"/>
      <c r="N2479"/>
      <c r="O2479"/>
      <c r="Z2479" s="123"/>
    </row>
    <row r="2480" spans="12:26" x14ac:dyDescent="0.3">
      <c r="L2480"/>
      <c r="M2480"/>
      <c r="N2480"/>
      <c r="O2480"/>
      <c r="Z2480" s="123"/>
    </row>
    <row r="2481" spans="12:26" x14ac:dyDescent="0.3">
      <c r="L2481"/>
      <c r="M2481"/>
      <c r="N2481"/>
      <c r="O2481"/>
      <c r="Z2481" s="123"/>
    </row>
    <row r="2482" spans="12:26" x14ac:dyDescent="0.3">
      <c r="L2482"/>
      <c r="M2482"/>
      <c r="N2482"/>
      <c r="O2482"/>
      <c r="Z2482" s="123"/>
    </row>
    <row r="2483" spans="12:26" x14ac:dyDescent="0.3">
      <c r="L2483"/>
      <c r="M2483"/>
      <c r="N2483"/>
      <c r="O2483"/>
      <c r="Z2483" s="123"/>
    </row>
    <row r="2484" spans="12:26" x14ac:dyDescent="0.3">
      <c r="L2484"/>
      <c r="M2484"/>
      <c r="N2484"/>
      <c r="O2484"/>
      <c r="Z2484" s="123"/>
    </row>
    <row r="2485" spans="12:26" x14ac:dyDescent="0.3">
      <c r="L2485"/>
      <c r="M2485"/>
      <c r="N2485"/>
      <c r="O2485"/>
      <c r="Z2485" s="123"/>
    </row>
    <row r="2486" spans="12:26" x14ac:dyDescent="0.3">
      <c r="L2486"/>
      <c r="M2486"/>
      <c r="N2486"/>
      <c r="O2486"/>
      <c r="Z2486" s="123"/>
    </row>
    <row r="2487" spans="12:26" x14ac:dyDescent="0.3">
      <c r="L2487"/>
      <c r="M2487"/>
      <c r="N2487"/>
      <c r="O2487"/>
      <c r="Z2487" s="123"/>
    </row>
    <row r="2488" spans="12:26" x14ac:dyDescent="0.3">
      <c r="L2488"/>
      <c r="M2488"/>
      <c r="N2488"/>
      <c r="O2488"/>
      <c r="Z2488" s="123"/>
    </row>
    <row r="2489" spans="12:26" x14ac:dyDescent="0.3">
      <c r="L2489"/>
      <c r="M2489"/>
      <c r="N2489"/>
      <c r="O2489"/>
      <c r="Z2489" s="123"/>
    </row>
    <row r="2490" spans="12:26" x14ac:dyDescent="0.3">
      <c r="L2490"/>
      <c r="M2490"/>
      <c r="N2490"/>
      <c r="O2490"/>
      <c r="Z2490" s="123"/>
    </row>
    <row r="2491" spans="12:26" x14ac:dyDescent="0.3">
      <c r="L2491"/>
      <c r="M2491"/>
      <c r="N2491"/>
      <c r="O2491"/>
      <c r="Z2491" s="123"/>
    </row>
    <row r="2492" spans="12:26" x14ac:dyDescent="0.3">
      <c r="L2492"/>
      <c r="M2492"/>
      <c r="N2492"/>
      <c r="O2492"/>
      <c r="Z2492" s="123"/>
    </row>
    <row r="2493" spans="12:26" x14ac:dyDescent="0.3">
      <c r="L2493"/>
      <c r="M2493"/>
      <c r="N2493"/>
      <c r="O2493"/>
      <c r="Z2493" s="123"/>
    </row>
    <row r="2494" spans="12:26" x14ac:dyDescent="0.3">
      <c r="L2494"/>
      <c r="M2494"/>
      <c r="N2494"/>
      <c r="O2494"/>
      <c r="Z2494" s="123"/>
    </row>
    <row r="2495" spans="12:26" x14ac:dyDescent="0.3">
      <c r="L2495"/>
      <c r="M2495"/>
      <c r="N2495"/>
      <c r="O2495"/>
      <c r="Z2495" s="123"/>
    </row>
    <row r="2496" spans="12:26" x14ac:dyDescent="0.3">
      <c r="L2496"/>
      <c r="M2496"/>
      <c r="N2496"/>
      <c r="O2496"/>
      <c r="Z2496" s="123"/>
    </row>
    <row r="2497" spans="12:26" x14ac:dyDescent="0.3">
      <c r="L2497"/>
      <c r="M2497"/>
      <c r="N2497"/>
      <c r="O2497"/>
      <c r="Z2497" s="123"/>
    </row>
    <row r="2498" spans="12:26" x14ac:dyDescent="0.3">
      <c r="L2498"/>
      <c r="M2498"/>
      <c r="N2498"/>
      <c r="O2498"/>
      <c r="Z2498" s="123"/>
    </row>
    <row r="2499" spans="12:26" x14ac:dyDescent="0.3">
      <c r="L2499"/>
      <c r="M2499"/>
      <c r="N2499"/>
      <c r="O2499"/>
      <c r="Z2499" s="123"/>
    </row>
    <row r="2500" spans="12:26" x14ac:dyDescent="0.3">
      <c r="L2500"/>
      <c r="M2500"/>
      <c r="N2500"/>
      <c r="O2500"/>
      <c r="Z2500" s="123"/>
    </row>
    <row r="2501" spans="12:26" x14ac:dyDescent="0.3">
      <c r="L2501"/>
      <c r="M2501"/>
      <c r="N2501"/>
      <c r="O2501"/>
      <c r="Z2501" s="123"/>
    </row>
    <row r="2502" spans="12:26" x14ac:dyDescent="0.3">
      <c r="L2502"/>
      <c r="M2502"/>
      <c r="N2502"/>
      <c r="O2502"/>
      <c r="Z2502" s="123"/>
    </row>
    <row r="2503" spans="12:26" x14ac:dyDescent="0.3">
      <c r="L2503"/>
      <c r="M2503"/>
      <c r="N2503"/>
      <c r="O2503"/>
      <c r="Z2503" s="123"/>
    </row>
    <row r="2504" spans="12:26" x14ac:dyDescent="0.3">
      <c r="L2504"/>
      <c r="M2504"/>
      <c r="N2504"/>
      <c r="O2504"/>
      <c r="Z2504" s="123"/>
    </row>
    <row r="2505" spans="12:26" x14ac:dyDescent="0.3">
      <c r="L2505"/>
      <c r="M2505"/>
      <c r="N2505"/>
      <c r="O2505"/>
      <c r="Z2505" s="123"/>
    </row>
    <row r="2506" spans="12:26" x14ac:dyDescent="0.3">
      <c r="L2506"/>
      <c r="M2506"/>
      <c r="N2506"/>
      <c r="O2506"/>
      <c r="Z2506" s="123"/>
    </row>
    <row r="2507" spans="12:26" x14ac:dyDescent="0.3">
      <c r="L2507"/>
      <c r="M2507"/>
      <c r="N2507"/>
      <c r="O2507"/>
      <c r="Z2507" s="123"/>
    </row>
    <row r="2508" spans="12:26" x14ac:dyDescent="0.3">
      <c r="L2508"/>
      <c r="M2508"/>
      <c r="N2508"/>
      <c r="O2508"/>
      <c r="Z2508" s="123"/>
    </row>
    <row r="2509" spans="12:26" x14ac:dyDescent="0.3">
      <c r="L2509"/>
      <c r="M2509"/>
      <c r="N2509"/>
      <c r="O2509"/>
      <c r="Z2509" s="123"/>
    </row>
    <row r="2510" spans="12:26" x14ac:dyDescent="0.3">
      <c r="L2510"/>
      <c r="M2510"/>
      <c r="N2510"/>
      <c r="O2510"/>
      <c r="Z2510" s="123"/>
    </row>
    <row r="2511" spans="12:26" x14ac:dyDescent="0.3">
      <c r="L2511"/>
      <c r="M2511"/>
      <c r="N2511"/>
      <c r="O2511"/>
      <c r="Z2511" s="123"/>
    </row>
    <row r="2512" spans="12:26" x14ac:dyDescent="0.3">
      <c r="L2512"/>
      <c r="M2512"/>
      <c r="N2512"/>
      <c r="O2512"/>
      <c r="Z2512" s="123"/>
    </row>
    <row r="2513" spans="12:26" x14ac:dyDescent="0.3">
      <c r="L2513"/>
      <c r="M2513"/>
      <c r="N2513"/>
      <c r="O2513"/>
      <c r="Z2513" s="123"/>
    </row>
    <row r="2514" spans="12:26" x14ac:dyDescent="0.3">
      <c r="L2514"/>
      <c r="M2514"/>
      <c r="N2514"/>
      <c r="O2514"/>
      <c r="Z2514" s="123"/>
    </row>
    <row r="2515" spans="12:26" x14ac:dyDescent="0.3">
      <c r="L2515"/>
      <c r="M2515"/>
      <c r="N2515"/>
      <c r="O2515"/>
      <c r="Z2515" s="123"/>
    </row>
    <row r="2516" spans="12:26" x14ac:dyDescent="0.3">
      <c r="L2516"/>
      <c r="M2516"/>
      <c r="N2516"/>
      <c r="O2516"/>
      <c r="Z2516" s="123"/>
    </row>
    <row r="2517" spans="12:26" x14ac:dyDescent="0.3">
      <c r="L2517"/>
      <c r="M2517"/>
      <c r="N2517"/>
      <c r="O2517"/>
      <c r="Z2517" s="123"/>
    </row>
    <row r="2518" spans="12:26" x14ac:dyDescent="0.3">
      <c r="L2518"/>
      <c r="M2518"/>
      <c r="N2518"/>
      <c r="O2518"/>
      <c r="Z2518" s="123"/>
    </row>
    <row r="2519" spans="12:26" x14ac:dyDescent="0.3">
      <c r="L2519"/>
      <c r="M2519"/>
      <c r="N2519"/>
      <c r="O2519"/>
      <c r="Z2519" s="123"/>
    </row>
    <row r="2520" spans="12:26" x14ac:dyDescent="0.3">
      <c r="L2520"/>
      <c r="M2520"/>
      <c r="N2520"/>
      <c r="O2520"/>
      <c r="Z2520" s="123"/>
    </row>
    <row r="2521" spans="12:26" x14ac:dyDescent="0.3">
      <c r="L2521"/>
      <c r="M2521"/>
      <c r="N2521"/>
      <c r="O2521"/>
      <c r="Z2521" s="123"/>
    </row>
    <row r="2522" spans="12:26" x14ac:dyDescent="0.3">
      <c r="L2522"/>
      <c r="M2522"/>
      <c r="N2522"/>
      <c r="O2522"/>
      <c r="Z2522" s="123"/>
    </row>
    <row r="2523" spans="12:26" x14ac:dyDescent="0.3">
      <c r="L2523"/>
      <c r="M2523"/>
      <c r="N2523"/>
      <c r="O2523"/>
      <c r="Z2523" s="123"/>
    </row>
    <row r="2524" spans="12:26" x14ac:dyDescent="0.3">
      <c r="L2524"/>
      <c r="M2524"/>
      <c r="N2524"/>
      <c r="O2524"/>
      <c r="Z2524" s="123"/>
    </row>
    <row r="2525" spans="12:26" x14ac:dyDescent="0.3">
      <c r="L2525"/>
      <c r="M2525"/>
      <c r="N2525"/>
      <c r="O2525"/>
      <c r="Z2525" s="123"/>
    </row>
    <row r="2526" spans="12:26" x14ac:dyDescent="0.3">
      <c r="L2526"/>
      <c r="M2526"/>
      <c r="N2526"/>
      <c r="O2526"/>
      <c r="Z2526" s="123"/>
    </row>
    <row r="2527" spans="12:26" x14ac:dyDescent="0.3">
      <c r="L2527"/>
      <c r="M2527"/>
      <c r="N2527"/>
      <c r="O2527"/>
      <c r="Z2527" s="123"/>
    </row>
    <row r="2528" spans="12:26" x14ac:dyDescent="0.3">
      <c r="L2528"/>
      <c r="M2528"/>
      <c r="N2528"/>
      <c r="O2528"/>
      <c r="Z2528" s="123"/>
    </row>
    <row r="2529" spans="12:26" x14ac:dyDescent="0.3">
      <c r="L2529"/>
      <c r="M2529"/>
      <c r="N2529"/>
      <c r="O2529"/>
      <c r="Z2529" s="123"/>
    </row>
    <row r="2530" spans="12:26" x14ac:dyDescent="0.3">
      <c r="L2530"/>
      <c r="M2530"/>
      <c r="N2530"/>
      <c r="O2530"/>
      <c r="Z2530" s="123"/>
    </row>
    <row r="2531" spans="12:26" x14ac:dyDescent="0.3">
      <c r="L2531"/>
      <c r="M2531"/>
      <c r="N2531"/>
      <c r="O2531"/>
      <c r="Z2531" s="123"/>
    </row>
    <row r="2532" spans="12:26" x14ac:dyDescent="0.3">
      <c r="L2532"/>
      <c r="M2532"/>
      <c r="N2532"/>
      <c r="O2532"/>
      <c r="Z2532" s="123"/>
    </row>
    <row r="2533" spans="12:26" x14ac:dyDescent="0.3">
      <c r="L2533"/>
      <c r="M2533"/>
      <c r="N2533"/>
      <c r="O2533"/>
      <c r="Z2533" s="123"/>
    </row>
    <row r="2534" spans="12:26" x14ac:dyDescent="0.3">
      <c r="L2534"/>
      <c r="M2534"/>
      <c r="N2534"/>
      <c r="O2534"/>
      <c r="Z2534" s="123"/>
    </row>
    <row r="2535" spans="12:26" x14ac:dyDescent="0.3">
      <c r="L2535"/>
      <c r="M2535"/>
      <c r="N2535"/>
      <c r="O2535"/>
      <c r="Z2535" s="123"/>
    </row>
    <row r="2536" spans="12:26" x14ac:dyDescent="0.3">
      <c r="L2536"/>
      <c r="M2536"/>
      <c r="N2536"/>
      <c r="O2536"/>
      <c r="Z2536" s="123"/>
    </row>
    <row r="2537" spans="12:26" x14ac:dyDescent="0.3">
      <c r="L2537"/>
      <c r="M2537"/>
      <c r="N2537"/>
      <c r="O2537"/>
      <c r="Z2537" s="123"/>
    </row>
    <row r="2538" spans="12:26" x14ac:dyDescent="0.3">
      <c r="L2538"/>
      <c r="M2538"/>
      <c r="N2538"/>
      <c r="O2538"/>
      <c r="Z2538" s="123"/>
    </row>
    <row r="2539" spans="12:26" x14ac:dyDescent="0.3">
      <c r="L2539"/>
      <c r="M2539"/>
      <c r="N2539"/>
      <c r="O2539"/>
      <c r="Z2539" s="123"/>
    </row>
    <row r="2540" spans="12:26" x14ac:dyDescent="0.3">
      <c r="L2540"/>
      <c r="M2540"/>
      <c r="N2540"/>
      <c r="O2540"/>
      <c r="Z2540" s="123"/>
    </row>
    <row r="2541" spans="12:26" x14ac:dyDescent="0.3">
      <c r="L2541"/>
      <c r="M2541"/>
      <c r="N2541"/>
      <c r="O2541"/>
      <c r="Z2541" s="123"/>
    </row>
    <row r="2542" spans="12:26" x14ac:dyDescent="0.3">
      <c r="L2542"/>
      <c r="M2542"/>
      <c r="N2542"/>
      <c r="O2542"/>
      <c r="Z2542" s="123"/>
    </row>
    <row r="2543" spans="12:26" x14ac:dyDescent="0.3">
      <c r="L2543"/>
      <c r="M2543"/>
      <c r="N2543"/>
      <c r="O2543"/>
      <c r="Z2543" s="123"/>
    </row>
    <row r="2544" spans="12:26" x14ac:dyDescent="0.3">
      <c r="L2544"/>
      <c r="M2544"/>
      <c r="N2544"/>
      <c r="O2544"/>
      <c r="Z2544" s="123"/>
    </row>
    <row r="2545" spans="12:26" x14ac:dyDescent="0.3">
      <c r="L2545"/>
      <c r="M2545"/>
      <c r="N2545"/>
      <c r="O2545"/>
      <c r="Z2545" s="123"/>
    </row>
    <row r="2546" spans="12:26" x14ac:dyDescent="0.3">
      <c r="L2546"/>
      <c r="M2546"/>
      <c r="N2546"/>
      <c r="O2546"/>
      <c r="Z2546" s="123"/>
    </row>
    <row r="2547" spans="12:26" x14ac:dyDescent="0.3">
      <c r="L2547"/>
      <c r="M2547"/>
      <c r="N2547"/>
      <c r="O2547"/>
      <c r="Z2547" s="123"/>
    </row>
    <row r="2548" spans="12:26" x14ac:dyDescent="0.3">
      <c r="L2548"/>
      <c r="M2548"/>
      <c r="N2548"/>
      <c r="O2548"/>
      <c r="Z2548" s="123"/>
    </row>
    <row r="2549" spans="12:26" x14ac:dyDescent="0.3">
      <c r="L2549"/>
      <c r="M2549"/>
      <c r="N2549"/>
      <c r="O2549"/>
      <c r="Z2549" s="123"/>
    </row>
    <row r="2550" spans="12:26" x14ac:dyDescent="0.3">
      <c r="L2550"/>
      <c r="M2550"/>
      <c r="N2550"/>
      <c r="O2550"/>
      <c r="Z2550" s="123"/>
    </row>
    <row r="2551" spans="12:26" x14ac:dyDescent="0.3">
      <c r="L2551"/>
      <c r="M2551"/>
      <c r="N2551"/>
      <c r="O2551"/>
      <c r="Z2551" s="123"/>
    </row>
    <row r="2552" spans="12:26" x14ac:dyDescent="0.3">
      <c r="L2552"/>
      <c r="M2552"/>
      <c r="N2552"/>
      <c r="O2552"/>
      <c r="Z2552" s="123"/>
    </row>
    <row r="2553" spans="12:26" x14ac:dyDescent="0.3">
      <c r="L2553"/>
      <c r="M2553"/>
      <c r="N2553"/>
      <c r="O2553"/>
      <c r="Z2553" s="123"/>
    </row>
    <row r="2554" spans="12:26" x14ac:dyDescent="0.3">
      <c r="L2554"/>
      <c r="M2554"/>
      <c r="N2554"/>
      <c r="O2554"/>
      <c r="Z2554" s="123"/>
    </row>
    <row r="2555" spans="12:26" x14ac:dyDescent="0.3">
      <c r="L2555"/>
      <c r="M2555"/>
      <c r="N2555"/>
      <c r="O2555"/>
      <c r="Z2555" s="123"/>
    </row>
    <row r="2556" spans="12:26" x14ac:dyDescent="0.3">
      <c r="L2556"/>
      <c r="M2556"/>
      <c r="N2556"/>
      <c r="O2556"/>
      <c r="Z2556" s="123"/>
    </row>
    <row r="2557" spans="12:26" x14ac:dyDescent="0.3">
      <c r="L2557"/>
      <c r="M2557"/>
      <c r="N2557"/>
      <c r="O2557"/>
      <c r="Z2557" s="123"/>
    </row>
    <row r="2558" spans="12:26" x14ac:dyDescent="0.3">
      <c r="L2558"/>
      <c r="M2558"/>
      <c r="N2558"/>
      <c r="O2558"/>
      <c r="Z2558" s="123"/>
    </row>
    <row r="2559" spans="12:26" x14ac:dyDescent="0.3">
      <c r="L2559"/>
      <c r="M2559"/>
      <c r="N2559"/>
      <c r="O2559"/>
      <c r="Z2559" s="123"/>
    </row>
    <row r="2560" spans="12:26" x14ac:dyDescent="0.3">
      <c r="L2560"/>
      <c r="M2560"/>
      <c r="N2560"/>
      <c r="O2560"/>
      <c r="Z2560" s="123"/>
    </row>
    <row r="2561" spans="12:26" x14ac:dyDescent="0.3">
      <c r="L2561"/>
      <c r="M2561"/>
      <c r="N2561"/>
      <c r="O2561"/>
      <c r="Z2561" s="123"/>
    </row>
    <row r="2562" spans="12:26" x14ac:dyDescent="0.3">
      <c r="L2562"/>
      <c r="M2562"/>
      <c r="N2562"/>
      <c r="O2562"/>
      <c r="Z2562" s="123"/>
    </row>
    <row r="2563" spans="12:26" x14ac:dyDescent="0.3">
      <c r="L2563"/>
      <c r="M2563"/>
      <c r="N2563"/>
      <c r="O2563"/>
      <c r="Z2563" s="123"/>
    </row>
    <row r="2564" spans="12:26" x14ac:dyDescent="0.3">
      <c r="L2564"/>
      <c r="M2564"/>
      <c r="N2564"/>
      <c r="O2564"/>
      <c r="Z2564" s="123"/>
    </row>
    <row r="2565" spans="12:26" x14ac:dyDescent="0.3">
      <c r="L2565"/>
      <c r="M2565"/>
      <c r="N2565"/>
      <c r="O2565"/>
      <c r="Z2565" s="123"/>
    </row>
    <row r="2566" spans="12:26" x14ac:dyDescent="0.3">
      <c r="L2566"/>
      <c r="M2566"/>
      <c r="N2566"/>
      <c r="O2566"/>
      <c r="Z2566" s="123"/>
    </row>
    <row r="2567" spans="12:26" x14ac:dyDescent="0.3">
      <c r="L2567"/>
      <c r="M2567"/>
      <c r="N2567"/>
      <c r="O2567"/>
      <c r="Z2567" s="123"/>
    </row>
    <row r="2568" spans="12:26" x14ac:dyDescent="0.3">
      <c r="L2568"/>
      <c r="M2568"/>
      <c r="N2568"/>
      <c r="O2568"/>
      <c r="Z2568" s="123"/>
    </row>
    <row r="2569" spans="12:26" x14ac:dyDescent="0.3">
      <c r="L2569"/>
      <c r="M2569"/>
      <c r="N2569"/>
      <c r="O2569"/>
      <c r="Z2569" s="123"/>
    </row>
    <row r="2570" spans="12:26" x14ac:dyDescent="0.3">
      <c r="L2570"/>
      <c r="M2570"/>
      <c r="N2570"/>
      <c r="O2570"/>
      <c r="Z2570" s="123"/>
    </row>
    <row r="2571" spans="12:26" x14ac:dyDescent="0.3">
      <c r="L2571"/>
      <c r="M2571"/>
      <c r="N2571"/>
      <c r="O2571"/>
      <c r="Z2571" s="123"/>
    </row>
    <row r="2572" spans="12:26" x14ac:dyDescent="0.3">
      <c r="L2572"/>
      <c r="M2572"/>
      <c r="N2572"/>
      <c r="O2572"/>
      <c r="Z2572" s="123"/>
    </row>
    <row r="2573" spans="12:26" x14ac:dyDescent="0.3">
      <c r="L2573"/>
      <c r="M2573"/>
      <c r="N2573"/>
      <c r="O2573"/>
      <c r="Z2573" s="123"/>
    </row>
    <row r="2574" spans="12:26" x14ac:dyDescent="0.3">
      <c r="L2574"/>
      <c r="M2574"/>
      <c r="N2574"/>
      <c r="O2574"/>
      <c r="Z2574" s="123"/>
    </row>
    <row r="2575" spans="12:26" x14ac:dyDescent="0.3">
      <c r="L2575"/>
      <c r="M2575"/>
      <c r="N2575"/>
      <c r="O2575"/>
      <c r="Z2575" s="123"/>
    </row>
    <row r="2576" spans="12:26" x14ac:dyDescent="0.3">
      <c r="L2576"/>
      <c r="M2576"/>
      <c r="N2576"/>
      <c r="O2576"/>
      <c r="Z2576" s="123"/>
    </row>
    <row r="2577" spans="12:26" x14ac:dyDescent="0.3">
      <c r="L2577"/>
      <c r="M2577"/>
      <c r="N2577"/>
      <c r="O2577"/>
      <c r="Z2577" s="123"/>
    </row>
    <row r="2578" spans="12:26" x14ac:dyDescent="0.3">
      <c r="L2578"/>
      <c r="M2578"/>
      <c r="N2578"/>
      <c r="O2578"/>
      <c r="Z2578" s="123"/>
    </row>
    <row r="2579" spans="12:26" x14ac:dyDescent="0.3">
      <c r="L2579"/>
      <c r="M2579"/>
      <c r="N2579"/>
      <c r="O2579"/>
      <c r="Z2579" s="123"/>
    </row>
    <row r="2580" spans="12:26" x14ac:dyDescent="0.3">
      <c r="L2580"/>
      <c r="M2580"/>
      <c r="N2580"/>
      <c r="O2580"/>
      <c r="Z2580" s="123"/>
    </row>
    <row r="2581" spans="12:26" x14ac:dyDescent="0.3">
      <c r="L2581"/>
      <c r="M2581"/>
      <c r="N2581"/>
      <c r="O2581"/>
      <c r="Z2581" s="123"/>
    </row>
    <row r="2582" spans="12:26" x14ac:dyDescent="0.3">
      <c r="L2582"/>
      <c r="M2582"/>
      <c r="N2582"/>
      <c r="O2582"/>
      <c r="Z2582" s="123"/>
    </row>
    <row r="2583" spans="12:26" x14ac:dyDescent="0.3">
      <c r="L2583"/>
      <c r="M2583"/>
      <c r="N2583"/>
      <c r="O2583"/>
      <c r="Z2583" s="123"/>
    </row>
    <row r="2584" spans="12:26" x14ac:dyDescent="0.3">
      <c r="L2584"/>
      <c r="M2584"/>
      <c r="N2584"/>
      <c r="O2584"/>
      <c r="Z2584" s="123"/>
    </row>
    <row r="2585" spans="12:26" x14ac:dyDescent="0.3">
      <c r="L2585"/>
      <c r="M2585"/>
      <c r="N2585"/>
      <c r="O2585"/>
      <c r="Z2585" s="123"/>
    </row>
    <row r="2586" spans="12:26" x14ac:dyDescent="0.3">
      <c r="L2586"/>
      <c r="M2586"/>
      <c r="N2586"/>
      <c r="O2586"/>
      <c r="Z2586" s="123"/>
    </row>
    <row r="2587" spans="12:26" x14ac:dyDescent="0.3">
      <c r="L2587"/>
      <c r="M2587"/>
      <c r="N2587"/>
      <c r="O2587"/>
      <c r="Z2587" s="123"/>
    </row>
    <row r="2588" spans="12:26" x14ac:dyDescent="0.3">
      <c r="L2588"/>
      <c r="M2588"/>
      <c r="N2588"/>
      <c r="O2588"/>
      <c r="Z2588" s="123"/>
    </row>
    <row r="2589" spans="12:26" x14ac:dyDescent="0.3">
      <c r="L2589"/>
      <c r="M2589"/>
      <c r="N2589"/>
      <c r="O2589"/>
      <c r="Z2589" s="123"/>
    </row>
    <row r="2590" spans="12:26" x14ac:dyDescent="0.3">
      <c r="L2590"/>
      <c r="M2590"/>
      <c r="N2590"/>
      <c r="O2590"/>
      <c r="Z2590" s="123"/>
    </row>
    <row r="2591" spans="12:26" x14ac:dyDescent="0.3">
      <c r="L2591"/>
      <c r="M2591"/>
      <c r="N2591"/>
      <c r="O2591"/>
      <c r="Z2591" s="123"/>
    </row>
    <row r="2592" spans="12:26" x14ac:dyDescent="0.3">
      <c r="L2592"/>
      <c r="M2592"/>
      <c r="N2592"/>
      <c r="O2592"/>
      <c r="Z2592" s="123"/>
    </row>
    <row r="2593" spans="12:26" x14ac:dyDescent="0.3">
      <c r="L2593"/>
      <c r="M2593"/>
      <c r="N2593"/>
      <c r="O2593"/>
      <c r="Z2593" s="123"/>
    </row>
    <row r="2594" spans="12:26" x14ac:dyDescent="0.3">
      <c r="L2594"/>
      <c r="M2594"/>
      <c r="N2594"/>
      <c r="O2594"/>
      <c r="Z2594" s="123"/>
    </row>
    <row r="2595" spans="12:26" x14ac:dyDescent="0.3">
      <c r="L2595"/>
      <c r="M2595"/>
      <c r="N2595"/>
      <c r="O2595"/>
      <c r="Z2595" s="123"/>
    </row>
    <row r="2596" spans="12:26" x14ac:dyDescent="0.3">
      <c r="L2596"/>
      <c r="M2596"/>
      <c r="N2596"/>
      <c r="O2596"/>
      <c r="Z2596" s="123"/>
    </row>
    <row r="2597" spans="12:26" x14ac:dyDescent="0.3">
      <c r="L2597"/>
      <c r="M2597"/>
      <c r="N2597"/>
      <c r="O2597"/>
      <c r="Z2597" s="123"/>
    </row>
    <row r="2598" spans="12:26" x14ac:dyDescent="0.3">
      <c r="L2598"/>
      <c r="M2598"/>
      <c r="N2598"/>
      <c r="O2598"/>
      <c r="Z2598" s="123"/>
    </row>
    <row r="2599" spans="12:26" x14ac:dyDescent="0.3">
      <c r="L2599"/>
      <c r="M2599"/>
      <c r="N2599"/>
      <c r="O2599"/>
      <c r="Z2599" s="123"/>
    </row>
    <row r="2600" spans="12:26" x14ac:dyDescent="0.3">
      <c r="L2600"/>
      <c r="M2600"/>
      <c r="N2600"/>
      <c r="O2600"/>
      <c r="Z2600" s="123"/>
    </row>
    <row r="2601" spans="12:26" x14ac:dyDescent="0.3">
      <c r="L2601"/>
      <c r="M2601"/>
      <c r="N2601"/>
      <c r="O2601"/>
      <c r="Z2601" s="123"/>
    </row>
    <row r="2602" spans="12:26" x14ac:dyDescent="0.3">
      <c r="L2602"/>
      <c r="M2602"/>
      <c r="N2602"/>
      <c r="O2602"/>
      <c r="Z2602" s="123"/>
    </row>
    <row r="2603" spans="12:26" x14ac:dyDescent="0.3">
      <c r="L2603"/>
      <c r="M2603"/>
      <c r="N2603"/>
      <c r="O2603"/>
      <c r="Z2603" s="123"/>
    </row>
    <row r="2604" spans="12:26" x14ac:dyDescent="0.3">
      <c r="L2604"/>
      <c r="M2604"/>
      <c r="N2604"/>
      <c r="O2604"/>
      <c r="Z2604" s="123"/>
    </row>
    <row r="2605" spans="12:26" x14ac:dyDescent="0.3">
      <c r="L2605"/>
      <c r="M2605"/>
      <c r="N2605"/>
      <c r="O2605"/>
      <c r="Z2605" s="123"/>
    </row>
    <row r="2606" spans="12:26" x14ac:dyDescent="0.3">
      <c r="L2606"/>
      <c r="M2606"/>
      <c r="N2606"/>
      <c r="O2606"/>
      <c r="Z2606" s="123"/>
    </row>
    <row r="2607" spans="12:26" x14ac:dyDescent="0.3">
      <c r="L2607"/>
      <c r="M2607"/>
      <c r="N2607"/>
      <c r="O2607"/>
      <c r="Z2607" s="123"/>
    </row>
    <row r="2608" spans="12:26" x14ac:dyDescent="0.3">
      <c r="L2608"/>
      <c r="M2608"/>
      <c r="N2608"/>
      <c r="O2608"/>
      <c r="Z2608" s="123"/>
    </row>
    <row r="2609" spans="12:26" x14ac:dyDescent="0.3">
      <c r="L2609"/>
      <c r="M2609"/>
      <c r="N2609"/>
      <c r="O2609"/>
      <c r="Z2609" s="123"/>
    </row>
    <row r="2610" spans="12:26" x14ac:dyDescent="0.3">
      <c r="L2610"/>
      <c r="M2610"/>
      <c r="N2610"/>
      <c r="O2610"/>
      <c r="Z2610" s="123"/>
    </row>
    <row r="2611" spans="12:26" x14ac:dyDescent="0.3">
      <c r="L2611"/>
      <c r="M2611"/>
      <c r="N2611"/>
      <c r="O2611"/>
      <c r="Z2611" s="123"/>
    </row>
    <row r="2612" spans="12:26" x14ac:dyDescent="0.3">
      <c r="L2612"/>
      <c r="M2612"/>
      <c r="N2612"/>
      <c r="O2612"/>
      <c r="Z2612" s="123"/>
    </row>
    <row r="2613" spans="12:26" x14ac:dyDescent="0.3">
      <c r="L2613"/>
      <c r="M2613"/>
      <c r="N2613"/>
      <c r="O2613"/>
      <c r="Z2613" s="123"/>
    </row>
    <row r="2614" spans="12:26" x14ac:dyDescent="0.3">
      <c r="L2614"/>
      <c r="M2614"/>
      <c r="N2614"/>
      <c r="O2614"/>
      <c r="Z2614" s="123"/>
    </row>
    <row r="2615" spans="12:26" x14ac:dyDescent="0.3">
      <c r="L2615"/>
      <c r="M2615"/>
      <c r="N2615"/>
      <c r="O2615"/>
      <c r="Z2615" s="123"/>
    </row>
    <row r="2616" spans="12:26" x14ac:dyDescent="0.3">
      <c r="L2616"/>
      <c r="M2616"/>
      <c r="N2616"/>
      <c r="O2616"/>
      <c r="Z2616" s="123"/>
    </row>
    <row r="2617" spans="12:26" x14ac:dyDescent="0.3">
      <c r="L2617"/>
      <c r="M2617"/>
      <c r="N2617"/>
      <c r="O2617"/>
      <c r="Z2617" s="123"/>
    </row>
    <row r="2618" spans="12:26" x14ac:dyDescent="0.3">
      <c r="L2618"/>
      <c r="M2618"/>
      <c r="N2618"/>
      <c r="O2618"/>
      <c r="Z2618" s="123"/>
    </row>
    <row r="2619" spans="12:26" x14ac:dyDescent="0.3">
      <c r="L2619"/>
      <c r="M2619"/>
      <c r="N2619"/>
      <c r="O2619"/>
      <c r="Z2619" s="123"/>
    </row>
    <row r="2620" spans="12:26" x14ac:dyDescent="0.3">
      <c r="L2620"/>
      <c r="M2620"/>
      <c r="N2620"/>
      <c r="O2620"/>
      <c r="Z2620" s="123"/>
    </row>
    <row r="2621" spans="12:26" x14ac:dyDescent="0.3">
      <c r="L2621"/>
      <c r="M2621"/>
      <c r="N2621"/>
      <c r="O2621"/>
      <c r="Z2621" s="123"/>
    </row>
    <row r="2622" spans="12:26" x14ac:dyDescent="0.3">
      <c r="L2622"/>
      <c r="M2622"/>
      <c r="N2622"/>
      <c r="O2622"/>
      <c r="Z2622" s="123"/>
    </row>
    <row r="2623" spans="12:26" x14ac:dyDescent="0.3">
      <c r="L2623"/>
      <c r="M2623"/>
      <c r="N2623"/>
      <c r="O2623"/>
      <c r="Z2623" s="123"/>
    </row>
    <row r="2624" spans="12:26" x14ac:dyDescent="0.3">
      <c r="L2624"/>
      <c r="M2624"/>
      <c r="N2624"/>
      <c r="O2624"/>
      <c r="Z2624" s="123"/>
    </row>
    <row r="2625" spans="12:26" x14ac:dyDescent="0.3">
      <c r="L2625"/>
      <c r="M2625"/>
      <c r="N2625"/>
      <c r="O2625"/>
      <c r="Z2625" s="123"/>
    </row>
    <row r="2626" spans="12:26" x14ac:dyDescent="0.3">
      <c r="L2626"/>
      <c r="M2626"/>
      <c r="N2626"/>
      <c r="O2626"/>
      <c r="Z2626" s="123"/>
    </row>
    <row r="2627" spans="12:26" x14ac:dyDescent="0.3">
      <c r="L2627"/>
      <c r="M2627"/>
      <c r="N2627"/>
      <c r="O2627"/>
      <c r="Z2627" s="123"/>
    </row>
    <row r="2628" spans="12:26" x14ac:dyDescent="0.3">
      <c r="L2628"/>
      <c r="M2628"/>
      <c r="N2628"/>
      <c r="O2628"/>
      <c r="Z2628" s="123"/>
    </row>
    <row r="2629" spans="12:26" x14ac:dyDescent="0.3">
      <c r="L2629"/>
      <c r="M2629"/>
      <c r="N2629"/>
      <c r="O2629"/>
      <c r="Z2629" s="123"/>
    </row>
    <row r="2630" spans="12:26" x14ac:dyDescent="0.3">
      <c r="L2630"/>
      <c r="M2630"/>
      <c r="N2630"/>
      <c r="O2630"/>
      <c r="Z2630" s="123"/>
    </row>
    <row r="2631" spans="12:26" x14ac:dyDescent="0.3">
      <c r="L2631"/>
      <c r="M2631"/>
      <c r="N2631"/>
      <c r="O2631"/>
      <c r="Z2631" s="123"/>
    </row>
    <row r="2632" spans="12:26" x14ac:dyDescent="0.3">
      <c r="L2632"/>
      <c r="M2632"/>
      <c r="N2632"/>
      <c r="O2632"/>
      <c r="Z2632" s="123"/>
    </row>
    <row r="2633" spans="12:26" x14ac:dyDescent="0.3">
      <c r="L2633"/>
      <c r="M2633"/>
      <c r="N2633"/>
      <c r="O2633"/>
      <c r="Z2633" s="123"/>
    </row>
    <row r="2634" spans="12:26" x14ac:dyDescent="0.3">
      <c r="L2634"/>
      <c r="M2634"/>
      <c r="N2634"/>
      <c r="O2634"/>
      <c r="Z2634" s="123"/>
    </row>
    <row r="2635" spans="12:26" x14ac:dyDescent="0.3">
      <c r="L2635"/>
      <c r="M2635"/>
      <c r="N2635"/>
      <c r="O2635"/>
      <c r="Z2635" s="123"/>
    </row>
    <row r="2636" spans="12:26" x14ac:dyDescent="0.3">
      <c r="L2636"/>
      <c r="M2636"/>
      <c r="N2636"/>
      <c r="O2636"/>
      <c r="Z2636" s="123"/>
    </row>
    <row r="2637" spans="12:26" x14ac:dyDescent="0.3">
      <c r="L2637"/>
      <c r="M2637"/>
      <c r="N2637"/>
      <c r="O2637"/>
      <c r="Z2637" s="123"/>
    </row>
    <row r="2638" spans="12:26" x14ac:dyDescent="0.3">
      <c r="L2638"/>
      <c r="M2638"/>
      <c r="N2638"/>
      <c r="O2638"/>
      <c r="Z2638" s="123"/>
    </row>
    <row r="2639" spans="12:26" x14ac:dyDescent="0.3">
      <c r="L2639"/>
      <c r="M2639"/>
      <c r="N2639"/>
      <c r="O2639"/>
      <c r="Z2639" s="123"/>
    </row>
    <row r="2640" spans="12:26" x14ac:dyDescent="0.3">
      <c r="L2640"/>
      <c r="M2640"/>
      <c r="N2640"/>
      <c r="O2640"/>
      <c r="Z2640" s="123"/>
    </row>
    <row r="2641" spans="12:26" x14ac:dyDescent="0.3">
      <c r="L2641"/>
      <c r="M2641"/>
      <c r="N2641"/>
      <c r="O2641"/>
      <c r="Z2641" s="123"/>
    </row>
    <row r="2642" spans="12:26" x14ac:dyDescent="0.3">
      <c r="L2642"/>
      <c r="M2642"/>
      <c r="N2642"/>
      <c r="O2642"/>
      <c r="Z2642" s="123"/>
    </row>
    <row r="2643" spans="12:26" x14ac:dyDescent="0.3">
      <c r="L2643"/>
      <c r="M2643"/>
      <c r="N2643"/>
      <c r="O2643"/>
      <c r="Z2643" s="123"/>
    </row>
    <row r="2644" spans="12:26" x14ac:dyDescent="0.3">
      <c r="L2644"/>
      <c r="M2644"/>
      <c r="N2644"/>
      <c r="O2644"/>
      <c r="Z2644" s="123"/>
    </row>
    <row r="2645" spans="12:26" x14ac:dyDescent="0.3">
      <c r="L2645"/>
      <c r="M2645"/>
      <c r="N2645"/>
      <c r="O2645"/>
      <c r="Z2645" s="123"/>
    </row>
    <row r="2646" spans="12:26" x14ac:dyDescent="0.3">
      <c r="L2646"/>
      <c r="M2646"/>
      <c r="N2646"/>
      <c r="O2646"/>
      <c r="Z2646" s="123"/>
    </row>
    <row r="2647" spans="12:26" x14ac:dyDescent="0.3">
      <c r="L2647"/>
      <c r="M2647"/>
      <c r="N2647"/>
      <c r="O2647"/>
      <c r="Z2647" s="123"/>
    </row>
    <row r="2648" spans="12:26" x14ac:dyDescent="0.3">
      <c r="L2648"/>
      <c r="M2648"/>
      <c r="N2648"/>
      <c r="O2648"/>
      <c r="Z2648" s="123"/>
    </row>
    <row r="2649" spans="12:26" x14ac:dyDescent="0.3">
      <c r="L2649"/>
      <c r="M2649"/>
      <c r="N2649"/>
      <c r="O2649"/>
      <c r="Z2649" s="123"/>
    </row>
    <row r="2650" spans="12:26" x14ac:dyDescent="0.3">
      <c r="L2650"/>
      <c r="M2650"/>
      <c r="N2650"/>
      <c r="O2650"/>
      <c r="Z2650" s="123"/>
    </row>
    <row r="2651" spans="12:26" x14ac:dyDescent="0.3">
      <c r="L2651"/>
      <c r="M2651"/>
      <c r="N2651"/>
      <c r="O2651"/>
      <c r="Z2651" s="123"/>
    </row>
    <row r="2652" spans="12:26" x14ac:dyDescent="0.3">
      <c r="L2652"/>
      <c r="M2652"/>
      <c r="N2652"/>
      <c r="O2652"/>
      <c r="Z2652" s="123"/>
    </row>
    <row r="2653" spans="12:26" x14ac:dyDescent="0.3">
      <c r="L2653"/>
      <c r="M2653"/>
      <c r="N2653"/>
      <c r="O2653"/>
      <c r="Z2653" s="123"/>
    </row>
    <row r="2654" spans="12:26" x14ac:dyDescent="0.3">
      <c r="L2654"/>
      <c r="M2654"/>
      <c r="N2654"/>
      <c r="O2654"/>
      <c r="Z2654" s="123"/>
    </row>
    <row r="2655" spans="12:26" x14ac:dyDescent="0.3">
      <c r="L2655"/>
      <c r="M2655"/>
      <c r="N2655"/>
      <c r="O2655"/>
      <c r="Z2655" s="123"/>
    </row>
    <row r="2656" spans="12:26" x14ac:dyDescent="0.3">
      <c r="L2656"/>
      <c r="M2656"/>
      <c r="N2656"/>
      <c r="O2656"/>
      <c r="Z2656" s="123"/>
    </row>
    <row r="2657" spans="12:26" x14ac:dyDescent="0.3">
      <c r="L2657"/>
      <c r="M2657"/>
      <c r="N2657"/>
      <c r="O2657"/>
      <c r="Z2657" s="123"/>
    </row>
    <row r="2658" spans="12:26" x14ac:dyDescent="0.3">
      <c r="L2658"/>
      <c r="M2658"/>
      <c r="N2658"/>
      <c r="O2658"/>
      <c r="Z2658" s="123"/>
    </row>
    <row r="2659" spans="12:26" x14ac:dyDescent="0.3">
      <c r="L2659"/>
      <c r="M2659"/>
      <c r="N2659"/>
      <c r="O2659"/>
      <c r="Z2659" s="123"/>
    </row>
    <row r="2660" spans="12:26" x14ac:dyDescent="0.3">
      <c r="L2660"/>
      <c r="M2660"/>
      <c r="N2660"/>
      <c r="O2660"/>
      <c r="Z2660" s="123"/>
    </row>
    <row r="2661" spans="12:26" x14ac:dyDescent="0.3">
      <c r="L2661"/>
      <c r="M2661"/>
      <c r="N2661"/>
      <c r="O2661"/>
      <c r="Z2661" s="123"/>
    </row>
    <row r="2662" spans="12:26" x14ac:dyDescent="0.3">
      <c r="L2662"/>
      <c r="M2662"/>
      <c r="N2662"/>
      <c r="O2662"/>
      <c r="Z2662" s="123"/>
    </row>
    <row r="2663" spans="12:26" x14ac:dyDescent="0.3">
      <c r="L2663"/>
      <c r="M2663"/>
      <c r="N2663"/>
      <c r="O2663"/>
      <c r="Z2663" s="123"/>
    </row>
    <row r="2664" spans="12:26" x14ac:dyDescent="0.3">
      <c r="L2664"/>
      <c r="M2664"/>
      <c r="N2664"/>
      <c r="O2664"/>
      <c r="Z2664" s="123"/>
    </row>
    <row r="2665" spans="12:26" x14ac:dyDescent="0.3">
      <c r="L2665"/>
      <c r="M2665"/>
      <c r="N2665"/>
      <c r="O2665"/>
      <c r="Z2665" s="123"/>
    </row>
    <row r="2666" spans="12:26" x14ac:dyDescent="0.3">
      <c r="L2666"/>
      <c r="M2666"/>
      <c r="N2666"/>
      <c r="O2666"/>
      <c r="Z2666" s="123"/>
    </row>
    <row r="2667" spans="12:26" x14ac:dyDescent="0.3">
      <c r="L2667"/>
      <c r="M2667"/>
      <c r="N2667"/>
      <c r="O2667"/>
      <c r="Z2667" s="123"/>
    </row>
    <row r="2668" spans="12:26" x14ac:dyDescent="0.3">
      <c r="L2668"/>
      <c r="M2668"/>
      <c r="N2668"/>
      <c r="O2668"/>
      <c r="Z2668" s="123"/>
    </row>
    <row r="2669" spans="12:26" x14ac:dyDescent="0.3">
      <c r="L2669"/>
      <c r="M2669"/>
      <c r="N2669"/>
      <c r="O2669"/>
      <c r="Z2669" s="123"/>
    </row>
    <row r="2670" spans="12:26" x14ac:dyDescent="0.3">
      <c r="L2670"/>
      <c r="M2670"/>
      <c r="N2670"/>
      <c r="O2670"/>
      <c r="Z2670" s="123"/>
    </row>
    <row r="2671" spans="12:26" x14ac:dyDescent="0.3">
      <c r="L2671"/>
      <c r="M2671"/>
      <c r="N2671"/>
      <c r="O2671"/>
      <c r="Z2671" s="123"/>
    </row>
    <row r="2672" spans="12:26" x14ac:dyDescent="0.3">
      <c r="L2672"/>
      <c r="M2672"/>
      <c r="N2672"/>
      <c r="O2672"/>
      <c r="Z2672" s="123"/>
    </row>
    <row r="2673" spans="12:26" x14ac:dyDescent="0.3">
      <c r="L2673"/>
      <c r="M2673"/>
      <c r="N2673"/>
      <c r="O2673"/>
      <c r="Z2673" s="123"/>
    </row>
    <row r="2674" spans="12:26" x14ac:dyDescent="0.3">
      <c r="L2674"/>
      <c r="M2674"/>
      <c r="N2674"/>
      <c r="O2674"/>
      <c r="Z2674" s="123"/>
    </row>
    <row r="2675" spans="12:26" x14ac:dyDescent="0.3">
      <c r="L2675"/>
      <c r="M2675"/>
      <c r="N2675"/>
      <c r="O2675"/>
      <c r="Z2675" s="123"/>
    </row>
    <row r="2676" spans="12:26" x14ac:dyDescent="0.3">
      <c r="L2676"/>
      <c r="M2676"/>
      <c r="N2676"/>
      <c r="O2676"/>
      <c r="Z2676" s="123"/>
    </row>
    <row r="2677" spans="12:26" x14ac:dyDescent="0.3">
      <c r="L2677"/>
      <c r="M2677"/>
      <c r="N2677"/>
      <c r="O2677"/>
      <c r="Z2677" s="123"/>
    </row>
    <row r="2678" spans="12:26" x14ac:dyDescent="0.3">
      <c r="L2678"/>
      <c r="M2678"/>
      <c r="N2678"/>
      <c r="O2678"/>
      <c r="Z2678" s="123"/>
    </row>
    <row r="2679" spans="12:26" x14ac:dyDescent="0.3">
      <c r="L2679"/>
      <c r="M2679"/>
      <c r="N2679"/>
      <c r="O2679"/>
      <c r="Z2679" s="123"/>
    </row>
    <row r="2680" spans="12:26" x14ac:dyDescent="0.3">
      <c r="L2680"/>
      <c r="M2680"/>
      <c r="N2680"/>
      <c r="O2680"/>
      <c r="Z2680" s="123"/>
    </row>
    <row r="2681" spans="12:26" x14ac:dyDescent="0.3">
      <c r="L2681"/>
      <c r="M2681"/>
      <c r="N2681"/>
      <c r="O2681"/>
      <c r="Z2681" s="123"/>
    </row>
    <row r="2682" spans="12:26" x14ac:dyDescent="0.3">
      <c r="L2682"/>
      <c r="M2682"/>
      <c r="N2682"/>
      <c r="O2682"/>
      <c r="Z2682" s="123"/>
    </row>
    <row r="2683" spans="12:26" x14ac:dyDescent="0.3">
      <c r="L2683"/>
      <c r="M2683"/>
      <c r="N2683"/>
      <c r="O2683"/>
      <c r="Z2683" s="123"/>
    </row>
    <row r="2684" spans="12:26" x14ac:dyDescent="0.3">
      <c r="L2684"/>
      <c r="M2684"/>
      <c r="N2684"/>
      <c r="O2684"/>
      <c r="Z2684" s="123"/>
    </row>
    <row r="2685" spans="12:26" x14ac:dyDescent="0.3">
      <c r="L2685"/>
      <c r="M2685"/>
      <c r="N2685"/>
      <c r="O2685"/>
      <c r="Z2685" s="123"/>
    </row>
    <row r="2686" spans="12:26" x14ac:dyDescent="0.3">
      <c r="L2686"/>
      <c r="M2686"/>
      <c r="N2686"/>
      <c r="O2686"/>
      <c r="Z2686" s="123"/>
    </row>
    <row r="2687" spans="12:26" x14ac:dyDescent="0.3">
      <c r="L2687"/>
      <c r="M2687"/>
      <c r="N2687"/>
      <c r="O2687"/>
      <c r="Z2687" s="123"/>
    </row>
    <row r="2688" spans="12:26" x14ac:dyDescent="0.3">
      <c r="L2688"/>
      <c r="M2688"/>
      <c r="N2688"/>
      <c r="O2688"/>
      <c r="Z2688" s="123"/>
    </row>
    <row r="2689" spans="12:26" x14ac:dyDescent="0.3">
      <c r="L2689"/>
      <c r="M2689"/>
      <c r="N2689"/>
      <c r="O2689"/>
      <c r="Z2689" s="123"/>
    </row>
    <row r="2690" spans="12:26" x14ac:dyDescent="0.3">
      <c r="L2690"/>
      <c r="M2690"/>
      <c r="N2690"/>
      <c r="O2690"/>
      <c r="Z2690" s="123"/>
    </row>
    <row r="2691" spans="12:26" x14ac:dyDescent="0.3">
      <c r="L2691"/>
      <c r="M2691"/>
      <c r="N2691"/>
      <c r="O2691"/>
      <c r="Z2691" s="123"/>
    </row>
    <row r="2692" spans="12:26" x14ac:dyDescent="0.3">
      <c r="L2692"/>
      <c r="M2692"/>
      <c r="N2692"/>
      <c r="O2692"/>
      <c r="Z2692" s="123"/>
    </row>
    <row r="2693" spans="12:26" x14ac:dyDescent="0.3">
      <c r="L2693"/>
      <c r="M2693"/>
      <c r="N2693"/>
      <c r="O2693"/>
      <c r="Z2693" s="123"/>
    </row>
    <row r="2694" spans="12:26" x14ac:dyDescent="0.3">
      <c r="L2694"/>
      <c r="M2694"/>
      <c r="N2694"/>
      <c r="O2694"/>
      <c r="Z2694" s="123"/>
    </row>
    <row r="2695" spans="12:26" x14ac:dyDescent="0.3">
      <c r="L2695"/>
      <c r="M2695"/>
      <c r="N2695"/>
      <c r="O2695"/>
      <c r="Z2695" s="123"/>
    </row>
    <row r="2696" spans="12:26" x14ac:dyDescent="0.3">
      <c r="L2696"/>
      <c r="M2696"/>
      <c r="N2696"/>
      <c r="O2696"/>
      <c r="Z2696" s="123"/>
    </row>
    <row r="2697" spans="12:26" x14ac:dyDescent="0.3">
      <c r="L2697"/>
      <c r="M2697"/>
      <c r="N2697"/>
      <c r="O2697"/>
      <c r="Z2697" s="123"/>
    </row>
    <row r="2698" spans="12:26" x14ac:dyDescent="0.3">
      <c r="L2698"/>
      <c r="M2698"/>
      <c r="N2698"/>
      <c r="O2698"/>
      <c r="Z2698" s="123"/>
    </row>
    <row r="2699" spans="12:26" x14ac:dyDescent="0.3">
      <c r="L2699"/>
      <c r="M2699"/>
      <c r="N2699"/>
      <c r="O2699"/>
      <c r="Z2699" s="123"/>
    </row>
    <row r="2700" spans="12:26" x14ac:dyDescent="0.3">
      <c r="L2700"/>
      <c r="M2700"/>
      <c r="N2700"/>
      <c r="O2700"/>
      <c r="Z2700" s="123"/>
    </row>
    <row r="2701" spans="12:26" x14ac:dyDescent="0.3">
      <c r="L2701"/>
      <c r="M2701"/>
      <c r="N2701"/>
      <c r="O2701"/>
      <c r="Z2701" s="123"/>
    </row>
    <row r="2702" spans="12:26" x14ac:dyDescent="0.3">
      <c r="L2702"/>
      <c r="M2702"/>
      <c r="N2702"/>
      <c r="O2702"/>
      <c r="Z2702" s="123"/>
    </row>
    <row r="2703" spans="12:26" x14ac:dyDescent="0.3">
      <c r="L2703"/>
      <c r="M2703"/>
      <c r="N2703"/>
      <c r="O2703"/>
      <c r="Z2703" s="123"/>
    </row>
    <row r="2704" spans="12:26" x14ac:dyDescent="0.3">
      <c r="L2704"/>
      <c r="M2704"/>
      <c r="N2704"/>
      <c r="O2704"/>
      <c r="Z2704" s="123"/>
    </row>
    <row r="2705" spans="12:26" x14ac:dyDescent="0.3">
      <c r="L2705"/>
      <c r="M2705"/>
      <c r="N2705"/>
      <c r="O2705"/>
      <c r="Z2705" s="123"/>
    </row>
    <row r="2706" spans="12:26" x14ac:dyDescent="0.3">
      <c r="L2706"/>
      <c r="M2706"/>
      <c r="N2706"/>
      <c r="O2706"/>
      <c r="Z2706" s="123"/>
    </row>
    <row r="2707" spans="12:26" x14ac:dyDescent="0.3">
      <c r="L2707"/>
      <c r="M2707"/>
      <c r="N2707"/>
      <c r="O2707"/>
      <c r="Z2707" s="123"/>
    </row>
    <row r="2708" spans="12:26" x14ac:dyDescent="0.3">
      <c r="L2708"/>
      <c r="M2708"/>
      <c r="N2708"/>
      <c r="O2708"/>
      <c r="Z2708" s="123"/>
    </row>
    <row r="2709" spans="12:26" x14ac:dyDescent="0.3">
      <c r="L2709"/>
      <c r="M2709"/>
      <c r="N2709"/>
      <c r="O2709"/>
      <c r="Z2709" s="123"/>
    </row>
    <row r="2710" spans="12:26" x14ac:dyDescent="0.3">
      <c r="L2710"/>
      <c r="M2710"/>
      <c r="N2710"/>
      <c r="O2710"/>
      <c r="Z2710" s="123"/>
    </row>
    <row r="2711" spans="12:26" x14ac:dyDescent="0.3">
      <c r="L2711"/>
      <c r="M2711"/>
      <c r="N2711"/>
      <c r="O2711"/>
      <c r="Z2711" s="123"/>
    </row>
    <row r="2712" spans="12:26" x14ac:dyDescent="0.3">
      <c r="L2712"/>
      <c r="M2712"/>
      <c r="N2712"/>
      <c r="O2712"/>
      <c r="Z2712" s="123"/>
    </row>
    <row r="2713" spans="12:26" x14ac:dyDescent="0.3">
      <c r="L2713"/>
      <c r="M2713"/>
      <c r="N2713"/>
      <c r="O2713"/>
      <c r="Z2713" s="123"/>
    </row>
    <row r="2714" spans="12:26" x14ac:dyDescent="0.3">
      <c r="L2714"/>
      <c r="M2714"/>
      <c r="N2714"/>
      <c r="O2714"/>
      <c r="Z2714" s="123"/>
    </row>
    <row r="2715" spans="12:26" x14ac:dyDescent="0.3">
      <c r="L2715"/>
      <c r="M2715"/>
      <c r="N2715"/>
      <c r="O2715"/>
      <c r="Z2715" s="123"/>
    </row>
    <row r="2716" spans="12:26" x14ac:dyDescent="0.3">
      <c r="L2716"/>
      <c r="M2716"/>
      <c r="N2716"/>
      <c r="O2716"/>
      <c r="Z2716" s="123"/>
    </row>
    <row r="2717" spans="12:26" x14ac:dyDescent="0.3">
      <c r="L2717"/>
      <c r="M2717"/>
      <c r="N2717"/>
      <c r="O2717"/>
      <c r="Z2717" s="123"/>
    </row>
    <row r="2718" spans="12:26" x14ac:dyDescent="0.3">
      <c r="L2718"/>
      <c r="M2718"/>
      <c r="N2718"/>
      <c r="O2718"/>
      <c r="Z2718" s="123"/>
    </row>
    <row r="2719" spans="12:26" x14ac:dyDescent="0.3">
      <c r="L2719"/>
      <c r="M2719"/>
      <c r="N2719"/>
      <c r="O2719"/>
      <c r="Z2719" s="123"/>
    </row>
    <row r="2720" spans="12:26" x14ac:dyDescent="0.3">
      <c r="L2720"/>
      <c r="M2720"/>
      <c r="N2720"/>
      <c r="O2720"/>
      <c r="Z2720" s="123"/>
    </row>
    <row r="2721" spans="12:26" x14ac:dyDescent="0.3">
      <c r="L2721"/>
      <c r="M2721"/>
      <c r="N2721"/>
      <c r="O2721"/>
      <c r="Z2721" s="123"/>
    </row>
    <row r="2722" spans="12:26" x14ac:dyDescent="0.3">
      <c r="L2722"/>
      <c r="M2722"/>
      <c r="N2722"/>
      <c r="O2722"/>
      <c r="Z2722" s="123"/>
    </row>
    <row r="2723" spans="12:26" x14ac:dyDescent="0.3">
      <c r="L2723"/>
      <c r="M2723"/>
      <c r="N2723"/>
      <c r="O2723"/>
      <c r="Z2723" s="123"/>
    </row>
    <row r="2724" spans="12:26" x14ac:dyDescent="0.3">
      <c r="L2724"/>
      <c r="M2724"/>
      <c r="N2724"/>
      <c r="O2724"/>
      <c r="Z2724" s="123"/>
    </row>
    <row r="2725" spans="12:26" x14ac:dyDescent="0.3">
      <c r="L2725"/>
      <c r="M2725"/>
      <c r="N2725"/>
      <c r="O2725"/>
      <c r="Z2725" s="123"/>
    </row>
    <row r="2726" spans="12:26" x14ac:dyDescent="0.3">
      <c r="L2726"/>
      <c r="M2726"/>
      <c r="N2726"/>
      <c r="O2726"/>
      <c r="Z2726" s="123"/>
    </row>
    <row r="2727" spans="12:26" x14ac:dyDescent="0.3">
      <c r="L2727"/>
      <c r="M2727"/>
      <c r="N2727"/>
      <c r="O2727"/>
      <c r="Z2727" s="123"/>
    </row>
    <row r="2728" spans="12:26" x14ac:dyDescent="0.3">
      <c r="L2728"/>
      <c r="M2728"/>
      <c r="N2728"/>
      <c r="O2728"/>
      <c r="Z2728" s="123"/>
    </row>
    <row r="2729" spans="12:26" x14ac:dyDescent="0.3">
      <c r="L2729"/>
      <c r="M2729"/>
      <c r="N2729"/>
      <c r="O2729"/>
      <c r="Z2729" s="123"/>
    </row>
    <row r="2730" spans="12:26" x14ac:dyDescent="0.3">
      <c r="L2730"/>
      <c r="M2730"/>
      <c r="N2730"/>
      <c r="O2730"/>
      <c r="Z2730" s="123"/>
    </row>
    <row r="2731" spans="12:26" x14ac:dyDescent="0.3">
      <c r="L2731"/>
      <c r="M2731"/>
      <c r="N2731"/>
      <c r="O2731"/>
      <c r="Z2731" s="123"/>
    </row>
    <row r="2732" spans="12:26" x14ac:dyDescent="0.3">
      <c r="L2732"/>
      <c r="M2732"/>
      <c r="N2732"/>
      <c r="O2732"/>
      <c r="Z2732" s="123"/>
    </row>
    <row r="2733" spans="12:26" x14ac:dyDescent="0.3">
      <c r="L2733"/>
      <c r="M2733"/>
      <c r="N2733"/>
      <c r="O2733"/>
      <c r="Z2733" s="123"/>
    </row>
    <row r="2734" spans="12:26" x14ac:dyDescent="0.3">
      <c r="L2734"/>
      <c r="M2734"/>
      <c r="N2734"/>
      <c r="O2734"/>
      <c r="Z2734" s="123"/>
    </row>
    <row r="2735" spans="12:26" x14ac:dyDescent="0.3">
      <c r="L2735"/>
      <c r="M2735"/>
      <c r="N2735"/>
      <c r="O2735"/>
      <c r="Z2735" s="123"/>
    </row>
    <row r="2736" spans="12:26" x14ac:dyDescent="0.3">
      <c r="L2736"/>
      <c r="M2736"/>
      <c r="N2736"/>
      <c r="O2736"/>
      <c r="Z2736" s="123"/>
    </row>
    <row r="2737" spans="12:26" x14ac:dyDescent="0.3">
      <c r="L2737"/>
      <c r="M2737"/>
      <c r="N2737"/>
      <c r="O2737"/>
      <c r="Z2737" s="123"/>
    </row>
    <row r="2738" spans="12:26" x14ac:dyDescent="0.3">
      <c r="L2738"/>
      <c r="M2738"/>
      <c r="N2738"/>
      <c r="O2738"/>
      <c r="Z2738" s="123"/>
    </row>
    <row r="2739" spans="12:26" x14ac:dyDescent="0.3">
      <c r="L2739"/>
      <c r="M2739"/>
      <c r="N2739"/>
      <c r="O2739"/>
      <c r="Z2739" s="123"/>
    </row>
    <row r="2740" spans="12:26" x14ac:dyDescent="0.3">
      <c r="L2740"/>
      <c r="M2740"/>
      <c r="N2740"/>
      <c r="O2740"/>
      <c r="Z2740" s="123"/>
    </row>
    <row r="2741" spans="12:26" x14ac:dyDescent="0.3">
      <c r="L2741"/>
      <c r="M2741"/>
      <c r="N2741"/>
      <c r="O2741"/>
      <c r="Z2741" s="123"/>
    </row>
    <row r="2742" spans="12:26" x14ac:dyDescent="0.3">
      <c r="L2742"/>
      <c r="M2742"/>
      <c r="N2742"/>
      <c r="O2742"/>
      <c r="Z2742" s="123"/>
    </row>
    <row r="2743" spans="12:26" x14ac:dyDescent="0.3">
      <c r="L2743"/>
      <c r="M2743"/>
      <c r="N2743"/>
      <c r="O2743"/>
      <c r="Z2743" s="123"/>
    </row>
    <row r="2744" spans="12:26" x14ac:dyDescent="0.3">
      <c r="L2744"/>
      <c r="M2744"/>
      <c r="N2744"/>
      <c r="O2744"/>
      <c r="Z2744" s="123"/>
    </row>
    <row r="2745" spans="12:26" x14ac:dyDescent="0.3">
      <c r="L2745"/>
      <c r="M2745"/>
      <c r="N2745"/>
      <c r="O2745"/>
      <c r="Z2745" s="123"/>
    </row>
    <row r="2746" spans="12:26" x14ac:dyDescent="0.3">
      <c r="L2746"/>
      <c r="M2746"/>
      <c r="N2746"/>
      <c r="O2746"/>
      <c r="Z2746" s="123"/>
    </row>
    <row r="2747" spans="12:26" x14ac:dyDescent="0.3">
      <c r="L2747"/>
      <c r="M2747"/>
      <c r="N2747"/>
      <c r="O2747"/>
      <c r="Z2747" s="123"/>
    </row>
    <row r="2748" spans="12:26" x14ac:dyDescent="0.3">
      <c r="L2748"/>
      <c r="M2748"/>
      <c r="N2748"/>
      <c r="O2748"/>
      <c r="Z2748" s="123"/>
    </row>
    <row r="2749" spans="12:26" x14ac:dyDescent="0.3">
      <c r="L2749"/>
      <c r="M2749"/>
      <c r="N2749"/>
      <c r="O2749"/>
      <c r="Z2749" s="123"/>
    </row>
    <row r="2750" spans="12:26" x14ac:dyDescent="0.3">
      <c r="L2750"/>
      <c r="M2750"/>
      <c r="N2750"/>
      <c r="O2750"/>
      <c r="Z2750" s="123"/>
    </row>
    <row r="2751" spans="12:26" x14ac:dyDescent="0.3">
      <c r="L2751"/>
      <c r="M2751"/>
      <c r="N2751"/>
      <c r="O2751"/>
      <c r="Z2751" s="123"/>
    </row>
    <row r="2752" spans="12:26" x14ac:dyDescent="0.3">
      <c r="L2752"/>
      <c r="M2752"/>
      <c r="N2752"/>
      <c r="O2752"/>
      <c r="Z2752" s="123"/>
    </row>
    <row r="2753" spans="12:26" x14ac:dyDescent="0.3">
      <c r="L2753"/>
      <c r="M2753"/>
      <c r="N2753"/>
      <c r="O2753"/>
      <c r="Z2753" s="123"/>
    </row>
    <row r="2754" spans="12:26" x14ac:dyDescent="0.3">
      <c r="L2754"/>
      <c r="M2754"/>
      <c r="N2754"/>
      <c r="O2754"/>
      <c r="Z2754" s="123"/>
    </row>
    <row r="2755" spans="12:26" x14ac:dyDescent="0.3">
      <c r="L2755"/>
      <c r="M2755"/>
      <c r="N2755"/>
      <c r="O2755"/>
      <c r="Z2755" s="123"/>
    </row>
    <row r="2756" spans="12:26" x14ac:dyDescent="0.3">
      <c r="L2756"/>
      <c r="M2756"/>
      <c r="N2756"/>
      <c r="O2756"/>
      <c r="Z2756" s="123"/>
    </row>
    <row r="2757" spans="12:26" x14ac:dyDescent="0.3">
      <c r="L2757"/>
      <c r="M2757"/>
      <c r="N2757"/>
      <c r="O2757"/>
      <c r="Z2757" s="123"/>
    </row>
    <row r="2758" spans="12:26" x14ac:dyDescent="0.3">
      <c r="L2758"/>
      <c r="M2758"/>
      <c r="N2758"/>
      <c r="O2758"/>
      <c r="Z2758" s="123"/>
    </row>
    <row r="2759" spans="12:26" x14ac:dyDescent="0.3">
      <c r="L2759"/>
      <c r="M2759"/>
      <c r="N2759"/>
      <c r="O2759"/>
      <c r="Z2759" s="123"/>
    </row>
    <row r="2760" spans="12:26" x14ac:dyDescent="0.3">
      <c r="L2760"/>
      <c r="M2760"/>
      <c r="N2760"/>
      <c r="O2760"/>
      <c r="Z2760" s="123"/>
    </row>
    <row r="2761" spans="12:26" x14ac:dyDescent="0.3">
      <c r="L2761"/>
      <c r="M2761"/>
      <c r="N2761"/>
      <c r="O2761"/>
      <c r="Z2761" s="123"/>
    </row>
    <row r="2762" spans="12:26" x14ac:dyDescent="0.3">
      <c r="L2762"/>
      <c r="M2762"/>
      <c r="N2762"/>
      <c r="O2762"/>
      <c r="Z2762" s="123"/>
    </row>
    <row r="2763" spans="12:26" x14ac:dyDescent="0.3">
      <c r="L2763"/>
      <c r="M2763"/>
      <c r="N2763"/>
      <c r="O2763"/>
      <c r="Z2763" s="123"/>
    </row>
    <row r="2764" spans="12:26" x14ac:dyDescent="0.3">
      <c r="L2764"/>
      <c r="M2764"/>
      <c r="N2764"/>
      <c r="O2764"/>
      <c r="Z2764" s="123"/>
    </row>
    <row r="2765" spans="12:26" x14ac:dyDescent="0.3">
      <c r="L2765"/>
      <c r="M2765"/>
      <c r="N2765"/>
      <c r="O2765"/>
      <c r="Z2765" s="123"/>
    </row>
    <row r="2766" spans="12:26" x14ac:dyDescent="0.3">
      <c r="L2766"/>
      <c r="M2766"/>
      <c r="N2766"/>
      <c r="O2766"/>
      <c r="Z2766" s="123"/>
    </row>
    <row r="2767" spans="12:26" x14ac:dyDescent="0.3">
      <c r="L2767"/>
      <c r="M2767"/>
      <c r="N2767"/>
      <c r="O2767"/>
      <c r="Z2767" s="123"/>
    </row>
    <row r="2768" spans="12:26" x14ac:dyDescent="0.3">
      <c r="L2768"/>
      <c r="M2768"/>
      <c r="N2768"/>
      <c r="O2768"/>
      <c r="Z2768" s="123"/>
    </row>
    <row r="2769" spans="12:26" x14ac:dyDescent="0.3">
      <c r="L2769"/>
      <c r="M2769"/>
      <c r="N2769"/>
      <c r="O2769"/>
      <c r="Z2769" s="123"/>
    </row>
    <row r="2770" spans="12:26" x14ac:dyDescent="0.3">
      <c r="L2770"/>
      <c r="M2770"/>
      <c r="N2770"/>
      <c r="O2770"/>
      <c r="Z2770" s="123"/>
    </row>
    <row r="2771" spans="12:26" x14ac:dyDescent="0.3">
      <c r="L2771"/>
      <c r="M2771"/>
      <c r="N2771"/>
      <c r="O2771"/>
      <c r="Z2771" s="123"/>
    </row>
    <row r="2772" spans="12:26" x14ac:dyDescent="0.3">
      <c r="L2772"/>
      <c r="M2772"/>
      <c r="N2772"/>
      <c r="O2772"/>
      <c r="Z2772" s="123"/>
    </row>
    <row r="2773" spans="12:26" x14ac:dyDescent="0.3">
      <c r="L2773"/>
      <c r="M2773"/>
      <c r="N2773"/>
      <c r="O2773"/>
      <c r="Z2773" s="123"/>
    </row>
    <row r="2774" spans="12:26" x14ac:dyDescent="0.3">
      <c r="L2774"/>
      <c r="M2774"/>
      <c r="N2774"/>
      <c r="O2774"/>
      <c r="Z2774" s="123"/>
    </row>
    <row r="2775" spans="12:26" x14ac:dyDescent="0.3">
      <c r="L2775"/>
      <c r="M2775"/>
      <c r="N2775"/>
      <c r="O2775"/>
      <c r="Z2775" s="123"/>
    </row>
    <row r="2776" spans="12:26" x14ac:dyDescent="0.3">
      <c r="L2776"/>
      <c r="M2776"/>
      <c r="N2776"/>
      <c r="O2776"/>
      <c r="Z2776" s="123"/>
    </row>
    <row r="2777" spans="12:26" x14ac:dyDescent="0.3">
      <c r="L2777"/>
      <c r="M2777"/>
      <c r="N2777"/>
      <c r="O2777"/>
      <c r="Z2777" s="123"/>
    </row>
    <row r="2778" spans="12:26" x14ac:dyDescent="0.3">
      <c r="L2778"/>
      <c r="M2778"/>
      <c r="N2778"/>
      <c r="O2778"/>
      <c r="Z2778" s="123"/>
    </row>
    <row r="2779" spans="12:26" x14ac:dyDescent="0.3">
      <c r="L2779"/>
      <c r="M2779"/>
      <c r="N2779"/>
      <c r="O2779"/>
      <c r="Z2779" s="123"/>
    </row>
    <row r="2780" spans="12:26" x14ac:dyDescent="0.3">
      <c r="L2780"/>
      <c r="M2780"/>
      <c r="N2780"/>
      <c r="O2780"/>
      <c r="Z2780" s="123"/>
    </row>
    <row r="2781" spans="12:26" x14ac:dyDescent="0.3">
      <c r="L2781"/>
      <c r="M2781"/>
      <c r="N2781"/>
      <c r="O2781"/>
      <c r="Z2781" s="123"/>
    </row>
    <row r="2782" spans="12:26" x14ac:dyDescent="0.3">
      <c r="L2782"/>
      <c r="M2782"/>
      <c r="N2782"/>
      <c r="O2782"/>
      <c r="Z2782" s="123"/>
    </row>
    <row r="2783" spans="12:26" x14ac:dyDescent="0.3">
      <c r="L2783"/>
      <c r="M2783"/>
      <c r="N2783"/>
      <c r="O2783"/>
      <c r="Z2783" s="123"/>
    </row>
    <row r="2784" spans="12:26" x14ac:dyDescent="0.3">
      <c r="L2784"/>
      <c r="M2784"/>
      <c r="N2784"/>
      <c r="O2784"/>
      <c r="Z2784" s="123"/>
    </row>
    <row r="2785" spans="12:26" x14ac:dyDescent="0.3">
      <c r="L2785"/>
      <c r="M2785"/>
      <c r="N2785"/>
      <c r="O2785"/>
      <c r="Z2785" s="123"/>
    </row>
    <row r="2786" spans="12:26" x14ac:dyDescent="0.3">
      <c r="L2786"/>
      <c r="M2786"/>
      <c r="N2786"/>
      <c r="O2786"/>
      <c r="Z2786" s="123"/>
    </row>
    <row r="2787" spans="12:26" x14ac:dyDescent="0.3">
      <c r="L2787"/>
      <c r="M2787"/>
      <c r="N2787"/>
      <c r="O2787"/>
      <c r="Z2787" s="123"/>
    </row>
    <row r="2788" spans="12:26" x14ac:dyDescent="0.3">
      <c r="L2788"/>
      <c r="M2788"/>
      <c r="N2788"/>
      <c r="O2788"/>
      <c r="Z2788" s="123"/>
    </row>
    <row r="2789" spans="12:26" x14ac:dyDescent="0.3">
      <c r="L2789"/>
      <c r="M2789"/>
      <c r="N2789"/>
      <c r="O2789"/>
      <c r="Z2789" s="123"/>
    </row>
    <row r="2790" spans="12:26" x14ac:dyDescent="0.3">
      <c r="L2790"/>
      <c r="M2790"/>
      <c r="N2790"/>
      <c r="O2790"/>
      <c r="Z2790" s="123"/>
    </row>
    <row r="2791" spans="12:26" x14ac:dyDescent="0.3">
      <c r="L2791"/>
      <c r="M2791"/>
      <c r="N2791"/>
      <c r="O2791"/>
      <c r="Z2791" s="123"/>
    </row>
    <row r="2792" spans="12:26" x14ac:dyDescent="0.3">
      <c r="L2792"/>
      <c r="M2792"/>
      <c r="N2792"/>
      <c r="O2792"/>
      <c r="Z2792" s="123"/>
    </row>
    <row r="2793" spans="12:26" x14ac:dyDescent="0.3">
      <c r="L2793"/>
      <c r="M2793"/>
      <c r="N2793"/>
      <c r="O2793"/>
      <c r="Z2793" s="123"/>
    </row>
    <row r="2794" spans="12:26" x14ac:dyDescent="0.3">
      <c r="L2794"/>
      <c r="M2794"/>
      <c r="N2794"/>
      <c r="O2794"/>
      <c r="Z2794" s="123"/>
    </row>
    <row r="2795" spans="12:26" x14ac:dyDescent="0.3">
      <c r="L2795"/>
      <c r="M2795"/>
      <c r="N2795"/>
      <c r="O2795"/>
      <c r="Z2795" s="123"/>
    </row>
    <row r="2796" spans="12:26" x14ac:dyDescent="0.3">
      <c r="L2796"/>
      <c r="M2796"/>
      <c r="N2796"/>
      <c r="O2796"/>
      <c r="Z2796" s="123"/>
    </row>
    <row r="2797" spans="12:26" x14ac:dyDescent="0.3">
      <c r="L2797"/>
      <c r="M2797"/>
      <c r="N2797"/>
      <c r="O2797"/>
      <c r="Z2797" s="123"/>
    </row>
    <row r="2798" spans="12:26" x14ac:dyDescent="0.3">
      <c r="L2798"/>
      <c r="M2798"/>
      <c r="N2798"/>
      <c r="O2798"/>
      <c r="Z2798" s="123"/>
    </row>
    <row r="2799" spans="12:26" x14ac:dyDescent="0.3">
      <c r="L2799"/>
      <c r="M2799"/>
      <c r="N2799"/>
      <c r="O2799"/>
      <c r="Z2799" s="123"/>
    </row>
    <row r="2800" spans="12:26" x14ac:dyDescent="0.3">
      <c r="L2800"/>
      <c r="M2800"/>
      <c r="N2800"/>
      <c r="O2800"/>
      <c r="Z2800" s="123"/>
    </row>
    <row r="2801" spans="12:26" x14ac:dyDescent="0.3">
      <c r="L2801"/>
      <c r="M2801"/>
      <c r="N2801"/>
      <c r="O2801"/>
      <c r="Z2801" s="123"/>
    </row>
    <row r="2802" spans="12:26" x14ac:dyDescent="0.3">
      <c r="L2802"/>
      <c r="M2802"/>
      <c r="N2802"/>
      <c r="O2802"/>
      <c r="Z2802" s="123"/>
    </row>
    <row r="2803" spans="12:26" x14ac:dyDescent="0.3">
      <c r="L2803"/>
      <c r="M2803"/>
      <c r="N2803"/>
      <c r="O2803"/>
      <c r="Z2803" s="123"/>
    </row>
    <row r="2804" spans="12:26" x14ac:dyDescent="0.3">
      <c r="L2804"/>
      <c r="M2804"/>
      <c r="N2804"/>
      <c r="O2804"/>
      <c r="Z2804" s="123"/>
    </row>
    <row r="2805" spans="12:26" x14ac:dyDescent="0.3">
      <c r="L2805"/>
      <c r="M2805"/>
      <c r="N2805"/>
      <c r="O2805"/>
      <c r="Z2805" s="123"/>
    </row>
    <row r="2806" spans="12:26" x14ac:dyDescent="0.3">
      <c r="L2806"/>
      <c r="M2806"/>
      <c r="N2806"/>
      <c r="O2806"/>
      <c r="Z2806" s="123"/>
    </row>
    <row r="2807" spans="12:26" x14ac:dyDescent="0.3">
      <c r="L2807"/>
      <c r="M2807"/>
      <c r="N2807"/>
      <c r="O2807"/>
      <c r="Z2807" s="123"/>
    </row>
    <row r="2808" spans="12:26" x14ac:dyDescent="0.3">
      <c r="L2808"/>
      <c r="M2808"/>
      <c r="N2808"/>
      <c r="O2808"/>
      <c r="Z2808" s="123"/>
    </row>
    <row r="2809" spans="12:26" x14ac:dyDescent="0.3">
      <c r="L2809"/>
      <c r="M2809"/>
      <c r="N2809"/>
      <c r="O2809"/>
      <c r="Z2809" s="123"/>
    </row>
    <row r="2810" spans="12:26" x14ac:dyDescent="0.3">
      <c r="L2810"/>
      <c r="M2810"/>
      <c r="N2810"/>
      <c r="O2810"/>
      <c r="Z2810" s="123"/>
    </row>
    <row r="2811" spans="12:26" x14ac:dyDescent="0.3">
      <c r="L2811"/>
      <c r="M2811"/>
      <c r="N2811"/>
      <c r="O2811"/>
      <c r="Z2811" s="123"/>
    </row>
    <row r="2812" spans="12:26" x14ac:dyDescent="0.3">
      <c r="L2812"/>
      <c r="M2812"/>
      <c r="N2812"/>
      <c r="O2812"/>
      <c r="Z2812" s="123"/>
    </row>
    <row r="2813" spans="12:26" x14ac:dyDescent="0.3">
      <c r="L2813"/>
      <c r="M2813"/>
      <c r="N2813"/>
      <c r="O2813"/>
      <c r="Z2813" s="123"/>
    </row>
    <row r="2814" spans="12:26" x14ac:dyDescent="0.3">
      <c r="L2814"/>
      <c r="M2814"/>
      <c r="N2814"/>
      <c r="O2814"/>
      <c r="Z2814" s="123"/>
    </row>
    <row r="2815" spans="12:26" x14ac:dyDescent="0.3">
      <c r="L2815"/>
      <c r="M2815"/>
      <c r="N2815"/>
      <c r="O2815"/>
      <c r="Z2815" s="123"/>
    </row>
    <row r="2816" spans="12:26" x14ac:dyDescent="0.3">
      <c r="L2816"/>
      <c r="M2816"/>
      <c r="N2816"/>
      <c r="O2816"/>
      <c r="Z2816" s="123"/>
    </row>
    <row r="2817" spans="12:26" x14ac:dyDescent="0.3">
      <c r="L2817"/>
      <c r="M2817"/>
      <c r="N2817"/>
      <c r="O2817"/>
      <c r="Z2817" s="123"/>
    </row>
    <row r="2818" spans="12:26" x14ac:dyDescent="0.3">
      <c r="L2818"/>
      <c r="M2818"/>
      <c r="N2818"/>
      <c r="O2818"/>
      <c r="Z2818" s="123"/>
    </row>
    <row r="2819" spans="12:26" x14ac:dyDescent="0.3">
      <c r="L2819"/>
      <c r="M2819"/>
      <c r="N2819"/>
      <c r="O2819"/>
      <c r="Z2819" s="123"/>
    </row>
    <row r="2820" spans="12:26" x14ac:dyDescent="0.3">
      <c r="L2820"/>
      <c r="M2820"/>
      <c r="N2820"/>
      <c r="O2820"/>
      <c r="Z2820" s="123"/>
    </row>
    <row r="2821" spans="12:26" x14ac:dyDescent="0.3">
      <c r="L2821"/>
      <c r="M2821"/>
      <c r="N2821"/>
      <c r="O2821"/>
      <c r="Z2821" s="123"/>
    </row>
    <row r="2822" spans="12:26" x14ac:dyDescent="0.3">
      <c r="L2822"/>
      <c r="M2822"/>
      <c r="N2822"/>
      <c r="O2822"/>
      <c r="Z2822" s="123"/>
    </row>
    <row r="2823" spans="12:26" x14ac:dyDescent="0.3">
      <c r="L2823"/>
      <c r="M2823"/>
      <c r="N2823"/>
      <c r="O2823"/>
      <c r="Z2823" s="123"/>
    </row>
    <row r="2824" spans="12:26" x14ac:dyDescent="0.3">
      <c r="L2824"/>
      <c r="M2824"/>
      <c r="N2824"/>
      <c r="O2824"/>
      <c r="Z2824" s="123"/>
    </row>
    <row r="2825" spans="12:26" x14ac:dyDescent="0.3">
      <c r="L2825"/>
      <c r="M2825"/>
      <c r="N2825"/>
      <c r="O2825"/>
      <c r="Z2825" s="123"/>
    </row>
    <row r="2826" spans="12:26" x14ac:dyDescent="0.3">
      <c r="L2826"/>
      <c r="M2826"/>
      <c r="N2826"/>
      <c r="O2826"/>
      <c r="Z2826" s="123"/>
    </row>
    <row r="2827" spans="12:26" x14ac:dyDescent="0.3">
      <c r="L2827"/>
      <c r="M2827"/>
      <c r="N2827"/>
      <c r="O2827"/>
      <c r="Z2827" s="123"/>
    </row>
    <row r="2828" spans="12:26" x14ac:dyDescent="0.3">
      <c r="L2828"/>
      <c r="M2828"/>
      <c r="N2828"/>
      <c r="O2828"/>
      <c r="Z2828" s="123"/>
    </row>
    <row r="2829" spans="12:26" x14ac:dyDescent="0.3">
      <c r="L2829"/>
      <c r="M2829"/>
      <c r="N2829"/>
      <c r="O2829"/>
      <c r="Z2829" s="123"/>
    </row>
    <row r="2830" spans="12:26" x14ac:dyDescent="0.3">
      <c r="L2830"/>
      <c r="M2830"/>
      <c r="N2830"/>
      <c r="O2830"/>
      <c r="Z2830" s="123"/>
    </row>
    <row r="2831" spans="12:26" x14ac:dyDescent="0.3">
      <c r="L2831"/>
      <c r="M2831"/>
      <c r="N2831"/>
      <c r="O2831"/>
      <c r="Z2831" s="123"/>
    </row>
    <row r="2832" spans="12:26" x14ac:dyDescent="0.3">
      <c r="L2832"/>
      <c r="M2832"/>
      <c r="N2832"/>
      <c r="O2832"/>
      <c r="Z2832" s="123"/>
    </row>
    <row r="2833" spans="12:26" x14ac:dyDescent="0.3">
      <c r="L2833"/>
      <c r="M2833"/>
      <c r="N2833"/>
      <c r="O2833"/>
      <c r="Z2833" s="123"/>
    </row>
    <row r="2834" spans="12:26" x14ac:dyDescent="0.3">
      <c r="L2834"/>
      <c r="M2834"/>
      <c r="N2834"/>
      <c r="O2834"/>
      <c r="Z2834" s="123"/>
    </row>
    <row r="2835" spans="12:26" x14ac:dyDescent="0.3">
      <c r="L2835"/>
      <c r="M2835"/>
      <c r="N2835"/>
      <c r="O2835"/>
      <c r="Z2835" s="123"/>
    </row>
    <row r="2836" spans="12:26" x14ac:dyDescent="0.3">
      <c r="L2836"/>
      <c r="M2836"/>
      <c r="N2836"/>
      <c r="O2836"/>
      <c r="Z2836" s="123"/>
    </row>
    <row r="2837" spans="12:26" x14ac:dyDescent="0.3">
      <c r="L2837"/>
      <c r="M2837"/>
      <c r="N2837"/>
      <c r="O2837"/>
      <c r="Z2837" s="123"/>
    </row>
    <row r="2838" spans="12:26" x14ac:dyDescent="0.3">
      <c r="L2838"/>
      <c r="M2838"/>
      <c r="N2838"/>
      <c r="O2838"/>
      <c r="Z2838" s="123"/>
    </row>
    <row r="2839" spans="12:26" x14ac:dyDescent="0.3">
      <c r="L2839"/>
      <c r="M2839"/>
      <c r="N2839"/>
      <c r="O2839"/>
      <c r="Z2839" s="123"/>
    </row>
    <row r="2840" spans="12:26" x14ac:dyDescent="0.3">
      <c r="L2840"/>
      <c r="M2840"/>
      <c r="N2840"/>
      <c r="O2840"/>
      <c r="Z2840" s="123"/>
    </row>
    <row r="2841" spans="12:26" x14ac:dyDescent="0.3">
      <c r="L2841"/>
      <c r="M2841"/>
      <c r="N2841"/>
      <c r="O2841"/>
      <c r="Z2841" s="123"/>
    </row>
    <row r="2842" spans="12:26" x14ac:dyDescent="0.3">
      <c r="L2842"/>
      <c r="M2842"/>
      <c r="N2842"/>
      <c r="O2842"/>
      <c r="Z2842" s="123"/>
    </row>
    <row r="2843" spans="12:26" x14ac:dyDescent="0.3">
      <c r="L2843"/>
      <c r="M2843"/>
      <c r="N2843"/>
      <c r="O2843"/>
      <c r="Z2843" s="123"/>
    </row>
    <row r="2844" spans="12:26" x14ac:dyDescent="0.3">
      <c r="L2844"/>
      <c r="M2844"/>
      <c r="N2844"/>
      <c r="O2844"/>
      <c r="Z2844" s="123"/>
    </row>
    <row r="2845" spans="12:26" x14ac:dyDescent="0.3">
      <c r="L2845"/>
      <c r="M2845"/>
      <c r="N2845"/>
      <c r="O2845"/>
      <c r="Z2845" s="123"/>
    </row>
    <row r="2846" spans="12:26" x14ac:dyDescent="0.3">
      <c r="L2846"/>
      <c r="M2846"/>
      <c r="N2846"/>
      <c r="O2846"/>
      <c r="Z2846" s="123"/>
    </row>
    <row r="2847" spans="12:26" x14ac:dyDescent="0.3">
      <c r="L2847"/>
      <c r="M2847"/>
      <c r="N2847"/>
      <c r="O2847"/>
      <c r="Z2847" s="123"/>
    </row>
    <row r="2848" spans="12:26" x14ac:dyDescent="0.3">
      <c r="L2848"/>
      <c r="M2848"/>
      <c r="N2848"/>
      <c r="O2848"/>
      <c r="Z2848" s="123"/>
    </row>
    <row r="2849" spans="12:26" x14ac:dyDescent="0.3">
      <c r="L2849"/>
      <c r="M2849"/>
      <c r="N2849"/>
      <c r="O2849"/>
      <c r="Z2849" s="123"/>
    </row>
    <row r="2850" spans="12:26" x14ac:dyDescent="0.3">
      <c r="L2850"/>
      <c r="M2850"/>
      <c r="N2850"/>
      <c r="O2850"/>
      <c r="Z2850" s="123"/>
    </row>
    <row r="2851" spans="12:26" x14ac:dyDescent="0.3">
      <c r="L2851"/>
      <c r="M2851"/>
      <c r="N2851"/>
      <c r="O2851"/>
      <c r="Z2851" s="123"/>
    </row>
    <row r="2852" spans="12:26" x14ac:dyDescent="0.3">
      <c r="L2852"/>
      <c r="M2852"/>
      <c r="N2852"/>
      <c r="O2852"/>
      <c r="Z2852" s="123"/>
    </row>
    <row r="2853" spans="12:26" x14ac:dyDescent="0.3">
      <c r="L2853"/>
      <c r="M2853"/>
      <c r="N2853"/>
      <c r="O2853"/>
      <c r="Z2853" s="123"/>
    </row>
    <row r="2854" spans="12:26" x14ac:dyDescent="0.3">
      <c r="L2854"/>
      <c r="M2854"/>
      <c r="N2854"/>
      <c r="O2854"/>
      <c r="Z2854" s="123"/>
    </row>
    <row r="2855" spans="12:26" x14ac:dyDescent="0.3">
      <c r="L2855"/>
      <c r="M2855"/>
      <c r="N2855"/>
      <c r="O2855"/>
      <c r="Z2855" s="123"/>
    </row>
    <row r="2856" spans="12:26" x14ac:dyDescent="0.3">
      <c r="L2856"/>
      <c r="M2856"/>
      <c r="N2856"/>
      <c r="O2856"/>
      <c r="Z2856" s="123"/>
    </row>
    <row r="2857" spans="12:26" x14ac:dyDescent="0.3">
      <c r="L2857"/>
      <c r="M2857"/>
      <c r="N2857"/>
      <c r="O2857"/>
      <c r="Z2857" s="123"/>
    </row>
    <row r="2858" spans="12:26" x14ac:dyDescent="0.3">
      <c r="L2858"/>
      <c r="M2858"/>
      <c r="N2858"/>
      <c r="O2858"/>
      <c r="Z2858" s="123"/>
    </row>
    <row r="2859" spans="12:26" x14ac:dyDescent="0.3">
      <c r="L2859"/>
      <c r="M2859"/>
      <c r="N2859"/>
      <c r="O2859"/>
      <c r="Z2859" s="123"/>
    </row>
    <row r="2860" spans="12:26" x14ac:dyDescent="0.3">
      <c r="L2860"/>
      <c r="M2860"/>
      <c r="N2860"/>
      <c r="O2860"/>
      <c r="Z2860" s="123"/>
    </row>
    <row r="2861" spans="12:26" x14ac:dyDescent="0.3">
      <c r="L2861"/>
      <c r="M2861"/>
      <c r="N2861"/>
      <c r="O2861"/>
      <c r="Z2861" s="123"/>
    </row>
    <row r="2862" spans="12:26" x14ac:dyDescent="0.3">
      <c r="L2862"/>
      <c r="M2862"/>
      <c r="N2862"/>
      <c r="O2862"/>
      <c r="Z2862" s="123"/>
    </row>
    <row r="2863" spans="12:26" x14ac:dyDescent="0.3">
      <c r="L2863"/>
      <c r="M2863"/>
      <c r="N2863"/>
      <c r="O2863"/>
      <c r="Z2863" s="123"/>
    </row>
    <row r="2864" spans="12:26" x14ac:dyDescent="0.3">
      <c r="L2864"/>
      <c r="M2864"/>
      <c r="N2864"/>
      <c r="O2864"/>
      <c r="Z2864" s="123"/>
    </row>
    <row r="2865" spans="12:26" x14ac:dyDescent="0.3">
      <c r="L2865"/>
      <c r="M2865"/>
      <c r="N2865"/>
      <c r="O2865"/>
      <c r="Z2865" s="123"/>
    </row>
    <row r="2866" spans="12:26" x14ac:dyDescent="0.3">
      <c r="L2866"/>
      <c r="M2866"/>
      <c r="N2866"/>
      <c r="O2866"/>
      <c r="Z2866" s="123"/>
    </row>
    <row r="2867" spans="12:26" x14ac:dyDescent="0.3">
      <c r="L2867"/>
      <c r="M2867"/>
      <c r="N2867"/>
      <c r="O2867"/>
      <c r="Z2867" s="123"/>
    </row>
    <row r="2868" spans="12:26" x14ac:dyDescent="0.3">
      <c r="L2868"/>
      <c r="M2868"/>
      <c r="N2868"/>
      <c r="O2868"/>
      <c r="Z2868" s="123"/>
    </row>
    <row r="2869" spans="12:26" x14ac:dyDescent="0.3">
      <c r="L2869"/>
      <c r="M2869"/>
      <c r="N2869"/>
      <c r="O2869"/>
      <c r="Z2869" s="123"/>
    </row>
    <row r="2870" spans="12:26" x14ac:dyDescent="0.3">
      <c r="L2870"/>
      <c r="M2870"/>
      <c r="N2870"/>
      <c r="O2870"/>
      <c r="Z2870" s="123"/>
    </row>
    <row r="2871" spans="12:26" x14ac:dyDescent="0.3">
      <c r="L2871"/>
      <c r="M2871"/>
      <c r="N2871"/>
      <c r="O2871"/>
      <c r="Z2871" s="123"/>
    </row>
    <row r="2872" spans="12:26" x14ac:dyDescent="0.3">
      <c r="L2872"/>
      <c r="M2872"/>
      <c r="N2872"/>
      <c r="O2872"/>
      <c r="Z2872" s="123"/>
    </row>
    <row r="2873" spans="12:26" x14ac:dyDescent="0.3">
      <c r="L2873"/>
      <c r="M2873"/>
      <c r="N2873"/>
      <c r="O2873"/>
      <c r="Z2873" s="123"/>
    </row>
    <row r="2874" spans="12:26" x14ac:dyDescent="0.3">
      <c r="L2874"/>
      <c r="M2874"/>
      <c r="N2874"/>
      <c r="O2874"/>
      <c r="Z2874" s="123"/>
    </row>
    <row r="2875" spans="12:26" x14ac:dyDescent="0.3">
      <c r="L2875"/>
      <c r="M2875"/>
      <c r="N2875"/>
      <c r="O2875"/>
      <c r="Z2875" s="123"/>
    </row>
    <row r="2876" spans="12:26" x14ac:dyDescent="0.3">
      <c r="L2876"/>
      <c r="M2876"/>
      <c r="N2876"/>
      <c r="O2876"/>
      <c r="Z2876" s="123"/>
    </row>
    <row r="2877" spans="12:26" x14ac:dyDescent="0.3">
      <c r="L2877"/>
      <c r="M2877"/>
      <c r="N2877"/>
      <c r="O2877"/>
      <c r="Z2877" s="123"/>
    </row>
    <row r="2878" spans="12:26" x14ac:dyDescent="0.3">
      <c r="L2878"/>
      <c r="M2878"/>
      <c r="N2878"/>
      <c r="O2878"/>
      <c r="Z2878" s="123"/>
    </row>
    <row r="2879" spans="12:26" x14ac:dyDescent="0.3">
      <c r="L2879"/>
      <c r="M2879"/>
      <c r="N2879"/>
      <c r="O2879"/>
      <c r="Z2879" s="123"/>
    </row>
    <row r="2880" spans="12:26" x14ac:dyDescent="0.3">
      <c r="L2880"/>
      <c r="M2880"/>
      <c r="N2880"/>
      <c r="O2880"/>
      <c r="Z2880" s="123"/>
    </row>
    <row r="2881" spans="12:26" x14ac:dyDescent="0.3">
      <c r="L2881"/>
      <c r="M2881"/>
      <c r="N2881"/>
      <c r="O2881"/>
      <c r="Z2881" s="123"/>
    </row>
    <row r="2882" spans="12:26" x14ac:dyDescent="0.3">
      <c r="L2882"/>
      <c r="M2882"/>
      <c r="N2882"/>
      <c r="O2882"/>
      <c r="Z2882" s="123"/>
    </row>
    <row r="2883" spans="12:26" x14ac:dyDescent="0.3">
      <c r="L2883"/>
      <c r="M2883"/>
      <c r="N2883"/>
      <c r="O2883"/>
      <c r="Z2883" s="123"/>
    </row>
    <row r="2884" spans="12:26" x14ac:dyDescent="0.3">
      <c r="L2884"/>
      <c r="M2884"/>
      <c r="N2884"/>
      <c r="O2884"/>
      <c r="Z2884" s="123"/>
    </row>
    <row r="2885" spans="12:26" x14ac:dyDescent="0.3">
      <c r="L2885"/>
      <c r="M2885"/>
      <c r="N2885"/>
      <c r="O2885"/>
      <c r="Z2885" s="123"/>
    </row>
    <row r="2886" spans="12:26" x14ac:dyDescent="0.3">
      <c r="L2886"/>
      <c r="M2886"/>
      <c r="N2886"/>
      <c r="O2886"/>
      <c r="Z2886" s="123"/>
    </row>
    <row r="2887" spans="12:26" x14ac:dyDescent="0.3">
      <c r="L2887"/>
      <c r="M2887"/>
      <c r="N2887"/>
      <c r="O2887"/>
      <c r="Z2887" s="123"/>
    </row>
    <row r="2888" spans="12:26" x14ac:dyDescent="0.3">
      <c r="L2888"/>
      <c r="M2888"/>
      <c r="N2888"/>
      <c r="O2888"/>
      <c r="Z2888" s="123"/>
    </row>
    <row r="2889" spans="12:26" x14ac:dyDescent="0.3">
      <c r="L2889"/>
      <c r="M2889"/>
      <c r="N2889"/>
      <c r="O2889"/>
      <c r="Z2889" s="123"/>
    </row>
    <row r="2890" spans="12:26" x14ac:dyDescent="0.3">
      <c r="L2890"/>
      <c r="M2890"/>
      <c r="N2890"/>
      <c r="O2890"/>
      <c r="Z2890" s="123"/>
    </row>
    <row r="2891" spans="12:26" x14ac:dyDescent="0.3">
      <c r="L2891"/>
      <c r="M2891"/>
      <c r="N2891"/>
      <c r="O2891"/>
      <c r="Z2891" s="123"/>
    </row>
    <row r="2892" spans="12:26" x14ac:dyDescent="0.3">
      <c r="L2892"/>
      <c r="M2892"/>
      <c r="N2892"/>
      <c r="O2892"/>
      <c r="Z2892" s="123"/>
    </row>
    <row r="2893" spans="12:26" x14ac:dyDescent="0.3">
      <c r="L2893"/>
      <c r="M2893"/>
      <c r="N2893"/>
      <c r="O2893"/>
      <c r="Z2893" s="123"/>
    </row>
    <row r="2894" spans="12:26" x14ac:dyDescent="0.3">
      <c r="L2894"/>
      <c r="M2894"/>
      <c r="N2894"/>
      <c r="O2894"/>
      <c r="Z2894" s="123"/>
    </row>
    <row r="2895" spans="12:26" x14ac:dyDescent="0.3">
      <c r="L2895"/>
      <c r="M2895"/>
      <c r="N2895"/>
      <c r="O2895"/>
      <c r="Z2895" s="123"/>
    </row>
    <row r="2896" spans="12:26" x14ac:dyDescent="0.3">
      <c r="L2896"/>
      <c r="M2896"/>
      <c r="N2896"/>
      <c r="O2896"/>
      <c r="Z2896" s="123"/>
    </row>
    <row r="2897" spans="12:26" x14ac:dyDescent="0.3">
      <c r="L2897"/>
      <c r="M2897"/>
      <c r="N2897"/>
      <c r="O2897"/>
      <c r="Z2897" s="123"/>
    </row>
    <row r="2898" spans="12:26" x14ac:dyDescent="0.3">
      <c r="L2898"/>
      <c r="M2898"/>
      <c r="N2898"/>
      <c r="O2898"/>
      <c r="Z2898" s="123"/>
    </row>
    <row r="2899" spans="12:26" x14ac:dyDescent="0.3">
      <c r="L2899"/>
      <c r="M2899"/>
      <c r="N2899"/>
      <c r="O2899"/>
      <c r="Z2899" s="123"/>
    </row>
    <row r="2900" spans="12:26" x14ac:dyDescent="0.3">
      <c r="L2900"/>
      <c r="M2900"/>
      <c r="N2900"/>
      <c r="O2900"/>
      <c r="Z2900" s="123"/>
    </row>
    <row r="2901" spans="12:26" x14ac:dyDescent="0.3">
      <c r="L2901"/>
      <c r="M2901"/>
      <c r="N2901"/>
      <c r="O2901"/>
      <c r="Z2901" s="123"/>
    </row>
    <row r="2902" spans="12:26" x14ac:dyDescent="0.3">
      <c r="L2902"/>
      <c r="M2902"/>
      <c r="N2902"/>
      <c r="O2902"/>
      <c r="Z2902" s="123"/>
    </row>
    <row r="2903" spans="12:26" x14ac:dyDescent="0.3">
      <c r="L2903"/>
      <c r="M2903"/>
      <c r="N2903"/>
      <c r="O2903"/>
      <c r="Z2903" s="123"/>
    </row>
    <row r="2904" spans="12:26" x14ac:dyDescent="0.3">
      <c r="L2904"/>
      <c r="M2904"/>
      <c r="N2904"/>
      <c r="O2904"/>
      <c r="Z2904" s="123"/>
    </row>
    <row r="2905" spans="12:26" x14ac:dyDescent="0.3">
      <c r="L2905"/>
      <c r="M2905"/>
      <c r="N2905"/>
      <c r="O2905"/>
      <c r="Z2905" s="123"/>
    </row>
    <row r="2906" spans="12:26" x14ac:dyDescent="0.3">
      <c r="L2906"/>
      <c r="M2906"/>
      <c r="N2906"/>
      <c r="O2906"/>
      <c r="Z2906" s="123"/>
    </row>
    <row r="2907" spans="12:26" x14ac:dyDescent="0.3">
      <c r="L2907"/>
      <c r="M2907"/>
      <c r="N2907"/>
      <c r="O2907"/>
      <c r="Z2907" s="123"/>
    </row>
    <row r="2908" spans="12:26" x14ac:dyDescent="0.3">
      <c r="L2908"/>
      <c r="M2908"/>
      <c r="N2908"/>
      <c r="O2908"/>
      <c r="Z2908" s="123"/>
    </row>
    <row r="2909" spans="12:26" x14ac:dyDescent="0.3">
      <c r="L2909"/>
      <c r="M2909"/>
      <c r="N2909"/>
      <c r="O2909"/>
      <c r="Z2909" s="123"/>
    </row>
    <row r="2910" spans="12:26" x14ac:dyDescent="0.3">
      <c r="L2910"/>
      <c r="M2910"/>
      <c r="N2910"/>
      <c r="O2910"/>
      <c r="Z2910" s="123"/>
    </row>
    <row r="2911" spans="12:26" x14ac:dyDescent="0.3">
      <c r="L2911"/>
      <c r="M2911"/>
      <c r="N2911"/>
      <c r="O2911"/>
      <c r="Z2911" s="123"/>
    </row>
    <row r="2912" spans="12:26" x14ac:dyDescent="0.3">
      <c r="L2912"/>
      <c r="M2912"/>
      <c r="N2912"/>
      <c r="O2912"/>
      <c r="Z2912" s="123"/>
    </row>
    <row r="2913" spans="12:26" x14ac:dyDescent="0.3">
      <c r="L2913"/>
      <c r="M2913"/>
      <c r="N2913"/>
      <c r="O2913"/>
      <c r="Z2913" s="123"/>
    </row>
    <row r="2914" spans="12:26" x14ac:dyDescent="0.3">
      <c r="L2914"/>
      <c r="M2914"/>
      <c r="N2914"/>
      <c r="O2914"/>
      <c r="Z2914" s="123"/>
    </row>
    <row r="2915" spans="12:26" x14ac:dyDescent="0.3">
      <c r="L2915"/>
      <c r="M2915"/>
      <c r="N2915"/>
      <c r="O2915"/>
      <c r="Z2915" s="123"/>
    </row>
    <row r="2916" spans="12:26" x14ac:dyDescent="0.3">
      <c r="L2916"/>
      <c r="M2916"/>
      <c r="N2916"/>
      <c r="O2916"/>
      <c r="Z2916" s="123"/>
    </row>
    <row r="2917" spans="12:26" x14ac:dyDescent="0.3">
      <c r="L2917"/>
      <c r="M2917"/>
      <c r="N2917"/>
      <c r="O2917"/>
      <c r="Z2917" s="123"/>
    </row>
    <row r="2918" spans="12:26" x14ac:dyDescent="0.3">
      <c r="L2918"/>
      <c r="M2918"/>
      <c r="N2918"/>
      <c r="O2918"/>
      <c r="Z2918" s="123"/>
    </row>
    <row r="2919" spans="12:26" x14ac:dyDescent="0.3">
      <c r="L2919"/>
      <c r="M2919"/>
      <c r="N2919"/>
      <c r="O2919"/>
      <c r="Z2919" s="123"/>
    </row>
    <row r="2920" spans="12:26" x14ac:dyDescent="0.3">
      <c r="L2920"/>
      <c r="M2920"/>
      <c r="N2920"/>
      <c r="O2920"/>
      <c r="Z2920" s="123"/>
    </row>
    <row r="2921" spans="12:26" x14ac:dyDescent="0.3">
      <c r="L2921"/>
      <c r="M2921"/>
      <c r="N2921"/>
      <c r="O2921"/>
      <c r="Z2921" s="123"/>
    </row>
    <row r="2922" spans="12:26" x14ac:dyDescent="0.3">
      <c r="L2922"/>
      <c r="M2922"/>
      <c r="N2922"/>
      <c r="O2922"/>
      <c r="Z2922" s="123"/>
    </row>
    <row r="2923" spans="12:26" x14ac:dyDescent="0.3">
      <c r="L2923"/>
      <c r="M2923"/>
      <c r="N2923"/>
      <c r="O2923"/>
      <c r="Z2923" s="123"/>
    </row>
    <row r="2924" spans="12:26" x14ac:dyDescent="0.3">
      <c r="L2924"/>
      <c r="M2924"/>
      <c r="N2924"/>
      <c r="O2924"/>
      <c r="Z2924" s="123"/>
    </row>
    <row r="2925" spans="12:26" x14ac:dyDescent="0.3">
      <c r="L2925"/>
      <c r="M2925"/>
      <c r="N2925"/>
      <c r="O2925"/>
      <c r="Z2925" s="123"/>
    </row>
    <row r="2926" spans="12:26" x14ac:dyDescent="0.3">
      <c r="L2926"/>
      <c r="M2926"/>
      <c r="N2926"/>
      <c r="O2926"/>
      <c r="Z2926" s="123"/>
    </row>
    <row r="2927" spans="12:26" x14ac:dyDescent="0.3">
      <c r="L2927"/>
      <c r="M2927"/>
      <c r="N2927"/>
      <c r="O2927"/>
      <c r="Z2927" s="123"/>
    </row>
    <row r="2928" spans="12:26" x14ac:dyDescent="0.3">
      <c r="L2928"/>
      <c r="M2928"/>
      <c r="N2928"/>
      <c r="O2928"/>
      <c r="Z2928" s="123"/>
    </row>
    <row r="2929" spans="12:26" x14ac:dyDescent="0.3">
      <c r="L2929"/>
      <c r="M2929"/>
      <c r="N2929"/>
      <c r="O2929"/>
      <c r="Z2929" s="123"/>
    </row>
    <row r="2930" spans="12:26" x14ac:dyDescent="0.3">
      <c r="L2930"/>
      <c r="M2930"/>
      <c r="N2930"/>
      <c r="O2930"/>
      <c r="Z2930" s="123"/>
    </row>
    <row r="2931" spans="12:26" x14ac:dyDescent="0.3">
      <c r="L2931"/>
      <c r="M2931"/>
      <c r="N2931"/>
      <c r="O2931"/>
      <c r="Z2931" s="123"/>
    </row>
    <row r="2932" spans="12:26" x14ac:dyDescent="0.3">
      <c r="L2932"/>
      <c r="M2932"/>
      <c r="N2932"/>
      <c r="O2932"/>
      <c r="Z2932" s="123"/>
    </row>
    <row r="2933" spans="12:26" x14ac:dyDescent="0.3">
      <c r="L2933"/>
      <c r="M2933"/>
      <c r="N2933"/>
      <c r="O2933"/>
      <c r="Z2933" s="123"/>
    </row>
    <row r="2934" spans="12:26" x14ac:dyDescent="0.3">
      <c r="L2934"/>
      <c r="M2934"/>
      <c r="N2934"/>
      <c r="O2934"/>
      <c r="Z2934" s="123"/>
    </row>
    <row r="2935" spans="12:26" x14ac:dyDescent="0.3">
      <c r="L2935"/>
      <c r="M2935"/>
      <c r="N2935"/>
      <c r="O2935"/>
      <c r="Z2935" s="123"/>
    </row>
    <row r="2936" spans="12:26" x14ac:dyDescent="0.3">
      <c r="L2936"/>
      <c r="M2936"/>
      <c r="N2936"/>
      <c r="O2936"/>
      <c r="Z2936" s="123"/>
    </row>
    <row r="2937" spans="12:26" x14ac:dyDescent="0.3">
      <c r="L2937"/>
      <c r="M2937"/>
      <c r="N2937"/>
      <c r="O2937"/>
      <c r="Z2937" s="123"/>
    </row>
    <row r="2938" spans="12:26" x14ac:dyDescent="0.3">
      <c r="L2938"/>
      <c r="M2938"/>
      <c r="N2938"/>
      <c r="O2938"/>
      <c r="Z2938" s="123"/>
    </row>
    <row r="2939" spans="12:26" x14ac:dyDescent="0.3">
      <c r="L2939"/>
      <c r="M2939"/>
      <c r="N2939"/>
      <c r="O2939"/>
      <c r="Z2939" s="123"/>
    </row>
    <row r="2940" spans="12:26" x14ac:dyDescent="0.3">
      <c r="L2940"/>
      <c r="M2940"/>
      <c r="N2940"/>
      <c r="O2940"/>
      <c r="Z2940" s="123"/>
    </row>
    <row r="2941" spans="12:26" x14ac:dyDescent="0.3">
      <c r="L2941"/>
      <c r="M2941"/>
      <c r="N2941"/>
      <c r="O2941"/>
      <c r="Z2941" s="123"/>
    </row>
    <row r="2942" spans="12:26" x14ac:dyDescent="0.3">
      <c r="L2942"/>
      <c r="M2942"/>
      <c r="N2942"/>
      <c r="O2942"/>
      <c r="Z2942" s="123"/>
    </row>
    <row r="2943" spans="12:26" x14ac:dyDescent="0.3">
      <c r="L2943"/>
      <c r="M2943"/>
      <c r="N2943"/>
      <c r="O2943"/>
      <c r="Z2943" s="123"/>
    </row>
    <row r="2944" spans="12:26" x14ac:dyDescent="0.3">
      <c r="L2944"/>
      <c r="M2944"/>
      <c r="N2944"/>
      <c r="O2944"/>
      <c r="Z2944" s="123"/>
    </row>
    <row r="2945" spans="12:26" x14ac:dyDescent="0.3">
      <c r="L2945"/>
      <c r="M2945"/>
      <c r="N2945"/>
      <c r="O2945"/>
      <c r="Z2945" s="123"/>
    </row>
    <row r="2946" spans="12:26" x14ac:dyDescent="0.3">
      <c r="L2946"/>
      <c r="M2946"/>
      <c r="N2946"/>
      <c r="O2946"/>
      <c r="Z2946" s="123"/>
    </row>
    <row r="2947" spans="12:26" x14ac:dyDescent="0.3">
      <c r="L2947"/>
      <c r="M2947"/>
      <c r="N2947"/>
      <c r="O2947"/>
      <c r="Z2947" s="123"/>
    </row>
    <row r="2948" spans="12:26" x14ac:dyDescent="0.3">
      <c r="L2948"/>
      <c r="M2948"/>
      <c r="N2948"/>
      <c r="O2948"/>
      <c r="Z2948" s="123"/>
    </row>
    <row r="2949" spans="12:26" x14ac:dyDescent="0.3">
      <c r="L2949"/>
      <c r="M2949"/>
      <c r="N2949"/>
      <c r="O2949"/>
      <c r="Z2949" s="123"/>
    </row>
    <row r="2950" spans="12:26" x14ac:dyDescent="0.3">
      <c r="L2950"/>
      <c r="M2950"/>
      <c r="N2950"/>
      <c r="O2950"/>
      <c r="Z2950" s="123"/>
    </row>
    <row r="2951" spans="12:26" x14ac:dyDescent="0.3">
      <c r="L2951"/>
      <c r="M2951"/>
      <c r="N2951"/>
      <c r="O2951"/>
      <c r="Z2951" s="123"/>
    </row>
    <row r="2952" spans="12:26" x14ac:dyDescent="0.3">
      <c r="L2952"/>
      <c r="M2952"/>
      <c r="N2952"/>
      <c r="O2952"/>
      <c r="Z2952" s="123"/>
    </row>
    <row r="2953" spans="12:26" x14ac:dyDescent="0.3">
      <c r="L2953"/>
      <c r="M2953"/>
      <c r="N2953"/>
      <c r="O2953"/>
      <c r="Z2953" s="123"/>
    </row>
    <row r="2954" spans="12:26" x14ac:dyDescent="0.3">
      <c r="L2954"/>
      <c r="M2954"/>
      <c r="N2954"/>
      <c r="O2954"/>
      <c r="Z2954" s="123"/>
    </row>
    <row r="2955" spans="12:26" x14ac:dyDescent="0.3">
      <c r="L2955"/>
      <c r="M2955"/>
      <c r="N2955"/>
      <c r="O2955"/>
      <c r="Z2955" s="123"/>
    </row>
    <row r="2956" spans="12:26" x14ac:dyDescent="0.3">
      <c r="L2956"/>
      <c r="M2956"/>
      <c r="N2956"/>
      <c r="O2956"/>
      <c r="Z2956" s="123"/>
    </row>
    <row r="2957" spans="12:26" x14ac:dyDescent="0.3">
      <c r="L2957"/>
      <c r="M2957"/>
      <c r="N2957"/>
      <c r="O2957"/>
      <c r="Z2957" s="123"/>
    </row>
    <row r="2958" spans="12:26" x14ac:dyDescent="0.3">
      <c r="L2958"/>
      <c r="M2958"/>
      <c r="N2958"/>
      <c r="O2958"/>
      <c r="Z2958" s="123"/>
    </row>
    <row r="2959" spans="12:26" x14ac:dyDescent="0.3">
      <c r="L2959"/>
      <c r="M2959"/>
      <c r="N2959"/>
      <c r="O2959"/>
      <c r="Z2959" s="123"/>
    </row>
    <row r="2960" spans="12:26" x14ac:dyDescent="0.3">
      <c r="L2960"/>
      <c r="M2960"/>
      <c r="N2960"/>
      <c r="O2960"/>
      <c r="Z2960" s="123"/>
    </row>
    <row r="2961" spans="12:26" x14ac:dyDescent="0.3">
      <c r="L2961"/>
      <c r="M2961"/>
      <c r="N2961"/>
      <c r="O2961"/>
      <c r="Z2961" s="123"/>
    </row>
    <row r="2962" spans="12:26" x14ac:dyDescent="0.3">
      <c r="L2962"/>
      <c r="M2962"/>
      <c r="N2962"/>
      <c r="O2962"/>
      <c r="Z2962" s="123"/>
    </row>
    <row r="2963" spans="12:26" x14ac:dyDescent="0.3">
      <c r="L2963"/>
      <c r="M2963"/>
      <c r="N2963"/>
      <c r="O2963"/>
      <c r="Z2963" s="123"/>
    </row>
    <row r="2964" spans="12:26" x14ac:dyDescent="0.3">
      <c r="L2964"/>
      <c r="M2964"/>
      <c r="N2964"/>
      <c r="O2964"/>
      <c r="Z2964" s="123"/>
    </row>
    <row r="2965" spans="12:26" x14ac:dyDescent="0.3">
      <c r="L2965"/>
      <c r="M2965"/>
      <c r="N2965"/>
      <c r="O2965"/>
      <c r="Z2965" s="123"/>
    </row>
    <row r="2966" spans="12:26" x14ac:dyDescent="0.3">
      <c r="L2966"/>
      <c r="M2966"/>
      <c r="N2966"/>
      <c r="O2966"/>
      <c r="Z2966" s="123"/>
    </row>
    <row r="2967" spans="12:26" x14ac:dyDescent="0.3">
      <c r="L2967"/>
      <c r="M2967"/>
      <c r="N2967"/>
      <c r="O2967"/>
      <c r="Z2967" s="123"/>
    </row>
    <row r="2968" spans="12:26" x14ac:dyDescent="0.3">
      <c r="L2968"/>
      <c r="M2968"/>
      <c r="N2968"/>
      <c r="O2968"/>
      <c r="Z2968" s="123"/>
    </row>
    <row r="2969" spans="12:26" x14ac:dyDescent="0.3">
      <c r="L2969"/>
      <c r="M2969"/>
      <c r="N2969"/>
      <c r="O2969"/>
      <c r="Z2969" s="123"/>
    </row>
    <row r="2970" spans="12:26" x14ac:dyDescent="0.3">
      <c r="L2970"/>
      <c r="M2970"/>
      <c r="N2970"/>
      <c r="O2970"/>
      <c r="Z2970" s="123"/>
    </row>
    <row r="2971" spans="12:26" x14ac:dyDescent="0.3">
      <c r="L2971"/>
      <c r="M2971"/>
      <c r="N2971"/>
      <c r="O2971"/>
      <c r="Z2971" s="123"/>
    </row>
    <row r="2972" spans="12:26" x14ac:dyDescent="0.3">
      <c r="L2972"/>
      <c r="M2972"/>
      <c r="N2972"/>
      <c r="O2972"/>
      <c r="Z2972" s="123"/>
    </row>
    <row r="2973" spans="12:26" x14ac:dyDescent="0.3">
      <c r="L2973"/>
      <c r="M2973"/>
      <c r="N2973"/>
      <c r="O2973"/>
      <c r="Z2973" s="123"/>
    </row>
    <row r="2974" spans="12:26" x14ac:dyDescent="0.3">
      <c r="L2974"/>
      <c r="M2974"/>
      <c r="N2974"/>
      <c r="O2974"/>
      <c r="Z2974" s="123"/>
    </row>
    <row r="2975" spans="12:26" x14ac:dyDescent="0.3">
      <c r="L2975"/>
      <c r="M2975"/>
      <c r="N2975"/>
      <c r="O2975"/>
      <c r="Z2975" s="123"/>
    </row>
    <row r="2976" spans="12:26" x14ac:dyDescent="0.3">
      <c r="L2976"/>
      <c r="M2976"/>
      <c r="N2976"/>
      <c r="O2976"/>
      <c r="Z2976" s="123"/>
    </row>
    <row r="2977" spans="12:26" x14ac:dyDescent="0.3">
      <c r="L2977"/>
      <c r="M2977"/>
      <c r="N2977"/>
      <c r="O2977"/>
      <c r="Z2977" s="123"/>
    </row>
    <row r="2978" spans="12:26" x14ac:dyDescent="0.3">
      <c r="L2978"/>
      <c r="M2978"/>
      <c r="N2978"/>
      <c r="O2978"/>
      <c r="Z2978" s="123"/>
    </row>
    <row r="2979" spans="12:26" x14ac:dyDescent="0.3">
      <c r="L2979"/>
      <c r="M2979"/>
      <c r="N2979"/>
      <c r="O2979"/>
      <c r="Z2979" s="123"/>
    </row>
    <row r="2980" spans="12:26" x14ac:dyDescent="0.3">
      <c r="L2980"/>
      <c r="M2980"/>
      <c r="N2980"/>
      <c r="O2980"/>
      <c r="Z2980" s="123"/>
    </row>
    <row r="2981" spans="12:26" x14ac:dyDescent="0.3">
      <c r="L2981"/>
      <c r="M2981"/>
      <c r="N2981"/>
      <c r="O2981"/>
      <c r="Z2981" s="123"/>
    </row>
    <row r="2982" spans="12:26" x14ac:dyDescent="0.3">
      <c r="L2982"/>
      <c r="M2982"/>
      <c r="N2982"/>
      <c r="O2982"/>
      <c r="Z2982" s="123"/>
    </row>
    <row r="2983" spans="12:26" x14ac:dyDescent="0.3">
      <c r="L2983"/>
      <c r="M2983"/>
      <c r="N2983"/>
      <c r="O2983"/>
      <c r="Z2983" s="123"/>
    </row>
    <row r="2984" spans="12:26" x14ac:dyDescent="0.3">
      <c r="L2984"/>
      <c r="M2984"/>
      <c r="N2984"/>
      <c r="O2984"/>
      <c r="Z2984" s="123"/>
    </row>
    <row r="2985" spans="12:26" x14ac:dyDescent="0.3">
      <c r="L2985"/>
      <c r="M2985"/>
      <c r="N2985"/>
      <c r="O2985"/>
      <c r="Z2985" s="123"/>
    </row>
    <row r="2986" spans="12:26" x14ac:dyDescent="0.3">
      <c r="L2986"/>
      <c r="M2986"/>
      <c r="N2986"/>
      <c r="O2986"/>
      <c r="Z2986" s="123"/>
    </row>
    <row r="2987" spans="12:26" x14ac:dyDescent="0.3">
      <c r="L2987"/>
      <c r="M2987"/>
      <c r="N2987"/>
      <c r="O2987"/>
      <c r="Z2987" s="123"/>
    </row>
    <row r="2988" spans="12:26" x14ac:dyDescent="0.3">
      <c r="L2988"/>
      <c r="M2988"/>
      <c r="N2988"/>
      <c r="O2988"/>
      <c r="Z2988" s="123"/>
    </row>
    <row r="2989" spans="12:26" x14ac:dyDescent="0.3">
      <c r="L2989"/>
      <c r="M2989"/>
      <c r="N2989"/>
      <c r="O2989"/>
      <c r="Z2989" s="123"/>
    </row>
    <row r="2990" spans="12:26" x14ac:dyDescent="0.3">
      <c r="L2990"/>
      <c r="M2990"/>
      <c r="N2990"/>
      <c r="O2990"/>
      <c r="Z2990" s="123"/>
    </row>
    <row r="2991" spans="12:26" x14ac:dyDescent="0.3">
      <c r="L2991"/>
      <c r="M2991"/>
      <c r="N2991"/>
      <c r="O2991"/>
      <c r="Z2991" s="123"/>
    </row>
    <row r="2992" spans="12:26" x14ac:dyDescent="0.3">
      <c r="L2992"/>
      <c r="M2992"/>
      <c r="N2992"/>
      <c r="O2992"/>
      <c r="Z2992" s="123"/>
    </row>
    <row r="2993" spans="12:26" x14ac:dyDescent="0.3">
      <c r="L2993"/>
      <c r="M2993"/>
      <c r="N2993"/>
      <c r="O2993"/>
      <c r="Z2993" s="123"/>
    </row>
    <row r="2994" spans="12:26" x14ac:dyDescent="0.3">
      <c r="L2994"/>
      <c r="M2994"/>
      <c r="N2994"/>
      <c r="O2994"/>
      <c r="Z2994" s="123"/>
    </row>
    <row r="2995" spans="12:26" x14ac:dyDescent="0.3">
      <c r="L2995"/>
      <c r="M2995"/>
      <c r="N2995"/>
      <c r="O2995"/>
      <c r="Z2995" s="123"/>
    </row>
    <row r="2996" spans="12:26" x14ac:dyDescent="0.3">
      <c r="L2996"/>
      <c r="M2996"/>
      <c r="N2996"/>
      <c r="O2996"/>
      <c r="Z2996" s="123"/>
    </row>
    <row r="2997" spans="12:26" x14ac:dyDescent="0.3">
      <c r="L2997"/>
      <c r="M2997"/>
      <c r="N2997"/>
      <c r="O2997"/>
      <c r="Z2997" s="123"/>
    </row>
    <row r="2998" spans="12:26" x14ac:dyDescent="0.3">
      <c r="L2998"/>
      <c r="M2998"/>
      <c r="N2998"/>
      <c r="O2998"/>
      <c r="Z2998" s="123"/>
    </row>
    <row r="2999" spans="12:26" x14ac:dyDescent="0.3">
      <c r="L2999"/>
      <c r="M2999"/>
      <c r="N2999"/>
      <c r="O2999"/>
      <c r="Z2999" s="123"/>
    </row>
    <row r="3000" spans="12:26" x14ac:dyDescent="0.3">
      <c r="L3000"/>
      <c r="M3000"/>
      <c r="N3000"/>
      <c r="O3000"/>
      <c r="Z3000" s="123"/>
    </row>
    <row r="3001" spans="12:26" x14ac:dyDescent="0.3">
      <c r="L3001"/>
      <c r="M3001"/>
      <c r="N3001"/>
      <c r="O3001"/>
      <c r="Z3001" s="123"/>
    </row>
    <row r="3002" spans="12:26" x14ac:dyDescent="0.3">
      <c r="L3002"/>
      <c r="M3002"/>
      <c r="N3002"/>
      <c r="O3002"/>
      <c r="Z3002" s="123"/>
    </row>
    <row r="3003" spans="12:26" x14ac:dyDescent="0.3">
      <c r="L3003"/>
      <c r="M3003"/>
      <c r="N3003"/>
      <c r="O3003"/>
      <c r="Z3003" s="123"/>
    </row>
    <row r="3004" spans="12:26" x14ac:dyDescent="0.3">
      <c r="L3004"/>
      <c r="M3004"/>
      <c r="N3004"/>
      <c r="O3004"/>
      <c r="Z3004" s="123"/>
    </row>
    <row r="3005" spans="12:26" x14ac:dyDescent="0.3">
      <c r="L3005"/>
      <c r="M3005"/>
      <c r="N3005"/>
      <c r="O3005"/>
      <c r="Z3005" s="123"/>
    </row>
    <row r="3006" spans="12:26" x14ac:dyDescent="0.3">
      <c r="L3006"/>
      <c r="M3006"/>
      <c r="N3006"/>
      <c r="O3006"/>
      <c r="Z3006" s="123"/>
    </row>
    <row r="3007" spans="12:26" x14ac:dyDescent="0.3">
      <c r="L3007"/>
      <c r="M3007"/>
      <c r="N3007"/>
      <c r="O3007"/>
      <c r="Z3007" s="123"/>
    </row>
    <row r="3008" spans="12:26" x14ac:dyDescent="0.3">
      <c r="L3008"/>
      <c r="M3008"/>
      <c r="N3008"/>
      <c r="O3008"/>
      <c r="Z3008" s="123"/>
    </row>
    <row r="3009" spans="12:26" x14ac:dyDescent="0.3">
      <c r="L3009"/>
      <c r="M3009"/>
      <c r="N3009"/>
      <c r="O3009"/>
      <c r="Z3009" s="123"/>
    </row>
    <row r="3010" spans="12:26" x14ac:dyDescent="0.3">
      <c r="L3010"/>
      <c r="M3010"/>
      <c r="N3010"/>
      <c r="O3010"/>
      <c r="Z3010" s="123"/>
    </row>
    <row r="3011" spans="12:26" x14ac:dyDescent="0.3">
      <c r="L3011"/>
      <c r="M3011"/>
      <c r="N3011"/>
      <c r="O3011"/>
      <c r="Z3011" s="123"/>
    </row>
    <row r="3012" spans="12:26" x14ac:dyDescent="0.3">
      <c r="L3012"/>
      <c r="M3012"/>
      <c r="N3012"/>
      <c r="O3012"/>
      <c r="Z3012" s="123"/>
    </row>
    <row r="3013" spans="12:26" x14ac:dyDescent="0.3">
      <c r="L3013"/>
      <c r="M3013"/>
      <c r="N3013"/>
      <c r="O3013"/>
      <c r="Z3013" s="123"/>
    </row>
    <row r="3014" spans="12:26" x14ac:dyDescent="0.3">
      <c r="L3014"/>
      <c r="M3014"/>
      <c r="N3014"/>
      <c r="O3014"/>
      <c r="Z3014" s="123"/>
    </row>
    <row r="3015" spans="12:26" x14ac:dyDescent="0.3">
      <c r="L3015"/>
      <c r="M3015"/>
      <c r="N3015"/>
      <c r="O3015"/>
      <c r="Z3015" s="123"/>
    </row>
    <row r="3016" spans="12:26" x14ac:dyDescent="0.3">
      <c r="L3016"/>
      <c r="M3016"/>
      <c r="N3016"/>
      <c r="O3016"/>
      <c r="Z3016" s="123"/>
    </row>
    <row r="3017" spans="12:26" x14ac:dyDescent="0.3">
      <c r="L3017"/>
      <c r="M3017"/>
      <c r="N3017"/>
      <c r="O3017"/>
      <c r="Z3017" s="123"/>
    </row>
    <row r="3018" spans="12:26" x14ac:dyDescent="0.3">
      <c r="L3018"/>
      <c r="M3018"/>
      <c r="N3018"/>
      <c r="O3018"/>
      <c r="Z3018" s="123"/>
    </row>
    <row r="3019" spans="12:26" x14ac:dyDescent="0.3">
      <c r="L3019"/>
      <c r="M3019"/>
      <c r="N3019"/>
      <c r="O3019"/>
      <c r="Z3019" s="123"/>
    </row>
    <row r="3020" spans="12:26" x14ac:dyDescent="0.3">
      <c r="L3020"/>
      <c r="M3020"/>
      <c r="N3020"/>
      <c r="O3020"/>
      <c r="Z3020" s="123"/>
    </row>
    <row r="3021" spans="12:26" x14ac:dyDescent="0.3">
      <c r="L3021"/>
      <c r="M3021"/>
      <c r="N3021"/>
      <c r="O3021"/>
      <c r="Z3021" s="123"/>
    </row>
    <row r="3022" spans="12:26" x14ac:dyDescent="0.3">
      <c r="L3022"/>
      <c r="M3022"/>
      <c r="N3022"/>
      <c r="O3022"/>
      <c r="Z3022" s="123"/>
    </row>
    <row r="3023" spans="12:26" x14ac:dyDescent="0.3">
      <c r="L3023"/>
      <c r="M3023"/>
      <c r="N3023"/>
      <c r="O3023"/>
      <c r="Z3023" s="123"/>
    </row>
    <row r="3024" spans="12:26" x14ac:dyDescent="0.3">
      <c r="L3024"/>
      <c r="M3024"/>
      <c r="N3024"/>
      <c r="O3024"/>
      <c r="Z3024" s="123"/>
    </row>
    <row r="3025" spans="12:26" x14ac:dyDescent="0.3">
      <c r="L3025"/>
      <c r="M3025"/>
      <c r="N3025"/>
      <c r="O3025"/>
      <c r="Z3025" s="123"/>
    </row>
    <row r="3026" spans="12:26" x14ac:dyDescent="0.3">
      <c r="L3026"/>
      <c r="M3026"/>
      <c r="N3026"/>
      <c r="O3026"/>
      <c r="Z3026" s="123"/>
    </row>
    <row r="3027" spans="12:26" x14ac:dyDescent="0.3">
      <c r="L3027"/>
      <c r="M3027"/>
      <c r="N3027"/>
      <c r="O3027"/>
      <c r="Z3027" s="123"/>
    </row>
    <row r="3028" spans="12:26" x14ac:dyDescent="0.3">
      <c r="L3028"/>
      <c r="M3028"/>
      <c r="N3028"/>
      <c r="O3028"/>
      <c r="Z3028" s="123"/>
    </row>
    <row r="3029" spans="12:26" x14ac:dyDescent="0.3">
      <c r="L3029"/>
      <c r="M3029"/>
      <c r="N3029"/>
      <c r="O3029"/>
      <c r="Z3029" s="123"/>
    </row>
    <row r="3030" spans="12:26" x14ac:dyDescent="0.3">
      <c r="L3030"/>
      <c r="M3030"/>
      <c r="N3030"/>
      <c r="O3030"/>
      <c r="Z3030" s="123"/>
    </row>
    <row r="3031" spans="12:26" x14ac:dyDescent="0.3">
      <c r="L3031"/>
      <c r="M3031"/>
      <c r="N3031"/>
      <c r="O3031"/>
      <c r="Z3031" s="123"/>
    </row>
    <row r="3032" spans="12:26" x14ac:dyDescent="0.3">
      <c r="L3032"/>
      <c r="M3032"/>
      <c r="N3032"/>
      <c r="O3032"/>
      <c r="Z3032" s="123"/>
    </row>
    <row r="3033" spans="12:26" x14ac:dyDescent="0.3">
      <c r="L3033"/>
      <c r="M3033"/>
      <c r="N3033"/>
      <c r="O3033"/>
      <c r="Z3033" s="123"/>
    </row>
    <row r="3034" spans="12:26" x14ac:dyDescent="0.3">
      <c r="L3034"/>
      <c r="M3034"/>
      <c r="N3034"/>
      <c r="O3034"/>
      <c r="Z3034" s="123"/>
    </row>
    <row r="3035" spans="12:26" x14ac:dyDescent="0.3">
      <c r="L3035"/>
      <c r="M3035"/>
      <c r="N3035"/>
      <c r="O3035"/>
      <c r="Z3035" s="123"/>
    </row>
    <row r="3036" spans="12:26" x14ac:dyDescent="0.3">
      <c r="L3036"/>
      <c r="M3036"/>
      <c r="N3036"/>
      <c r="O3036"/>
      <c r="Z3036" s="123"/>
    </row>
    <row r="3037" spans="12:26" x14ac:dyDescent="0.3">
      <c r="L3037"/>
      <c r="M3037"/>
      <c r="N3037"/>
      <c r="O3037"/>
      <c r="Z3037" s="123"/>
    </row>
    <row r="3038" spans="12:26" x14ac:dyDescent="0.3">
      <c r="L3038"/>
      <c r="M3038"/>
      <c r="N3038"/>
      <c r="O3038"/>
      <c r="Z3038" s="123"/>
    </row>
    <row r="3039" spans="12:26" x14ac:dyDescent="0.3">
      <c r="L3039"/>
      <c r="M3039"/>
      <c r="N3039"/>
      <c r="O3039"/>
      <c r="Z3039" s="123"/>
    </row>
    <row r="3040" spans="12:26" x14ac:dyDescent="0.3">
      <c r="L3040"/>
      <c r="M3040"/>
      <c r="N3040"/>
      <c r="O3040"/>
      <c r="Z3040" s="123"/>
    </row>
    <row r="3041" spans="12:26" x14ac:dyDescent="0.3">
      <c r="L3041"/>
      <c r="M3041"/>
      <c r="N3041"/>
      <c r="O3041"/>
      <c r="Z3041" s="123"/>
    </row>
    <row r="3042" spans="12:26" x14ac:dyDescent="0.3">
      <c r="L3042"/>
      <c r="M3042"/>
      <c r="N3042"/>
      <c r="O3042"/>
      <c r="Z3042" s="123"/>
    </row>
    <row r="3043" spans="12:26" x14ac:dyDescent="0.3">
      <c r="L3043"/>
      <c r="M3043"/>
      <c r="N3043"/>
      <c r="O3043"/>
      <c r="Z3043" s="123"/>
    </row>
    <row r="3044" spans="12:26" x14ac:dyDescent="0.3">
      <c r="L3044"/>
      <c r="M3044"/>
      <c r="N3044"/>
      <c r="O3044"/>
      <c r="Z3044" s="123"/>
    </row>
    <row r="3045" spans="12:26" x14ac:dyDescent="0.3">
      <c r="L3045"/>
      <c r="M3045"/>
      <c r="N3045"/>
      <c r="O3045"/>
      <c r="Z3045" s="123"/>
    </row>
    <row r="3046" spans="12:26" x14ac:dyDescent="0.3">
      <c r="L3046"/>
      <c r="M3046"/>
      <c r="N3046"/>
      <c r="O3046"/>
      <c r="Z3046" s="123"/>
    </row>
    <row r="3047" spans="12:26" x14ac:dyDescent="0.3">
      <c r="L3047"/>
      <c r="M3047"/>
      <c r="N3047"/>
      <c r="O3047"/>
      <c r="Z3047" s="123"/>
    </row>
    <row r="3048" spans="12:26" x14ac:dyDescent="0.3">
      <c r="L3048"/>
      <c r="M3048"/>
      <c r="N3048"/>
      <c r="O3048"/>
      <c r="Z3048" s="123"/>
    </row>
    <row r="3049" spans="12:26" x14ac:dyDescent="0.3">
      <c r="L3049"/>
      <c r="M3049"/>
      <c r="N3049"/>
      <c r="O3049"/>
      <c r="Z3049" s="123"/>
    </row>
    <row r="3050" spans="12:26" x14ac:dyDescent="0.3">
      <c r="L3050"/>
      <c r="M3050"/>
      <c r="N3050"/>
      <c r="O3050"/>
      <c r="Z3050" s="123"/>
    </row>
    <row r="3051" spans="12:26" x14ac:dyDescent="0.3">
      <c r="L3051"/>
      <c r="M3051"/>
      <c r="N3051"/>
      <c r="O3051"/>
      <c r="Z3051" s="123"/>
    </row>
    <row r="3052" spans="12:26" x14ac:dyDescent="0.3">
      <c r="L3052"/>
      <c r="M3052"/>
      <c r="N3052"/>
      <c r="O3052"/>
      <c r="Z3052" s="123"/>
    </row>
    <row r="3053" spans="12:26" x14ac:dyDescent="0.3">
      <c r="L3053"/>
      <c r="M3053"/>
      <c r="N3053"/>
      <c r="O3053"/>
      <c r="Z3053" s="123"/>
    </row>
    <row r="3054" spans="12:26" x14ac:dyDescent="0.3">
      <c r="L3054"/>
      <c r="M3054"/>
      <c r="N3054"/>
      <c r="O3054"/>
      <c r="Z3054" s="123"/>
    </row>
    <row r="3055" spans="12:26" x14ac:dyDescent="0.3">
      <c r="L3055"/>
      <c r="M3055"/>
      <c r="N3055"/>
      <c r="O3055"/>
      <c r="Z3055" s="123"/>
    </row>
    <row r="3056" spans="12:26" x14ac:dyDescent="0.3">
      <c r="L3056"/>
      <c r="M3056"/>
      <c r="N3056"/>
      <c r="O3056"/>
      <c r="Z3056" s="123"/>
    </row>
    <row r="3057" spans="12:26" x14ac:dyDescent="0.3">
      <c r="L3057"/>
      <c r="M3057"/>
      <c r="N3057"/>
      <c r="O3057"/>
      <c r="Z3057" s="123"/>
    </row>
    <row r="3058" spans="12:26" x14ac:dyDescent="0.3">
      <c r="L3058"/>
      <c r="M3058"/>
      <c r="N3058"/>
      <c r="O3058"/>
      <c r="Z3058" s="123"/>
    </row>
    <row r="3059" spans="12:26" x14ac:dyDescent="0.3">
      <c r="L3059"/>
      <c r="M3059"/>
      <c r="N3059"/>
      <c r="O3059"/>
      <c r="Z3059" s="123"/>
    </row>
    <row r="3060" spans="12:26" x14ac:dyDescent="0.3">
      <c r="L3060"/>
      <c r="M3060"/>
      <c r="N3060"/>
      <c r="O3060"/>
      <c r="Z3060" s="123"/>
    </row>
    <row r="3061" spans="12:26" x14ac:dyDescent="0.3">
      <c r="L3061"/>
      <c r="M3061"/>
      <c r="N3061"/>
      <c r="O3061"/>
      <c r="Z3061" s="123"/>
    </row>
    <row r="3062" spans="12:26" x14ac:dyDescent="0.3">
      <c r="L3062"/>
      <c r="M3062"/>
      <c r="N3062"/>
      <c r="O3062"/>
      <c r="Z3062" s="123"/>
    </row>
    <row r="3063" spans="12:26" x14ac:dyDescent="0.3">
      <c r="L3063"/>
      <c r="M3063"/>
      <c r="N3063"/>
      <c r="O3063"/>
      <c r="Z3063" s="123"/>
    </row>
    <row r="3064" spans="12:26" x14ac:dyDescent="0.3">
      <c r="L3064"/>
      <c r="M3064"/>
      <c r="N3064"/>
      <c r="O3064"/>
      <c r="Z3064" s="123"/>
    </row>
    <row r="3065" spans="12:26" x14ac:dyDescent="0.3">
      <c r="L3065"/>
      <c r="M3065"/>
      <c r="N3065"/>
      <c r="O3065"/>
      <c r="Z3065" s="123"/>
    </row>
    <row r="3066" spans="12:26" x14ac:dyDescent="0.3">
      <c r="L3066"/>
      <c r="M3066"/>
      <c r="N3066"/>
      <c r="O3066"/>
      <c r="Z3066" s="123"/>
    </row>
    <row r="3067" spans="12:26" x14ac:dyDescent="0.3">
      <c r="L3067"/>
      <c r="M3067"/>
      <c r="N3067"/>
      <c r="O3067"/>
      <c r="Z3067" s="123"/>
    </row>
    <row r="3068" spans="12:26" x14ac:dyDescent="0.3">
      <c r="L3068"/>
      <c r="M3068"/>
      <c r="N3068"/>
      <c r="O3068"/>
      <c r="Z3068" s="123"/>
    </row>
    <row r="3069" spans="12:26" x14ac:dyDescent="0.3">
      <c r="L3069"/>
      <c r="M3069"/>
      <c r="N3069"/>
      <c r="O3069"/>
      <c r="Z3069" s="123"/>
    </row>
    <row r="3070" spans="12:26" x14ac:dyDescent="0.3">
      <c r="L3070"/>
      <c r="M3070"/>
      <c r="N3070"/>
      <c r="O3070"/>
      <c r="Z3070" s="123"/>
    </row>
    <row r="3071" spans="12:26" x14ac:dyDescent="0.3">
      <c r="L3071"/>
      <c r="M3071"/>
      <c r="N3071"/>
      <c r="O3071"/>
      <c r="Z3071" s="123"/>
    </row>
    <row r="3072" spans="12:26" x14ac:dyDescent="0.3">
      <c r="L3072"/>
      <c r="M3072"/>
      <c r="N3072"/>
      <c r="O3072"/>
      <c r="Z3072" s="123"/>
    </row>
    <row r="3073" spans="12:26" x14ac:dyDescent="0.3">
      <c r="L3073"/>
      <c r="M3073"/>
      <c r="N3073"/>
      <c r="O3073"/>
      <c r="Z3073" s="123"/>
    </row>
    <row r="3074" spans="12:26" x14ac:dyDescent="0.3">
      <c r="L3074"/>
      <c r="M3074"/>
      <c r="N3074"/>
      <c r="O3074"/>
      <c r="Z3074" s="123"/>
    </row>
  </sheetData>
  <autoFilter ref="AL3:AR3" xr:uid="{00000000-0009-0000-0000-000010000000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P50"/>
  <sheetViews>
    <sheetView zoomScale="80" zoomScaleNormal="80" workbookViewId="0">
      <selection activeCell="L2" sqref="L2:L9"/>
    </sheetView>
  </sheetViews>
  <sheetFormatPr defaultRowHeight="14.4" x14ac:dyDescent="0.3"/>
  <sheetData>
    <row r="1" spans="1:16" x14ac:dyDescent="0.3">
      <c r="A1" t="s">
        <v>594</v>
      </c>
      <c r="K1" s="175"/>
      <c r="L1" t="s">
        <v>594</v>
      </c>
    </row>
    <row r="2" spans="1:16" x14ac:dyDescent="0.3">
      <c r="A2" t="s">
        <v>525</v>
      </c>
      <c r="B2" t="str">
        <f t="shared" ref="B2:B13" si="0">LEFT(A2,3)</f>
        <v>Mar</v>
      </c>
      <c r="C2" t="str">
        <f t="shared" ref="C2:C13" si="1">RIGHT(A2,2)</f>
        <v>14</v>
      </c>
      <c r="D2">
        <v>1</v>
      </c>
      <c r="E2" s="207">
        <f t="shared" ref="E2:E13" si="2">DATE(CONCATENATE("20",C2),MONTH(DATEVALUE(B2&amp;" 1")),D2)</f>
        <v>41699</v>
      </c>
      <c r="K2" s="175"/>
      <c r="L2" t="s">
        <v>294</v>
      </c>
      <c r="M2" t="str">
        <f t="shared" ref="M2:M9" si="3">LEFT(L2,3)</f>
        <v>Jan</v>
      </c>
      <c r="N2" t="str">
        <f t="shared" ref="N2:N9" si="4">RIGHT(L2,2)</f>
        <v>14</v>
      </c>
      <c r="O2">
        <v>1</v>
      </c>
      <c r="P2" s="207">
        <f t="shared" ref="P2:P9" si="5">DATE(CONCATENATE("20",N2),MONTH(DATEVALUE(M2&amp;" 1")),O2)</f>
        <v>41640</v>
      </c>
    </row>
    <row r="3" spans="1:16" x14ac:dyDescent="0.3">
      <c r="A3" t="s">
        <v>295</v>
      </c>
      <c r="B3" s="175" t="str">
        <f t="shared" si="0"/>
        <v>Apr</v>
      </c>
      <c r="C3" s="175" t="str">
        <f t="shared" si="1"/>
        <v>14</v>
      </c>
      <c r="D3" s="175">
        <v>1</v>
      </c>
      <c r="E3" s="207">
        <f t="shared" si="2"/>
        <v>41730</v>
      </c>
      <c r="K3" s="175"/>
      <c r="L3" t="s">
        <v>544</v>
      </c>
      <c r="M3" s="175" t="str">
        <f t="shared" si="3"/>
        <v>Feb</v>
      </c>
      <c r="N3" s="175" t="str">
        <f t="shared" si="4"/>
        <v>14</v>
      </c>
      <c r="O3" s="175">
        <v>1</v>
      </c>
      <c r="P3" s="207">
        <f t="shared" si="5"/>
        <v>41671</v>
      </c>
    </row>
    <row r="4" spans="1:16" x14ac:dyDescent="0.3">
      <c r="A4" t="s">
        <v>296</v>
      </c>
      <c r="B4" s="175" t="str">
        <f t="shared" si="0"/>
        <v>May</v>
      </c>
      <c r="C4" s="175" t="str">
        <f t="shared" si="1"/>
        <v>14</v>
      </c>
      <c r="D4" s="175">
        <v>1</v>
      </c>
      <c r="E4" s="207">
        <f t="shared" si="2"/>
        <v>41760</v>
      </c>
      <c r="K4" s="175"/>
      <c r="L4" t="s">
        <v>525</v>
      </c>
      <c r="M4" s="175" t="str">
        <f t="shared" si="3"/>
        <v>Mar</v>
      </c>
      <c r="N4" s="175" t="str">
        <f t="shared" si="4"/>
        <v>14</v>
      </c>
      <c r="O4" s="175">
        <v>1</v>
      </c>
      <c r="P4" s="207">
        <f t="shared" si="5"/>
        <v>41699</v>
      </c>
    </row>
    <row r="5" spans="1:16" x14ac:dyDescent="0.3">
      <c r="A5" t="s">
        <v>297</v>
      </c>
      <c r="B5" s="175" t="str">
        <f t="shared" si="0"/>
        <v>Jun</v>
      </c>
      <c r="C5" s="175" t="str">
        <f t="shared" si="1"/>
        <v>14</v>
      </c>
      <c r="D5" s="175">
        <v>1</v>
      </c>
      <c r="E5" s="207">
        <f t="shared" si="2"/>
        <v>41791</v>
      </c>
      <c r="K5" s="175"/>
      <c r="L5" t="s">
        <v>295</v>
      </c>
      <c r="M5" s="175" t="str">
        <f t="shared" si="3"/>
        <v>Apr</v>
      </c>
      <c r="N5" s="175" t="str">
        <f t="shared" si="4"/>
        <v>14</v>
      </c>
      <c r="O5" s="175">
        <v>1</v>
      </c>
      <c r="P5" s="207">
        <f t="shared" si="5"/>
        <v>41730</v>
      </c>
    </row>
    <row r="6" spans="1:16" x14ac:dyDescent="0.3">
      <c r="A6" t="s">
        <v>298</v>
      </c>
      <c r="B6" s="175" t="str">
        <f t="shared" si="0"/>
        <v>Jul</v>
      </c>
      <c r="C6" s="175" t="str">
        <f t="shared" si="1"/>
        <v>14</v>
      </c>
      <c r="D6" s="175">
        <v>1</v>
      </c>
      <c r="E6" s="207">
        <f t="shared" si="2"/>
        <v>41821</v>
      </c>
      <c r="K6" s="175"/>
      <c r="L6" t="s">
        <v>296</v>
      </c>
      <c r="M6" s="175" t="str">
        <f t="shared" si="3"/>
        <v>May</v>
      </c>
      <c r="N6" s="175" t="str">
        <f t="shared" si="4"/>
        <v>14</v>
      </c>
      <c r="O6" s="175">
        <v>1</v>
      </c>
      <c r="P6" s="207">
        <f t="shared" si="5"/>
        <v>41760</v>
      </c>
    </row>
    <row r="7" spans="1:16" x14ac:dyDescent="0.3">
      <c r="A7" t="s">
        <v>299</v>
      </c>
      <c r="B7" s="175" t="str">
        <f t="shared" si="0"/>
        <v>Aug</v>
      </c>
      <c r="C7" s="175" t="str">
        <f t="shared" si="1"/>
        <v>14</v>
      </c>
      <c r="D7" s="175">
        <v>1</v>
      </c>
      <c r="E7" s="207">
        <f t="shared" si="2"/>
        <v>41852</v>
      </c>
      <c r="K7" s="175"/>
      <c r="L7" t="s">
        <v>297</v>
      </c>
      <c r="M7" s="175" t="str">
        <f t="shared" si="3"/>
        <v>Jun</v>
      </c>
      <c r="N7" s="175" t="str">
        <f t="shared" si="4"/>
        <v>14</v>
      </c>
      <c r="O7" s="175">
        <v>1</v>
      </c>
      <c r="P7" s="207">
        <f t="shared" si="5"/>
        <v>41791</v>
      </c>
    </row>
    <row r="8" spans="1:16" x14ac:dyDescent="0.3">
      <c r="A8" t="s">
        <v>300</v>
      </c>
      <c r="B8" s="175" t="str">
        <f t="shared" si="0"/>
        <v>Sep</v>
      </c>
      <c r="C8" s="175" t="str">
        <f t="shared" si="1"/>
        <v>14</v>
      </c>
      <c r="D8" s="175">
        <v>1</v>
      </c>
      <c r="E8" s="207">
        <f t="shared" si="2"/>
        <v>41883</v>
      </c>
      <c r="K8" s="175"/>
      <c r="L8" t="s">
        <v>298</v>
      </c>
      <c r="M8" s="175" t="str">
        <f t="shared" si="3"/>
        <v>Jul</v>
      </c>
      <c r="N8" s="175" t="str">
        <f t="shared" si="4"/>
        <v>14</v>
      </c>
      <c r="O8" s="175">
        <v>1</v>
      </c>
      <c r="P8" s="207">
        <f t="shared" si="5"/>
        <v>41821</v>
      </c>
    </row>
    <row r="9" spans="1:16" x14ac:dyDescent="0.3">
      <c r="A9" t="s">
        <v>301</v>
      </c>
      <c r="B9" s="175" t="str">
        <f t="shared" si="0"/>
        <v>Oct</v>
      </c>
      <c r="C9" s="175" t="str">
        <f t="shared" si="1"/>
        <v>14</v>
      </c>
      <c r="D9" s="175">
        <v>1</v>
      </c>
      <c r="E9" s="207">
        <f t="shared" si="2"/>
        <v>41913</v>
      </c>
      <c r="K9" s="175"/>
      <c r="L9" t="s">
        <v>299</v>
      </c>
      <c r="M9" s="175" t="str">
        <f t="shared" si="3"/>
        <v>Aug</v>
      </c>
      <c r="N9" s="175" t="str">
        <f t="shared" si="4"/>
        <v>14</v>
      </c>
      <c r="O9" s="175">
        <v>1</v>
      </c>
      <c r="P9" s="207">
        <f t="shared" si="5"/>
        <v>41852</v>
      </c>
    </row>
    <row r="10" spans="1:16" x14ac:dyDescent="0.3">
      <c r="A10" t="s">
        <v>302</v>
      </c>
      <c r="B10" s="175" t="str">
        <f t="shared" si="0"/>
        <v>Nov</v>
      </c>
      <c r="C10" s="175" t="str">
        <f t="shared" si="1"/>
        <v>14</v>
      </c>
      <c r="D10" s="175">
        <v>1</v>
      </c>
      <c r="E10" s="207">
        <f t="shared" si="2"/>
        <v>41944</v>
      </c>
      <c r="K10" s="175"/>
    </row>
    <row r="11" spans="1:16" x14ac:dyDescent="0.3">
      <c r="A11" t="s">
        <v>303</v>
      </c>
      <c r="B11" s="175" t="str">
        <f t="shared" si="0"/>
        <v>Dec</v>
      </c>
      <c r="C11" s="175" t="str">
        <f t="shared" si="1"/>
        <v>14</v>
      </c>
      <c r="D11" s="175">
        <v>1</v>
      </c>
      <c r="E11" s="207">
        <f t="shared" si="2"/>
        <v>41974</v>
      </c>
      <c r="K11" s="175"/>
    </row>
    <row r="12" spans="1:16" x14ac:dyDescent="0.3">
      <c r="A12" t="s">
        <v>520</v>
      </c>
      <c r="B12" s="175" t="str">
        <f t="shared" si="0"/>
        <v>Jan</v>
      </c>
      <c r="C12" s="175" t="str">
        <f t="shared" si="1"/>
        <v>15</v>
      </c>
      <c r="D12" s="175">
        <v>1</v>
      </c>
      <c r="E12" s="207">
        <f t="shared" si="2"/>
        <v>42005</v>
      </c>
      <c r="K12" s="175"/>
    </row>
    <row r="13" spans="1:16" x14ac:dyDescent="0.3">
      <c r="A13" t="s">
        <v>519</v>
      </c>
      <c r="B13" s="175" t="str">
        <f t="shared" si="0"/>
        <v>Feb</v>
      </c>
      <c r="C13" s="175" t="str">
        <f t="shared" si="1"/>
        <v>15</v>
      </c>
      <c r="D13" s="175">
        <v>1</v>
      </c>
      <c r="E13" s="207">
        <f t="shared" si="2"/>
        <v>42036</v>
      </c>
      <c r="K13" s="175"/>
    </row>
    <row r="14" spans="1:16" x14ac:dyDescent="0.3">
      <c r="B14" s="175"/>
      <c r="C14" s="175"/>
      <c r="D14" s="175"/>
      <c r="E14" s="207"/>
    </row>
    <row r="15" spans="1:16" x14ac:dyDescent="0.3">
      <c r="B15" s="175"/>
      <c r="C15" s="175"/>
      <c r="D15" s="175"/>
      <c r="E15" s="207"/>
    </row>
    <row r="16" spans="1:16" x14ac:dyDescent="0.3">
      <c r="B16" s="175"/>
      <c r="C16" s="175"/>
      <c r="D16" s="175"/>
      <c r="E16" s="207"/>
    </row>
    <row r="17" spans="2:5" x14ac:dyDescent="0.3">
      <c r="B17" s="175"/>
      <c r="C17" s="175"/>
      <c r="D17" s="175"/>
      <c r="E17" s="207"/>
    </row>
    <row r="18" spans="2:5" x14ac:dyDescent="0.3">
      <c r="B18" s="175"/>
      <c r="C18" s="175"/>
      <c r="D18" s="175"/>
      <c r="E18" s="207"/>
    </row>
    <row r="19" spans="2:5" x14ac:dyDescent="0.3">
      <c r="B19" s="175"/>
      <c r="C19" s="175"/>
      <c r="D19" s="175"/>
      <c r="E19" s="207"/>
    </row>
    <row r="20" spans="2:5" x14ac:dyDescent="0.3">
      <c r="B20" s="175"/>
      <c r="C20" s="175"/>
      <c r="D20" s="175"/>
      <c r="E20" s="207"/>
    </row>
    <row r="21" spans="2:5" x14ac:dyDescent="0.3">
      <c r="B21" s="175"/>
      <c r="C21" s="175"/>
      <c r="D21" s="175"/>
      <c r="E21" s="207"/>
    </row>
    <row r="22" spans="2:5" x14ac:dyDescent="0.3">
      <c r="B22" s="175"/>
      <c r="C22" s="175"/>
      <c r="D22" s="175"/>
      <c r="E22" s="207"/>
    </row>
    <row r="23" spans="2:5" x14ac:dyDescent="0.3">
      <c r="B23" s="175"/>
      <c r="C23" s="175"/>
      <c r="D23" s="175"/>
      <c r="E23" s="207"/>
    </row>
    <row r="24" spans="2:5" x14ac:dyDescent="0.3">
      <c r="B24" s="175"/>
      <c r="C24" s="175"/>
      <c r="D24" s="175"/>
      <c r="E24" s="207"/>
    </row>
    <row r="25" spans="2:5" x14ac:dyDescent="0.3">
      <c r="B25" s="175"/>
      <c r="C25" s="175"/>
      <c r="D25" s="175"/>
      <c r="E25" s="207"/>
    </row>
    <row r="26" spans="2:5" x14ac:dyDescent="0.3">
      <c r="B26" s="175"/>
      <c r="C26" s="175"/>
      <c r="D26" s="175"/>
      <c r="E26" s="207"/>
    </row>
    <row r="27" spans="2:5" x14ac:dyDescent="0.3">
      <c r="B27" s="175"/>
      <c r="C27" s="175"/>
      <c r="D27" s="175"/>
      <c r="E27" s="207"/>
    </row>
    <row r="28" spans="2:5" x14ac:dyDescent="0.3">
      <c r="B28" s="175"/>
      <c r="C28" s="175"/>
      <c r="D28" s="175"/>
      <c r="E28" s="207"/>
    </row>
    <row r="29" spans="2:5" x14ac:dyDescent="0.3">
      <c r="B29" s="175"/>
      <c r="C29" s="175"/>
      <c r="D29" s="175"/>
      <c r="E29" s="207"/>
    </row>
    <row r="30" spans="2:5" x14ac:dyDescent="0.3">
      <c r="B30" s="175"/>
      <c r="C30" s="175"/>
      <c r="D30" s="175"/>
      <c r="E30" s="207"/>
    </row>
    <row r="31" spans="2:5" x14ac:dyDescent="0.3">
      <c r="B31" s="175"/>
      <c r="C31" s="175"/>
      <c r="D31" s="175"/>
      <c r="E31" s="207"/>
    </row>
    <row r="32" spans="2:5" x14ac:dyDescent="0.3">
      <c r="B32" s="175"/>
      <c r="C32" s="175"/>
      <c r="D32" s="175"/>
      <c r="E32" s="207"/>
    </row>
    <row r="33" spans="2:5" x14ac:dyDescent="0.3">
      <c r="B33" s="175"/>
      <c r="C33" s="175"/>
      <c r="D33" s="175"/>
      <c r="E33" s="207"/>
    </row>
    <row r="34" spans="2:5" x14ac:dyDescent="0.3">
      <c r="B34" s="175"/>
      <c r="C34" s="175"/>
      <c r="D34" s="175"/>
      <c r="E34" s="207"/>
    </row>
    <row r="35" spans="2:5" x14ac:dyDescent="0.3">
      <c r="B35" s="175"/>
      <c r="C35" s="175"/>
      <c r="D35" s="175"/>
      <c r="E35" s="207"/>
    </row>
    <row r="36" spans="2:5" x14ac:dyDescent="0.3">
      <c r="B36" s="175"/>
      <c r="C36" s="175"/>
      <c r="D36" s="175"/>
      <c r="E36" s="207"/>
    </row>
    <row r="37" spans="2:5" x14ac:dyDescent="0.3">
      <c r="B37" s="175"/>
      <c r="C37" s="175"/>
      <c r="D37" s="175"/>
      <c r="E37" s="207"/>
    </row>
    <row r="38" spans="2:5" x14ac:dyDescent="0.3">
      <c r="B38" s="175"/>
      <c r="C38" s="175"/>
      <c r="D38" s="175"/>
      <c r="E38" s="207"/>
    </row>
    <row r="39" spans="2:5" x14ac:dyDescent="0.3">
      <c r="B39" s="175"/>
      <c r="C39" s="175"/>
      <c r="D39" s="175"/>
      <c r="E39" s="207"/>
    </row>
    <row r="40" spans="2:5" x14ac:dyDescent="0.3">
      <c r="B40" s="175"/>
      <c r="C40" s="175"/>
      <c r="D40" s="175"/>
      <c r="E40" s="207"/>
    </row>
    <row r="41" spans="2:5" x14ac:dyDescent="0.3">
      <c r="B41" s="175"/>
      <c r="C41" s="175"/>
      <c r="D41" s="175"/>
      <c r="E41" s="207"/>
    </row>
    <row r="42" spans="2:5" x14ac:dyDescent="0.3">
      <c r="B42" s="175"/>
      <c r="C42" s="175"/>
      <c r="D42" s="175"/>
      <c r="E42" s="207"/>
    </row>
    <row r="43" spans="2:5" x14ac:dyDescent="0.3">
      <c r="B43" s="175"/>
      <c r="C43" s="175"/>
      <c r="D43" s="175"/>
      <c r="E43" s="207"/>
    </row>
    <row r="44" spans="2:5" x14ac:dyDescent="0.3">
      <c r="B44" s="175"/>
      <c r="C44" s="175"/>
      <c r="D44" s="175"/>
      <c r="E44" s="207"/>
    </row>
    <row r="45" spans="2:5" x14ac:dyDescent="0.3">
      <c r="B45" s="175"/>
      <c r="C45" s="175"/>
      <c r="D45" s="175"/>
      <c r="E45" s="207"/>
    </row>
    <row r="46" spans="2:5" x14ac:dyDescent="0.3">
      <c r="B46" s="175"/>
      <c r="C46" s="175"/>
      <c r="D46" s="175"/>
      <c r="E46" s="207"/>
    </row>
    <row r="47" spans="2:5" x14ac:dyDescent="0.3">
      <c r="B47" s="175"/>
      <c r="C47" s="175"/>
      <c r="D47" s="175"/>
      <c r="E47" s="207"/>
    </row>
    <row r="48" spans="2:5" x14ac:dyDescent="0.3">
      <c r="B48" s="175"/>
      <c r="C48" s="175"/>
      <c r="D48" s="175"/>
      <c r="E48" s="207"/>
    </row>
    <row r="49" spans="2:5" x14ac:dyDescent="0.3">
      <c r="B49" s="175"/>
      <c r="C49" s="175"/>
      <c r="D49" s="175"/>
      <c r="E49" s="207"/>
    </row>
    <row r="50" spans="2:5" x14ac:dyDescent="0.3">
      <c r="B50" s="175"/>
      <c r="C50" s="175"/>
      <c r="D50" s="175"/>
      <c r="E50" s="207"/>
    </row>
  </sheetData>
  <autoFilter ref="L1:P1" xr:uid="{00000000-0009-0000-0000-000011000000}">
    <sortState xmlns:xlrd2="http://schemas.microsoft.com/office/spreadsheetml/2017/richdata2" ref="L2:P9">
      <sortCondition ref="P1"/>
    </sortState>
  </autoFilter>
  <sortState xmlns:xlrd2="http://schemas.microsoft.com/office/spreadsheetml/2017/richdata2" ref="B2:E13">
    <sortCondition ref="E2:E13"/>
  </sortState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"/>
  <dimension ref="A1:AX14"/>
  <sheetViews>
    <sheetView topLeftCell="AF1" workbookViewId="0">
      <selection activeCell="AS3" sqref="AS3:AS10"/>
    </sheetView>
  </sheetViews>
  <sheetFormatPr defaultRowHeight="14.4" x14ac:dyDescent="0.3"/>
  <cols>
    <col min="1" max="1" width="2.33203125" style="12" customWidth="1"/>
    <col min="2" max="2" width="9.109375" style="12" customWidth="1"/>
    <col min="3" max="3" width="11.88671875" style="12" bestFit="1" customWidth="1"/>
    <col min="4" max="4" width="2.33203125" style="12" customWidth="1"/>
    <col min="5" max="5" width="8.5546875" bestFit="1" customWidth="1"/>
    <col min="6" max="6" width="20.6640625" style="12" customWidth="1"/>
    <col min="7" max="7" width="12.5546875" bestFit="1" customWidth="1"/>
    <col min="8" max="8" width="20.6640625" style="12" customWidth="1"/>
    <col min="9" max="9" width="30.6640625" bestFit="1" customWidth="1"/>
    <col min="10" max="10" width="20.6640625" style="12" customWidth="1"/>
    <col min="11" max="11" width="8.6640625" bestFit="1" customWidth="1"/>
    <col min="12" max="12" width="20.6640625" customWidth="1"/>
    <col min="13" max="13" width="7" bestFit="1" customWidth="1"/>
    <col min="14" max="14" width="20.6640625" style="12" customWidth="1"/>
    <col min="15" max="15" width="9.6640625" bestFit="1" customWidth="1"/>
    <col min="16" max="16" width="20.6640625" style="12" customWidth="1"/>
    <col min="17" max="17" width="8.33203125" bestFit="1" customWidth="1"/>
    <col min="18" max="18" width="20.6640625" style="12" customWidth="1"/>
    <col min="19" max="19" width="10.33203125" hidden="1" customWidth="1"/>
    <col min="20" max="20" width="20.6640625" style="12" hidden="1" customWidth="1"/>
    <col min="21" max="21" width="6.33203125" bestFit="1" customWidth="1"/>
    <col min="22" max="22" width="20.6640625" style="12" customWidth="1"/>
    <col min="23" max="23" width="10.5546875" bestFit="1" customWidth="1"/>
    <col min="24" max="24" width="20.6640625" style="12" customWidth="1"/>
    <col min="25" max="25" width="10.5546875" bestFit="1" customWidth="1"/>
    <col min="26" max="26" width="20.6640625" style="12" customWidth="1"/>
    <col min="27" max="27" width="15.44140625" bestFit="1" customWidth="1"/>
    <col min="28" max="28" width="20.6640625" style="12" customWidth="1"/>
    <col min="29" max="29" width="6.44140625" bestFit="1" customWidth="1"/>
    <col min="30" max="30" width="20.6640625" style="12" customWidth="1"/>
    <col min="31" max="31" width="8.6640625" bestFit="1" customWidth="1"/>
    <col min="32" max="32" width="20.6640625" style="12" customWidth="1"/>
    <col min="33" max="33" width="12.33203125" bestFit="1" customWidth="1"/>
    <col min="34" max="34" width="20.6640625" style="12" customWidth="1"/>
    <col min="35" max="35" width="18.5546875" bestFit="1" customWidth="1"/>
    <col min="36" max="36" width="20.6640625" customWidth="1"/>
    <col min="38" max="38" width="20.6640625" customWidth="1"/>
    <col min="39" max="39" width="16" bestFit="1" customWidth="1"/>
    <col min="40" max="40" width="20.6640625" customWidth="1"/>
    <col min="41" max="41" width="17.44140625" bestFit="1" customWidth="1"/>
    <col min="42" max="42" width="20.6640625" customWidth="1"/>
    <col min="44" max="44" width="20.6640625" customWidth="1"/>
    <col min="46" max="46" width="20.6640625" customWidth="1"/>
    <col min="47" max="47" width="17.33203125" bestFit="1" customWidth="1"/>
    <col min="48" max="48" width="20.6640625" customWidth="1"/>
  </cols>
  <sheetData>
    <row r="1" spans="2:50" s="1" customFormat="1" x14ac:dyDescent="0.3">
      <c r="E1" s="4" t="s">
        <v>2</v>
      </c>
      <c r="F1" s="65" t="s">
        <v>287</v>
      </c>
      <c r="G1" s="4" t="s">
        <v>8</v>
      </c>
      <c r="H1" s="64" t="s">
        <v>287</v>
      </c>
      <c r="I1" s="4" t="s">
        <v>80</v>
      </c>
      <c r="J1" s="64" t="s">
        <v>287</v>
      </c>
      <c r="K1" s="4" t="s">
        <v>81</v>
      </c>
      <c r="L1" s="64" t="s">
        <v>287</v>
      </c>
      <c r="M1" s="4" t="s">
        <v>84</v>
      </c>
      <c r="N1" s="64" t="s">
        <v>287</v>
      </c>
      <c r="O1" s="4"/>
      <c r="P1" s="64" t="s">
        <v>287</v>
      </c>
      <c r="Q1" s="4"/>
      <c r="R1" s="64" t="s">
        <v>287</v>
      </c>
      <c r="S1" s="4" t="s">
        <v>288</v>
      </c>
      <c r="T1" s="64" t="s">
        <v>287</v>
      </c>
      <c r="U1" s="4"/>
      <c r="V1" s="64" t="s">
        <v>287</v>
      </c>
      <c r="W1" s="4" t="s">
        <v>100</v>
      </c>
      <c r="X1" s="65" t="s">
        <v>287</v>
      </c>
      <c r="Y1" s="4" t="s">
        <v>125</v>
      </c>
      <c r="Z1" s="68" t="s">
        <v>287</v>
      </c>
      <c r="AA1" s="4" t="s">
        <v>242</v>
      </c>
      <c r="AB1" s="68" t="s">
        <v>287</v>
      </c>
      <c r="AC1" s="4" t="s">
        <v>194</v>
      </c>
      <c r="AD1" s="68" t="s">
        <v>287</v>
      </c>
      <c r="AE1" s="4" t="s">
        <v>81</v>
      </c>
      <c r="AF1" s="68" t="s">
        <v>287</v>
      </c>
      <c r="AG1" s="4" t="s">
        <v>247</v>
      </c>
      <c r="AH1" s="68" t="s">
        <v>287</v>
      </c>
      <c r="AI1" s="4" t="s">
        <v>286</v>
      </c>
      <c r="AJ1" s="68" t="s">
        <v>287</v>
      </c>
      <c r="AK1" s="4" t="s">
        <v>293</v>
      </c>
      <c r="AL1" s="64" t="s">
        <v>287</v>
      </c>
      <c r="AN1" s="64" t="s">
        <v>287</v>
      </c>
      <c r="AO1" s="1" t="s">
        <v>263</v>
      </c>
      <c r="AP1" s="64" t="s">
        <v>287</v>
      </c>
      <c r="AQ1" s="1" t="s">
        <v>392</v>
      </c>
      <c r="AR1" s="64" t="s">
        <v>287</v>
      </c>
      <c r="AS1" s="1" t="s">
        <v>545</v>
      </c>
      <c r="AT1" s="64" t="s">
        <v>287</v>
      </c>
      <c r="AU1" s="1" t="s">
        <v>568</v>
      </c>
      <c r="AV1" s="64" t="s">
        <v>287</v>
      </c>
    </row>
    <row r="2" spans="2:50" x14ac:dyDescent="0.3">
      <c r="B2" s="62"/>
      <c r="C2" s="5" t="s">
        <v>290</v>
      </c>
      <c r="E2" s="12" t="s">
        <v>596</v>
      </c>
      <c r="G2" s="5" t="s">
        <v>524</v>
      </c>
      <c r="I2" s="5" t="s">
        <v>82</v>
      </c>
      <c r="M2" s="5" t="s">
        <v>19</v>
      </c>
      <c r="O2" s="5" t="s">
        <v>97</v>
      </c>
      <c r="Q2" s="5" t="s">
        <v>100</v>
      </c>
      <c r="S2" s="5">
        <v>1</v>
      </c>
      <c r="U2" s="5" t="s">
        <v>228</v>
      </c>
      <c r="W2" s="12" t="s">
        <v>597</v>
      </c>
      <c r="Y2" s="5" t="s">
        <v>230</v>
      </c>
      <c r="AA2" s="5" t="s">
        <v>163</v>
      </c>
      <c r="AC2" s="5" t="s">
        <v>63</v>
      </c>
      <c r="AE2" s="5" t="s">
        <v>40</v>
      </c>
      <c r="AG2" s="5" t="s">
        <v>250</v>
      </c>
      <c r="AI2" s="12" t="s">
        <v>593</v>
      </c>
      <c r="AK2" s="150" t="s">
        <v>594</v>
      </c>
      <c r="AM2" s="5" t="s">
        <v>316</v>
      </c>
      <c r="AN2" s="11"/>
      <c r="AO2" t="s">
        <v>328</v>
      </c>
      <c r="AQ2">
        <v>2013</v>
      </c>
      <c r="AS2" t="s">
        <v>594</v>
      </c>
      <c r="AT2" t="s">
        <v>594</v>
      </c>
      <c r="AU2" s="56" t="s">
        <v>604</v>
      </c>
      <c r="AW2" t="s">
        <v>626</v>
      </c>
    </row>
    <row r="3" spans="2:50" s="56" customFormat="1" ht="28.8" x14ac:dyDescent="0.3">
      <c r="E3" s="12" t="s">
        <v>158</v>
      </c>
      <c r="F3" s="66" t="s">
        <v>289</v>
      </c>
      <c r="G3" s="5" t="s">
        <v>3</v>
      </c>
      <c r="I3" s="63" t="s">
        <v>83</v>
      </c>
      <c r="M3" s="63" t="s">
        <v>20</v>
      </c>
      <c r="N3" s="12"/>
      <c r="O3" s="63" t="s">
        <v>98</v>
      </c>
      <c r="Q3" s="63" t="s">
        <v>201</v>
      </c>
      <c r="S3" s="63">
        <v>3</v>
      </c>
      <c r="U3" s="63" t="s">
        <v>229</v>
      </c>
      <c r="W3" s="12" t="s">
        <v>13</v>
      </c>
      <c r="X3" s="66" t="s">
        <v>289</v>
      </c>
      <c r="Y3" s="63" t="s">
        <v>231</v>
      </c>
      <c r="AA3" s="63" t="s">
        <v>243</v>
      </c>
      <c r="AC3" s="63" t="s">
        <v>64</v>
      </c>
      <c r="AE3" s="63" t="s">
        <v>41</v>
      </c>
      <c r="AG3" s="63" t="s">
        <v>248</v>
      </c>
      <c r="AI3" s="12" t="s">
        <v>391</v>
      </c>
      <c r="AJ3" s="69" t="s">
        <v>285</v>
      </c>
      <c r="AK3" s="11" t="s">
        <v>525</v>
      </c>
      <c r="AL3" s="73" t="s">
        <v>285</v>
      </c>
      <c r="AM3" s="5" t="s">
        <v>317</v>
      </c>
      <c r="AN3" s="150"/>
      <c r="AO3" s="56" t="s">
        <v>329</v>
      </c>
      <c r="AQ3" s="56">
        <v>2014</v>
      </c>
      <c r="AS3" s="150" t="s">
        <v>294</v>
      </c>
      <c r="AU3" s="175" t="s">
        <v>603</v>
      </c>
      <c r="AW3" s="175" t="s">
        <v>598</v>
      </c>
      <c r="AX3" s="56" t="s">
        <v>626</v>
      </c>
    </row>
    <row r="4" spans="2:50" x14ac:dyDescent="0.3">
      <c r="B4" s="61"/>
      <c r="C4" s="5" t="s">
        <v>291</v>
      </c>
      <c r="E4" s="12" t="s">
        <v>164</v>
      </c>
      <c r="F4" s="175" t="s">
        <v>596</v>
      </c>
      <c r="G4" s="63" t="s">
        <v>4</v>
      </c>
      <c r="M4" s="5" t="s">
        <v>21</v>
      </c>
      <c r="N4" s="12" t="s">
        <v>294</v>
      </c>
      <c r="W4" s="12" t="s">
        <v>12</v>
      </c>
      <c r="X4" s="175" t="s">
        <v>597</v>
      </c>
      <c r="Y4" s="5" t="s">
        <v>232</v>
      </c>
      <c r="AA4" s="5" t="s">
        <v>143</v>
      </c>
      <c r="AC4" s="5" t="s">
        <v>65</v>
      </c>
      <c r="AE4" s="5" t="s">
        <v>42</v>
      </c>
      <c r="AG4" s="5" t="s">
        <v>249</v>
      </c>
      <c r="AI4" s="12" t="s">
        <v>203</v>
      </c>
      <c r="AJ4" s="70" t="s">
        <v>593</v>
      </c>
      <c r="AK4" s="150" t="s">
        <v>295</v>
      </c>
      <c r="AL4" s="74" t="s">
        <v>520</v>
      </c>
      <c r="AN4" s="150"/>
      <c r="AO4" t="s">
        <v>328</v>
      </c>
      <c r="AQ4">
        <v>2015</v>
      </c>
      <c r="AS4" s="11" t="s">
        <v>544</v>
      </c>
      <c r="AW4" s="56" t="s">
        <v>599</v>
      </c>
    </row>
    <row r="5" spans="2:50" x14ac:dyDescent="0.3">
      <c r="E5" s="12" t="s">
        <v>161</v>
      </c>
      <c r="M5" s="5" t="s">
        <v>22</v>
      </c>
      <c r="W5" s="12" t="s">
        <v>106</v>
      </c>
      <c r="Y5" s="5" t="s">
        <v>233</v>
      </c>
      <c r="AA5" s="5" t="s">
        <v>244</v>
      </c>
      <c r="AC5" s="5" t="s">
        <v>66</v>
      </c>
      <c r="AE5" s="5" t="s">
        <v>43</v>
      </c>
      <c r="AG5" s="5" t="s">
        <v>202</v>
      </c>
      <c r="AI5" s="12" t="s">
        <v>204</v>
      </c>
      <c r="AJ5" t="s">
        <v>106</v>
      </c>
      <c r="AK5" s="150" t="s">
        <v>296</v>
      </c>
      <c r="AL5" t="s">
        <v>594</v>
      </c>
      <c r="AN5" s="150"/>
      <c r="AS5" s="33" t="s">
        <v>525</v>
      </c>
    </row>
    <row r="6" spans="2:50" x14ac:dyDescent="0.3">
      <c r="E6" s="12"/>
      <c r="M6" s="5" t="s">
        <v>23</v>
      </c>
      <c r="W6" s="5"/>
      <c r="Y6" s="5" t="s">
        <v>234</v>
      </c>
      <c r="AA6" s="5" t="s">
        <v>245</v>
      </c>
      <c r="AC6" s="5" t="s">
        <v>67</v>
      </c>
      <c r="AE6" s="5" t="s">
        <v>44</v>
      </c>
      <c r="AI6" s="12" t="s">
        <v>537</v>
      </c>
      <c r="AK6" s="150" t="s">
        <v>297</v>
      </c>
      <c r="AL6" t="s">
        <v>594</v>
      </c>
      <c r="AN6" s="150"/>
      <c r="AS6" s="11" t="s">
        <v>295</v>
      </c>
    </row>
    <row r="7" spans="2:50" x14ac:dyDescent="0.3">
      <c r="C7"/>
      <c r="M7" s="5" t="s">
        <v>24</v>
      </c>
      <c r="W7" s="5"/>
      <c r="Y7" s="5" t="s">
        <v>235</v>
      </c>
      <c r="AA7" s="5" t="s">
        <v>246</v>
      </c>
      <c r="AE7" s="5" t="s">
        <v>45</v>
      </c>
      <c r="AI7" s="12" t="s">
        <v>106</v>
      </c>
      <c r="AK7" s="150" t="s">
        <v>298</v>
      </c>
      <c r="AN7" s="150"/>
      <c r="AS7" s="150" t="s">
        <v>296</v>
      </c>
    </row>
    <row r="8" spans="2:50" x14ac:dyDescent="0.3">
      <c r="C8"/>
      <c r="M8" s="5" t="s">
        <v>25</v>
      </c>
      <c r="Y8" s="5" t="s">
        <v>236</v>
      </c>
      <c r="AA8" s="5" t="s">
        <v>175</v>
      </c>
      <c r="AE8" s="5" t="s">
        <v>46</v>
      </c>
      <c r="AI8" s="12"/>
      <c r="AK8" s="150" t="s">
        <v>299</v>
      </c>
      <c r="AN8" s="150"/>
      <c r="AS8" s="150" t="s">
        <v>297</v>
      </c>
    </row>
    <row r="9" spans="2:50" ht="28.8" x14ac:dyDescent="0.3">
      <c r="C9"/>
      <c r="F9" s="61" t="s">
        <v>284</v>
      </c>
      <c r="H9" s="61" t="s">
        <v>284</v>
      </c>
      <c r="M9" s="5" t="s">
        <v>26</v>
      </c>
      <c r="N9"/>
      <c r="T9"/>
      <c r="X9" s="67" t="s">
        <v>569</v>
      </c>
      <c r="Y9" s="5" t="s">
        <v>237</v>
      </c>
      <c r="AE9" s="5" t="s">
        <v>47</v>
      </c>
      <c r="AH9"/>
      <c r="AI9" s="12"/>
      <c r="AK9" s="150" t="s">
        <v>300</v>
      </c>
      <c r="AL9" s="67" t="s">
        <v>569</v>
      </c>
      <c r="AN9" s="150"/>
      <c r="AS9" s="150" t="s">
        <v>298</v>
      </c>
      <c r="AV9" s="67" t="s">
        <v>570</v>
      </c>
    </row>
    <row r="10" spans="2:50" x14ac:dyDescent="0.3">
      <c r="C10"/>
      <c r="F10" s="5" t="s">
        <v>596</v>
      </c>
      <c r="H10" s="5" t="s">
        <v>3</v>
      </c>
      <c r="M10" s="5" t="s">
        <v>27</v>
      </c>
      <c r="N10"/>
      <c r="T10"/>
      <c r="X10" s="12" t="s">
        <v>597</v>
      </c>
      <c r="Y10" s="5" t="s">
        <v>238</v>
      </c>
      <c r="AH10"/>
      <c r="AI10" s="12"/>
      <c r="AK10" s="150" t="s">
        <v>301</v>
      </c>
      <c r="AL10" s="5" t="s">
        <v>594</v>
      </c>
      <c r="AN10" s="150"/>
      <c r="AS10" s="150" t="s">
        <v>299</v>
      </c>
      <c r="AV10" s="5" t="s">
        <v>603</v>
      </c>
    </row>
    <row r="11" spans="2:50" x14ac:dyDescent="0.3">
      <c r="M11" s="5" t="s">
        <v>28</v>
      </c>
      <c r="X11" s="12" t="s">
        <v>597</v>
      </c>
      <c r="Y11" s="5" t="s">
        <v>239</v>
      </c>
      <c r="AI11" s="12"/>
      <c r="AK11" s="150" t="s">
        <v>302</v>
      </c>
      <c r="AL11" s="5" t="s">
        <v>594</v>
      </c>
      <c r="AN11" s="150"/>
      <c r="AV11" s="5" t="s">
        <v>524</v>
      </c>
    </row>
    <row r="12" spans="2:50" x14ac:dyDescent="0.3">
      <c r="M12" s="5" t="s">
        <v>29</v>
      </c>
      <c r="Y12" s="5" t="s">
        <v>240</v>
      </c>
      <c r="AI12" s="12"/>
      <c r="AK12" s="150" t="s">
        <v>303</v>
      </c>
      <c r="AN12" s="150"/>
    </row>
    <row r="13" spans="2:50" x14ac:dyDescent="0.3">
      <c r="M13" s="5" t="s">
        <v>30</v>
      </c>
      <c r="Y13" s="5" t="s">
        <v>241</v>
      </c>
      <c r="AK13" s="150" t="s">
        <v>520</v>
      </c>
      <c r="AN13" s="150"/>
    </row>
    <row r="14" spans="2:50" x14ac:dyDescent="0.3">
      <c r="AK14" s="150" t="s">
        <v>519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E9"/>
  <sheetViews>
    <sheetView workbookViewId="0">
      <selection activeCell="A10" sqref="A10"/>
    </sheetView>
  </sheetViews>
  <sheetFormatPr defaultRowHeight="14.4" x14ac:dyDescent="0.3"/>
  <cols>
    <col min="1" max="1" width="7.109375" style="10" customWidth="1"/>
    <col min="2" max="2" width="30" bestFit="1" customWidth="1"/>
    <col min="3" max="3" width="32.33203125" bestFit="1" customWidth="1"/>
    <col min="4" max="4" width="14.33203125" style="113" bestFit="1" customWidth="1"/>
    <col min="5" max="5" width="12.44140625" style="10" bestFit="1" customWidth="1"/>
  </cols>
  <sheetData>
    <row r="1" spans="1:5" x14ac:dyDescent="0.3">
      <c r="A1" s="108" t="s">
        <v>338</v>
      </c>
      <c r="B1" s="104" t="s">
        <v>336</v>
      </c>
      <c r="C1" s="112" t="s">
        <v>290</v>
      </c>
      <c r="D1" s="104" t="s">
        <v>337</v>
      </c>
      <c r="E1" s="104" t="s">
        <v>373</v>
      </c>
    </row>
    <row r="2" spans="1:5" x14ac:dyDescent="0.3">
      <c r="A2" s="109">
        <v>1</v>
      </c>
      <c r="B2" s="297" t="s">
        <v>339</v>
      </c>
      <c r="C2" s="13" t="s">
        <v>285</v>
      </c>
      <c r="D2" s="102" t="s">
        <v>346</v>
      </c>
      <c r="E2" s="105" t="s">
        <v>105</v>
      </c>
    </row>
    <row r="3" spans="1:5" x14ac:dyDescent="0.3">
      <c r="A3" s="109">
        <v>2</v>
      </c>
      <c r="B3" s="298"/>
      <c r="C3" s="13" t="s">
        <v>340</v>
      </c>
      <c r="D3" s="100" t="s">
        <v>347</v>
      </c>
      <c r="E3" s="106" t="s">
        <v>374</v>
      </c>
    </row>
    <row r="4" spans="1:5" x14ac:dyDescent="0.3">
      <c r="A4" s="109">
        <v>3</v>
      </c>
      <c r="B4" s="298"/>
      <c r="C4" s="13" t="s">
        <v>341</v>
      </c>
      <c r="D4" s="100" t="s">
        <v>348</v>
      </c>
      <c r="E4" s="106" t="s">
        <v>375</v>
      </c>
    </row>
    <row r="5" spans="1:5" x14ac:dyDescent="0.3">
      <c r="A5" s="109">
        <v>4</v>
      </c>
      <c r="B5" s="299"/>
      <c r="C5" s="13" t="s">
        <v>342</v>
      </c>
      <c r="D5" s="100" t="s">
        <v>349</v>
      </c>
      <c r="E5" s="106" t="s">
        <v>376</v>
      </c>
    </row>
    <row r="6" spans="1:5" x14ac:dyDescent="0.3">
      <c r="A6" s="110">
        <v>5</v>
      </c>
      <c r="B6" s="297" t="s">
        <v>284</v>
      </c>
      <c r="C6" s="99" t="s">
        <v>305</v>
      </c>
      <c r="D6" s="102" t="s">
        <v>350</v>
      </c>
      <c r="E6" s="105" t="s">
        <v>377</v>
      </c>
    </row>
    <row r="7" spans="1:5" x14ac:dyDescent="0.3">
      <c r="A7" s="109">
        <v>6</v>
      </c>
      <c r="B7" s="298"/>
      <c r="C7" s="13" t="s">
        <v>343</v>
      </c>
      <c r="D7" s="100" t="s">
        <v>351</v>
      </c>
      <c r="E7" s="106" t="s">
        <v>378</v>
      </c>
    </row>
    <row r="8" spans="1:5" x14ac:dyDescent="0.3">
      <c r="A8" s="109">
        <v>7</v>
      </c>
      <c r="B8" s="298"/>
      <c r="C8" s="13" t="s">
        <v>344</v>
      </c>
      <c r="D8" s="100" t="s">
        <v>352</v>
      </c>
      <c r="E8" s="106" t="s">
        <v>379</v>
      </c>
    </row>
    <row r="9" spans="1:5" x14ac:dyDescent="0.3">
      <c r="A9" s="111">
        <v>8</v>
      </c>
      <c r="B9" s="299"/>
      <c r="C9" s="98" t="s">
        <v>345</v>
      </c>
      <c r="D9" s="101" t="s">
        <v>353</v>
      </c>
      <c r="E9" s="107" t="s">
        <v>200</v>
      </c>
    </row>
  </sheetData>
  <mergeCells count="2">
    <mergeCell ref="B2:B5"/>
    <mergeCell ref="B6:B9"/>
  </mergeCell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vintage" Type="http://schemas.openxmlformats.org/officeDocument/2006/relationships/image" Target="images/vintage.jpg"/><Relationship Id="exception" Type="http://schemas.openxmlformats.org/officeDocument/2006/relationships/image" Target="images/exception.png"/><Relationship Id="rdp" Type="http://schemas.openxmlformats.org/officeDocument/2006/relationships/image" Target="images/rdp.png"/><Relationship Id="uw" Type="http://schemas.openxmlformats.org/officeDocument/2006/relationships/image" Target="images/uw.png"/><Relationship Id="del" Type="http://schemas.openxmlformats.org/officeDocument/2006/relationships/image" Target="images/del.png"/><Relationship Id="home" Type="http://schemas.openxmlformats.org/officeDocument/2006/relationships/image" Target="images/home.png"/><Relationship Id="default" Type="http://schemas.openxmlformats.org/officeDocument/2006/relationships/image" Target="images/default.png"/><Relationship Id="responders" Type="http://schemas.openxmlformats.org/officeDocument/2006/relationships/image" Target="images/responders.png"/><Relationship Id="campaign" Type="http://schemas.openxmlformats.org/officeDocument/2006/relationships/image" Target="images/campaign.png"/><Relationship Id="collections" Type="http://schemas.openxmlformats.org/officeDocument/2006/relationships/image" Target="images/collections.png"/><Relationship Id="ID" Type="http://schemas.openxmlformats.org/officeDocument/2006/relationships/image" Target="images/ID.png"/><Relationship Id="acq" Type="http://schemas.openxmlformats.org/officeDocument/2006/relationships/image" Target="images/acq.png"/><Relationship Id="risk2" Type="http://schemas.openxmlformats.org/officeDocument/2006/relationships/image" Target="images/risk2.png"/><Relationship Id="google1" Type="http://schemas.openxmlformats.org/officeDocument/2006/relationships/image" Target="images/google1.png"/><Relationship Id="approval" Type="http://schemas.openxmlformats.org/officeDocument/2006/relationships/image" Target="images/approval.png"/><Relationship Id="risk" Type="http://schemas.openxmlformats.org/officeDocument/2006/relationships/image" Target="images/risk.png"/><Relationship Id="watch" Type="http://schemas.openxmlformats.org/officeDocument/2006/relationships/image" Target="images/watch.png"/></Relationships>
</file>

<file path=customUI/customUI.xml><?xml version="1.0" encoding="utf-8"?>
<!-- Dated 18 March 2015 for version 2007 -->
<!-- AXTRIA AMEX MF Analytics -->
<customUI xmlns="http://schemas.microsoft.com/office/2006/01/customui">
  <commands>
    <command idMso="ApplicationOptionsDialog" enabled="false"/>
    <command idMso="FileExit" enabled="true"/>
  </commands>
  <!--ribbon-->
  <ribbon startFromScratch="true">
    <tabs>
      <tab id="MyCustomTab" label="AXP Merchant Financing Dashboard" insertBeforeMso="TabHome" keytip="z">
        <!-- Group1 Executive Dashboard -->
        <group id="GroupHomePage" label="Home">
          <separator id="MySeparator_sep32"/>
          <separator id="MySeparator_sep33"/>
          <button id="Button_HomePage" label="Executive Dashboard" size="large" onAction="Custom_Btn_Executive" image="home"/>
          <separator id="MySeparator_sep34"/>
        </group>
        <!-- Group2 Underwriting-->
        <group id="GroupUnderwriting" label="Acquisition and Underwriting">
          <separator id="MySeparator_sep13"/>
          <button id="Button_ID" label="Instant Decisioning Summary" size="large" onAction="Custom_Btn_ID" image="ID"/>
          <separator id="MySeparator_sep14"/>
          <separator id="MySeparator_sep17"/>
          <button id="Button_Exception" label="Exception Tracking Report" size="large" onAction="Custom_Btn_Exception" image="exception"/>
          <separator id="MySeparator_sep18"/>
          <separator id="MySeparator_sep11"/>
          <button id="Button_Underwriting" label="Underwriting Performance Tracking" size="large" onAction="Custom_Btn_Underwriting" image="uw"/>
          <separator id="MySeparator_sep12"/>
        </group>
        <!-- Group2 Asset Management-->
        <group id="GroupAssetMng" label="Asset Management">
          <separator id="MySeparator_sep3"/>
          <button id="Button_Trend" label="Loss Forecasts" size="large" onAction="Custom_Btn_Trend" image="google1"/>
          <separator id="MySeparator_sep4"/>
          <separator id="MySeparator_sep5"/>
          <button id="Button_Vintage" label="Vintage Analysis" size="large" onAction="Custom_Btn_Vintage" image="vintage"/>
          <separator id="MySeparator_sep6"/>
          <separator id="MySeparator_sep21"/>
          <button id="Button_RTR" label="Risk Trigger Efficiency Reporting" size="large" onAction="Custom_Btn_RTR" image="risk2"/>
          <separator id="MySeparator_sep22"/>
          <separator id="MySeparator_sep27"/>
          <button id="Button_Default" label="Default Pool Stratification" size="large" onAction="Custom_Btn_Default" image="default"/>
          <separator id="MySeparator_sep28"/>
          <separator id="MySeparator_sep47"/>
          <button id="Button_del" label="Delinquency Analysis" size="large" onAction="Custom_Btn_del" image="del"/>
          <separator id="MySeparator_sep48"/>
          <separator id="MySeparator_sep29"/>
          <button id="Button_Collections" label="Collections and Recovery Report" size="large" onAction="Custom_Btn_Collections" image="collections"/>
          <separator id="MySeparator_sep30"/>
          <separator id="MySeparator_sep25"/>
          <button id="Button_SPT" label="Settlement Plan Tracking" size="large" onAction="Custom_Btn_SPT" image="rdp"/>
          <separator id="MySeparator_sep26"/>
          <separator id="MySeparator_sep23"/>
          <button id="Button_Watchlist" label="Watch List" size="large" onAction="Custom_Btn_Watchlist" image="vintage"/>
          <separator id="MySeparator_sep24"/>
        </group>
        <!-- END ALL GROUP END ************************************************************************-->
      </tab>
    </tabs>
  </ribbon>
</customUI>
</file>

<file path=customUI/customUI14.xml><?xml version="1.0" encoding="utf-8"?>
<!-- Dated 18 March 2015 -->
<!-- AXTRIA AMEX MF Analytics -->
<customUI xmlns="http://schemas.microsoft.com/office/2009/07/customui">
  <!--commands>
            <command idMso="ApplicationOptionsDialog" enabled="false"/> 
            <command idMso="FileExit" enabled="true"/> 
      </commands-->
  <ribbon>
    <!--ribbon startFromScratch="true"-->
    <tabs>
      <tab id="MyCustomTab" label="AXP Merchant Financing Dashboard" insertBeforeMso="TabHome" keytip="z">
        <!-- Group1 Executive Dashboard -->
        <group id="GroupHomePage" label="Home">
          <separator id="MySeparator_sep32"/>
          <separator id="MySeparator_sep33"/>
          <button id="Button_HomePage" label="Executive Dashboard" size="large" onAction="Custom_Btn_Executive" image="home"/>
          <separator id="MySeparator_sep34"/>
        </group>
        <!-- Group2 Underwriting-->
        <group id="GroupUnderwriting" label="Acquisition and Underwriting">
          <separator id="MySeparator_sep13"/>
          <button id="Button_ID" label="Instant Decisioning Summary" size="large" onAction="Custom_Btn_ID" image="ID"/>
          <separator id="MySeparator_sep14"/>
          <separator id="MySeparator_sep17"/>
          <button id="Button_Exception" label="Exception Tracking Report" size="large" onAction="Custom_Btn_Exception" image="exception"/>
          <separator id="MySeparator_sep18"/>
          <separator id="MySeparator_sep11"/>
          <button id="Button_Underwriting" label="Underwriting Performance Tracking" size="large" onAction="Custom_Btn_Underwriting" image="uw"/>
          <separator id="MySeparator_sep12"/>
        </group>
        <!-- Group2 Asset Management-->
        <group id="GroupAssetMng" label="Asset Management">
          <separator id="MySeparator_sep3"/>
          <button id="Button_Trend" label="Loss Forecasts" size="large" onAction="Custom_Btn_Trend" image="google1"/>
          <separator id="MySeparator_sep4"/>
          <separator id="MySeparator_sep5"/>
          <button id="Button_Vintage" label="Vintage Analysis" size="large" onAction="Custom_Btn_Vintage" image="vintage"/>
          <separator id="MySeparator_sep6"/>
          <separator id="MySeparator_sep21"/>
          <button id="Button_RTR" label="Risk Trigger Efficiency Reporting" size="large" onAction="Custom_Btn_RTR" image="risk2"/>
          <separator id="MySeparator_sep22"/>
          <separator id="MySeparator_sep27"/>
          <button id="Button_Default" label="Default Pool Stratification" size="large" onAction="Custom_Btn_Default" image="default"/>
          <separator id="MySeparator_sep28"/>
          <separator id="MySeparator_sep47"/>
          <button id="Button_del" label="Delinquency Analysis" size="large" onAction="Custom_Btn_del" image="del"/>
          <separator id="MySeparator_sep48"/>
          <separator id="MySeparator_sep29"/>
          <button id="Button_Collections" label="Collections and Recovery Report" size="large" onAction="Custom_Btn_Collections" image="collections"/>
          <separator id="MySeparator_sep30"/>
          <separator id="MySeparator_sep25"/>
          <button id="Button_SPT" label="Settlement Plan Tracking" size="large" onAction="Custom_Btn_SPT" image="rdp"/>
          <separator id="MySeparator_sep26"/>
          <separator id="MySeparator_sep23"/>
          <button id="Button_Watchlist" label="Watch List" size="large" onAction="Custom_Btn_Watchlist" image="vintage"/>
          <separator id="MySeparator_sep24"/>
        </group>
        <!-- END ALL GROUP END ************************************************************************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Executive Summary</vt:lpstr>
      <vt:lpstr>Trend_analysis</vt:lpstr>
      <vt:lpstr>Acq_vintage</vt:lpstr>
      <vt:lpstr>Underwriting_perf</vt:lpstr>
      <vt:lpstr>instant_decisioning</vt:lpstr>
      <vt:lpstr>approval_summary</vt:lpstr>
      <vt:lpstr>exception_tracking</vt:lpstr>
      <vt:lpstr>acq_summary</vt:lpstr>
      <vt:lpstr>risk_trigger_reporting</vt:lpstr>
      <vt:lpstr>rdp</vt:lpstr>
      <vt:lpstr>Default_stratification</vt:lpstr>
      <vt:lpstr>Delinquency_analysis</vt:lpstr>
      <vt:lpstr>collections</vt:lpstr>
      <vt:lpstr>Settlement_plan_tracking</vt:lpstr>
      <vt:lpstr>watchlist</vt:lpstr>
      <vt:lpstr>Data</vt:lpstr>
      <vt:lpstr>Raw_Tables</vt:lpstr>
      <vt:lpstr>Rough</vt:lpstr>
      <vt:lpstr>Controls</vt:lpstr>
      <vt:lpstr>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Pranava Mateti</dc:creator>
  <cp:lastModifiedBy>Pranava Mateti</cp:lastModifiedBy>
  <dcterms:created xsi:type="dcterms:W3CDTF">2015-03-18T05:59:46Z</dcterms:created>
  <dcterms:modified xsi:type="dcterms:W3CDTF">2021-08-02T17:31:38Z</dcterms:modified>
</cp:coreProperties>
</file>