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50" windowHeight="11850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3M'!$P$1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3M'!$P$3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J15" i="42" l="1"/>
  <c r="J14" i="42"/>
  <c r="J13" i="42"/>
  <c r="J12" i="42"/>
  <c r="J11" i="42"/>
  <c r="J10" i="42"/>
  <c r="J9" i="42"/>
  <c r="J8" i="42"/>
  <c r="J7" i="42"/>
  <c r="I10" i="42"/>
  <c r="I11" i="42"/>
  <c r="I15" i="42"/>
  <c r="I12" i="42"/>
  <c r="I13" i="42"/>
  <c r="I14" i="42"/>
  <c r="I8" i="42"/>
  <c r="I9" i="42"/>
  <c r="I7" i="42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K9" i="45" l="1"/>
  <c r="K8" i="45"/>
  <c r="K7" i="45"/>
  <c r="K6" i="45"/>
  <c r="K5" i="45"/>
  <c r="K4" i="45"/>
  <c r="L1" i="45" l="1"/>
  <c r="I17" i="29" l="1"/>
  <c r="E1" i="54"/>
  <c r="E1" i="53"/>
  <c r="E3" i="54" l="1"/>
  <c r="E4" i="54" s="1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3" i="53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J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M1" i="45"/>
  <c r="L5" i="45"/>
  <c r="L7" i="45"/>
  <c r="L9" i="45"/>
  <c r="L6" i="45"/>
  <c r="L4" i="45"/>
  <c r="L8" i="45"/>
  <c r="D13" i="51" l="1"/>
  <c r="A14" i="51"/>
  <c r="C14" i="51" s="1"/>
  <c r="C6" i="39"/>
  <c r="C7" i="39"/>
  <c r="C5" i="39"/>
  <c r="U4" i="45"/>
  <c r="U6" i="45"/>
  <c r="U8" i="45"/>
  <c r="U5" i="45"/>
  <c r="U9" i="45"/>
  <c r="U7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6" i="33"/>
  <c r="D4" i="33"/>
  <c r="D36" i="33"/>
  <c r="D24" i="29"/>
  <c r="D35" i="33"/>
  <c r="D28" i="33"/>
  <c r="D15" i="33"/>
  <c r="D20" i="33"/>
  <c r="D8" i="33"/>
  <c r="D37" i="33"/>
  <c r="D24" i="33"/>
  <c r="D34" i="33"/>
  <c r="D3" i="33"/>
  <c r="D11" i="33"/>
  <c r="D14" i="33"/>
  <c r="D39" i="33"/>
  <c r="D40" i="33"/>
  <c r="D17" i="33"/>
  <c r="D13" i="33"/>
  <c r="D18" i="33"/>
  <c r="D12" i="33"/>
  <c r="D25" i="33"/>
  <c r="D38" i="33"/>
  <c r="D32" i="33"/>
  <c r="B1" i="29"/>
  <c r="D10" i="33"/>
  <c r="D26" i="33"/>
  <c r="D19" i="33"/>
  <c r="D30" i="33"/>
  <c r="D31" i="33"/>
  <c r="D22" i="33"/>
  <c r="D7" i="33"/>
  <c r="D33" i="33"/>
  <c r="D23" i="33"/>
  <c r="D29" i="33"/>
  <c r="D21" i="33"/>
  <c r="D9" i="33"/>
  <c r="D27" i="33"/>
  <c r="D5" i="33"/>
  <c r="D6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6" i="53"/>
  <c r="T5" i="45"/>
  <c r="K4" i="54"/>
  <c r="K35" i="53"/>
  <c r="K17" i="54"/>
  <c r="K27" i="54"/>
  <c r="K28" i="53"/>
  <c r="K28" i="54"/>
  <c r="K12" i="54"/>
  <c r="K25" i="53"/>
  <c r="K22" i="54"/>
  <c r="K18" i="54"/>
  <c r="K13" i="53"/>
  <c r="T8" i="45"/>
  <c r="K35" i="54"/>
  <c r="T9" i="45"/>
  <c r="K3" i="53"/>
  <c r="L3" i="45"/>
  <c r="K13" i="54"/>
  <c r="K32" i="53"/>
  <c r="K8" i="53"/>
  <c r="K31" i="53"/>
  <c r="K7" i="54"/>
  <c r="K21" i="54"/>
  <c r="K34" i="54"/>
  <c r="K5" i="54"/>
  <c r="K19" i="54"/>
  <c r="K11" i="53"/>
  <c r="K15" i="54"/>
  <c r="K20" i="54"/>
  <c r="K30" i="53"/>
  <c r="K29" i="54"/>
  <c r="K11" i="54"/>
  <c r="K6" i="54"/>
  <c r="K3" i="54"/>
  <c r="K15" i="53"/>
  <c r="P5" i="45"/>
  <c r="K9" i="54"/>
  <c r="K25" i="54"/>
  <c r="K12" i="53"/>
  <c r="K31" i="54"/>
  <c r="K19" i="53"/>
  <c r="P9" i="45"/>
  <c r="T4" i="45"/>
  <c r="K27" i="53"/>
  <c r="K10" i="54"/>
  <c r="K26" i="54"/>
  <c r="K14" i="54"/>
  <c r="K34" i="53"/>
  <c r="K30" i="54"/>
  <c r="K16" i="54"/>
  <c r="K36" i="53"/>
  <c r="K20" i="53"/>
  <c r="K18" i="53"/>
  <c r="P7" i="45"/>
  <c r="K24" i="54"/>
  <c r="K17" i="53"/>
  <c r="K8" i="54"/>
  <c r="K21" i="53"/>
  <c r="K36" i="54"/>
  <c r="K10" i="53"/>
  <c r="K9" i="53"/>
  <c r="K26" i="53"/>
  <c r="M5" i="45"/>
  <c r="K33" i="53"/>
  <c r="D9" i="29"/>
  <c r="E20" i="52"/>
  <c r="D6" i="52"/>
  <c r="D5" i="39"/>
  <c r="D7" i="39"/>
  <c r="D7" i="43"/>
  <c r="E27" i="52"/>
  <c r="M7" i="45"/>
  <c r="T6" i="45"/>
  <c r="E19" i="48"/>
  <c r="K33" i="54"/>
  <c r="K16" i="53"/>
  <c r="K29" i="53"/>
  <c r="K32" i="54"/>
  <c r="K23" i="54"/>
  <c r="K4" i="53"/>
  <c r="K5" i="53"/>
  <c r="K22" i="53"/>
  <c r="P4" i="45"/>
  <c r="K14" i="53"/>
  <c r="K7" i="53"/>
  <c r="E17" i="52"/>
  <c r="E17" i="39"/>
  <c r="E23" i="52"/>
  <c r="E18" i="43"/>
  <c r="E15" i="52"/>
  <c r="E20" i="43"/>
  <c r="D5" i="43"/>
  <c r="K24" i="53"/>
  <c r="K23" i="53"/>
  <c r="E22" i="52"/>
  <c r="E19" i="52"/>
  <c r="E16" i="43"/>
  <c r="E16" i="39"/>
  <c r="E16" i="52"/>
  <c r="E19" i="43"/>
  <c r="E18" i="52"/>
  <c r="E16" i="48"/>
  <c r="E28" i="52"/>
  <c r="E22" i="39"/>
  <c r="D7" i="48"/>
  <c r="E21" i="52"/>
  <c r="E15" i="43"/>
  <c r="E17" i="43"/>
  <c r="E19" i="39"/>
  <c r="D6" i="39"/>
  <c r="C7" i="42"/>
  <c r="E26" i="52"/>
  <c r="D5" i="48"/>
  <c r="E17" i="48"/>
  <c r="D6" i="43"/>
  <c r="E20" i="39"/>
  <c r="E24" i="39"/>
  <c r="E25" i="52"/>
  <c r="D5" i="52"/>
  <c r="D7" i="52"/>
  <c r="E21" i="39"/>
  <c r="E23" i="39"/>
  <c r="E15" i="48"/>
  <c r="E24" i="52"/>
  <c r="E29" i="52"/>
  <c r="E18" i="48"/>
  <c r="E18" i="39"/>
  <c r="E21" i="43"/>
  <c r="E15" i="39"/>
  <c r="D6" i="48"/>
  <c r="E30" i="52"/>
  <c r="E7" i="42" l="1"/>
  <c r="E3" i="51"/>
  <c r="E3" i="40"/>
  <c r="F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P6" i="45"/>
  <c r="G5" i="48"/>
  <c r="E5" i="52"/>
  <c r="E25" i="51"/>
  <c r="K7" i="52"/>
  <c r="M8" i="45"/>
  <c r="E24" i="51"/>
  <c r="K6" i="52"/>
  <c r="E7" i="52"/>
  <c r="E21" i="51"/>
  <c r="E5" i="43"/>
  <c r="E22" i="51"/>
  <c r="E27" i="51"/>
  <c r="K5" i="52"/>
  <c r="E6" i="52"/>
  <c r="E23" i="51"/>
  <c r="K5" i="43"/>
  <c r="E26" i="51"/>
  <c r="U3" i="45"/>
  <c r="C21" i="40" l="1"/>
  <c r="D21" i="40" s="1"/>
  <c r="L30" i="54"/>
  <c r="L10" i="54"/>
  <c r="L4" i="54"/>
  <c r="F22" i="51"/>
  <c r="M9" i="45"/>
  <c r="M4" i="45"/>
  <c r="J15" i="52"/>
  <c r="J28" i="52"/>
  <c r="L34" i="53"/>
  <c r="L19" i="53"/>
  <c r="L9" i="54"/>
  <c r="AF4" i="52"/>
  <c r="L6" i="54"/>
  <c r="J24" i="52"/>
  <c r="L13" i="53"/>
  <c r="L27" i="54"/>
  <c r="L30" i="53"/>
  <c r="L34" i="54"/>
  <c r="L33" i="54"/>
  <c r="J21" i="52"/>
  <c r="L7" i="52"/>
  <c r="L24" i="53"/>
  <c r="L17" i="54"/>
  <c r="J30" i="52"/>
  <c r="L9" i="53"/>
  <c r="L26" i="53"/>
  <c r="L12" i="53"/>
  <c r="L27" i="53"/>
  <c r="F27" i="51"/>
  <c r="L5" i="52"/>
  <c r="J18" i="52"/>
  <c r="H5" i="52"/>
  <c r="G6" i="48"/>
  <c r="J27" i="52"/>
  <c r="E6" i="48"/>
  <c r="H7" i="52"/>
  <c r="L13" i="54"/>
  <c r="J29" i="52"/>
  <c r="L25" i="54"/>
  <c r="K4" i="52"/>
  <c r="L3" i="53"/>
  <c r="L6" i="53"/>
  <c r="L10" i="53"/>
  <c r="L32" i="54"/>
  <c r="L15" i="53"/>
  <c r="L22" i="54"/>
  <c r="L5" i="54"/>
  <c r="P8" i="45"/>
  <c r="J19" i="52"/>
  <c r="AG3" i="52"/>
  <c r="L20" i="54"/>
  <c r="L35" i="53"/>
  <c r="L5" i="43"/>
  <c r="L6" i="52"/>
  <c r="L14" i="54"/>
  <c r="L18" i="53"/>
  <c r="L28" i="54"/>
  <c r="K4" i="43"/>
  <c r="L8" i="54"/>
  <c r="J23" i="52"/>
  <c r="L25" i="53"/>
  <c r="L16" i="53"/>
  <c r="L32" i="53"/>
  <c r="L20" i="53"/>
  <c r="L12" i="54"/>
  <c r="K7" i="43"/>
  <c r="L21" i="54"/>
  <c r="L3" i="54"/>
  <c r="M6" i="45"/>
  <c r="L8" i="53"/>
  <c r="E4" i="52"/>
  <c r="L15" i="54"/>
  <c r="J16" i="52"/>
  <c r="F24" i="51"/>
  <c r="F21" i="51"/>
  <c r="F26" i="51"/>
  <c r="L35" i="54"/>
  <c r="L11" i="53"/>
  <c r="L19" i="54"/>
  <c r="L29" i="53"/>
  <c r="L29" i="54"/>
  <c r="H6" i="52"/>
  <c r="J20" i="52"/>
  <c r="L23" i="53"/>
  <c r="L31" i="54"/>
  <c r="L7" i="54"/>
  <c r="L4" i="53"/>
  <c r="K6" i="43"/>
  <c r="L33" i="53"/>
  <c r="F23" i="51"/>
  <c r="L18" i="54"/>
  <c r="L26" i="54"/>
  <c r="L7" i="53"/>
  <c r="F25" i="51"/>
  <c r="J26" i="52"/>
  <c r="L36" i="53"/>
  <c r="T7" i="45"/>
  <c r="L36" i="54"/>
  <c r="L14" i="53"/>
  <c r="H5" i="43"/>
  <c r="L28" i="53"/>
  <c r="L22" i="53"/>
  <c r="L31" i="53"/>
  <c r="L23" i="54"/>
  <c r="E5" i="48"/>
  <c r="L5" i="53"/>
  <c r="L17" i="53"/>
  <c r="L21" i="53"/>
  <c r="L24" i="54"/>
  <c r="G7" i="48"/>
  <c r="L11" i="54"/>
  <c r="J22" i="52"/>
  <c r="L16" i="54"/>
  <c r="J25" i="52"/>
  <c r="J17" i="52"/>
  <c r="O7" i="52" l="1"/>
  <c r="M7" i="52"/>
  <c r="N7" i="52"/>
  <c r="O5" i="52"/>
  <c r="N5" i="52"/>
  <c r="M5" i="52"/>
  <c r="M5" i="43"/>
  <c r="N6" i="52"/>
  <c r="M6" i="52"/>
  <c r="O6" i="52"/>
  <c r="D7" i="42"/>
  <c r="G22" i="51"/>
  <c r="AB4" i="48"/>
  <c r="E5" i="39"/>
  <c r="J21" i="39"/>
  <c r="J22" i="39"/>
  <c r="G26" i="51"/>
  <c r="H6" i="48"/>
  <c r="J16" i="43"/>
  <c r="K4" i="39"/>
  <c r="M3" i="45"/>
  <c r="F17" i="48"/>
  <c r="J20" i="43"/>
  <c r="J24" i="39"/>
  <c r="G23" i="51"/>
  <c r="J18" i="43"/>
  <c r="AF4" i="43"/>
  <c r="E4" i="48"/>
  <c r="G25" i="51"/>
  <c r="AF4" i="39"/>
  <c r="E4" i="39"/>
  <c r="J15" i="43"/>
  <c r="P3" i="45"/>
  <c r="J19" i="43"/>
  <c r="J18" i="39"/>
  <c r="G24" i="51"/>
  <c r="AG3" i="39"/>
  <c r="K6" i="39"/>
  <c r="K5" i="39"/>
  <c r="F18" i="48"/>
  <c r="E4" i="43"/>
  <c r="G21" i="51"/>
  <c r="J19" i="39"/>
  <c r="E6" i="43"/>
  <c r="L4" i="52"/>
  <c r="F19" i="48"/>
  <c r="F15" i="48"/>
  <c r="F16" i="48"/>
  <c r="K7" i="39"/>
  <c r="G4" i="48"/>
  <c r="J15" i="39"/>
  <c r="J17" i="39"/>
  <c r="J16" i="39"/>
  <c r="E6" i="39"/>
  <c r="AG3" i="43"/>
  <c r="T3" i="45"/>
  <c r="H5" i="48"/>
  <c r="J23" i="39"/>
  <c r="E7" i="48"/>
  <c r="AC3" i="48"/>
  <c r="H4" i="52"/>
  <c r="AG4" i="52"/>
  <c r="G27" i="51"/>
  <c r="J20" i="39"/>
  <c r="E7" i="39"/>
  <c r="AF5" i="52"/>
  <c r="J21" i="43"/>
  <c r="E7" i="43"/>
  <c r="J17" i="43"/>
  <c r="N4" i="52" l="1"/>
  <c r="O4" i="52"/>
  <c r="M4" i="52"/>
  <c r="J6" i="48"/>
  <c r="K6" i="48"/>
  <c r="I6" i="48"/>
  <c r="J5" i="48"/>
  <c r="I5" i="48"/>
  <c r="K5" i="48"/>
  <c r="L6" i="39"/>
  <c r="H7" i="39"/>
  <c r="L4" i="39"/>
  <c r="H6" i="39"/>
  <c r="H4" i="48"/>
  <c r="AF6" i="52"/>
  <c r="L7" i="39"/>
  <c r="L6" i="43"/>
  <c r="H5" i="39"/>
  <c r="L4" i="43"/>
  <c r="L7" i="43"/>
  <c r="L5" i="39"/>
  <c r="AB5" i="48"/>
  <c r="AG4" i="43"/>
  <c r="H4" i="39"/>
  <c r="AC4" i="48"/>
  <c r="H7" i="43"/>
  <c r="H7" i="48"/>
  <c r="AG5" i="52"/>
  <c r="AG4" i="39"/>
  <c r="H4" i="43"/>
  <c r="H6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G6" i="52"/>
  <c r="O6" i="43" l="1"/>
  <c r="N6" i="43"/>
  <c r="O7" i="43"/>
  <c r="N7" i="43"/>
  <c r="N5" i="43"/>
  <c r="O5" i="43"/>
  <c r="N41" i="33"/>
  <c r="AF8" i="52"/>
  <c r="E27" i="33"/>
  <c r="E35" i="33"/>
  <c r="AC5" i="48"/>
  <c r="E36" i="33"/>
  <c r="E17" i="33"/>
  <c r="E26" i="33"/>
  <c r="E31" i="33"/>
  <c r="AF5" i="43"/>
  <c r="AG7" i="52"/>
  <c r="E37" i="33"/>
  <c r="E18" i="33"/>
  <c r="E5" i="33"/>
  <c r="E34" i="33"/>
  <c r="E33" i="33"/>
  <c r="E7" i="33"/>
  <c r="AF5" i="39"/>
  <c r="E28" i="33"/>
  <c r="E39" i="33"/>
  <c r="E38" i="33"/>
  <c r="E32" i="33"/>
  <c r="E30" i="33"/>
  <c r="E21" i="33"/>
  <c r="AB6" i="48"/>
  <c r="E40" i="33"/>
  <c r="E6" i="33"/>
  <c r="E29" i="33"/>
  <c r="E16" i="33"/>
  <c r="E15" i="33"/>
  <c r="E25" i="33"/>
  <c r="E23" i="33"/>
  <c r="E19" i="33"/>
  <c r="E3" i="33"/>
  <c r="E22" i="33"/>
  <c r="E20" i="33"/>
  <c r="E24" i="33"/>
  <c r="E4" i="33"/>
  <c r="AG8" i="52"/>
  <c r="AF9" i="52"/>
  <c r="AG9" i="52"/>
  <c r="AF10" i="52"/>
  <c r="T3" i="42" l="1"/>
  <c r="R3" i="51"/>
  <c r="R3" i="40"/>
  <c r="E5" i="40"/>
  <c r="F3" i="40"/>
  <c r="E18" i="51"/>
  <c r="E13" i="51"/>
  <c r="E4" i="40"/>
  <c r="E4" i="51"/>
  <c r="T4" i="42"/>
  <c r="R4" i="51"/>
  <c r="AF6" i="39"/>
  <c r="E19" i="51"/>
  <c r="AF6" i="43"/>
  <c r="E20" i="51"/>
  <c r="AG5" i="39"/>
  <c r="E16" i="40"/>
  <c r="E14" i="51"/>
  <c r="E14" i="40"/>
  <c r="AG5" i="43"/>
  <c r="E15" i="40"/>
  <c r="AG10" i="52"/>
  <c r="E6" i="51"/>
  <c r="E7" i="40"/>
  <c r="E13" i="40"/>
  <c r="E9" i="51"/>
  <c r="E12" i="40"/>
  <c r="AC6" i="48"/>
  <c r="E21" i="40"/>
  <c r="AB7" i="48"/>
  <c r="E9" i="40"/>
  <c r="E7" i="51"/>
  <c r="E17" i="40"/>
  <c r="F3" i="51"/>
  <c r="F5" i="42"/>
  <c r="E20" i="40"/>
  <c r="E16" i="51"/>
  <c r="G3" i="42"/>
  <c r="F4" i="42"/>
  <c r="F6" i="42"/>
  <c r="E11" i="40"/>
  <c r="E19" i="40"/>
  <c r="E8" i="40"/>
  <c r="E18" i="40"/>
  <c r="E5" i="51"/>
  <c r="E10" i="51"/>
  <c r="F7" i="42"/>
  <c r="AF11" i="52"/>
  <c r="E15" i="51"/>
  <c r="E6" i="40"/>
  <c r="E11" i="51"/>
  <c r="E8" i="51"/>
  <c r="E10" i="40"/>
  <c r="E17" i="51"/>
  <c r="E12" i="51"/>
  <c r="R4" i="40"/>
  <c r="F4" i="48" l="1" a="1"/>
  <c r="C8" i="42"/>
  <c r="F21" i="40"/>
  <c r="R5" i="40"/>
  <c r="F15" i="40"/>
  <c r="F12" i="51"/>
  <c r="F7" i="40"/>
  <c r="F18" i="40"/>
  <c r="AG6" i="43"/>
  <c r="AG6" i="39"/>
  <c r="G6" i="42"/>
  <c r="F17" i="51"/>
  <c r="F10" i="51"/>
  <c r="H6" i="42"/>
  <c r="AF12" i="52"/>
  <c r="G5" i="42"/>
  <c r="F6" i="40"/>
  <c r="AG12" i="52"/>
  <c r="AC7" i="48"/>
  <c r="F16" i="40"/>
  <c r="G16" i="40" s="1"/>
  <c r="F19" i="51"/>
  <c r="F11" i="51"/>
  <c r="F8" i="42"/>
  <c r="C9" i="42" s="1"/>
  <c r="F14" i="40"/>
  <c r="AF7" i="43"/>
  <c r="AF8" i="43" s="1"/>
  <c r="G7" i="42"/>
  <c r="R5" i="51"/>
  <c r="R6" i="51"/>
  <c r="F16" i="51"/>
  <c r="AG11" i="52"/>
  <c r="G19" i="51"/>
  <c r="F9" i="51"/>
  <c r="T5" i="42"/>
  <c r="F4" i="51"/>
  <c r="AB8" i="48"/>
  <c r="R6" i="40"/>
  <c r="G4" i="42"/>
  <c r="H4" i="42" s="1"/>
  <c r="F11" i="40"/>
  <c r="G17" i="51"/>
  <c r="F10" i="40"/>
  <c r="F13" i="51"/>
  <c r="F5" i="40"/>
  <c r="G3" i="51"/>
  <c r="G14" i="40"/>
  <c r="H5" i="42"/>
  <c r="F19" i="40"/>
  <c r="G3" i="40"/>
  <c r="F13" i="40"/>
  <c r="F5" i="51"/>
  <c r="F6" i="51"/>
  <c r="F15" i="51"/>
  <c r="AF13" i="52"/>
  <c r="G13" i="40"/>
  <c r="G5" i="40"/>
  <c r="F9" i="40"/>
  <c r="F17" i="40"/>
  <c r="G17" i="40" s="1"/>
  <c r="F8" i="51"/>
  <c r="G8" i="51" s="1"/>
  <c r="F4" i="40"/>
  <c r="F8" i="40"/>
  <c r="H3" i="42"/>
  <c r="G8" i="42"/>
  <c r="AB9" i="48"/>
  <c r="AC9" i="48" s="1"/>
  <c r="G9" i="40"/>
  <c r="AB10" i="48"/>
  <c r="AB11" i="48"/>
  <c r="F7" i="51"/>
  <c r="G7" i="51" s="1"/>
  <c r="F12" i="40"/>
  <c r="F20" i="51"/>
  <c r="G20" i="51" s="1"/>
  <c r="AG7" i="43"/>
  <c r="AF7" i="39"/>
  <c r="F9" i="42"/>
  <c r="AC10" i="48"/>
  <c r="G15" i="40"/>
  <c r="AG13" i="52"/>
  <c r="F18" i="51"/>
  <c r="F20" i="40"/>
  <c r="F14" i="51"/>
  <c r="G14" i="51"/>
  <c r="G9" i="51"/>
  <c r="G6" i="51"/>
  <c r="G6" i="40"/>
  <c r="G18" i="51"/>
  <c r="G7" i="40"/>
  <c r="G11" i="40"/>
  <c r="G19" i="40"/>
  <c r="G5" i="51"/>
  <c r="R7" i="51"/>
  <c r="R8" i="51" s="1"/>
  <c r="G11" i="51"/>
  <c r="G13" i="51"/>
  <c r="G4" i="51"/>
  <c r="H7" i="42"/>
  <c r="G16" i="51"/>
  <c r="G10" i="51"/>
  <c r="G12" i="40"/>
  <c r="AG8" i="43"/>
  <c r="AF9" i="43"/>
  <c r="AC11" i="48"/>
  <c r="AB12" i="48"/>
  <c r="AF8" i="39"/>
  <c r="C10" i="42"/>
  <c r="G9" i="42"/>
  <c r="AF10" i="43"/>
  <c r="AG9" i="43"/>
  <c r="AB13" i="48"/>
  <c r="AC12" i="48"/>
  <c r="AG8" i="39"/>
  <c r="AF9" i="39"/>
  <c r="F10" i="42"/>
  <c r="AG10" i="43"/>
  <c r="AF11" i="43"/>
  <c r="AC13" i="48"/>
  <c r="AB14" i="48"/>
  <c r="AG9" i="39"/>
  <c r="AF10" i="39"/>
  <c r="C11" i="42"/>
  <c r="G10" i="42"/>
  <c r="H10" i="42" s="1"/>
  <c r="AF12" i="43"/>
  <c r="AG11" i="43"/>
  <c r="AC14" i="48"/>
  <c r="AB15" i="48"/>
  <c r="AF11" i="39"/>
  <c r="AG10" i="39"/>
  <c r="F11" i="42"/>
  <c r="AG12" i="43"/>
  <c r="AF13" i="43"/>
  <c r="AB16" i="48"/>
  <c r="AC15" i="48"/>
  <c r="AF12" i="39"/>
  <c r="AG11" i="39"/>
  <c r="G11" i="42"/>
  <c r="H11" i="42" s="1"/>
  <c r="C12" i="42"/>
  <c r="AG13" i="43"/>
  <c r="AF14" i="43"/>
  <c r="AB17" i="48"/>
  <c r="AC16" i="48"/>
  <c r="AG12" i="39"/>
  <c r="AF13" i="39"/>
  <c r="F12" i="42"/>
  <c r="AG14" i="43"/>
  <c r="AF15" i="43"/>
  <c r="AB18" i="48"/>
  <c r="AC17" i="48"/>
  <c r="AG13" i="39"/>
  <c r="AF14" i="39"/>
  <c r="G12" i="42"/>
  <c r="H12" i="42" s="1"/>
  <c r="C13" i="42"/>
  <c r="AG15" i="43"/>
  <c r="AF16" i="43"/>
  <c r="AC18" i="48"/>
  <c r="AB19" i="48"/>
  <c r="AG14" i="39"/>
  <c r="AF15" i="39"/>
  <c r="F13" i="42"/>
  <c r="AF17" i="43"/>
  <c r="AG16" i="43"/>
  <c r="AC19" i="48"/>
  <c r="AB20" i="48"/>
  <c r="AG15" i="39"/>
  <c r="AF16" i="39"/>
  <c r="C14" i="42"/>
  <c r="G13" i="42"/>
  <c r="AF18" i="43"/>
  <c r="AG17" i="43"/>
  <c r="AC20" i="48"/>
  <c r="AB21" i="48"/>
  <c r="AG16" i="39"/>
  <c r="AF17" i="39"/>
  <c r="F14" i="42"/>
  <c r="AG18" i="43"/>
  <c r="AF19" i="43"/>
  <c r="AB22" i="48"/>
  <c r="AC21" i="48"/>
  <c r="AG17" i="39"/>
  <c r="AF18" i="39"/>
  <c r="C15" i="42"/>
  <c r="G14" i="42"/>
  <c r="H14" i="42" s="1"/>
  <c r="AG19" i="43"/>
  <c r="AF20" i="43"/>
  <c r="AB23" i="48"/>
  <c r="AC22" i="48"/>
  <c r="AG18" i="39"/>
  <c r="AF19" i="39"/>
  <c r="F15" i="42"/>
  <c r="G15" i="42" s="1"/>
  <c r="AG20" i="43"/>
  <c r="AF21" i="43"/>
  <c r="AC23" i="48"/>
  <c r="AB24" i="48"/>
  <c r="AG19" i="39"/>
  <c r="AF20" i="39"/>
  <c r="AF22" i="43"/>
  <c r="AG21" i="43"/>
  <c r="AB25" i="48"/>
  <c r="AC24" i="48"/>
  <c r="AG20" i="39"/>
  <c r="AF21" i="39"/>
  <c r="AG22" i="43"/>
  <c r="AF23" i="43"/>
  <c r="AB26" i="48"/>
  <c r="AC26" i="48" s="1"/>
  <c r="AC25" i="48"/>
  <c r="AF22" i="39"/>
  <c r="AG21" i="39"/>
  <c r="AF24" i="43"/>
  <c r="AG23" i="43"/>
  <c r="AG22" i="39"/>
  <c r="AF23" i="39"/>
  <c r="AF25" i="43"/>
  <c r="AG24" i="43"/>
  <c r="AG23" i="39"/>
  <c r="AF24" i="39"/>
  <c r="AF26" i="43"/>
  <c r="AG25" i="43"/>
  <c r="AF25" i="39"/>
  <c r="AG24" i="39"/>
  <c r="AG26" i="43"/>
  <c r="AF27" i="43"/>
  <c r="AF26" i="39"/>
  <c r="AG25" i="39"/>
  <c r="AF28" i="43"/>
  <c r="AG27" i="43"/>
  <c r="AF27" i="39"/>
  <c r="AG26" i="39"/>
  <c r="AG28" i="43"/>
  <c r="AF29" i="43"/>
  <c r="AF28" i="39"/>
  <c r="AG27" i="39"/>
  <c r="AG29" i="43"/>
  <c r="AF30" i="43"/>
  <c r="AG28" i="39"/>
  <c r="AF29" i="39"/>
  <c r="AG30" i="43"/>
  <c r="AF31" i="43"/>
  <c r="AF30" i="39"/>
  <c r="AG29" i="39"/>
  <c r="AG31" i="43"/>
  <c r="AF32" i="43"/>
  <c r="AF31" i="39"/>
  <c r="AG30" i="39"/>
  <c r="AF33" i="43"/>
  <c r="AG32" i="43"/>
  <c r="AG31" i="39"/>
  <c r="AF32" i="39"/>
  <c r="AG33" i="43"/>
  <c r="AF34" i="43"/>
  <c r="AG32" i="39"/>
  <c r="AF33" i="39"/>
  <c r="AF35" i="43"/>
  <c r="AG34" i="43"/>
  <c r="AF34" i="39"/>
  <c r="AG33" i="39"/>
  <c r="AG35" i="43"/>
  <c r="AF36" i="43"/>
  <c r="AG34" i="39"/>
  <c r="AF35" i="39"/>
  <c r="AG36" i="43"/>
  <c r="AF37" i="43"/>
  <c r="AG35" i="39"/>
  <c r="AF36" i="39"/>
  <c r="AF38" i="43"/>
  <c r="AG37" i="43"/>
  <c r="AF37" i="39"/>
  <c r="AG36" i="39"/>
  <c r="AG38" i="43"/>
  <c r="AF39" i="43"/>
  <c r="AF38" i="39"/>
  <c r="AG37" i="39"/>
  <c r="AG39" i="43"/>
  <c r="AF40" i="43"/>
  <c r="AF39" i="39"/>
  <c r="AG38" i="39"/>
  <c r="AG40" i="43"/>
  <c r="AF41" i="43"/>
  <c r="AF40" i="39"/>
  <c r="AG39" i="39"/>
  <c r="AF42" i="43"/>
  <c r="AG41" i="43"/>
  <c r="AG40" i="39"/>
  <c r="AF41" i="39"/>
  <c r="AF43" i="43"/>
  <c r="AG42" i="43"/>
  <c r="AG41" i="39"/>
  <c r="AF42" i="39"/>
  <c r="AG43" i="43"/>
  <c r="AF44" i="43"/>
  <c r="AF43" i="39"/>
  <c r="AG42" i="39"/>
  <c r="AF45" i="43"/>
  <c r="AG44" i="43"/>
  <c r="AG43" i="39"/>
  <c r="AF44" i="39"/>
  <c r="AG45" i="43"/>
  <c r="AF46" i="43"/>
  <c r="AF45" i="39"/>
  <c r="AG44" i="39"/>
  <c r="AF47" i="43"/>
  <c r="AG46" i="43"/>
  <c r="AG45" i="39"/>
  <c r="AF46" i="39"/>
  <c r="AF48" i="43"/>
  <c r="AG47" i="43"/>
  <c r="AF47" i="39"/>
  <c r="AG46" i="39"/>
  <c r="AF49" i="43"/>
  <c r="AG48" i="43"/>
  <c r="AG47" i="39"/>
  <c r="AF48" i="39"/>
  <c r="AF50" i="43"/>
  <c r="AG49" i="43"/>
  <c r="AF49" i="39"/>
  <c r="AG48" i="39"/>
  <c r="AG50" i="43"/>
  <c r="AF51" i="43"/>
  <c r="AF50" i="39"/>
  <c r="AG49" i="39"/>
  <c r="AF52" i="43"/>
  <c r="AG51" i="43"/>
  <c r="AF51" i="39"/>
  <c r="AG50" i="39"/>
  <c r="AG52" i="43"/>
  <c r="AF53" i="43"/>
  <c r="AG51" i="39"/>
  <c r="AF52" i="39"/>
  <c r="AF54" i="43"/>
  <c r="AG53" i="43"/>
  <c r="AG52" i="39"/>
  <c r="AF53" i="39"/>
  <c r="AF55" i="43"/>
  <c r="AG54" i="43"/>
  <c r="AG53" i="39"/>
  <c r="AF54" i="39"/>
  <c r="AF56" i="43"/>
  <c r="AG55" i="43"/>
  <c r="AG54" i="39"/>
  <c r="AF55" i="39"/>
  <c r="AG56" i="43"/>
  <c r="AF57" i="43"/>
  <c r="AG55" i="39"/>
  <c r="AF56" i="39"/>
  <c r="AG57" i="43"/>
  <c r="AF58" i="43"/>
  <c r="AG56" i="39"/>
  <c r="AF57" i="39"/>
  <c r="AG58" i="43"/>
  <c r="AF59" i="43"/>
  <c r="AG57" i="39"/>
  <c r="AF58" i="39"/>
  <c r="AF60" i="43"/>
  <c r="AG59" i="43"/>
  <c r="AG58" i="39"/>
  <c r="AF59" i="39"/>
  <c r="AG60" i="43"/>
  <c r="AF61" i="43"/>
  <c r="AG59" i="39"/>
  <c r="AF60" i="39"/>
  <c r="AF62" i="43"/>
  <c r="AG61" i="43"/>
  <c r="AF61" i="39"/>
  <c r="AG60" i="39"/>
  <c r="AG62" i="43"/>
  <c r="AF63" i="43"/>
  <c r="AF62" i="39"/>
  <c r="AG61" i="39"/>
  <c r="AG63" i="43"/>
  <c r="AF64" i="43"/>
  <c r="AF63" i="39"/>
  <c r="AG62" i="39"/>
  <c r="AG64" i="43"/>
  <c r="AF65" i="43"/>
  <c r="AF64" i="39"/>
  <c r="AG63" i="39"/>
  <c r="AF65" i="39"/>
  <c r="AG64" i="39"/>
  <c r="AG65" i="39"/>
  <c r="AF66" i="39"/>
  <c r="AF67" i="39"/>
  <c r="AG66" i="39"/>
  <c r="AF68" i="39"/>
  <c r="AG67" i="39"/>
  <c r="AF69" i="39"/>
  <c r="AG68" i="39"/>
  <c r="AF70" i="39"/>
  <c r="AG69" i="39"/>
  <c r="AG70" i="39"/>
  <c r="AF71" i="39"/>
  <c r="AG71" i="39"/>
  <c r="AF72" i="39"/>
  <c r="AG72" i="39"/>
  <c r="AF73" i="39"/>
  <c r="AF74" i="39"/>
  <c r="AG73" i="39"/>
  <c r="AG74" i="39"/>
  <c r="AF75" i="39"/>
  <c r="AG75" i="39"/>
  <c r="AF76" i="39"/>
  <c r="AF77" i="39"/>
  <c r="AG76" i="39"/>
  <c r="AF78" i="39"/>
  <c r="AG77" i="39"/>
  <c r="AF79" i="39"/>
  <c r="AG78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F86" i="39"/>
  <c r="AG85" i="39"/>
  <c r="AF87" i="39"/>
  <c r="AG86" i="39"/>
  <c r="AF88" i="39"/>
  <c r="AG87" i="39"/>
  <c r="AG88" i="39"/>
  <c r="AF89" i="39"/>
  <c r="AF90" i="39"/>
  <c r="AG89" i="39"/>
  <c r="AF91" i="39"/>
  <c r="AG90" i="39"/>
  <c r="AF92" i="39"/>
  <c r="AG91" i="39"/>
  <c r="AG92" i="39"/>
  <c r="AF93" i="39"/>
  <c r="AF94" i="39"/>
  <c r="AG93" i="39"/>
  <c r="AG94" i="39"/>
  <c r="AF95" i="39"/>
  <c r="AF96" i="39"/>
  <c r="AG95" i="39"/>
  <c r="AF97" i="39"/>
  <c r="AG96" i="39"/>
  <c r="AG97" i="39"/>
  <c r="AF98" i="39"/>
  <c r="AF99" i="39"/>
  <c r="AG98" i="39"/>
  <c r="AG99" i="39"/>
  <c r="AF100" i="39"/>
  <c r="AG100" i="39"/>
  <c r="AF101" i="39"/>
  <c r="AG101" i="39"/>
  <c r="AF102" i="39"/>
  <c r="AG102" i="39"/>
  <c r="AF103" i="39"/>
  <c r="AF104" i="39"/>
  <c r="AG103" i="39"/>
  <c r="AG104" i="39"/>
  <c r="AF105" i="39"/>
  <c r="AG105" i="39"/>
  <c r="AF106" i="39"/>
  <c r="AF107" i="39"/>
  <c r="AG106" i="39"/>
  <c r="AG107" i="39"/>
  <c r="AF108" i="39"/>
  <c r="AG108" i="39"/>
  <c r="AF109" i="39"/>
  <c r="AG109" i="39"/>
  <c r="AF110" i="39"/>
  <c r="AF111" i="39"/>
  <c r="AG110" i="39"/>
  <c r="AF112" i="39"/>
  <c r="AG111" i="39"/>
  <c r="AF113" i="39"/>
  <c r="AG112" i="39"/>
  <c r="AF114" i="39"/>
  <c r="AG113" i="39"/>
  <c r="AG114" i="39"/>
  <c r="AF115" i="39"/>
  <c r="AG115" i="39"/>
  <c r="AF116" i="39"/>
  <c r="AG116" i="39"/>
  <c r="AF117" i="39"/>
  <c r="AG117" i="39"/>
  <c r="AF118" i="39"/>
  <c r="AG118" i="39"/>
  <c r="AF119" i="39"/>
  <c r="AF120" i="39"/>
  <c r="AG119" i="39"/>
  <c r="AF121" i="39"/>
  <c r="AG120" i="39"/>
  <c r="AF122" i="39"/>
  <c r="AG121" i="39"/>
  <c r="AG122" i="39"/>
  <c r="AF123" i="39"/>
  <c r="AF124" i="39"/>
  <c r="AG123" i="39"/>
  <c r="AF125" i="39"/>
  <c r="AG124" i="39"/>
  <c r="AG125" i="39"/>
  <c r="AF126" i="39"/>
  <c r="AG126" i="39"/>
  <c r="AF127" i="39"/>
  <c r="AG127" i="39"/>
  <c r="AF128" i="39"/>
  <c r="AF129" i="39"/>
  <c r="AG128" i="39"/>
  <c r="AF130" i="39"/>
  <c r="AG129" i="39"/>
  <c r="AF131" i="39"/>
  <c r="AG130" i="39"/>
  <c r="AG131" i="39"/>
  <c r="AF132" i="39"/>
  <c r="E15" i="42" l="1"/>
  <c r="E14" i="42"/>
  <c r="E13" i="42"/>
  <c r="E12" i="42"/>
  <c r="E11" i="42"/>
  <c r="E10" i="42"/>
  <c r="E9" i="42"/>
  <c r="E8" i="42"/>
  <c r="D15" i="42"/>
  <c r="D14" i="42"/>
  <c r="D13" i="42"/>
  <c r="D12" i="42"/>
  <c r="D11" i="42"/>
  <c r="D10" i="42"/>
  <c r="D9" i="42"/>
  <c r="D8" i="42"/>
  <c r="AG132" i="39"/>
  <c r="AG65" i="43"/>
  <c r="H9" i="42"/>
  <c r="AF14" i="52"/>
  <c r="G12" i="51"/>
  <c r="G15" i="51"/>
  <c r="G21" i="40"/>
  <c r="T6" i="42"/>
  <c r="H15" i="42"/>
  <c r="R9" i="51"/>
  <c r="R10" i="51" s="1"/>
  <c r="R11" i="51" s="1"/>
  <c r="R12" i="51" s="1"/>
  <c r="R13" i="51" s="1"/>
  <c r="R14" i="51" s="1"/>
  <c r="R15" i="51" s="1"/>
  <c r="R16" i="51" s="1"/>
  <c r="R17" i="51" s="1"/>
  <c r="R18" i="51" s="1"/>
  <c r="R19" i="51" s="1"/>
  <c r="R20" i="51" s="1"/>
  <c r="R21" i="51" s="1"/>
  <c r="G10" i="40"/>
  <c r="AG7" i="39"/>
  <c r="AC8" i="48"/>
  <c r="H13" i="42"/>
  <c r="G20" i="40"/>
  <c r="R7" i="40"/>
  <c r="R8" i="40" s="1"/>
  <c r="G8" i="40"/>
  <c r="G4" i="40"/>
  <c r="G18" i="40"/>
  <c r="H8" i="42"/>
  <c r="AG14" i="52"/>
  <c r="AF15" i="52"/>
  <c r="AF16" i="52"/>
  <c r="AG15" i="52"/>
  <c r="AG16" i="52"/>
  <c r="AF17" i="52"/>
  <c r="AG17" i="52"/>
  <c r="AF18" i="52"/>
  <c r="AF19" i="52"/>
  <c r="AG18" i="52"/>
  <c r="AF20" i="52"/>
  <c r="AG19" i="52"/>
  <c r="AG20" i="52"/>
  <c r="AF21" i="52"/>
  <c r="AG21" i="52"/>
  <c r="AF22" i="52"/>
  <c r="AF23" i="52"/>
  <c r="AG22" i="52"/>
  <c r="AG23" i="52"/>
  <c r="AF24" i="52"/>
  <c r="AF25" i="52"/>
  <c r="AG24" i="52"/>
  <c r="AF26" i="52"/>
  <c r="AG25" i="52"/>
  <c r="AG26" i="52"/>
  <c r="AF27" i="52"/>
  <c r="AG27" i="52"/>
  <c r="AF28" i="52"/>
  <c r="AF29" i="52"/>
  <c r="AG28" i="52"/>
  <c r="AG29" i="52"/>
  <c r="AF30" i="52"/>
  <c r="AF31" i="52"/>
  <c r="AG30" i="52"/>
  <c r="AF32" i="52"/>
  <c r="AG31" i="52"/>
  <c r="AF33" i="52"/>
  <c r="AG32" i="52"/>
  <c r="AF34" i="52"/>
  <c r="AG33" i="52"/>
  <c r="AF35" i="52"/>
  <c r="AG34" i="52"/>
  <c r="AF36" i="52"/>
  <c r="AG35" i="52"/>
  <c r="AF37" i="52"/>
  <c r="AG36" i="52"/>
  <c r="AF38" i="52"/>
  <c r="AG37" i="52"/>
  <c r="AF39" i="52"/>
  <c r="AG38" i="52"/>
  <c r="AF40" i="52"/>
  <c r="AG39" i="52"/>
  <c r="AF41" i="52"/>
  <c r="AG40" i="52"/>
  <c r="AG41" i="52"/>
  <c r="AF42" i="52"/>
  <c r="AF43" i="52"/>
  <c r="AG42" i="52"/>
  <c r="AG43" i="52"/>
  <c r="AF44" i="52"/>
  <c r="AG44" i="52"/>
  <c r="AF45" i="52"/>
  <c r="AF46" i="52"/>
  <c r="AG45" i="52"/>
  <c r="AG46" i="52"/>
  <c r="AF47" i="52"/>
  <c r="AF48" i="52"/>
  <c r="AG47" i="52"/>
  <c r="AF49" i="52"/>
  <c r="AG48" i="52"/>
  <c r="AF50" i="52"/>
  <c r="AG49" i="52"/>
  <c r="AG50" i="52"/>
  <c r="AF51" i="52"/>
  <c r="AG51" i="52"/>
  <c r="AF52" i="52"/>
  <c r="AF53" i="52"/>
  <c r="AG52" i="52"/>
  <c r="AF54" i="52"/>
  <c r="AG53" i="52"/>
  <c r="AG54" i="52"/>
  <c r="AF55" i="52"/>
  <c r="AF56" i="52"/>
  <c r="AG55" i="52"/>
  <c r="AG56" i="52"/>
  <c r="AF57" i="52"/>
  <c r="AG57" i="52"/>
  <c r="AF58" i="52"/>
  <c r="AF59" i="52"/>
  <c r="AG58" i="52"/>
  <c r="AF60" i="52"/>
  <c r="AG59" i="52"/>
  <c r="AF61" i="52"/>
  <c r="AG60" i="52"/>
  <c r="AF62" i="52"/>
  <c r="AG61" i="52"/>
  <c r="AF63" i="52"/>
  <c r="AG62" i="52"/>
  <c r="AF64" i="52"/>
  <c r="AG63" i="52"/>
  <c r="AF65" i="52"/>
  <c r="AG64" i="52"/>
  <c r="AF66" i="52"/>
  <c r="AG65" i="52"/>
  <c r="AG66" i="52"/>
  <c r="AF67" i="52"/>
  <c r="AF68" i="52"/>
  <c r="AG67" i="52"/>
  <c r="AF69" i="52"/>
  <c r="AG68" i="52"/>
  <c r="AG69" i="52"/>
  <c r="AF70" i="52"/>
  <c r="AG70" i="52"/>
  <c r="AF71" i="52"/>
  <c r="AG71" i="52"/>
  <c r="AF72" i="52"/>
  <c r="AF73" i="52"/>
  <c r="AG72" i="52"/>
  <c r="AF74" i="52"/>
  <c r="AG73" i="52"/>
  <c r="AG74" i="52"/>
  <c r="AF75" i="52"/>
  <c r="AF76" i="52"/>
  <c r="AG75" i="52"/>
  <c r="AG76" i="52"/>
  <c r="AF77" i="52"/>
  <c r="AG77" i="52"/>
  <c r="AF78" i="52"/>
  <c r="AG78" i="52"/>
  <c r="AF79" i="52"/>
  <c r="AF80" i="52"/>
  <c r="AG79" i="52"/>
  <c r="AF81" i="52"/>
  <c r="AG80" i="52"/>
  <c r="AF82" i="52"/>
  <c r="AG81" i="52"/>
  <c r="AG82" i="52"/>
  <c r="AF83" i="52"/>
  <c r="AG83" i="52"/>
  <c r="AF84" i="52"/>
  <c r="AG84" i="52"/>
  <c r="AF85" i="52"/>
  <c r="AG85" i="52"/>
  <c r="AF86" i="52"/>
  <c r="AF87" i="52"/>
  <c r="AG86" i="52"/>
  <c r="AF88" i="52"/>
  <c r="AG87" i="52"/>
  <c r="AG88" i="52"/>
  <c r="AF89" i="52"/>
  <c r="AG89" i="52"/>
  <c r="AF90" i="52"/>
  <c r="AG90" i="52"/>
  <c r="AF91" i="52"/>
  <c r="AF92" i="52"/>
  <c r="AG91" i="52"/>
  <c r="AF93" i="52"/>
  <c r="AG92" i="52"/>
  <c r="AG93" i="52"/>
  <c r="AF94" i="52"/>
  <c r="AG94" i="52"/>
  <c r="AF95" i="52"/>
  <c r="AF96" i="52"/>
  <c r="AG95" i="52"/>
  <c r="AF97" i="52"/>
  <c r="AG96" i="52"/>
  <c r="AG97" i="52"/>
  <c r="AF98" i="52"/>
  <c r="AG98" i="52"/>
  <c r="AF99" i="52"/>
  <c r="AG99" i="52"/>
  <c r="AF100" i="52"/>
  <c r="AF101" i="52"/>
  <c r="AG100" i="52"/>
  <c r="AG101" i="52"/>
  <c r="AF102" i="52"/>
  <c r="AF103" i="52"/>
  <c r="AG102" i="52"/>
  <c r="AF104" i="52"/>
  <c r="AG103" i="52"/>
  <c r="AF105" i="52"/>
  <c r="AG104" i="52"/>
  <c r="AG105" i="52"/>
  <c r="AF106" i="52"/>
  <c r="AF107" i="52"/>
  <c r="AG106" i="52"/>
  <c r="AF108" i="52"/>
  <c r="AG107" i="52"/>
  <c r="AG108" i="52"/>
  <c r="AF109" i="52"/>
  <c r="AG109" i="52"/>
  <c r="AF110" i="52"/>
  <c r="AF111" i="52"/>
  <c r="AG110" i="52"/>
  <c r="AG111" i="52"/>
  <c r="AF112" i="52"/>
  <c r="AF113" i="52"/>
  <c r="AG112" i="52"/>
  <c r="AG113" i="52"/>
  <c r="AF114" i="52"/>
  <c r="AF115" i="52"/>
  <c r="AG114" i="52"/>
  <c r="AF116" i="52"/>
  <c r="AG115" i="52"/>
  <c r="AF117" i="52"/>
  <c r="AG116" i="52"/>
  <c r="AF118" i="52"/>
  <c r="AG117" i="52"/>
  <c r="AG118" i="52"/>
  <c r="AF119" i="52"/>
  <c r="AF120" i="52"/>
  <c r="AG119" i="52"/>
  <c r="AF121" i="52"/>
  <c r="AG120" i="52"/>
  <c r="AF122" i="52"/>
  <c r="AG121" i="52"/>
  <c r="AG122" i="52"/>
  <c r="AF123" i="52"/>
  <c r="AG123" i="52"/>
  <c r="AF124" i="52"/>
  <c r="AF125" i="52"/>
  <c r="AG124" i="52"/>
  <c r="AG125" i="52"/>
  <c r="AF126" i="52"/>
  <c r="AF127" i="52"/>
  <c r="AG126" i="52"/>
  <c r="AF128" i="52"/>
  <c r="AG127" i="52"/>
  <c r="AF129" i="52"/>
  <c r="AG128" i="52"/>
  <c r="AF130" i="52"/>
  <c r="AG129" i="52"/>
  <c r="AG130" i="52"/>
  <c r="AF131" i="52"/>
  <c r="AG131" i="52"/>
  <c r="AF132" i="52"/>
  <c r="AG132" i="52"/>
  <c r="AF133" i="52"/>
  <c r="AG133" i="52"/>
  <c r="AF134" i="52"/>
  <c r="AG134" i="52"/>
  <c r="AF135" i="52"/>
  <c r="AF136" i="52"/>
  <c r="AG135" i="52"/>
  <c r="AF137" i="52"/>
  <c r="AG136" i="52"/>
  <c r="AG137" i="52"/>
  <c r="AF138" i="52"/>
  <c r="AF139" i="52"/>
  <c r="AG138" i="52"/>
  <c r="AG139" i="52"/>
  <c r="AF140" i="52"/>
  <c r="AF141" i="52"/>
  <c r="AG140" i="52"/>
  <c r="AF142" i="52"/>
  <c r="AG141" i="52"/>
  <c r="AG142" i="52"/>
  <c r="AF143" i="52"/>
  <c r="AG143" i="52"/>
  <c r="AF144" i="52"/>
  <c r="AF145" i="52"/>
  <c r="AG144" i="52"/>
  <c r="AG145" i="52"/>
  <c r="AF146" i="52"/>
  <c r="AG146" i="52"/>
  <c r="AF147" i="52"/>
  <c r="AF148" i="52"/>
  <c r="AG147" i="52"/>
  <c r="AG148" i="52"/>
  <c r="AF149" i="52"/>
  <c r="AF150" i="52"/>
  <c r="AG149" i="52"/>
  <c r="AF151" i="52"/>
  <c r="AG150" i="52"/>
  <c r="AG151" i="52"/>
  <c r="AF152" i="52"/>
  <c r="AG152" i="52"/>
  <c r="AF153" i="52"/>
  <c r="AG153" i="52"/>
  <c r="AF154" i="52"/>
  <c r="AG154" i="52"/>
  <c r="AF155" i="52"/>
  <c r="AG155" i="52"/>
  <c r="AF156" i="52"/>
  <c r="AF157" i="52"/>
  <c r="AG156" i="52"/>
  <c r="AF158" i="52"/>
  <c r="AG157" i="52"/>
  <c r="AF159" i="52"/>
  <c r="AG158" i="52"/>
  <c r="AF160" i="52"/>
  <c r="AG159" i="52"/>
  <c r="AF161" i="52"/>
  <c r="AG160" i="52"/>
  <c r="AF162" i="52"/>
  <c r="AG161" i="52"/>
  <c r="AG162" i="52"/>
  <c r="AF163" i="52"/>
  <c r="AG163" i="52"/>
  <c r="AF164" i="52"/>
  <c r="AF165" i="52"/>
  <c r="AG164" i="52"/>
  <c r="AG165" i="52"/>
  <c r="AF166" i="52"/>
  <c r="AF167" i="52"/>
  <c r="AG166" i="52"/>
  <c r="AF168" i="52"/>
  <c r="AG167" i="52"/>
  <c r="AF169" i="52"/>
  <c r="AG168" i="52"/>
  <c r="AF170" i="52"/>
  <c r="AG169" i="52"/>
  <c r="AF171" i="52"/>
  <c r="AG170" i="52"/>
  <c r="AG171" i="52"/>
  <c r="AF172" i="52"/>
  <c r="AG172" i="52"/>
  <c r="AF173" i="52"/>
  <c r="AG173" i="52"/>
  <c r="AF174" i="52"/>
  <c r="AG174" i="52"/>
  <c r="AF175" i="52"/>
  <c r="AG175" i="52"/>
  <c r="AF176" i="52"/>
  <c r="AG176" i="52"/>
  <c r="AF177" i="52"/>
  <c r="AF178" i="52"/>
  <c r="AG177" i="52"/>
  <c r="AF179" i="52"/>
  <c r="AG178" i="52"/>
  <c r="AG179" i="52"/>
  <c r="AF180" i="52"/>
  <c r="AF181" i="52"/>
  <c r="AG180" i="52"/>
  <c r="AG181" i="52"/>
  <c r="AF182" i="52"/>
  <c r="AF183" i="52"/>
  <c r="AG182" i="52"/>
  <c r="AG183" i="52"/>
  <c r="AF184" i="52"/>
  <c r="AF185" i="52"/>
  <c r="AG184" i="52"/>
  <c r="AG185" i="52"/>
  <c r="AF186" i="52"/>
  <c r="AG186" i="52"/>
  <c r="AF187" i="52"/>
  <c r="AF188" i="52"/>
  <c r="AG187" i="52"/>
  <c r="AG188" i="52"/>
  <c r="AF189" i="52"/>
  <c r="AF190" i="52"/>
  <c r="AG189" i="52"/>
  <c r="AG190" i="52"/>
  <c r="AF191" i="52"/>
  <c r="AG191" i="52"/>
  <c r="AF192" i="52"/>
  <c r="AG192" i="52"/>
  <c r="AF193" i="52"/>
  <c r="AG193" i="52"/>
  <c r="AF194" i="52"/>
  <c r="AG194" i="52"/>
  <c r="AF195" i="52"/>
  <c r="AG195" i="52"/>
  <c r="AF196" i="52"/>
  <c r="AF197" i="52"/>
  <c r="AG196" i="52"/>
  <c r="AF198" i="52"/>
  <c r="AG197" i="52"/>
  <c r="AG198" i="52"/>
  <c r="AF199" i="52"/>
  <c r="AF200" i="52"/>
  <c r="AG199" i="52"/>
  <c r="AG200" i="52"/>
  <c r="AF201" i="52"/>
  <c r="AF202" i="52"/>
  <c r="AG201" i="52"/>
  <c r="AG202" i="52"/>
  <c r="AF203" i="52"/>
  <c r="AF204" i="52"/>
  <c r="AG203" i="52"/>
  <c r="AF205" i="52"/>
  <c r="AG204" i="52"/>
  <c r="AG205" i="52"/>
  <c r="AF206" i="52"/>
  <c r="AG206" i="52"/>
  <c r="AF207" i="52"/>
  <c r="AF208" i="52"/>
  <c r="AG207" i="52"/>
  <c r="AF209" i="52"/>
  <c r="AG208" i="52"/>
  <c r="AF210" i="52"/>
  <c r="AG209" i="52"/>
  <c r="AF211" i="52"/>
  <c r="AG210" i="52"/>
  <c r="AF212" i="52"/>
  <c r="AG211" i="52"/>
  <c r="AG212" i="52"/>
  <c r="AF213" i="52"/>
  <c r="AF214" i="52"/>
  <c r="AG213" i="52"/>
  <c r="AG214" i="52"/>
  <c r="AF215" i="52"/>
  <c r="AG215" i="52"/>
  <c r="AF216" i="52"/>
  <c r="AF217" i="52"/>
  <c r="AG216" i="52"/>
  <c r="AF218" i="52"/>
  <c r="AG217" i="52"/>
  <c r="AG218" i="52"/>
  <c r="AF219" i="52"/>
  <c r="AF220" i="52"/>
  <c r="AG219" i="52"/>
  <c r="AF221" i="52"/>
  <c r="AG220" i="52"/>
  <c r="AG221" i="52"/>
  <c r="AF222" i="52"/>
  <c r="AG222" i="52"/>
  <c r="AF223" i="52"/>
  <c r="AG223" i="52"/>
  <c r="AF224" i="52"/>
  <c r="AF225" i="52"/>
  <c r="AG224" i="52"/>
  <c r="AG225" i="52"/>
  <c r="AF226" i="52"/>
  <c r="AF227" i="52"/>
  <c r="AG226" i="52"/>
  <c r="AF228" i="52"/>
  <c r="AG227" i="52"/>
  <c r="AF229" i="52"/>
  <c r="AG228" i="52"/>
  <c r="AF230" i="52"/>
  <c r="AG229" i="52"/>
  <c r="AG230" i="52"/>
  <c r="AF231" i="52"/>
  <c r="AF232" i="52"/>
  <c r="AG231" i="52"/>
  <c r="AG232" i="52"/>
  <c r="AF233" i="52"/>
  <c r="AG233" i="52"/>
  <c r="AF234" i="52"/>
  <c r="AG234" i="52"/>
  <c r="AF235" i="52"/>
  <c r="AF236" i="52"/>
  <c r="AG235" i="52"/>
  <c r="AF237" i="52"/>
  <c r="AG236" i="52"/>
  <c r="AG237" i="52"/>
  <c r="AF238" i="52"/>
  <c r="AF239" i="52"/>
  <c r="AG238" i="52"/>
  <c r="AG239" i="52"/>
  <c r="AF240" i="52"/>
  <c r="AG240" i="52"/>
  <c r="AF241" i="52"/>
  <c r="AG241" i="52"/>
  <c r="AF242" i="52"/>
  <c r="AG242" i="52"/>
  <c r="AF243" i="52"/>
  <c r="AG243" i="52"/>
  <c r="AF244" i="52"/>
  <c r="AF245" i="52"/>
  <c r="AG244" i="52"/>
  <c r="AG245" i="52"/>
  <c r="AF246" i="52"/>
  <c r="AF247" i="52"/>
  <c r="AG246" i="52"/>
  <c r="AG247" i="52"/>
  <c r="AF248" i="52"/>
  <c r="AG248" i="52"/>
  <c r="AF249" i="52"/>
  <c r="AF250" i="52"/>
  <c r="AG249" i="52"/>
  <c r="AG250" i="52"/>
  <c r="AF251" i="52"/>
  <c r="AF252" i="52"/>
  <c r="AG251" i="52"/>
  <c r="AG252" i="52"/>
  <c r="AF253" i="52"/>
  <c r="AG253" i="52"/>
  <c r="R9" i="40"/>
  <c r="R10" i="40" s="1"/>
  <c r="R22" i="51"/>
  <c r="R23" i="51" s="1"/>
  <c r="R24" i="51" s="1"/>
  <c r="R25" i="51" s="1"/>
  <c r="T7" i="42"/>
  <c r="T8" i="42"/>
  <c r="R26" i="51"/>
  <c r="R27" i="51" s="1"/>
  <c r="R28" i="51" s="1"/>
  <c r="R11" i="40"/>
  <c r="R12" i="40" s="1"/>
  <c r="R13" i="40" s="1"/>
  <c r="R14" i="40"/>
  <c r="R15" i="40" s="1"/>
  <c r="R16" i="40" s="1"/>
  <c r="R17" i="40" s="1"/>
  <c r="R18" i="40" s="1"/>
  <c r="R19" i="40" s="1"/>
  <c r="R20" i="40" s="1"/>
  <c r="R29" i="51"/>
  <c r="R30" i="51" s="1"/>
  <c r="R31" i="51" s="1"/>
  <c r="R32" i="51" s="1"/>
  <c r="R33" i="51" s="1"/>
  <c r="R34" i="51" s="1"/>
  <c r="R35" i="51" s="1"/>
  <c r="R36" i="51" s="1"/>
  <c r="R37" i="51" s="1"/>
  <c r="R38" i="51" s="1"/>
  <c r="R39" i="51" s="1"/>
  <c r="R40" i="51" s="1"/>
  <c r="R41" i="51" s="1"/>
  <c r="R42" i="51" s="1"/>
  <c r="R43" i="51" s="1"/>
  <c r="R44" i="51" s="1"/>
  <c r="R45" i="51" s="1"/>
  <c r="R46" i="51" s="1"/>
  <c r="R47" i="51" s="1"/>
  <c r="R48" i="51" s="1"/>
  <c r="R49" i="51" s="1"/>
  <c r="R50" i="51" s="1"/>
  <c r="R51" i="51" s="1"/>
  <c r="R52" i="51" s="1"/>
  <c r="T9" i="42"/>
  <c r="T10" i="42"/>
  <c r="T11" i="42" s="1"/>
  <c r="T12" i="42" s="1"/>
  <c r="T13" i="42" s="1"/>
  <c r="T14" i="42" s="1"/>
  <c r="R53" i="51"/>
  <c r="R54" i="51" s="1"/>
  <c r="R55" i="51" s="1"/>
  <c r="R56" i="51" s="1"/>
  <c r="R57" i="51" s="1"/>
  <c r="R58" i="51" s="1"/>
  <c r="R59" i="51" s="1"/>
  <c r="R60" i="51" s="1"/>
  <c r="R61" i="51" s="1"/>
  <c r="R62" i="51" s="1"/>
  <c r="R63" i="51" s="1"/>
  <c r="R64" i="51" s="1"/>
  <c r="R65" i="51" s="1"/>
  <c r="R66" i="51" s="1"/>
  <c r="R67" i="51" s="1"/>
  <c r="R68" i="51" s="1"/>
  <c r="R69" i="51" s="1"/>
  <c r="R70" i="51" s="1"/>
  <c r="R71" i="51" s="1"/>
  <c r="R72" i="51" s="1"/>
  <c r="R73" i="51" s="1"/>
  <c r="R74" i="51" s="1"/>
  <c r="R75" i="51" s="1"/>
  <c r="R76" i="51" s="1"/>
  <c r="R77" i="51" s="1"/>
  <c r="R78" i="51" s="1"/>
  <c r="R79" i="51" s="1"/>
  <c r="R80" i="51" s="1"/>
  <c r="R81" i="51" s="1"/>
  <c r="R82" i="51" s="1"/>
  <c r="R83" i="51" s="1"/>
  <c r="R84" i="51" s="1"/>
  <c r="R85" i="51" s="1"/>
  <c r="R86" i="51" s="1"/>
  <c r="R87" i="51" s="1"/>
  <c r="R88" i="51" s="1"/>
  <c r="R89" i="51" s="1"/>
  <c r="R90" i="51" s="1"/>
  <c r="R91" i="51" s="1"/>
  <c r="R92" i="51" s="1"/>
  <c r="R93" i="51" s="1"/>
  <c r="R94" i="51" s="1"/>
  <c r="R95" i="51" s="1"/>
  <c r="R96" i="51" s="1"/>
  <c r="R97" i="51" s="1"/>
  <c r="R98" i="51" s="1"/>
  <c r="R99" i="51" s="1"/>
  <c r="R100" i="51" s="1"/>
  <c r="R101" i="51" s="1"/>
  <c r="R102" i="51" s="1"/>
  <c r="R103" i="51" s="1"/>
  <c r="R104" i="51" s="1"/>
  <c r="R105" i="51" s="1"/>
  <c r="R106" i="51" s="1"/>
  <c r="R107" i="51" s="1"/>
  <c r="R108" i="51" s="1"/>
  <c r="R109" i="51" s="1"/>
  <c r="R110" i="51" s="1"/>
  <c r="R111" i="51" s="1"/>
  <c r="R112" i="51" s="1"/>
  <c r="R113" i="51" s="1"/>
  <c r="R114" i="51" s="1"/>
  <c r="R115" i="51" s="1"/>
  <c r="R116" i="51" s="1"/>
  <c r="R117" i="51" s="1"/>
  <c r="R118" i="51" s="1"/>
  <c r="R119" i="51" s="1"/>
  <c r="R120" i="51" s="1"/>
  <c r="R121" i="51" s="1"/>
  <c r="R122" i="51" s="1"/>
  <c r="R123" i="51" s="1"/>
  <c r="R124" i="51" s="1"/>
  <c r="R125" i="51" s="1"/>
  <c r="R126" i="51" s="1"/>
  <c r="R127" i="51" s="1"/>
  <c r="R128" i="51" s="1"/>
  <c r="R129" i="51" s="1"/>
  <c r="R130" i="51" s="1"/>
  <c r="R131" i="51" s="1"/>
  <c r="R132" i="51" s="1"/>
  <c r="R133" i="51" s="1"/>
  <c r="R134" i="51" s="1"/>
  <c r="R135" i="51" s="1"/>
  <c r="R136" i="51" s="1"/>
  <c r="R137" i="51" s="1"/>
  <c r="R138" i="51" s="1"/>
  <c r="R139" i="51" s="1"/>
  <c r="R140" i="51" s="1"/>
  <c r="R141" i="51" s="1"/>
  <c r="R142" i="51" s="1"/>
  <c r="R143" i="51" s="1"/>
  <c r="R144" i="51" s="1"/>
  <c r="R145" i="51" s="1"/>
  <c r="R146" i="51" s="1"/>
  <c r="R147" i="51" s="1"/>
  <c r="R148" i="51" s="1"/>
  <c r="R149" i="51" s="1"/>
  <c r="R150" i="51" s="1"/>
  <c r="R151" i="51" s="1"/>
  <c r="R152" i="51" s="1"/>
  <c r="R153" i="51" s="1"/>
  <c r="R154" i="51" s="1"/>
  <c r="R155" i="51" s="1"/>
  <c r="R156" i="51" s="1"/>
  <c r="R157" i="51" s="1"/>
  <c r="R158" i="51" s="1"/>
  <c r="R21" i="40"/>
  <c r="R22" i="40" s="1"/>
  <c r="R23" i="40" s="1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34" i="40" s="1"/>
  <c r="R35" i="40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 s="1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159" i="51"/>
  <c r="R160" i="51" s="1"/>
  <c r="R161" i="51" s="1"/>
  <c r="R162" i="51" s="1"/>
  <c r="R163" i="51" s="1"/>
  <c r="R164" i="51" s="1"/>
  <c r="R165" i="51" s="1"/>
  <c r="R166" i="51" s="1"/>
  <c r="R167" i="51" s="1"/>
  <c r="R168" i="51" s="1"/>
  <c r="R169" i="51" s="1"/>
  <c r="R170" i="51" s="1"/>
  <c r="R171" i="51" s="1"/>
  <c r="T15" i="42"/>
  <c r="T16" i="42" s="1"/>
  <c r="T17" i="42" s="1"/>
  <c r="T18" i="42" s="1"/>
  <c r="T19" i="42" s="1"/>
  <c r="T20" i="42" s="1"/>
  <c r="T21" i="42" s="1"/>
  <c r="T22" i="42" s="1"/>
  <c r="T23" i="42" s="1"/>
  <c r="T24" i="42" s="1"/>
  <c r="T25" i="42" s="1"/>
  <c r="T26" i="42" s="1"/>
  <c r="T27" i="42" s="1"/>
  <c r="T28" i="42" s="1"/>
  <c r="T29" i="42" s="1"/>
  <c r="T30" i="42"/>
  <c r="R172" i="51"/>
  <c r="R173" i="51" s="1"/>
  <c r="R174" i="51" s="1"/>
  <c r="R175" i="51" s="1"/>
  <c r="R176" i="51" s="1"/>
  <c r="R177" i="51" s="1"/>
  <c r="R178" i="51" s="1"/>
  <c r="R179" i="51" s="1"/>
  <c r="R180" i="51" s="1"/>
  <c r="R181" i="51" s="1"/>
  <c r="R182" i="51" s="1"/>
  <c r="R183" i="51" s="1"/>
  <c r="R184" i="51" s="1"/>
  <c r="R185" i="51" s="1"/>
  <c r="R186" i="51" s="1"/>
  <c r="R187" i="51" s="1"/>
  <c r="R188" i="51" s="1"/>
  <c r="R189" i="51" s="1"/>
  <c r="R185" i="40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17" i="40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R190" i="51"/>
  <c r="R191" i="51" s="1"/>
  <c r="R192" i="51" s="1"/>
  <c r="R193" i="51" s="1"/>
  <c r="R194" i="51" s="1"/>
  <c r="R195" i="51" s="1"/>
  <c r="R196" i="51" s="1"/>
  <c r="R197" i="51" s="1"/>
  <c r="R198" i="51" s="1"/>
  <c r="R199" i="51" s="1"/>
  <c r="R200" i="51" s="1"/>
  <c r="R201" i="51" s="1"/>
  <c r="R202" i="51" s="1"/>
  <c r="R203" i="51" s="1"/>
  <c r="R204" i="51" s="1"/>
  <c r="R205" i="51" s="1"/>
  <c r="R206" i="51" s="1"/>
  <c r="R207" i="51" s="1"/>
  <c r="R208" i="51" s="1"/>
  <c r="R209" i="51" s="1"/>
  <c r="R210" i="51" s="1"/>
  <c r="R211" i="51" s="1"/>
  <c r="R212" i="51" s="1"/>
  <c r="R213" i="51" s="1"/>
  <c r="R214" i="51" s="1"/>
  <c r="R215" i="51" s="1"/>
  <c r="R216" i="51" s="1"/>
  <c r="R217" i="51" s="1"/>
  <c r="R218" i="51" s="1"/>
  <c r="T31" i="42"/>
  <c r="T32" i="42"/>
  <c r="R219" i="51"/>
  <c r="R220" i="51"/>
  <c r="R221" i="51" s="1"/>
  <c r="R222" i="51" s="1"/>
  <c r="R223" i="51" s="1"/>
  <c r="R224" i="51" s="1"/>
  <c r="R225" i="51" s="1"/>
  <c r="R226" i="51" s="1"/>
  <c r="R227" i="51" s="1"/>
  <c r="R228" i="51" s="1"/>
  <c r="R229" i="51" s="1"/>
  <c r="R230" i="51" s="1"/>
  <c r="R231" i="51" s="1"/>
  <c r="R232" i="51" s="1"/>
  <c r="R233" i="51" s="1"/>
  <c r="R234" i="51" s="1"/>
  <c r="R235" i="51" s="1"/>
  <c r="R236" i="51" s="1"/>
  <c r="R237" i="51" s="1"/>
  <c r="R238" i="51" s="1"/>
  <c r="R239" i="51" s="1"/>
  <c r="R240" i="51" s="1"/>
  <c r="R241" i="51" s="1"/>
  <c r="R242" i="51" s="1"/>
  <c r="R243" i="51" s="1"/>
  <c r="R244" i="51" s="1"/>
  <c r="R245" i="51" s="1"/>
  <c r="R246" i="51" s="1"/>
  <c r="R247" i="51" s="1"/>
  <c r="R248" i="51" s="1"/>
  <c r="R249" i="51" s="1"/>
  <c r="R250" i="51" s="1"/>
  <c r="R251" i="51" s="1"/>
  <c r="R252" i="51" s="1"/>
  <c r="R253" i="51" s="1"/>
  <c r="R254" i="51" s="1"/>
  <c r="R255" i="51" s="1"/>
  <c r="R256" i="51" s="1"/>
  <c r="R257" i="51" s="1"/>
  <c r="R258" i="51" s="1"/>
  <c r="R259" i="51" s="1"/>
  <c r="R260" i="51" s="1"/>
  <c r="R261" i="51" s="1"/>
  <c r="R262" i="51" s="1"/>
  <c r="R263" i="51" s="1"/>
  <c r="R264" i="51" s="1"/>
  <c r="R265" i="51" s="1"/>
  <c r="R266" i="51" s="1"/>
  <c r="R267" i="51" s="1"/>
  <c r="T33" i="42"/>
  <c r="T34" i="42"/>
  <c r="T35" i="42"/>
  <c r="T36" i="42"/>
  <c r="T37" i="42"/>
  <c r="T38" i="42" l="1"/>
  <c r="T39" i="42" l="1"/>
  <c r="T40" i="42" l="1"/>
  <c r="T41" i="42" l="1"/>
  <c r="T42" i="42" l="1"/>
  <c r="T43" i="42" l="1"/>
  <c r="T44" i="42" l="1"/>
  <c r="T45" i="42" l="1"/>
  <c r="T46" i="42" l="1"/>
  <c r="T47" i="42" l="1"/>
  <c r="T48" i="42" l="1"/>
  <c r="T49" i="42" l="1"/>
  <c r="T50" i="42" l="1"/>
  <c r="T51" i="42" l="1"/>
  <c r="T52" i="42" l="1"/>
  <c r="T53" i="42" l="1"/>
  <c r="T54" i="42" l="1"/>
  <c r="T55" i="42" l="1"/>
  <c r="T56" i="42" l="1"/>
  <c r="T57" i="42" l="1"/>
  <c r="T58" i="42" l="1"/>
  <c r="T59" i="42" l="1"/>
  <c r="T60" i="42" l="1"/>
  <c r="T61" i="42" l="1"/>
  <c r="T62" i="42" l="1"/>
  <c r="T63" i="42" l="1"/>
  <c r="T64" i="42" l="1"/>
  <c r="T65" i="42" l="1"/>
  <c r="T66" i="42" l="1"/>
  <c r="T67" i="42" l="1"/>
  <c r="T68" i="42" l="1"/>
  <c r="T69" i="42" l="1"/>
  <c r="T70" i="42" l="1"/>
  <c r="T71" i="42" l="1"/>
  <c r="T72" i="42" l="1"/>
  <c r="T73" i="42" l="1"/>
  <c r="T74" i="42" l="1"/>
  <c r="T75" i="42" l="1"/>
  <c r="T76" i="42" l="1"/>
  <c r="T77" i="42" l="1"/>
  <c r="T78" i="42" l="1"/>
  <c r="T79" i="42" l="1"/>
  <c r="T80" i="42" l="1"/>
  <c r="T81" i="42" l="1"/>
  <c r="T82" i="42" l="1"/>
  <c r="T83" i="42" l="1"/>
  <c r="T84" i="42" l="1"/>
  <c r="T85" i="42" l="1"/>
  <c r="T86" i="42" l="1"/>
  <c r="T87" i="42" l="1"/>
  <c r="T88" i="42" l="1"/>
  <c r="T89" i="42" l="1"/>
  <c r="T90" i="42" l="1"/>
  <c r="T91" i="42" l="1"/>
  <c r="T92" i="42" l="1"/>
  <c r="T93" i="42" l="1"/>
  <c r="T94" i="42" l="1"/>
  <c r="T95" i="42" l="1"/>
  <c r="T96" i="42" l="1"/>
  <c r="T97" i="42" l="1"/>
  <c r="T98" i="42" l="1"/>
  <c r="T99" i="42" l="1"/>
  <c r="T100" i="42" l="1"/>
  <c r="T101" i="42" l="1"/>
  <c r="T102" i="42" l="1"/>
  <c r="T103" i="42" l="1"/>
  <c r="T104" i="42" l="1"/>
  <c r="T105" i="42" l="1"/>
  <c r="T106" i="42" l="1"/>
  <c r="T107" i="42" l="1"/>
  <c r="T108" i="42" l="1"/>
  <c r="T109" i="42" l="1"/>
  <c r="T110" i="42" l="1"/>
  <c r="T111" i="42" l="1"/>
  <c r="T112" i="42" l="1"/>
  <c r="T113" i="42" l="1"/>
  <c r="T114" i="42" l="1"/>
  <c r="T115" i="42" l="1"/>
  <c r="T116" i="42" l="1"/>
  <c r="T117" i="42" l="1"/>
  <c r="T118" i="42" l="1"/>
  <c r="T119" i="42" l="1"/>
  <c r="T120" i="42" l="1"/>
  <c r="T121" i="42" l="1"/>
  <c r="T122" i="42" l="1"/>
  <c r="T123" i="42" l="1"/>
  <c r="T124" i="42" l="1"/>
  <c r="T125" i="42" l="1"/>
  <c r="T126" i="42" l="1"/>
  <c r="T127" i="42" l="1"/>
  <c r="T128" i="42" l="1"/>
  <c r="T129" i="42" l="1"/>
  <c r="T130" i="42" l="1"/>
  <c r="T131" i="42" l="1"/>
  <c r="T132" i="42" l="1"/>
  <c r="T133" i="42" l="1"/>
  <c r="T134" i="42" l="1"/>
  <c r="T135" i="42" l="1"/>
  <c r="T136" i="42" l="1"/>
  <c r="T137" i="42" l="1"/>
  <c r="T138" i="42" l="1"/>
  <c r="T139" i="42" l="1"/>
  <c r="T140" i="42" l="1"/>
  <c r="T141" i="42" l="1"/>
  <c r="T142" i="42" l="1"/>
  <c r="T143" i="42" l="1"/>
  <c r="T144" i="42" l="1"/>
  <c r="T145" i="42" l="1"/>
  <c r="T146" i="42" l="1"/>
  <c r="T147" i="42" l="1"/>
  <c r="T148" i="42" l="1"/>
  <c r="T149" i="42" l="1"/>
  <c r="T150" i="42" l="1"/>
  <c r="T151" i="42" l="1"/>
  <c r="T152" i="42" l="1"/>
  <c r="T153" i="42" l="1"/>
  <c r="T154" i="42" l="1"/>
  <c r="T155" i="42" l="1"/>
  <c r="T156" i="42" l="1"/>
  <c r="T157" i="42" l="1"/>
  <c r="T158" i="42" l="1"/>
  <c r="T159" i="42" l="1"/>
  <c r="T160" i="42" l="1"/>
  <c r="T161" i="42" l="1"/>
  <c r="T162" i="42" l="1"/>
  <c r="T163" i="42" l="1"/>
  <c r="T164" i="42" l="1"/>
  <c r="T165" i="42" l="1"/>
  <c r="T166" i="42" l="1"/>
  <c r="T167" i="42" l="1"/>
  <c r="T168" i="42" l="1"/>
  <c r="T169" i="42" l="1"/>
  <c r="T170" i="42" l="1"/>
  <c r="T171" i="42" l="1"/>
  <c r="T172" i="42" l="1"/>
  <c r="T173" i="42" l="1"/>
  <c r="T174" i="42" l="1"/>
  <c r="T175" i="42" l="1"/>
  <c r="T176" i="42" l="1"/>
  <c r="T177" i="42" l="1"/>
  <c r="T178" i="42" l="1"/>
  <c r="T179" i="42" l="1"/>
  <c r="T180" i="42" l="1"/>
  <c r="T181" i="42" l="1"/>
  <c r="T182" i="42" l="1"/>
  <c r="T183" i="42" l="1"/>
  <c r="T184" i="42" l="1"/>
  <c r="T185" i="42" l="1"/>
  <c r="T186" i="42" l="1"/>
  <c r="T187" i="42" l="1"/>
  <c r="T188" i="42" l="1"/>
  <c r="T189" i="42" l="1"/>
  <c r="T190" i="42" l="1"/>
  <c r="T191" i="42" l="1"/>
  <c r="T192" i="42" l="1"/>
  <c r="T193" i="42" l="1"/>
  <c r="T194" i="42" l="1"/>
  <c r="T195" i="42" l="1"/>
  <c r="T196" i="42" l="1"/>
  <c r="T197" i="42" l="1"/>
  <c r="T198" i="42" l="1"/>
  <c r="T199" i="42" l="1"/>
  <c r="T200" i="42" l="1"/>
  <c r="T201" i="42" l="1"/>
  <c r="T202" i="42" l="1"/>
  <c r="T203" i="42" l="1"/>
  <c r="T204" i="42" l="1"/>
  <c r="T205" i="42" l="1"/>
  <c r="T206" i="42" l="1"/>
  <c r="T207" i="42" l="1"/>
  <c r="T208" i="42" l="1"/>
  <c r="T209" i="42" l="1"/>
  <c r="T210" i="42" l="1"/>
  <c r="T211" i="42" l="1"/>
  <c r="T212" i="42" l="1"/>
  <c r="T213" i="42" l="1"/>
  <c r="T214" i="42" l="1"/>
  <c r="T215" i="42" l="1"/>
  <c r="T216" i="42" l="1"/>
  <c r="T217" i="42" l="1"/>
  <c r="T218" i="42" l="1"/>
  <c r="T219" i="42" l="1"/>
  <c r="T220" i="42" l="1"/>
  <c r="T221" i="42" l="1"/>
  <c r="T222" i="42" l="1"/>
  <c r="T223" i="42" l="1"/>
  <c r="T224" i="42" l="1"/>
  <c r="T225" i="42" l="1"/>
  <c r="T226" i="42" l="1"/>
  <c r="T227" i="42" l="1"/>
  <c r="T228" i="42" l="1"/>
  <c r="T229" i="42" l="1"/>
  <c r="T230" i="42" l="1"/>
  <c r="T231" i="42" l="1"/>
  <c r="T232" i="42" l="1"/>
  <c r="T233" i="42" l="1"/>
  <c r="T234" i="42" l="1"/>
  <c r="T235" i="42" l="1"/>
  <c r="T236" i="42" l="1"/>
  <c r="T237" i="42" l="1"/>
  <c r="T238" i="42" l="1"/>
  <c r="T239" i="42" l="1"/>
  <c r="T240" i="42" l="1"/>
  <c r="T241" i="42" l="1"/>
  <c r="T242" i="42" l="1"/>
  <c r="T243" i="42" l="1"/>
  <c r="T244" i="42" l="1"/>
  <c r="T245" i="42" l="1"/>
  <c r="T246" i="42" l="1"/>
  <c r="T247" i="42" l="1"/>
  <c r="T248" i="42" l="1"/>
  <c r="T249" i="42" l="1"/>
  <c r="T250" i="42" l="1"/>
  <c r="T251" i="42" l="1"/>
  <c r="T252" i="42" l="1"/>
  <c r="T253" i="42" l="1"/>
  <c r="T254" i="42" l="1"/>
  <c r="T255" i="42" l="1"/>
  <c r="T256" i="42" l="1"/>
  <c r="T257" i="42" l="1"/>
  <c r="T258" i="42" l="1"/>
  <c r="T259" i="42" l="1"/>
  <c r="T260" i="42" l="1"/>
  <c r="T261" i="42" l="1"/>
  <c r="T262" i="42" l="1"/>
  <c r="T263" i="42" l="1"/>
  <c r="T264" i="42" l="1"/>
  <c r="T265" i="42" l="1"/>
  <c r="T266" i="42" l="1"/>
  <c r="T267" i="42" l="1"/>
  <c r="T268" i="42" l="1"/>
  <c r="T269" i="42" l="1"/>
  <c r="T270" i="42" l="1"/>
  <c r="T271" i="42" l="1"/>
  <c r="T272" i="42" l="1"/>
  <c r="T273" i="42" l="1"/>
  <c r="T274" i="42" l="1"/>
  <c r="T275" i="42" l="1"/>
  <c r="T276" i="42" l="1"/>
  <c r="T277" i="42" l="1"/>
  <c r="T278" i="42" l="1"/>
  <c r="T279" i="42" l="1"/>
  <c r="T280" i="42" l="1"/>
  <c r="T281" i="42" l="1"/>
  <c r="T282" i="42" l="1"/>
  <c r="T283" i="42" l="1"/>
  <c r="T284" i="42" l="1"/>
  <c r="T285" i="42" s="1"/>
  <c r="T286" i="42" s="1"/>
  <c r="T287" i="42" s="1"/>
  <c r="T288" i="42" s="1"/>
  <c r="T289" i="42" s="1"/>
  <c r="I7" i="29" l="1"/>
  <c r="D3" i="43"/>
  <c r="D3" i="48"/>
  <c r="H3" i="51"/>
  <c r="H3" i="40"/>
  <c r="D3" i="52"/>
  <c r="D3" i="39"/>
  <c r="J3" i="42"/>
  <c r="E3" i="43"/>
  <c r="K3" i="43"/>
  <c r="E3" i="48"/>
  <c r="H3" i="48" s="1"/>
  <c r="G3" i="48"/>
  <c r="K3" i="52"/>
  <c r="E3" i="52"/>
  <c r="E3" i="39"/>
  <c r="K3" i="39"/>
  <c r="H3" i="43"/>
  <c r="L3" i="43"/>
  <c r="H3" i="52"/>
  <c r="L3" i="52"/>
  <c r="H3" i="39"/>
  <c r="L3" i="39"/>
  <c r="O3" i="39" l="1"/>
  <c r="N3" i="39"/>
  <c r="M3" i="39"/>
  <c r="O3" i="52"/>
  <c r="N3" i="52"/>
  <c r="M3" i="52"/>
  <c r="O3" i="43"/>
  <c r="N3" i="43"/>
  <c r="M3" i="43"/>
  <c r="K3" i="48"/>
  <c r="J3" i="48"/>
  <c r="I3" i="48"/>
  <c r="I6" i="29"/>
  <c r="S3" i="39" a="1"/>
  <c r="U3" i="43" a="1"/>
  <c r="U9" i="43" a="1"/>
  <c r="U13" i="43" a="1"/>
  <c r="T3" i="39" a="1"/>
  <c r="T9" i="39" a="1"/>
  <c r="O3" i="48" a="1"/>
  <c r="U9" i="39" a="1"/>
  <c r="U13" i="39" a="1"/>
  <c r="U3" i="39" a="1"/>
  <c r="P9" i="48" a="1"/>
  <c r="P3" i="48" a="1"/>
  <c r="S3" i="52" a="1"/>
  <c r="Q3" i="48" a="1"/>
  <c r="Q13" i="48" a="1"/>
  <c r="Q9" i="48" a="1"/>
  <c r="T9" i="52" a="1"/>
  <c r="T3" i="52" a="1"/>
  <c r="G3" i="39"/>
  <c r="G3" i="52"/>
  <c r="G3" i="43"/>
  <c r="F3" i="39"/>
  <c r="F3" i="52"/>
  <c r="F3" i="43"/>
  <c r="I5" i="51"/>
  <c r="I16" i="51"/>
  <c r="I21" i="51"/>
  <c r="L12" i="42"/>
  <c r="L24" i="52"/>
  <c r="F4" i="43"/>
  <c r="I3" i="40"/>
  <c r="J21" i="51"/>
  <c r="I18" i="51"/>
  <c r="H10" i="51"/>
  <c r="I25" i="51"/>
  <c r="K21" i="52"/>
  <c r="L15" i="42"/>
  <c r="K15" i="52"/>
  <c r="H9" i="40"/>
  <c r="J17" i="51"/>
  <c r="R8" i="45"/>
  <c r="K23" i="39"/>
  <c r="L22" i="39"/>
  <c r="J15" i="51"/>
  <c r="H4" i="51"/>
  <c r="K24" i="52"/>
  <c r="L23" i="39"/>
  <c r="G4" i="52"/>
  <c r="H11" i="40"/>
  <c r="I19" i="40"/>
  <c r="K24" i="39"/>
  <c r="H7" i="40"/>
  <c r="K16" i="43"/>
  <c r="K11" i="42"/>
  <c r="J5" i="40"/>
  <c r="L5" i="42"/>
  <c r="K4" i="42"/>
  <c r="K28" i="52"/>
  <c r="J7" i="51"/>
  <c r="H12" i="40"/>
  <c r="J6" i="51"/>
  <c r="K6" i="42"/>
  <c r="F6" i="43"/>
  <c r="J27" i="51"/>
  <c r="F6" i="52"/>
  <c r="F6" i="39"/>
  <c r="H14" i="51"/>
  <c r="H7" i="51"/>
  <c r="H15" i="48"/>
  <c r="I22" i="51"/>
  <c r="F4" i="52"/>
  <c r="J13" i="51"/>
  <c r="J21" i="40"/>
  <c r="F5" i="39"/>
  <c r="K8" i="42"/>
  <c r="H21" i="51"/>
  <c r="K3" i="42"/>
  <c r="I3" i="51"/>
  <c r="G5" i="39"/>
  <c r="F7" i="52"/>
  <c r="I20" i="51"/>
  <c r="K13" i="42"/>
  <c r="L28" i="52"/>
  <c r="K22" i="39"/>
  <c r="K7" i="42"/>
  <c r="H18" i="40"/>
  <c r="H23" i="51"/>
  <c r="G4" i="43"/>
  <c r="K16" i="39"/>
  <c r="G18" i="48"/>
  <c r="I8" i="40"/>
  <c r="H27" i="51"/>
  <c r="L24" i="39"/>
  <c r="K29" i="52"/>
  <c r="L18" i="43"/>
  <c r="G6" i="39"/>
  <c r="H9" i="51"/>
  <c r="I18" i="40"/>
  <c r="I11" i="51"/>
  <c r="I27" i="51"/>
  <c r="L26" i="52"/>
  <c r="G7" i="39"/>
  <c r="L20" i="43"/>
  <c r="I4" i="40"/>
  <c r="I16" i="40"/>
  <c r="J13" i="40"/>
  <c r="I14" i="40"/>
  <c r="H18" i="48"/>
  <c r="J4" i="51"/>
  <c r="H14" i="40"/>
  <c r="J8" i="51"/>
  <c r="K19" i="52"/>
  <c r="F7" i="43"/>
  <c r="V25" i="45"/>
  <c r="I13" i="51"/>
  <c r="J12" i="51"/>
  <c r="K23" i="52"/>
  <c r="R5" i="45"/>
  <c r="J4" i="40"/>
  <c r="L29" i="52"/>
  <c r="I12" i="51"/>
  <c r="L17" i="52"/>
  <c r="H20" i="51"/>
  <c r="H17" i="40"/>
  <c r="K15" i="42"/>
  <c r="G7" i="52"/>
  <c r="L21" i="43"/>
  <c r="H19" i="48"/>
  <c r="G15" i="48"/>
  <c r="F5" i="43"/>
  <c r="H13" i="40"/>
  <c r="F7" i="39"/>
  <c r="K21" i="43"/>
  <c r="I9" i="51"/>
  <c r="H8" i="51"/>
  <c r="I10" i="51"/>
  <c r="J20" i="51"/>
  <c r="Q9" i="45"/>
  <c r="H25" i="51"/>
  <c r="K17" i="52"/>
  <c r="G7" i="43"/>
  <c r="L20" i="39"/>
  <c r="L14" i="42"/>
  <c r="K9" i="42"/>
  <c r="L19" i="52"/>
  <c r="J5" i="51"/>
  <c r="L8" i="42"/>
  <c r="L18" i="52"/>
  <c r="L22" i="52"/>
  <c r="L13" i="42"/>
  <c r="K17" i="39"/>
  <c r="K14" i="42"/>
  <c r="K12" i="42"/>
  <c r="K21" i="39"/>
  <c r="H26" i="51"/>
  <c r="J6" i="42"/>
  <c r="R7" i="45"/>
  <c r="H20" i="40"/>
  <c r="H10" i="40"/>
  <c r="K15" i="43"/>
  <c r="K20" i="43"/>
  <c r="K17" i="43"/>
  <c r="Q6" i="45"/>
  <c r="I12" i="40"/>
  <c r="J14" i="40"/>
  <c r="Q4" i="45"/>
  <c r="H22" i="51"/>
  <c r="K5" i="42"/>
  <c r="I17" i="51"/>
  <c r="K18" i="52"/>
  <c r="Q8" i="45"/>
  <c r="J4" i="42"/>
  <c r="J8" i="40"/>
  <c r="K10" i="42"/>
  <c r="I17" i="40"/>
  <c r="G17" i="48"/>
  <c r="J11" i="51"/>
  <c r="F5" i="52"/>
  <c r="I9" i="40"/>
  <c r="H5" i="40"/>
  <c r="L3" i="42"/>
  <c r="H24" i="51"/>
  <c r="L15" i="39"/>
  <c r="I6" i="40"/>
  <c r="L4" i="42"/>
  <c r="J18" i="51"/>
  <c r="Q5" i="45"/>
  <c r="J10" i="40"/>
  <c r="J18" i="40"/>
  <c r="J14" i="51"/>
  <c r="H15" i="40"/>
  <c r="H19" i="51"/>
  <c r="I15" i="40"/>
  <c r="L23" i="52"/>
  <c r="H5" i="51"/>
  <c r="K15" i="39"/>
  <c r="G19" i="48"/>
  <c r="J16" i="40"/>
  <c r="I19" i="51"/>
  <c r="I15" i="51"/>
  <c r="G16" i="48"/>
  <c r="K20" i="39"/>
  <c r="L21" i="52"/>
  <c r="J19" i="40"/>
  <c r="J6" i="40"/>
  <c r="K18" i="39"/>
  <c r="I7" i="51"/>
  <c r="L16" i="43"/>
  <c r="J11" i="40"/>
  <c r="K26" i="52"/>
  <c r="L19" i="39"/>
  <c r="H15" i="51"/>
  <c r="K18" i="43"/>
  <c r="I20" i="40"/>
  <c r="J25" i="51"/>
  <c r="J26" i="51"/>
  <c r="J12" i="40"/>
  <c r="J3" i="51"/>
  <c r="J9" i="51"/>
  <c r="G6" i="52"/>
  <c r="L6" i="42"/>
  <c r="L27" i="52"/>
  <c r="L16" i="39"/>
  <c r="I8" i="51"/>
  <c r="H19" i="40"/>
  <c r="I6" i="51"/>
  <c r="H17" i="48"/>
  <c r="R6" i="45"/>
  <c r="K16" i="52"/>
  <c r="J3" i="40"/>
  <c r="H21" i="40"/>
  <c r="J9" i="40"/>
  <c r="J20" i="40"/>
  <c r="I7" i="40"/>
  <c r="J7" i="40"/>
  <c r="L15" i="52"/>
  <c r="I5" i="40"/>
  <c r="I26" i="51"/>
  <c r="J17" i="40"/>
  <c r="J23" i="51"/>
  <c r="I11" i="40"/>
  <c r="L20" i="52"/>
  <c r="G5" i="52"/>
  <c r="H8" i="40"/>
  <c r="J10" i="51"/>
  <c r="L21" i="39"/>
  <c r="K19" i="39"/>
  <c r="L7" i="42"/>
  <c r="L17" i="39"/>
  <c r="K19" i="43"/>
  <c r="H16" i="51"/>
  <c r="L10" i="42"/>
  <c r="L15" i="43"/>
  <c r="H17" i="51"/>
  <c r="G4" i="39"/>
  <c r="K30" i="52"/>
  <c r="L11" i="42"/>
  <c r="L25" i="52"/>
  <c r="L16" i="52"/>
  <c r="H6" i="40"/>
  <c r="J5" i="42"/>
  <c r="H6" i="51"/>
  <c r="J22" i="51"/>
  <c r="K25" i="52"/>
  <c r="L30" i="52"/>
  <c r="H4" i="40"/>
  <c r="L19" i="43"/>
  <c r="G5" i="43"/>
  <c r="J15" i="40"/>
  <c r="H11" i="51"/>
  <c r="H13" i="51"/>
  <c r="G6" i="43"/>
  <c r="F4" i="39"/>
  <c r="I4" i="51"/>
  <c r="Q7" i="45"/>
  <c r="Q3" i="45"/>
  <c r="J24" i="51"/>
  <c r="K27" i="52"/>
  <c r="J16" i="51"/>
  <c r="L9" i="42"/>
  <c r="L17" i="43"/>
  <c r="H18" i="51"/>
  <c r="L18" i="39"/>
  <c r="I21" i="40"/>
  <c r="H12" i="51"/>
  <c r="K20" i="52"/>
  <c r="R4" i="45"/>
  <c r="I10" i="40"/>
  <c r="I23" i="51"/>
  <c r="I14" i="51"/>
  <c r="K22" i="52"/>
  <c r="I13" i="40"/>
  <c r="H16" i="40"/>
  <c r="J19" i="51"/>
  <c r="R9" i="45"/>
  <c r="I24" i="51"/>
  <c r="H16" i="48"/>
  <c r="U9" i="52" a="1"/>
  <c r="U3" i="52" a="1"/>
  <c r="U13" i="52" a="1"/>
  <c r="S3" i="43" a="1"/>
  <c r="T9" i="43" a="1"/>
  <c r="T3" i="43" a="1"/>
  <c r="T5" i="43" l="1"/>
  <c r="T3" i="43"/>
  <c r="T4" i="43"/>
  <c r="T9" i="43"/>
  <c r="T10" i="43"/>
  <c r="S5" i="43"/>
  <c r="S4" i="43"/>
  <c r="S3" i="43"/>
  <c r="AA3" i="43" s="1" a="1"/>
  <c r="U13" i="52"/>
  <c r="AA13" i="52" s="1"/>
  <c r="U3" i="52"/>
  <c r="U5" i="52"/>
  <c r="U4" i="52"/>
  <c r="U10" i="52"/>
  <c r="U9" i="52"/>
  <c r="K24" i="51"/>
  <c r="L24" i="51" s="1"/>
  <c r="M16" i="40"/>
  <c r="K13" i="40"/>
  <c r="L13" i="40" s="1"/>
  <c r="M22" i="52"/>
  <c r="K14" i="51"/>
  <c r="P14" i="51" s="1"/>
  <c r="K23" i="51"/>
  <c r="P23" i="51" s="1"/>
  <c r="K10" i="40"/>
  <c r="L10" i="40" s="1"/>
  <c r="M20" i="52"/>
  <c r="M12" i="51"/>
  <c r="K21" i="40"/>
  <c r="L21" i="40" s="1"/>
  <c r="M18" i="51"/>
  <c r="M27" i="52"/>
  <c r="S3" i="45"/>
  <c r="S7" i="45"/>
  <c r="K4" i="51"/>
  <c r="L4" i="51" s="1"/>
  <c r="I4" i="39"/>
  <c r="M13" i="51"/>
  <c r="M11" i="51"/>
  <c r="M4" i="40"/>
  <c r="M25" i="52"/>
  <c r="M6" i="51"/>
  <c r="M6" i="40"/>
  <c r="M30" i="52"/>
  <c r="M17" i="51"/>
  <c r="M16" i="51"/>
  <c r="M19" i="43"/>
  <c r="M19" i="39"/>
  <c r="M8" i="40"/>
  <c r="K11" i="40"/>
  <c r="L11" i="40" s="1"/>
  <c r="K26" i="51"/>
  <c r="P26" i="51" s="1"/>
  <c r="K5" i="40"/>
  <c r="P5" i="40" s="1"/>
  <c r="K7" i="40"/>
  <c r="L7" i="40" s="1"/>
  <c r="M21" i="40"/>
  <c r="M16" i="52"/>
  <c r="K6" i="51"/>
  <c r="P6" i="51" s="1"/>
  <c r="M19" i="40"/>
  <c r="K8" i="51"/>
  <c r="L8" i="51" s="1"/>
  <c r="K20" i="40"/>
  <c r="L20" i="40" s="1"/>
  <c r="M18" i="43"/>
  <c r="M15" i="51"/>
  <c r="M26" i="52"/>
  <c r="K7" i="51"/>
  <c r="L7" i="51" s="1"/>
  <c r="M18" i="39"/>
  <c r="M20" i="39"/>
  <c r="I16" i="48"/>
  <c r="K15" i="51"/>
  <c r="P15" i="51" s="1"/>
  <c r="K19" i="51"/>
  <c r="P19" i="51" s="1"/>
  <c r="I19" i="48"/>
  <c r="M15" i="39"/>
  <c r="M5" i="51"/>
  <c r="K15" i="40"/>
  <c r="L15" i="40" s="1"/>
  <c r="M19" i="51"/>
  <c r="M15" i="40"/>
  <c r="S5" i="45"/>
  <c r="K6" i="40"/>
  <c r="P6" i="40" s="1"/>
  <c r="M24" i="51"/>
  <c r="M5" i="40"/>
  <c r="K9" i="40"/>
  <c r="P9" i="40" s="1"/>
  <c r="I5" i="52"/>
  <c r="I17" i="48"/>
  <c r="K17" i="40"/>
  <c r="P17" i="40" s="1"/>
  <c r="M10" i="42"/>
  <c r="N10" i="42" s="1"/>
  <c r="S8" i="45"/>
  <c r="M18" i="52"/>
  <c r="K17" i="51"/>
  <c r="L17" i="51" s="1"/>
  <c r="M5" i="42"/>
  <c r="N5" i="42" s="1"/>
  <c r="M22" i="51"/>
  <c r="S4" i="45"/>
  <c r="K12" i="40"/>
  <c r="L12" i="40" s="1"/>
  <c r="S6" i="45"/>
  <c r="M17" i="43"/>
  <c r="M20" i="43"/>
  <c r="M15" i="43"/>
  <c r="M10" i="40"/>
  <c r="M20" i="40"/>
  <c r="M26" i="51"/>
  <c r="M21" i="39"/>
  <c r="M12" i="42"/>
  <c r="N12" i="42" s="1"/>
  <c r="M14" i="42"/>
  <c r="R14" i="42" s="1"/>
  <c r="M17" i="39"/>
  <c r="M9" i="42"/>
  <c r="R9" i="42" s="1"/>
  <c r="M17" i="52"/>
  <c r="M25" i="51"/>
  <c r="S9" i="45"/>
  <c r="K10" i="51"/>
  <c r="P10" i="51" s="1"/>
  <c r="M8" i="51"/>
  <c r="K9" i="51"/>
  <c r="P9" i="51" s="1"/>
  <c r="M21" i="43"/>
  <c r="I7" i="39"/>
  <c r="M13" i="40"/>
  <c r="I5" i="43"/>
  <c r="I15" i="48"/>
  <c r="M15" i="42"/>
  <c r="N15" i="42" s="1"/>
  <c r="M17" i="40"/>
  <c r="M20" i="51"/>
  <c r="K12" i="51"/>
  <c r="P12" i="51" s="1"/>
  <c r="M23" i="52"/>
  <c r="K13" i="51"/>
  <c r="L13" i="51" s="1"/>
  <c r="I7" i="43"/>
  <c r="M19" i="52"/>
  <c r="M14" i="40"/>
  <c r="K14" i="40"/>
  <c r="L14" i="40" s="1"/>
  <c r="K16" i="40"/>
  <c r="L16" i="40" s="1"/>
  <c r="K4" i="40"/>
  <c r="L4" i="40" s="1"/>
  <c r="K27" i="51"/>
  <c r="P27" i="51" s="1"/>
  <c r="K11" i="51"/>
  <c r="L11" i="51" s="1"/>
  <c r="K18" i="40"/>
  <c r="L18" i="40" s="1"/>
  <c r="M9" i="51"/>
  <c r="M29" i="52"/>
  <c r="M27" i="51"/>
  <c r="K8" i="40"/>
  <c r="P8" i="40" s="1"/>
  <c r="I18" i="48"/>
  <c r="M16" i="39"/>
  <c r="M23" i="51"/>
  <c r="M18" i="40"/>
  <c r="M7" i="42"/>
  <c r="N7" i="42" s="1"/>
  <c r="M22" i="39"/>
  <c r="M13" i="42"/>
  <c r="N13" i="42" s="1"/>
  <c r="K20" i="51"/>
  <c r="L20" i="51" s="1"/>
  <c r="I7" i="52"/>
  <c r="K3" i="51"/>
  <c r="M3" i="42"/>
  <c r="M21" i="51"/>
  <c r="M8" i="42"/>
  <c r="N8" i="42" s="1"/>
  <c r="I5" i="39"/>
  <c r="I4" i="52"/>
  <c r="K22" i="51"/>
  <c r="P22" i="51" s="1"/>
  <c r="M7" i="51"/>
  <c r="M14" i="51"/>
  <c r="I6" i="39"/>
  <c r="I6" i="52"/>
  <c r="I6" i="43"/>
  <c r="M6" i="42"/>
  <c r="N6" i="42" s="1"/>
  <c r="M12" i="40"/>
  <c r="M28" i="52"/>
  <c r="M4" i="42"/>
  <c r="N4" i="42" s="1"/>
  <c r="M11" i="42"/>
  <c r="N11" i="42" s="1"/>
  <c r="M16" i="43"/>
  <c r="M7" i="40"/>
  <c r="M24" i="39"/>
  <c r="K19" i="40"/>
  <c r="L19" i="40" s="1"/>
  <c r="M11" i="40"/>
  <c r="M24" i="52"/>
  <c r="M4" i="51"/>
  <c r="M23" i="39"/>
  <c r="M9" i="40"/>
  <c r="M15" i="52"/>
  <c r="M21" i="52"/>
  <c r="K25" i="51"/>
  <c r="P25" i="51" s="1"/>
  <c r="M10" i="51"/>
  <c r="K18" i="51"/>
  <c r="P18" i="51" s="1"/>
  <c r="K3" i="40"/>
  <c r="I4" i="43"/>
  <c r="K21" i="51"/>
  <c r="L21" i="51" s="1"/>
  <c r="K16" i="51"/>
  <c r="P16" i="51" s="1"/>
  <c r="K5" i="51"/>
  <c r="L5" i="51" s="1"/>
  <c r="I3" i="43"/>
  <c r="I3" i="52"/>
  <c r="I3" i="39"/>
  <c r="T4" i="52"/>
  <c r="T5" i="52"/>
  <c r="T3" i="52"/>
  <c r="T9" i="52"/>
  <c r="AA9" i="52" s="1" a="1"/>
  <c r="T10" i="52"/>
  <c r="Q9" i="48"/>
  <c r="Q10" i="48"/>
  <c r="Q13" i="48"/>
  <c r="W13" i="48" s="1"/>
  <c r="Q3" i="48"/>
  <c r="Q5" i="48"/>
  <c r="Q4" i="48"/>
  <c r="S3" i="52"/>
  <c r="AA3" i="52" s="1" a="1"/>
  <c r="S4" i="52"/>
  <c r="S5" i="52"/>
  <c r="P4" i="48"/>
  <c r="P5" i="48"/>
  <c r="P3" i="48"/>
  <c r="P10" i="48"/>
  <c r="P9" i="48"/>
  <c r="U3" i="39"/>
  <c r="U5" i="39"/>
  <c r="U4" i="39"/>
  <c r="U13" i="39"/>
  <c r="AA13" i="39" s="1"/>
  <c r="U10" i="39"/>
  <c r="U9" i="39"/>
  <c r="O4" i="48"/>
  <c r="O3" i="48"/>
  <c r="O5" i="48"/>
  <c r="T10" i="39"/>
  <c r="T9" i="39"/>
  <c r="T4" i="39"/>
  <c r="T5" i="39"/>
  <c r="T3" i="39"/>
  <c r="U13" i="43"/>
  <c r="AA13" i="43" s="1"/>
  <c r="U9" i="43"/>
  <c r="U10" i="43"/>
  <c r="U5" i="43"/>
  <c r="U3" i="43"/>
  <c r="U4" i="43"/>
  <c r="S3" i="39"/>
  <c r="S5" i="39"/>
  <c r="S4" i="39"/>
  <c r="P15" i="40" l="1"/>
  <c r="L6" i="51"/>
  <c r="P18" i="40"/>
  <c r="P7" i="51"/>
  <c r="P20" i="40"/>
  <c r="P11" i="40"/>
  <c r="P13" i="40"/>
  <c r="P12" i="40"/>
  <c r="R11" i="42"/>
  <c r="R10" i="42"/>
  <c r="L14" i="51"/>
  <c r="P21" i="51"/>
  <c r="R8" i="42"/>
  <c r="L17" i="40"/>
  <c r="R5" i="42"/>
  <c r="P8" i="51"/>
  <c r="L15" i="51"/>
  <c r="P21" i="40"/>
  <c r="L5" i="40"/>
  <c r="R12" i="42"/>
  <c r="P4" i="40"/>
  <c r="P4" i="51"/>
  <c r="L25" i="51"/>
  <c r="P5" i="51"/>
  <c r="R13" i="42"/>
  <c r="R6" i="42"/>
  <c r="L8" i="40"/>
  <c r="L6" i="40"/>
  <c r="AB10" i="52"/>
  <c r="AA10" i="52"/>
  <c r="AB9" i="52"/>
  <c r="AA9" i="52"/>
  <c r="AC4" i="52"/>
  <c r="AB4" i="52"/>
  <c r="AB5" i="52"/>
  <c r="AC3" i="52"/>
  <c r="AC5" i="52"/>
  <c r="AA4" i="52"/>
  <c r="AA3" i="52"/>
  <c r="AB3" i="52"/>
  <c r="AA5" i="52"/>
  <c r="AA3" i="39" a="1"/>
  <c r="P24" i="51"/>
  <c r="L18" i="51"/>
  <c r="N14" i="42"/>
  <c r="P19" i="40"/>
  <c r="AA4" i="43"/>
  <c r="AB5" i="43"/>
  <c r="AC5" i="43"/>
  <c r="AA3" i="43"/>
  <c r="AA5" i="43"/>
  <c r="AC4" i="43"/>
  <c r="AB3" i="43"/>
  <c r="AB4" i="43"/>
  <c r="AC3" i="43"/>
  <c r="L19" i="51"/>
  <c r="P3" i="51"/>
  <c r="J3" i="52" s="1"/>
  <c r="L3" i="51"/>
  <c r="R4" i="42"/>
  <c r="L23" i="51"/>
  <c r="P10" i="40"/>
  <c r="W9" i="48" a="1"/>
  <c r="L10" i="51"/>
  <c r="L9" i="51"/>
  <c r="R15" i="42"/>
  <c r="P14" i="40"/>
  <c r="P20" i="51"/>
  <c r="P17" i="51"/>
  <c r="W3" i="48" a="1"/>
  <c r="L9" i="40"/>
  <c r="R3" i="42"/>
  <c r="J3" i="43" s="1"/>
  <c r="N3" i="42"/>
  <c r="L27" i="51"/>
  <c r="P11" i="51"/>
  <c r="L3" i="40"/>
  <c r="P3" i="40"/>
  <c r="J3" i="39" s="1"/>
  <c r="P7" i="40"/>
  <c r="R7" i="42"/>
  <c r="L16" i="51"/>
  <c r="P13" i="51"/>
  <c r="AA9" i="43" a="1"/>
  <c r="L22" i="51"/>
  <c r="AA9" i="39" a="1"/>
  <c r="L26" i="51"/>
  <c r="N9" i="42"/>
  <c r="L12" i="51"/>
  <c r="P16" i="40"/>
  <c r="N1" i="40"/>
  <c r="N1" i="51"/>
  <c r="S153" i="40"/>
  <c r="S255" i="40"/>
  <c r="S198" i="40"/>
  <c r="S233" i="40"/>
  <c r="S35" i="40"/>
  <c r="N3" i="40"/>
  <c r="S71" i="40"/>
  <c r="S92" i="40"/>
  <c r="S234" i="40"/>
  <c r="S112" i="40"/>
  <c r="S74" i="40"/>
  <c r="N7" i="40"/>
  <c r="S228" i="40"/>
  <c r="S179" i="40"/>
  <c r="S89" i="40"/>
  <c r="S26" i="40"/>
  <c r="J6" i="39"/>
  <c r="S162" i="40"/>
  <c r="N17" i="40"/>
  <c r="S223" i="40"/>
  <c r="S178" i="40"/>
  <c r="S237" i="40"/>
  <c r="S169" i="40"/>
  <c r="S254" i="40"/>
  <c r="S113" i="40"/>
  <c r="S44" i="40"/>
  <c r="S123" i="40"/>
  <c r="S259" i="40"/>
  <c r="S33" i="40"/>
  <c r="S21" i="40"/>
  <c r="S166" i="40"/>
  <c r="S180" i="40"/>
  <c r="S210" i="40"/>
  <c r="S136" i="40"/>
  <c r="S12" i="40"/>
  <c r="S23" i="40"/>
  <c r="S120" i="40"/>
  <c r="S207" i="40"/>
  <c r="S14" i="40"/>
  <c r="S250" i="40"/>
  <c r="S128" i="40"/>
  <c r="S58" i="40"/>
  <c r="S88" i="40"/>
  <c r="S139" i="40"/>
  <c r="S202" i="40"/>
  <c r="S100" i="40"/>
  <c r="S115" i="40"/>
  <c r="N14" i="40"/>
  <c r="S184" i="40"/>
  <c r="S224" i="40"/>
  <c r="J5" i="39"/>
  <c r="S170" i="40"/>
  <c r="S216" i="40"/>
  <c r="S65" i="40"/>
  <c r="S6" i="40"/>
  <c r="S70" i="40"/>
  <c r="S135" i="40"/>
  <c r="S151" i="40"/>
  <c r="S34" i="40"/>
  <c r="S16" i="40"/>
  <c r="S240" i="40"/>
  <c r="S39" i="40"/>
  <c r="S146" i="40"/>
  <c r="S59" i="40"/>
  <c r="S260" i="40"/>
  <c r="S221" i="40"/>
  <c r="J7" i="39"/>
  <c r="S101" i="40"/>
  <c r="S99" i="40"/>
  <c r="S106" i="40"/>
  <c r="S161" i="40"/>
  <c r="S8" i="40"/>
  <c r="S117" i="40"/>
  <c r="S258" i="40"/>
  <c r="S142" i="40"/>
  <c r="S129" i="40"/>
  <c r="S218" i="40"/>
  <c r="N20" i="40"/>
  <c r="S163" i="40"/>
  <c r="S133" i="40"/>
  <c r="S147" i="40"/>
  <c r="S226" i="40"/>
  <c r="S111" i="40"/>
  <c r="S156" i="40"/>
  <c r="S96" i="40"/>
  <c r="S102" i="40"/>
  <c r="S20" i="40"/>
  <c r="S31" i="40"/>
  <c r="S86" i="40"/>
  <c r="S192" i="40"/>
  <c r="S62" i="40"/>
  <c r="S52" i="40"/>
  <c r="S201" i="40"/>
  <c r="N5" i="40"/>
  <c r="S122" i="40"/>
  <c r="S3" i="40"/>
  <c r="S215" i="40"/>
  <c r="S19" i="40"/>
  <c r="S28" i="40"/>
  <c r="S41" i="40"/>
  <c r="S203" i="40"/>
  <c r="S167" i="40"/>
  <c r="S40" i="40"/>
  <c r="S109" i="40"/>
  <c r="N13" i="40"/>
  <c r="S37" i="40"/>
  <c r="S141" i="40"/>
  <c r="S143" i="40"/>
  <c r="S29" i="40"/>
  <c r="N12" i="40"/>
  <c r="S190" i="40"/>
  <c r="S212" i="40"/>
  <c r="S24" i="40"/>
  <c r="S200" i="40"/>
  <c r="S171" i="40"/>
  <c r="S61" i="40"/>
  <c r="S15" i="40"/>
  <c r="S137" i="40"/>
  <c r="S63" i="40"/>
  <c r="S124" i="40"/>
  <c r="S49" i="40"/>
  <c r="S69" i="40"/>
  <c r="S125" i="40"/>
  <c r="S72" i="40"/>
  <c r="S51" i="40"/>
  <c r="S209" i="40"/>
  <c r="S55" i="40"/>
  <c r="S53" i="40"/>
  <c r="S213" i="40"/>
  <c r="S222" i="40"/>
  <c r="S60" i="40"/>
  <c r="S182" i="40"/>
  <c r="N10" i="40"/>
  <c r="S244" i="40"/>
  <c r="S127" i="40"/>
  <c r="S107" i="40"/>
  <c r="S227" i="40"/>
  <c r="S32" i="40"/>
  <c r="S148" i="40"/>
  <c r="S211" i="40"/>
  <c r="S157" i="40"/>
  <c r="S230" i="40"/>
  <c r="S188" i="40"/>
  <c r="S11" i="40"/>
  <c r="S87" i="40"/>
  <c r="S253" i="40"/>
  <c r="S103" i="40"/>
  <c r="S181" i="40"/>
  <c r="S75" i="40"/>
  <c r="S175" i="40"/>
  <c r="S18" i="40"/>
  <c r="S22" i="40"/>
  <c r="S95" i="40"/>
  <c r="N6" i="40"/>
  <c r="S93" i="40"/>
  <c r="S132" i="40"/>
  <c r="S98" i="40"/>
  <c r="S243" i="40"/>
  <c r="S176" i="40"/>
  <c r="S7" i="40"/>
  <c r="S261" i="40"/>
  <c r="S10" i="40"/>
  <c r="S114" i="40"/>
  <c r="S159" i="40"/>
  <c r="S256" i="40"/>
  <c r="S231" i="40"/>
  <c r="S138" i="40"/>
  <c r="S206" i="40"/>
  <c r="S77" i="40"/>
  <c r="S68" i="40"/>
  <c r="S76" i="40"/>
  <c r="S56" i="40"/>
  <c r="S236" i="40"/>
  <c r="S105" i="40"/>
  <c r="S13" i="40"/>
  <c r="S165" i="40"/>
  <c r="S185" i="40"/>
  <c r="S187" i="40"/>
  <c r="S246" i="40"/>
  <c r="S239" i="40"/>
  <c r="S85" i="40"/>
  <c r="S64" i="40"/>
  <c r="N19" i="40"/>
  <c r="N21" i="40"/>
  <c r="S194" i="40"/>
  <c r="S150" i="40"/>
  <c r="S174" i="40"/>
  <c r="S97" i="40"/>
  <c r="S199" i="40"/>
  <c r="S104" i="40"/>
  <c r="S57" i="40"/>
  <c r="S252" i="40"/>
  <c r="S9" i="40"/>
  <c r="S79" i="40"/>
  <c r="S217" i="40"/>
  <c r="S84" i="40"/>
  <c r="S5" i="40"/>
  <c r="S204" i="40"/>
  <c r="S43" i="40"/>
  <c r="S82" i="40"/>
  <c r="S116" i="40"/>
  <c r="S91" i="40"/>
  <c r="S80" i="40"/>
  <c r="S164" i="40"/>
  <c r="S173" i="40"/>
  <c r="S45" i="40"/>
  <c r="N4" i="40"/>
  <c r="S36" i="40"/>
  <c r="S110" i="40"/>
  <c r="S257" i="40"/>
  <c r="S160" i="40"/>
  <c r="S155" i="40"/>
  <c r="S193" i="40"/>
  <c r="S30" i="40"/>
  <c r="S189" i="40"/>
  <c r="S134" i="40"/>
  <c r="S245" i="40"/>
  <c r="S121" i="40"/>
  <c r="S73" i="40"/>
  <c r="S25" i="40"/>
  <c r="N15" i="40"/>
  <c r="S235" i="40"/>
  <c r="S66" i="40"/>
  <c r="S47" i="40"/>
  <c r="S242" i="40"/>
  <c r="S17" i="40"/>
  <c r="S238" i="40"/>
  <c r="S94" i="40"/>
  <c r="S219" i="40"/>
  <c r="S248" i="40"/>
  <c r="S195" i="40"/>
  <c r="S126" i="40"/>
  <c r="S50" i="40"/>
  <c r="S108" i="40"/>
  <c r="S154" i="40"/>
  <c r="S78" i="40"/>
  <c r="S149" i="40"/>
  <c r="S144" i="40"/>
  <c r="S241" i="40"/>
  <c r="N9" i="40"/>
  <c r="S168" i="40"/>
  <c r="S140" i="40"/>
  <c r="N16" i="40"/>
  <c r="S54" i="40"/>
  <c r="S27" i="40"/>
  <c r="S67" i="40"/>
  <c r="S119" i="40"/>
  <c r="S130" i="40"/>
  <c r="S42" i="40"/>
  <c r="S131" i="40"/>
  <c r="S177" i="40"/>
  <c r="S152" i="40"/>
  <c r="N8" i="40"/>
  <c r="S186" i="40"/>
  <c r="S247" i="40"/>
  <c r="S220" i="40"/>
  <c r="N11" i="40"/>
  <c r="S191" i="40"/>
  <c r="S48" i="40"/>
  <c r="S249" i="40"/>
  <c r="S83" i="40"/>
  <c r="S4" i="40"/>
  <c r="S196" i="40"/>
  <c r="S81" i="40"/>
  <c r="S262" i="40"/>
  <c r="S118" i="40"/>
  <c r="S232" i="40"/>
  <c r="S251" i="40"/>
  <c r="N18" i="40"/>
  <c r="J4" i="39"/>
  <c r="S208" i="40"/>
  <c r="S197" i="40"/>
  <c r="S145" i="40"/>
  <c r="S172" i="40"/>
  <c r="S229" i="40"/>
  <c r="S225" i="40"/>
  <c r="S46" i="40"/>
  <c r="S38" i="40"/>
  <c r="S205" i="40"/>
  <c r="S90" i="40"/>
  <c r="S158" i="40"/>
  <c r="S214" i="40"/>
  <c r="S183" i="40"/>
  <c r="S186" i="51"/>
  <c r="S249" i="51"/>
  <c r="S188" i="51"/>
  <c r="S78" i="51"/>
  <c r="S47" i="51"/>
  <c r="S247" i="51"/>
  <c r="S243" i="51"/>
  <c r="S264" i="51"/>
  <c r="S121" i="51"/>
  <c r="S91" i="51"/>
  <c r="S84" i="51"/>
  <c r="S210" i="51"/>
  <c r="S129" i="51"/>
  <c r="S93" i="51"/>
  <c r="S108" i="51"/>
  <c r="S60" i="51"/>
  <c r="S167" i="51"/>
  <c r="S230" i="51"/>
  <c r="S215" i="51"/>
  <c r="S150" i="51"/>
  <c r="S63" i="51"/>
  <c r="S236" i="51"/>
  <c r="S50" i="51"/>
  <c r="S38" i="51"/>
  <c r="S184" i="51"/>
  <c r="S177" i="51"/>
  <c r="S34" i="51"/>
  <c r="S103" i="51"/>
  <c r="S62" i="51"/>
  <c r="S79" i="51"/>
  <c r="S20" i="51"/>
  <c r="S170" i="51"/>
  <c r="S36" i="51"/>
  <c r="S216" i="51"/>
  <c r="S132" i="51"/>
  <c r="S151" i="51"/>
  <c r="S111" i="51"/>
  <c r="S119" i="51"/>
  <c r="S154" i="51"/>
  <c r="S118" i="51"/>
  <c r="S214" i="51"/>
  <c r="S147" i="51"/>
  <c r="S262" i="51"/>
  <c r="S135" i="51"/>
  <c r="S109" i="51"/>
  <c r="N7" i="51"/>
  <c r="S89" i="51"/>
  <c r="S90" i="51"/>
  <c r="S94" i="51"/>
  <c r="S222" i="51"/>
  <c r="S101" i="51"/>
  <c r="N10" i="51"/>
  <c r="S189" i="51"/>
  <c r="S112" i="51"/>
  <c r="S105" i="51"/>
  <c r="S201" i="51"/>
  <c r="S267" i="51"/>
  <c r="S80" i="51"/>
  <c r="S156" i="51"/>
  <c r="S266" i="51"/>
  <c r="S152" i="51"/>
  <c r="S57" i="51"/>
  <c r="S92" i="51"/>
  <c r="S104" i="51"/>
  <c r="S233" i="51"/>
  <c r="N24" i="51"/>
  <c r="S65" i="51"/>
  <c r="S221" i="51"/>
  <c r="S173" i="51"/>
  <c r="S198" i="51"/>
  <c r="S190" i="51"/>
  <c r="S71" i="51"/>
  <c r="S241" i="51"/>
  <c r="S202" i="51"/>
  <c r="S44" i="51"/>
  <c r="N6" i="51"/>
  <c r="S148" i="51"/>
  <c r="S227" i="51"/>
  <c r="S30" i="51"/>
  <c r="S149" i="51"/>
  <c r="S193" i="51"/>
  <c r="S115" i="51"/>
  <c r="S212" i="51"/>
  <c r="S213" i="51"/>
  <c r="S218" i="51"/>
  <c r="S56" i="51"/>
  <c r="S113" i="51"/>
  <c r="S83" i="51"/>
  <c r="S239" i="51"/>
  <c r="S23" i="51"/>
  <c r="S85" i="51"/>
  <c r="S41" i="51"/>
  <c r="S87" i="51"/>
  <c r="S130" i="51"/>
  <c r="J4" i="52"/>
  <c r="S185" i="51"/>
  <c r="S43" i="51"/>
  <c r="S179" i="51"/>
  <c r="S49" i="51"/>
  <c r="S98" i="51"/>
  <c r="S59" i="51"/>
  <c r="S252" i="51"/>
  <c r="S120" i="51"/>
  <c r="S234" i="51"/>
  <c r="N14" i="51"/>
  <c r="S86" i="51"/>
  <c r="S19" i="51"/>
  <c r="S123" i="51"/>
  <c r="S28" i="51"/>
  <c r="S24" i="51"/>
  <c r="S265" i="51"/>
  <c r="S48" i="51"/>
  <c r="S99" i="51"/>
  <c r="S18" i="51"/>
  <c r="S81" i="51"/>
  <c r="S219" i="51"/>
  <c r="S248" i="51"/>
  <c r="S197" i="51"/>
  <c r="N19" i="51"/>
  <c r="S32" i="51"/>
  <c r="S143" i="51"/>
  <c r="S14" i="51"/>
  <c r="S204" i="51"/>
  <c r="S33" i="51"/>
  <c r="S209" i="51"/>
  <c r="S127" i="51"/>
  <c r="N22" i="51"/>
  <c r="S176" i="51"/>
  <c r="S251" i="51"/>
  <c r="S196" i="51"/>
  <c r="N8" i="51"/>
  <c r="S155" i="51"/>
  <c r="S258" i="51"/>
  <c r="S95" i="51"/>
  <c r="S205" i="51"/>
  <c r="S181" i="51"/>
  <c r="S70" i="51"/>
  <c r="S171" i="51"/>
  <c r="S7" i="51"/>
  <c r="S192" i="51"/>
  <c r="S140" i="51"/>
  <c r="S238" i="51"/>
  <c r="S178" i="51"/>
  <c r="S27" i="51"/>
  <c r="J5" i="52"/>
  <c r="S68" i="51"/>
  <c r="S207" i="51"/>
  <c r="S11" i="51"/>
  <c r="S194" i="51"/>
  <c r="S82" i="51"/>
  <c r="S191" i="51"/>
  <c r="S165" i="51"/>
  <c r="S134" i="51"/>
  <c r="S226" i="51"/>
  <c r="S253" i="51"/>
  <c r="S8" i="51"/>
  <c r="J6" i="52"/>
  <c r="S77" i="51"/>
  <c r="S58" i="51"/>
  <c r="S54" i="51"/>
  <c r="S145" i="51"/>
  <c r="S162" i="51"/>
  <c r="S117" i="51"/>
  <c r="S21" i="51"/>
  <c r="S17" i="51"/>
  <c r="S61" i="51"/>
  <c r="S40" i="51"/>
  <c r="S242" i="51"/>
  <c r="N20" i="51"/>
  <c r="S102" i="51"/>
  <c r="S139" i="51"/>
  <c r="S110" i="51"/>
  <c r="S37" i="51"/>
  <c r="N4" i="51"/>
  <c r="S39" i="51"/>
  <c r="N5" i="51"/>
  <c r="S169" i="51"/>
  <c r="S246" i="51"/>
  <c r="S76" i="51"/>
  <c r="N27" i="51"/>
  <c r="S122" i="51"/>
  <c r="S73" i="51"/>
  <c r="S166" i="51"/>
  <c r="S158" i="51"/>
  <c r="S26" i="51"/>
  <c r="S200" i="51"/>
  <c r="S211" i="51"/>
  <c r="S106" i="51"/>
  <c r="S138" i="51"/>
  <c r="S245" i="51"/>
  <c r="S263" i="51"/>
  <c r="S13" i="51"/>
  <c r="S224" i="51"/>
  <c r="S203" i="51"/>
  <c r="S254" i="51"/>
  <c r="S3" i="51"/>
  <c r="S255" i="51"/>
  <c r="S96" i="51"/>
  <c r="N15" i="51"/>
  <c r="S126" i="51"/>
  <c r="S128" i="51"/>
  <c r="S6" i="51"/>
  <c r="S35" i="51"/>
  <c r="N12" i="51"/>
  <c r="S9" i="51"/>
  <c r="S217" i="51"/>
  <c r="S137" i="51"/>
  <c r="S136" i="51"/>
  <c r="S229" i="51"/>
  <c r="S159" i="51"/>
  <c r="N17" i="51"/>
  <c r="S55" i="51"/>
  <c r="S53" i="51"/>
  <c r="S116" i="51"/>
  <c r="S195" i="51"/>
  <c r="N3" i="51"/>
  <c r="S223" i="51"/>
  <c r="S168" i="51"/>
  <c r="S75" i="51"/>
  <c r="S97" i="51"/>
  <c r="S131" i="51"/>
  <c r="S144" i="51"/>
  <c r="S42" i="51"/>
  <c r="S10" i="51"/>
  <c r="S235" i="51"/>
  <c r="S124" i="51"/>
  <c r="S172" i="51"/>
  <c r="N25" i="51"/>
  <c r="S133" i="51"/>
  <c r="S31" i="51"/>
  <c r="S240" i="51"/>
  <c r="N18" i="51"/>
  <c r="S142" i="51"/>
  <c r="S260" i="51"/>
  <c r="S64" i="51"/>
  <c r="S46" i="51"/>
  <c r="S67" i="51"/>
  <c r="S183" i="51"/>
  <c r="S12" i="51"/>
  <c r="S206" i="51"/>
  <c r="S74" i="51"/>
  <c r="S256" i="51"/>
  <c r="S72" i="51"/>
  <c r="N26" i="51"/>
  <c r="N9" i="51"/>
  <c r="S125" i="51"/>
  <c r="S164" i="51"/>
  <c r="S187" i="51"/>
  <c r="J7" i="52"/>
  <c r="N23" i="51"/>
  <c r="S182" i="51"/>
  <c r="S153" i="51"/>
  <c r="S220" i="51"/>
  <c r="S175" i="51"/>
  <c r="S160" i="51"/>
  <c r="S261" i="51"/>
  <c r="S69" i="51"/>
  <c r="S141" i="51"/>
  <c r="S29" i="51"/>
  <c r="S163" i="51"/>
  <c r="S25" i="51"/>
  <c r="S237" i="51"/>
  <c r="S161" i="51"/>
  <c r="N21" i="51"/>
  <c r="S259" i="51"/>
  <c r="S22" i="51"/>
  <c r="S174" i="51"/>
  <c r="N16" i="51"/>
  <c r="S228" i="51"/>
  <c r="N13" i="51"/>
  <c r="S199" i="51"/>
  <c r="S225" i="51"/>
  <c r="S208" i="51"/>
  <c r="S66" i="51"/>
  <c r="S88" i="51"/>
  <c r="S232" i="51"/>
  <c r="S107" i="51"/>
  <c r="S146" i="51"/>
  <c r="S180" i="51"/>
  <c r="S250" i="51"/>
  <c r="S51" i="51"/>
  <c r="S4" i="51"/>
  <c r="N11" i="51"/>
  <c r="S52" i="51"/>
  <c r="S15" i="51"/>
  <c r="S45" i="51"/>
  <c r="S5" i="51"/>
  <c r="S257" i="51"/>
  <c r="S100" i="51"/>
  <c r="S244" i="51"/>
  <c r="S114" i="51"/>
  <c r="S157" i="51"/>
  <c r="S16" i="51"/>
  <c r="S231" i="51"/>
  <c r="O11" i="51" l="1"/>
  <c r="O13" i="51"/>
  <c r="O21" i="51"/>
  <c r="O25" i="51"/>
  <c r="O17" i="51"/>
  <c r="O15" i="51"/>
  <c r="O5" i="51"/>
  <c r="O4" i="51"/>
  <c r="O20" i="51"/>
  <c r="O8" i="51"/>
  <c r="O14" i="51"/>
  <c r="O6" i="51"/>
  <c r="O24" i="51"/>
  <c r="O7" i="51"/>
  <c r="O18" i="40"/>
  <c r="O11" i="40"/>
  <c r="O8" i="40"/>
  <c r="O16" i="40"/>
  <c r="O15" i="40"/>
  <c r="O4" i="40"/>
  <c r="O21" i="40"/>
  <c r="O19" i="40"/>
  <c r="O6" i="40"/>
  <c r="O10" i="40"/>
  <c r="O12" i="40"/>
  <c r="O13" i="40"/>
  <c r="O5" i="40"/>
  <c r="O20" i="40"/>
  <c r="O14" i="40"/>
  <c r="O17" i="40"/>
  <c r="O7" i="40"/>
  <c r="O22" i="51"/>
  <c r="O9" i="51"/>
  <c r="AB10" i="43"/>
  <c r="AB9" i="43"/>
  <c r="AA9" i="43"/>
  <c r="AA10" i="43"/>
  <c r="O27" i="51"/>
  <c r="O23" i="51"/>
  <c r="O3" i="51"/>
  <c r="O9" i="40"/>
  <c r="AB9" i="39"/>
  <c r="AA9" i="39"/>
  <c r="AA10" i="39"/>
  <c r="AB10" i="39"/>
  <c r="Y5" i="48"/>
  <c r="Y3" i="48"/>
  <c r="W5" i="48"/>
  <c r="X3" i="48"/>
  <c r="X5" i="48"/>
  <c r="W4" i="48"/>
  <c r="Y4" i="48"/>
  <c r="W3" i="48"/>
  <c r="X4" i="48"/>
  <c r="O10" i="51"/>
  <c r="X9" i="48"/>
  <c r="W10" i="48"/>
  <c r="X10" i="48"/>
  <c r="W9" i="48"/>
  <c r="O16" i="51"/>
  <c r="O18" i="51"/>
  <c r="O26" i="51"/>
  <c r="O3" i="40"/>
  <c r="O19" i="51"/>
  <c r="O12" i="51"/>
  <c r="AC5" i="39"/>
  <c r="AA3" i="39"/>
  <c r="AA5" i="39"/>
  <c r="AA4" i="39"/>
  <c r="AC4" i="39"/>
  <c r="AC3" i="39"/>
  <c r="AB3" i="39"/>
  <c r="AB5" i="39"/>
  <c r="AB4" i="39"/>
  <c r="Y3" i="39" a="1"/>
  <c r="Y9" i="39" a="1"/>
  <c r="Y13" i="39" a="1"/>
  <c r="Y13" i="52" a="1"/>
  <c r="Y9" i="52" a="1"/>
  <c r="M13" i="45" a="1"/>
  <c r="Y3" i="52" a="1"/>
  <c r="P1" i="42"/>
  <c r="U63" i="42"/>
  <c r="U121" i="42"/>
  <c r="U234" i="42"/>
  <c r="U138" i="42"/>
  <c r="U76" i="42"/>
  <c r="U261" i="42"/>
  <c r="U34" i="42"/>
  <c r="U29" i="42"/>
  <c r="U130" i="42"/>
  <c r="U222" i="42"/>
  <c r="U213" i="42"/>
  <c r="U171" i="42"/>
  <c r="U257" i="42"/>
  <c r="U57" i="42"/>
  <c r="U173" i="42"/>
  <c r="U289" i="42"/>
  <c r="U37" i="42"/>
  <c r="U41" i="42"/>
  <c r="U128" i="42"/>
  <c r="U48" i="42"/>
  <c r="U194" i="42"/>
  <c r="U132" i="42"/>
  <c r="U192" i="42"/>
  <c r="U253" i="42"/>
  <c r="U137" i="42"/>
  <c r="U158" i="42"/>
  <c r="U271" i="42"/>
  <c r="U214" i="42"/>
  <c r="U268" i="42"/>
  <c r="P10" i="42"/>
  <c r="U82" i="42"/>
  <c r="U265" i="42"/>
  <c r="U61" i="42"/>
  <c r="U228" i="42"/>
  <c r="U199" i="42"/>
  <c r="U152" i="42"/>
  <c r="U284" i="42"/>
  <c r="U5" i="42"/>
  <c r="U225" i="42"/>
  <c r="U10" i="42"/>
  <c r="U90" i="42"/>
  <c r="U21" i="42"/>
  <c r="U281" i="42"/>
  <c r="P14" i="42"/>
  <c r="U243" i="42"/>
  <c r="U272" i="42"/>
  <c r="U15" i="42"/>
  <c r="U134" i="42"/>
  <c r="U45" i="42"/>
  <c r="U111" i="42"/>
  <c r="U238" i="42"/>
  <c r="U181" i="42"/>
  <c r="U156" i="42"/>
  <c r="U120" i="42"/>
  <c r="U205" i="42"/>
  <c r="U180" i="42"/>
  <c r="U187" i="42"/>
  <c r="U89" i="42"/>
  <c r="U87" i="42"/>
  <c r="U264" i="42"/>
  <c r="U91" i="42"/>
  <c r="U143" i="42"/>
  <c r="U62" i="42"/>
  <c r="U115" i="42"/>
  <c r="P8" i="42"/>
  <c r="U109" i="42"/>
  <c r="U131" i="42"/>
  <c r="U254" i="42"/>
  <c r="U201" i="42"/>
  <c r="U25" i="42"/>
  <c r="U30" i="42"/>
  <c r="U269" i="42"/>
  <c r="U129" i="42"/>
  <c r="U227" i="42"/>
  <c r="U113" i="42"/>
  <c r="U223" i="42"/>
  <c r="U136" i="42"/>
  <c r="U40" i="42"/>
  <c r="U200" i="42"/>
  <c r="U240" i="42"/>
  <c r="U98" i="42"/>
  <c r="U256" i="42"/>
  <c r="U4" i="42"/>
  <c r="U267" i="42"/>
  <c r="U251" i="42"/>
  <c r="U3" i="42"/>
  <c r="U147" i="42"/>
  <c r="J5" i="43"/>
  <c r="U43" i="42"/>
  <c r="U244" i="42"/>
  <c r="U263" i="42"/>
  <c r="U184" i="42"/>
  <c r="U273" i="42"/>
  <c r="U260" i="42"/>
  <c r="U140" i="42"/>
  <c r="U56" i="42"/>
  <c r="U185" i="42"/>
  <c r="U248" i="42"/>
  <c r="U283" i="42"/>
  <c r="U275" i="42"/>
  <c r="U160" i="42"/>
  <c r="U18" i="42"/>
  <c r="U6" i="42"/>
  <c r="U47" i="42"/>
  <c r="U35" i="42"/>
  <c r="U125" i="42"/>
  <c r="U157" i="42"/>
  <c r="U119" i="42"/>
  <c r="U54" i="42"/>
  <c r="U279" i="42"/>
  <c r="U81" i="42"/>
  <c r="U179" i="42"/>
  <c r="U74" i="42"/>
  <c r="U53" i="42"/>
  <c r="U229" i="42"/>
  <c r="U255" i="42"/>
  <c r="U203" i="42"/>
  <c r="U144" i="42"/>
  <c r="U166" i="42"/>
  <c r="U226" i="42"/>
  <c r="U108" i="42"/>
  <c r="P7" i="42"/>
  <c r="U20" i="42"/>
  <c r="U88" i="42"/>
  <c r="U193" i="42"/>
  <c r="U241" i="42"/>
  <c r="U163" i="42"/>
  <c r="U127" i="42"/>
  <c r="U110" i="42"/>
  <c r="U49" i="42"/>
  <c r="U198" i="42"/>
  <c r="U50" i="42"/>
  <c r="U282" i="42"/>
  <c r="U95" i="42"/>
  <c r="U70" i="42"/>
  <c r="U141" i="42"/>
  <c r="U118" i="42"/>
  <c r="U168" i="42"/>
  <c r="U22" i="42"/>
  <c r="U182" i="42"/>
  <c r="U100" i="42"/>
  <c r="U17" i="42"/>
  <c r="U216" i="42"/>
  <c r="U155" i="42"/>
  <c r="U79" i="42"/>
  <c r="U94" i="42"/>
  <c r="U242" i="42"/>
  <c r="U159" i="42"/>
  <c r="U135" i="42"/>
  <c r="U16" i="42"/>
  <c r="U133" i="42"/>
  <c r="U12" i="42"/>
  <c r="U58" i="42"/>
  <c r="U218" i="42"/>
  <c r="U233" i="42"/>
  <c r="U266" i="42"/>
  <c r="U252" i="42"/>
  <c r="U221" i="42"/>
  <c r="J6" i="43"/>
  <c r="U32" i="42"/>
  <c r="U65" i="42"/>
  <c r="U231" i="42"/>
  <c r="U191" i="42"/>
  <c r="U126" i="42"/>
  <c r="U24" i="42"/>
  <c r="U154" i="42"/>
  <c r="U286" i="42"/>
  <c r="U217" i="42"/>
  <c r="U51" i="42"/>
  <c r="U93" i="42"/>
  <c r="U67" i="42"/>
  <c r="U280" i="42"/>
  <c r="U230" i="42"/>
  <c r="U232" i="42"/>
  <c r="U19" i="42"/>
  <c r="U249" i="42"/>
  <c r="U52" i="42"/>
  <c r="U206" i="42"/>
  <c r="U170" i="42"/>
  <c r="U145" i="42"/>
  <c r="U68" i="42"/>
  <c r="P6" i="42"/>
  <c r="U258" i="42"/>
  <c r="U204" i="42"/>
  <c r="U288" i="42"/>
  <c r="U250" i="42"/>
  <c r="U274" i="42"/>
  <c r="U39" i="42"/>
  <c r="U276" i="42"/>
  <c r="U33" i="42"/>
  <c r="U75" i="42"/>
  <c r="U150" i="42"/>
  <c r="U285" i="42"/>
  <c r="U80" i="42"/>
  <c r="U220" i="42"/>
  <c r="U42" i="42"/>
  <c r="U106" i="42"/>
  <c r="U83" i="42"/>
  <c r="U55" i="42"/>
  <c r="U124" i="42"/>
  <c r="U9" i="42"/>
  <c r="U175" i="42"/>
  <c r="U36" i="42"/>
  <c r="U73" i="42"/>
  <c r="U102" i="42"/>
  <c r="U169" i="42"/>
  <c r="U123" i="42"/>
  <c r="U236" i="42"/>
  <c r="U97" i="42"/>
  <c r="U178" i="42"/>
  <c r="U64" i="42"/>
  <c r="U117" i="42"/>
  <c r="U122" i="42"/>
  <c r="U176" i="42"/>
  <c r="U142" i="42"/>
  <c r="U38" i="42"/>
  <c r="U197" i="42"/>
  <c r="U247" i="42"/>
  <c r="U161" i="42"/>
  <c r="U207" i="42"/>
  <c r="U211" i="42"/>
  <c r="U224" i="42"/>
  <c r="U177" i="42"/>
  <c r="U148" i="42"/>
  <c r="U77" i="42"/>
  <c r="U259" i="42"/>
  <c r="U60" i="42"/>
  <c r="U92" i="42"/>
  <c r="U23" i="42"/>
  <c r="U162" i="42"/>
  <c r="U212" i="42"/>
  <c r="U44" i="42"/>
  <c r="U107" i="42"/>
  <c r="U116" i="42"/>
  <c r="U139" i="42"/>
  <c r="U246" i="42"/>
  <c r="U101" i="42"/>
  <c r="U28" i="42"/>
  <c r="U202" i="42"/>
  <c r="U219" i="42"/>
  <c r="U165" i="42"/>
  <c r="U237" i="42"/>
  <c r="P12" i="42"/>
  <c r="P4" i="42"/>
  <c r="U270" i="42"/>
  <c r="U287" i="42"/>
  <c r="U151" i="42"/>
  <c r="U239" i="42"/>
  <c r="U66" i="42"/>
  <c r="U235" i="42"/>
  <c r="P9" i="42"/>
  <c r="J4" i="43"/>
  <c r="U112" i="42"/>
  <c r="U13" i="42"/>
  <c r="U210" i="42"/>
  <c r="P5" i="42"/>
  <c r="U195" i="42"/>
  <c r="U85" i="42"/>
  <c r="U59" i="42"/>
  <c r="U105" i="42"/>
  <c r="U262" i="42"/>
  <c r="P15" i="42"/>
  <c r="U245" i="42"/>
  <c r="P3" i="42"/>
  <c r="U190" i="42"/>
  <c r="U72" i="42"/>
  <c r="U153" i="42"/>
  <c r="U8" i="42"/>
  <c r="U14" i="42"/>
  <c r="U146" i="42"/>
  <c r="P13" i="42"/>
  <c r="U167" i="42"/>
  <c r="U183" i="42"/>
  <c r="U209" i="42"/>
  <c r="U71" i="42"/>
  <c r="U149" i="42"/>
  <c r="U31" i="42"/>
  <c r="U46" i="42"/>
  <c r="U103" i="42"/>
  <c r="U277" i="42"/>
  <c r="U69" i="42"/>
  <c r="U86" i="42"/>
  <c r="U278" i="42"/>
  <c r="U174" i="42"/>
  <c r="P11" i="42"/>
  <c r="U196" i="42"/>
  <c r="U172" i="42"/>
  <c r="U78" i="42"/>
  <c r="U208" i="42"/>
  <c r="U189" i="42"/>
  <c r="U188" i="42"/>
  <c r="U215" i="42"/>
  <c r="U26" i="42"/>
  <c r="U7" i="42"/>
  <c r="U99" i="42"/>
  <c r="J7" i="43"/>
  <c r="U84" i="42"/>
  <c r="U96" i="42"/>
  <c r="U11" i="42"/>
  <c r="U186" i="42"/>
  <c r="U114" i="42"/>
  <c r="U164" i="42"/>
  <c r="U104" i="42"/>
  <c r="U27" i="42"/>
  <c r="Y9" i="43" a="1"/>
  <c r="Y13" i="43" a="1"/>
  <c r="Y3" i="43" a="1"/>
  <c r="Y9" i="43"/>
  <c r="M19" i="45"/>
  <c r="Y13" i="52"/>
  <c r="W13" i="52" s="1"/>
  <c r="M14" i="45"/>
  <c r="Y10" i="43"/>
  <c r="M21" i="45"/>
  <c r="Y13" i="39"/>
  <c r="W13" i="39" s="1"/>
  <c r="AH127" i="39" s="1"/>
  <c r="Y5" i="39"/>
  <c r="Y3" i="52"/>
  <c r="Y4" i="52"/>
  <c r="Y5" i="52"/>
  <c r="M20" i="45"/>
  <c r="Y10" i="39"/>
  <c r="Y5" i="43"/>
  <c r="M13" i="45"/>
  <c r="Y9" i="39"/>
  <c r="Y4" i="43"/>
  <c r="M18" i="45"/>
  <c r="Y3" i="39"/>
  <c r="Y4" i="39"/>
  <c r="Y3" i="43"/>
  <c r="M15" i="45"/>
  <c r="M16" i="45"/>
  <c r="Y13" i="43"/>
  <c r="W13" i="43" s="1"/>
  <c r="M17" i="45"/>
  <c r="Y9" i="52"/>
  <c r="Y10" i="52"/>
  <c r="P18" i="45"/>
  <c r="R18" i="45"/>
  <c r="Q18" i="45"/>
  <c r="T18" i="45"/>
  <c r="S18" i="45"/>
  <c r="Q14" i="45"/>
  <c r="T14" i="45"/>
  <c r="S14" i="45"/>
  <c r="R14" i="45"/>
  <c r="P14" i="45"/>
  <c r="T17" i="45"/>
  <c r="P17" i="45"/>
  <c r="S17" i="45"/>
  <c r="R17" i="45"/>
  <c r="Q17" i="45"/>
  <c r="S15" i="45"/>
  <c r="R15" i="45"/>
  <c r="Q15" i="45"/>
  <c r="T15" i="45"/>
  <c r="P15" i="45"/>
  <c r="T16" i="45"/>
  <c r="P16" i="45"/>
  <c r="R16" i="45"/>
  <c r="Q16" i="45"/>
  <c r="S16" i="45"/>
  <c r="R19" i="45"/>
  <c r="T19" i="45"/>
  <c r="S19" i="45"/>
  <c r="Q19" i="45"/>
  <c r="P19" i="45"/>
  <c r="D31" i="29"/>
  <c r="S21" i="45"/>
  <c r="P21" i="45"/>
  <c r="Q21" i="45"/>
  <c r="T21" i="45"/>
  <c r="R21" i="45"/>
  <c r="D25" i="29"/>
  <c r="R25" i="45"/>
  <c r="Q20" i="45"/>
  <c r="T20" i="45"/>
  <c r="R20" i="45"/>
  <c r="S20" i="45"/>
  <c r="P20" i="45"/>
  <c r="Q13" i="45"/>
  <c r="S13" i="45"/>
  <c r="P13" i="45"/>
  <c r="T13" i="45"/>
  <c r="R13" i="45"/>
  <c r="W9" i="43" l="1" a="1"/>
  <c r="W9" i="43" s="1"/>
  <c r="AH69" i="52"/>
  <c r="AH36" i="52"/>
  <c r="AH153" i="52"/>
  <c r="AH131" i="52"/>
  <c r="AH229" i="52"/>
  <c r="AH224" i="52"/>
  <c r="AH157" i="52"/>
  <c r="AH67" i="52"/>
  <c r="AH30" i="52"/>
  <c r="AH12" i="52"/>
  <c r="AH4" i="52"/>
  <c r="AH17" i="52"/>
  <c r="AH173" i="52"/>
  <c r="AH115" i="52"/>
  <c r="AH21" i="52"/>
  <c r="AH218" i="52"/>
  <c r="W9" i="39" a="1"/>
  <c r="W9" i="39" s="1"/>
  <c r="AH199" i="52"/>
  <c r="AH200" i="52"/>
  <c r="AH51" i="52"/>
  <c r="AH23" i="52"/>
  <c r="AH27" i="52"/>
  <c r="AH58" i="52"/>
  <c r="AH160" i="52"/>
  <c r="AH164" i="52"/>
  <c r="AH74" i="52"/>
  <c r="AH90" i="52"/>
  <c r="AH40" i="52"/>
  <c r="AH142" i="52"/>
  <c r="AH84" i="52"/>
  <c r="AH183" i="52"/>
  <c r="AH71" i="52"/>
  <c r="W3" i="39" a="1"/>
  <c r="W5" i="39" s="1"/>
  <c r="AH7" i="52"/>
  <c r="AH180" i="52"/>
  <c r="AH16" i="52"/>
  <c r="AH210" i="52"/>
  <c r="AH188" i="52"/>
  <c r="AH141" i="52"/>
  <c r="AH121" i="52"/>
  <c r="W3" i="52" a="1"/>
  <c r="W5" i="52" s="1"/>
  <c r="AH194" i="52"/>
  <c r="AH34" i="52"/>
  <c r="AH217" i="52"/>
  <c r="AH230" i="52"/>
  <c r="AH155" i="52"/>
  <c r="AH137" i="52"/>
  <c r="AH204" i="52"/>
  <c r="AH177" i="52"/>
  <c r="AH39" i="52"/>
  <c r="AH245" i="52"/>
  <c r="AH29" i="52"/>
  <c r="AH55" i="52"/>
  <c r="AH209" i="52"/>
  <c r="AH148" i="52"/>
  <c r="AH138" i="52"/>
  <c r="AH49" i="52"/>
  <c r="AH202" i="52"/>
  <c r="AH219" i="52"/>
  <c r="AH65" i="52"/>
  <c r="AH205" i="52"/>
  <c r="AH68" i="52"/>
  <c r="AH42" i="52"/>
  <c r="AH20" i="52"/>
  <c r="AH143" i="52"/>
  <c r="AH239" i="52"/>
  <c r="AH156" i="52"/>
  <c r="AH127" i="52"/>
  <c r="AH109" i="52"/>
  <c r="AH152" i="52"/>
  <c r="AH19" i="43"/>
  <c r="AH57" i="43"/>
  <c r="AH8" i="43"/>
  <c r="AH51" i="43"/>
  <c r="AH12" i="43"/>
  <c r="AH23" i="43"/>
  <c r="AH65" i="43"/>
  <c r="AH26" i="43"/>
  <c r="AH36" i="43"/>
  <c r="AH48" i="43"/>
  <c r="AH42" i="43"/>
  <c r="AH62" i="43"/>
  <c r="AH11" i="43"/>
  <c r="AH31" i="43"/>
  <c r="AH50" i="43"/>
  <c r="AH41" i="43"/>
  <c r="AH27" i="43"/>
  <c r="AH37" i="43"/>
  <c r="AH20" i="43"/>
  <c r="AH39" i="43"/>
  <c r="AH61" i="43"/>
  <c r="AH18" i="43"/>
  <c r="AH55" i="43"/>
  <c r="AH9" i="43"/>
  <c r="AH38" i="43"/>
  <c r="AH10" i="43"/>
  <c r="AH7" i="43"/>
  <c r="AH21" i="43"/>
  <c r="AH49" i="43"/>
  <c r="AH32" i="43"/>
  <c r="AH28" i="43"/>
  <c r="AH3" i="43"/>
  <c r="AH56" i="43"/>
  <c r="AH29" i="43"/>
  <c r="AH53" i="43"/>
  <c r="AH47" i="43"/>
  <c r="AH5" i="43"/>
  <c r="AH15" i="43"/>
  <c r="AH24" i="43"/>
  <c r="AH17" i="43"/>
  <c r="AH8" i="39"/>
  <c r="AH103" i="39"/>
  <c r="AH122" i="39"/>
  <c r="AH31" i="52"/>
  <c r="AH174" i="52"/>
  <c r="AH125" i="52"/>
  <c r="AH102" i="52"/>
  <c r="AH88" i="39"/>
  <c r="AH78" i="52"/>
  <c r="AH61" i="52"/>
  <c r="AH107" i="39"/>
  <c r="AH85" i="52"/>
  <c r="AH213" i="52"/>
  <c r="AH38" i="52"/>
  <c r="AH22" i="52"/>
  <c r="AH128" i="39"/>
  <c r="AH97" i="52"/>
  <c r="AH221" i="52"/>
  <c r="AH96" i="52"/>
  <c r="AH80" i="52"/>
  <c r="AH124" i="39"/>
  <c r="AH99" i="52"/>
  <c r="AH93" i="52"/>
  <c r="AH21" i="39"/>
  <c r="AH53" i="52"/>
  <c r="AH144" i="52"/>
  <c r="AH25" i="52"/>
  <c r="AH120" i="52"/>
  <c r="AH161" i="52"/>
  <c r="AH52" i="39"/>
  <c r="AH236" i="52"/>
  <c r="AH130" i="39"/>
  <c r="AH12" i="39"/>
  <c r="AH91" i="39"/>
  <c r="AH76" i="39"/>
  <c r="AH32" i="39"/>
  <c r="AH62" i="39"/>
  <c r="AH80" i="39"/>
  <c r="AH97" i="39"/>
  <c r="AH51" i="39"/>
  <c r="AH35" i="39"/>
  <c r="AH24" i="39"/>
  <c r="AH59" i="39"/>
  <c r="AH106" i="39"/>
  <c r="AH43" i="39"/>
  <c r="AH185" i="52"/>
  <c r="AH145" i="52"/>
  <c r="AH122" i="52"/>
  <c r="AH246" i="52"/>
  <c r="AH163" i="52"/>
  <c r="AH54" i="52"/>
  <c r="AH227" i="52"/>
  <c r="AH24" i="52"/>
  <c r="AH6" i="52"/>
  <c r="AH201" i="52"/>
  <c r="AH206" i="52"/>
  <c r="AH247" i="52"/>
  <c r="AH215" i="52"/>
  <c r="AH223" i="52"/>
  <c r="AH43" i="52"/>
  <c r="AH232" i="52"/>
  <c r="AH225" i="52"/>
  <c r="AH162" i="52"/>
  <c r="AH176" i="52"/>
  <c r="AH214" i="52"/>
  <c r="AH41" i="52"/>
  <c r="AH64" i="43"/>
  <c r="AH169" i="52"/>
  <c r="AH83" i="52"/>
  <c r="AH3" i="52"/>
  <c r="AH13" i="39"/>
  <c r="AH113" i="52"/>
  <c r="AH193" i="52"/>
  <c r="AH222" i="52"/>
  <c r="AH67" i="39"/>
  <c r="AH105" i="39"/>
  <c r="AH5" i="39"/>
  <c r="AH93" i="39"/>
  <c r="AH54" i="39"/>
  <c r="AH120" i="39"/>
  <c r="AH66" i="39"/>
  <c r="AH45" i="39"/>
  <c r="AH92" i="39"/>
  <c r="AH30" i="39"/>
  <c r="AH7" i="39"/>
  <c r="AH42" i="39"/>
  <c r="AH108" i="39"/>
  <c r="AH4" i="39"/>
  <c r="AH16" i="39"/>
  <c r="AH33" i="52"/>
  <c r="AH175" i="52"/>
  <c r="AH126" i="52"/>
  <c r="AH25" i="43"/>
  <c r="AH147" i="52"/>
  <c r="AH64" i="52"/>
  <c r="AH168" i="52"/>
  <c r="AH94" i="52"/>
  <c r="AH100" i="52"/>
  <c r="AH140" i="52"/>
  <c r="AH14" i="43"/>
  <c r="AH117" i="52"/>
  <c r="AH134" i="52"/>
  <c r="AH231" i="52"/>
  <c r="AH195" i="52"/>
  <c r="AH50" i="52"/>
  <c r="AH43" i="43"/>
  <c r="AH44" i="52"/>
  <c r="AH124" i="52"/>
  <c r="AH34" i="43"/>
  <c r="AH241" i="52"/>
  <c r="AH116" i="52"/>
  <c r="AH47" i="52"/>
  <c r="AH132" i="52"/>
  <c r="AH235" i="52"/>
  <c r="AH111" i="52"/>
  <c r="AH228" i="52"/>
  <c r="AH75" i="52"/>
  <c r="AH149" i="52"/>
  <c r="AH184" i="52"/>
  <c r="AH99" i="39"/>
  <c r="AH110" i="39"/>
  <c r="AH95" i="39"/>
  <c r="AH86" i="39"/>
  <c r="AH58" i="39"/>
  <c r="AH26" i="39"/>
  <c r="AH18" i="39"/>
  <c r="AH83" i="39"/>
  <c r="AH71" i="39"/>
  <c r="AH100" i="39"/>
  <c r="AH61" i="39"/>
  <c r="AH3" i="39"/>
  <c r="AH31" i="39"/>
  <c r="AH123" i="39"/>
  <c r="AH103" i="52"/>
  <c r="AH154" i="52"/>
  <c r="AH60" i="43"/>
  <c r="AH242" i="52"/>
  <c r="AH251" i="52"/>
  <c r="AH10" i="52"/>
  <c r="AH26" i="52"/>
  <c r="AH129" i="52"/>
  <c r="AH58" i="43"/>
  <c r="AH86" i="52"/>
  <c r="AH14" i="52"/>
  <c r="AH89" i="52"/>
  <c r="AH171" i="52"/>
  <c r="AH98" i="52"/>
  <c r="AH16" i="43"/>
  <c r="AH108" i="52"/>
  <c r="AH106" i="52"/>
  <c r="AH123" i="52"/>
  <c r="AH33" i="43"/>
  <c r="AH46" i="39"/>
  <c r="AH248" i="52"/>
  <c r="AH57" i="52"/>
  <c r="AH52" i="52"/>
  <c r="AH46" i="52"/>
  <c r="AH252" i="52"/>
  <c r="AH28" i="39"/>
  <c r="AH5" i="52"/>
  <c r="AH75" i="39"/>
  <c r="AH102" i="39"/>
  <c r="AH50" i="39"/>
  <c r="AH36" i="39"/>
  <c r="AH57" i="39"/>
  <c r="AH132" i="39"/>
  <c r="AH34" i="39"/>
  <c r="AH81" i="39"/>
  <c r="AH72" i="39"/>
  <c r="AH68" i="39"/>
  <c r="AH14" i="39"/>
  <c r="AH79" i="39"/>
  <c r="AH48" i="39"/>
  <c r="AH65" i="39"/>
  <c r="AH32" i="52"/>
  <c r="AH40" i="43"/>
  <c r="AH104" i="52"/>
  <c r="AH66" i="52"/>
  <c r="AH87" i="52"/>
  <c r="AH240" i="52"/>
  <c r="AH212" i="52"/>
  <c r="AH60" i="39"/>
  <c r="AH186" i="52"/>
  <c r="AH88" i="52"/>
  <c r="AH9" i="39"/>
  <c r="AH151" i="52"/>
  <c r="AH196" i="52"/>
  <c r="AH76" i="52"/>
  <c r="AH69" i="39"/>
  <c r="AH131" i="39"/>
  <c r="AH115" i="39"/>
  <c r="AH119" i="39"/>
  <c r="AH37" i="39"/>
  <c r="AH20" i="39"/>
  <c r="AH70" i="39"/>
  <c r="AH109" i="39"/>
  <c r="AH23" i="39"/>
  <c r="AH116" i="39"/>
  <c r="AH15" i="39"/>
  <c r="AH25" i="39"/>
  <c r="AH33" i="39"/>
  <c r="AH49" i="39"/>
  <c r="AH130" i="52"/>
  <c r="AH101" i="52"/>
  <c r="AH244" i="52"/>
  <c r="AH170" i="52"/>
  <c r="AH30" i="43"/>
  <c r="AH192" i="52"/>
  <c r="AH190" i="52"/>
  <c r="AH35" i="43"/>
  <c r="AH135" i="52"/>
  <c r="AH112" i="52"/>
  <c r="AH48" i="52"/>
  <c r="AH211" i="52"/>
  <c r="AH22" i="43"/>
  <c r="AH165" i="52"/>
  <c r="AH54" i="43"/>
  <c r="AH136" i="52"/>
  <c r="AH96" i="39"/>
  <c r="AH220" i="52"/>
  <c r="AH167" i="52"/>
  <c r="AH105" i="52"/>
  <c r="AH112" i="39"/>
  <c r="AH92" i="52"/>
  <c r="AH78" i="39"/>
  <c r="AH64" i="39"/>
  <c r="AH27" i="39"/>
  <c r="AH89" i="39"/>
  <c r="AH73" i="39"/>
  <c r="AH63" i="39"/>
  <c r="AH94" i="39"/>
  <c r="AH77" i="39"/>
  <c r="AH11" i="39"/>
  <c r="AH121" i="39"/>
  <c r="AH17" i="39"/>
  <c r="AH19" i="39"/>
  <c r="AH39" i="39"/>
  <c r="AH6" i="39"/>
  <c r="AH243" i="52"/>
  <c r="AH216" i="52"/>
  <c r="AH15" i="52"/>
  <c r="AH82" i="52"/>
  <c r="AH187" i="52"/>
  <c r="AH226" i="52"/>
  <c r="AH13" i="43"/>
  <c r="AH107" i="52"/>
  <c r="AH4" i="43"/>
  <c r="AH198" i="52"/>
  <c r="AH91" i="52"/>
  <c r="AH150" i="52"/>
  <c r="AH237" i="52"/>
  <c r="AH35" i="52"/>
  <c r="AH189" i="52"/>
  <c r="AH191" i="52"/>
  <c r="AH28" i="52"/>
  <c r="AH95" i="52"/>
  <c r="AH56" i="52"/>
  <c r="AH37" i="52"/>
  <c r="AH74" i="39"/>
  <c r="AH133" i="52"/>
  <c r="AH77" i="52"/>
  <c r="AH233" i="52"/>
  <c r="AH40" i="39"/>
  <c r="AH44" i="39"/>
  <c r="AH56" i="39"/>
  <c r="AH114" i="39"/>
  <c r="AH85" i="39"/>
  <c r="AH87" i="39"/>
  <c r="AH55" i="39"/>
  <c r="AH38" i="39"/>
  <c r="AH90" i="39"/>
  <c r="AH126" i="39"/>
  <c r="AH82" i="39"/>
  <c r="AH98" i="39"/>
  <c r="AH53" i="39"/>
  <c r="AH13" i="52"/>
  <c r="AH207" i="52"/>
  <c r="AH44" i="43"/>
  <c r="AH79" i="52"/>
  <c r="AH203" i="52"/>
  <c r="AH159" i="52"/>
  <c r="AH253" i="52"/>
  <c r="AH118" i="52"/>
  <c r="AH9" i="52"/>
  <c r="AH81" i="52"/>
  <c r="AH182" i="52"/>
  <c r="AH158" i="52"/>
  <c r="AH119" i="52"/>
  <c r="AH60" i="52"/>
  <c r="AH181" i="52"/>
  <c r="AH250" i="52"/>
  <c r="AH234" i="52"/>
  <c r="AH59" i="52"/>
  <c r="AH19" i="52"/>
  <c r="AH8" i="52"/>
  <c r="AH6" i="43"/>
  <c r="AH197" i="52"/>
  <c r="AH111" i="39"/>
  <c r="AH22" i="39"/>
  <c r="AH11" i="52"/>
  <c r="AH249" i="52"/>
  <c r="AH139" i="52"/>
  <c r="AH84" i="39"/>
  <c r="AH114" i="52"/>
  <c r="AH110" i="52"/>
  <c r="AH18" i="52"/>
  <c r="AH172" i="52"/>
  <c r="AH125" i="39"/>
  <c r="AH104" i="39"/>
  <c r="AH59" i="43"/>
  <c r="AH45" i="43"/>
  <c r="AH128" i="52"/>
  <c r="AH10" i="39"/>
  <c r="AH46" i="43"/>
  <c r="AH146" i="52"/>
  <c r="AH47" i="39"/>
  <c r="AH129" i="39"/>
  <c r="AH178" i="52"/>
  <c r="AH73" i="52"/>
  <c r="AH238" i="52"/>
  <c r="AH45" i="52"/>
  <c r="AH63" i="52"/>
  <c r="AH29" i="39"/>
  <c r="AH208" i="52"/>
  <c r="AH101" i="39"/>
  <c r="AH118" i="39"/>
  <c r="AH72" i="52"/>
  <c r="AH179" i="52"/>
  <c r="AH41" i="39"/>
  <c r="AH117" i="39"/>
  <c r="AH70" i="52"/>
  <c r="AH52" i="43"/>
  <c r="AH113" i="39"/>
  <c r="AH62" i="52"/>
  <c r="AH166" i="52"/>
  <c r="AH63" i="43"/>
  <c r="Q26" i="45"/>
  <c r="U12" i="45" a="1"/>
  <c r="W25" i="45"/>
  <c r="T25" i="45"/>
  <c r="S25" i="45"/>
  <c r="W10" i="43" l="1"/>
  <c r="AI28" i="43" s="1"/>
  <c r="W10" i="39"/>
  <c r="AI84" i="39" s="1"/>
  <c r="W3" i="39"/>
  <c r="W4" i="39"/>
  <c r="W3" i="52"/>
  <c r="W4" i="52"/>
  <c r="U12" i="45"/>
  <c r="U18" i="45"/>
  <c r="U15" i="45"/>
  <c r="U19" i="45"/>
  <c r="U17" i="45"/>
  <c r="U14" i="45"/>
  <c r="U20" i="45"/>
  <c r="U21" i="45"/>
  <c r="U16" i="45"/>
  <c r="U13" i="45"/>
  <c r="D32" i="29"/>
  <c r="T26" i="45"/>
  <c r="R26" i="45"/>
  <c r="S26" i="45"/>
  <c r="C35" i="29"/>
  <c r="V26" i="45"/>
  <c r="D35" i="29"/>
  <c r="W26" i="45"/>
  <c r="C34" i="29"/>
  <c r="D34" i="29"/>
  <c r="AI48" i="43" l="1"/>
  <c r="AI39" i="43"/>
  <c r="AI30" i="43"/>
  <c r="AI35" i="43"/>
  <c r="AI37" i="43"/>
  <c r="AI27" i="43"/>
  <c r="AI59" i="43"/>
  <c r="AI11" i="43"/>
  <c r="AI6" i="43"/>
  <c r="AI8" i="43"/>
  <c r="AI60" i="43"/>
  <c r="AI20" i="43"/>
  <c r="AI18" i="43"/>
  <c r="AI13" i="43"/>
  <c r="AI24" i="43"/>
  <c r="AI38" i="43"/>
  <c r="AI32" i="43"/>
  <c r="AI46" i="43"/>
  <c r="AI55" i="43"/>
  <c r="AI19" i="43"/>
  <c r="AI49" i="43"/>
  <c r="AI44" i="43"/>
  <c r="AI9" i="43"/>
  <c r="AI62" i="43"/>
  <c r="AI52" i="43"/>
  <c r="AI41" i="43"/>
  <c r="AI42" i="43"/>
  <c r="AI53" i="43"/>
  <c r="AI22" i="43"/>
  <c r="AI58" i="43"/>
  <c r="AI31" i="43"/>
  <c r="AI14" i="43"/>
  <c r="AI36" i="43"/>
  <c r="AI21" i="43"/>
  <c r="AI40" i="43"/>
  <c r="AI4" i="43"/>
  <c r="AI12" i="43"/>
  <c r="AI56" i="43"/>
  <c r="AI61" i="43"/>
  <c r="AI43" i="43"/>
  <c r="AI50" i="43"/>
  <c r="AI57" i="43"/>
  <c r="AI15" i="43"/>
  <c r="AI34" i="43"/>
  <c r="AI5" i="43"/>
  <c r="AI51" i="43"/>
  <c r="AI63" i="43"/>
  <c r="AI64" i="43"/>
  <c r="AI65" i="43"/>
  <c r="AI54" i="43"/>
  <c r="AI33" i="43"/>
  <c r="AI3" i="43"/>
  <c r="AI45" i="43"/>
  <c r="AI23" i="43"/>
  <c r="AI10" i="43"/>
  <c r="AI16" i="43"/>
  <c r="AI26" i="43"/>
  <c r="AI25" i="43"/>
  <c r="AI17" i="43"/>
  <c r="AI47" i="43"/>
  <c r="AI29" i="43"/>
  <c r="AI7" i="43"/>
  <c r="AI118" i="39"/>
  <c r="AI132" i="39"/>
  <c r="AI26" i="39"/>
  <c r="AI100" i="39"/>
  <c r="AI11" i="39"/>
  <c r="AI28" i="39"/>
  <c r="AJ95" i="39"/>
  <c r="AI85" i="39"/>
  <c r="AI112" i="39"/>
  <c r="AI3" i="39"/>
  <c r="AI121" i="39"/>
  <c r="AI91" i="39"/>
  <c r="AI97" i="39"/>
  <c r="AI12" i="39"/>
  <c r="AI73" i="39"/>
  <c r="AI39" i="39"/>
  <c r="AI107" i="39"/>
  <c r="AI24" i="39"/>
  <c r="AI18" i="39"/>
  <c r="AI115" i="39"/>
  <c r="AI109" i="39"/>
  <c r="AI22" i="39"/>
  <c r="AI50" i="39"/>
  <c r="AI56" i="39"/>
  <c r="AI20" i="39"/>
  <c r="AI66" i="39"/>
  <c r="AI129" i="39"/>
  <c r="AI124" i="39"/>
  <c r="AI114" i="39"/>
  <c r="AI41" i="39"/>
  <c r="AI61" i="39"/>
  <c r="AI32" i="39"/>
  <c r="AI13" i="39"/>
  <c r="AI52" i="39"/>
  <c r="AI70" i="39"/>
  <c r="AI103" i="39"/>
  <c r="AI88" i="39"/>
  <c r="AI54" i="39"/>
  <c r="AI105" i="39"/>
  <c r="AI93" i="39"/>
  <c r="AI90" i="39"/>
  <c r="AI125" i="39"/>
  <c r="AI113" i="39"/>
  <c r="AI8" i="39"/>
  <c r="AI38" i="39"/>
  <c r="AI37" i="39"/>
  <c r="AI59" i="39"/>
  <c r="AI48" i="39"/>
  <c r="AI69" i="39"/>
  <c r="AI46" i="39"/>
  <c r="AI51" i="39"/>
  <c r="AI7" i="39"/>
  <c r="AI75" i="39"/>
  <c r="AI110" i="39"/>
  <c r="AI21" i="39"/>
  <c r="AI31" i="39"/>
  <c r="AI43" i="39"/>
  <c r="AI58" i="39"/>
  <c r="AI120" i="39"/>
  <c r="AI10" i="39"/>
  <c r="AI5" i="39"/>
  <c r="AI98" i="39"/>
  <c r="AI42" i="39"/>
  <c r="AI53" i="39"/>
  <c r="AI89" i="39"/>
  <c r="AI44" i="39"/>
  <c r="AI71" i="39"/>
  <c r="AI102" i="39"/>
  <c r="AI6" i="39"/>
  <c r="AJ247" i="52"/>
  <c r="AI80" i="39"/>
  <c r="AI47" i="39"/>
  <c r="AI104" i="39"/>
  <c r="AI116" i="39"/>
  <c r="AI128" i="39"/>
  <c r="AI131" i="39"/>
  <c r="AI86" i="39"/>
  <c r="AI72" i="39"/>
  <c r="AI83" i="39"/>
  <c r="AI79" i="39"/>
  <c r="AI40" i="39"/>
  <c r="AI4" i="39"/>
  <c r="AI23" i="39"/>
  <c r="AI36" i="39"/>
  <c r="AI87" i="39"/>
  <c r="AI101" i="39"/>
  <c r="AI96" i="39"/>
  <c r="AI76" i="39"/>
  <c r="AI130" i="39"/>
  <c r="AI108" i="39"/>
  <c r="AI81" i="39"/>
  <c r="AI45" i="39"/>
  <c r="AI94" i="39"/>
  <c r="AI55" i="39"/>
  <c r="AI19" i="39"/>
  <c r="AI35" i="39"/>
  <c r="AI9" i="39"/>
  <c r="AI82" i="39"/>
  <c r="AI63" i="39"/>
  <c r="AI30" i="39"/>
  <c r="AI57" i="39"/>
  <c r="AI29" i="39"/>
  <c r="AI27" i="39"/>
  <c r="AI78" i="39"/>
  <c r="AI67" i="39"/>
  <c r="AI14" i="39"/>
  <c r="AI117" i="39"/>
  <c r="AI60" i="39"/>
  <c r="AI62" i="39"/>
  <c r="AI33" i="39"/>
  <c r="AJ238" i="52"/>
  <c r="AI68" i="39"/>
  <c r="AI16" i="39"/>
  <c r="AI64" i="39"/>
  <c r="AI111" i="39"/>
  <c r="AI65" i="39"/>
  <c r="AI74" i="39"/>
  <c r="AI92" i="39"/>
  <c r="AI95" i="39"/>
  <c r="AI122" i="39"/>
  <c r="AI34" i="39"/>
  <c r="AI99" i="39"/>
  <c r="AI25" i="39"/>
  <c r="AI77" i="39"/>
  <c r="AI49" i="39"/>
  <c r="AI119" i="39"/>
  <c r="AI127" i="39"/>
  <c r="AI106" i="39"/>
  <c r="AI17" i="39"/>
  <c r="AI123" i="39"/>
  <c r="AI15" i="39"/>
  <c r="AI126" i="39"/>
  <c r="AJ225" i="52"/>
  <c r="AJ24" i="52"/>
  <c r="AJ106" i="52"/>
  <c r="AJ15" i="52"/>
  <c r="AJ121" i="39"/>
  <c r="AJ89" i="52"/>
  <c r="AJ229" i="52"/>
  <c r="AJ156" i="52"/>
  <c r="AJ61" i="52"/>
  <c r="AJ90" i="39"/>
  <c r="AJ96" i="39"/>
  <c r="AJ42" i="39"/>
  <c r="AJ20" i="39"/>
  <c r="AJ44" i="39"/>
  <c r="AJ19" i="39"/>
  <c r="AJ53" i="39"/>
  <c r="AJ19" i="52"/>
  <c r="AJ183" i="52"/>
  <c r="AJ117" i="39"/>
  <c r="AJ110" i="39"/>
  <c r="AJ46" i="39"/>
  <c r="AJ56" i="39"/>
  <c r="AJ18" i="39"/>
  <c r="AJ106" i="39"/>
  <c r="AJ6" i="39"/>
  <c r="AJ62" i="39"/>
  <c r="AJ172" i="52"/>
  <c r="AJ97" i="52"/>
  <c r="AJ228" i="52"/>
  <c r="AJ157" i="52"/>
  <c r="AJ125" i="39"/>
  <c r="AJ24" i="39"/>
  <c r="AJ122" i="39"/>
  <c r="AJ55" i="39"/>
  <c r="AJ211" i="52"/>
  <c r="AJ52" i="39"/>
  <c r="AJ105" i="52"/>
  <c r="AJ98" i="52"/>
  <c r="AJ26" i="39"/>
  <c r="AJ102" i="39"/>
  <c r="AJ105" i="39"/>
  <c r="AJ221" i="52"/>
  <c r="AJ45" i="52"/>
  <c r="AJ68" i="39"/>
  <c r="AJ35" i="39"/>
  <c r="AJ147" i="52"/>
  <c r="AJ25" i="39"/>
  <c r="AJ54" i="39"/>
  <c r="AJ90" i="52"/>
  <c r="AJ130" i="39"/>
  <c r="AJ51" i="39"/>
  <c r="AJ10" i="39"/>
  <c r="AJ87" i="39"/>
  <c r="AJ5" i="39"/>
  <c r="AJ216" i="52"/>
  <c r="AJ43" i="39"/>
  <c r="AJ126" i="39"/>
  <c r="AJ77" i="39"/>
  <c r="AJ50" i="39"/>
  <c r="AJ198" i="52"/>
  <c r="AJ40" i="39"/>
  <c r="AJ127" i="39"/>
  <c r="AJ148" i="52"/>
  <c r="AJ246" i="52"/>
  <c r="AJ78" i="52"/>
  <c r="AJ31" i="39"/>
  <c r="AJ70" i="39"/>
  <c r="AJ83" i="39"/>
  <c r="AJ76" i="39"/>
  <c r="AJ82" i="39"/>
  <c r="AJ102" i="52"/>
  <c r="AJ63" i="39"/>
  <c r="AJ29" i="39"/>
  <c r="AJ57" i="39"/>
  <c r="AJ100" i="52"/>
  <c r="AJ91" i="52"/>
  <c r="AJ215" i="52"/>
  <c r="AJ23" i="39"/>
  <c r="AJ49" i="39"/>
  <c r="AJ14" i="39"/>
  <c r="AJ27" i="39"/>
  <c r="AJ124" i="39"/>
  <c r="AJ16" i="52"/>
  <c r="AJ189" i="52"/>
  <c r="AJ111" i="39"/>
  <c r="AJ80" i="39"/>
  <c r="AJ33" i="52"/>
  <c r="AJ41" i="52"/>
  <c r="AJ112" i="39"/>
  <c r="AJ17" i="39"/>
  <c r="AJ39" i="39"/>
  <c r="AJ22" i="39"/>
  <c r="AJ253" i="52"/>
  <c r="AJ219" i="52"/>
  <c r="AJ88" i="52"/>
  <c r="AJ233" i="52"/>
  <c r="AJ68" i="52"/>
  <c r="AJ202" i="52"/>
  <c r="AJ76" i="52"/>
  <c r="AJ26" i="52"/>
  <c r="AJ194" i="52"/>
  <c r="AJ146" i="52"/>
  <c r="AJ159" i="52"/>
  <c r="AJ58" i="52"/>
  <c r="AJ144" i="52"/>
  <c r="AJ161" i="52"/>
  <c r="AJ135" i="52"/>
  <c r="AJ57" i="52"/>
  <c r="AJ196" i="52"/>
  <c r="AJ132" i="52"/>
  <c r="AJ124" i="52"/>
  <c r="AJ142" i="52"/>
  <c r="AJ223" i="52"/>
  <c r="AJ25" i="52"/>
  <c r="AJ118" i="52"/>
  <c r="AJ149" i="52"/>
  <c r="AJ152" i="52"/>
  <c r="AJ121" i="52"/>
  <c r="AJ32" i="52"/>
  <c r="AJ250" i="52"/>
  <c r="AJ93" i="52"/>
  <c r="AJ74" i="52"/>
  <c r="AJ96" i="52"/>
  <c r="AJ116" i="52"/>
  <c r="AJ79" i="52"/>
  <c r="AJ155" i="52"/>
  <c r="AJ200" i="52"/>
  <c r="AJ6" i="52"/>
  <c r="AJ173" i="52"/>
  <c r="AJ3" i="39"/>
  <c r="AJ114" i="39"/>
  <c r="AJ113" i="39"/>
  <c r="AJ79" i="39"/>
  <c r="AJ16" i="39"/>
  <c r="AJ69" i="39"/>
  <c r="AJ17" i="52"/>
  <c r="AJ162" i="52"/>
  <c r="AJ192" i="52"/>
  <c r="AJ187" i="52"/>
  <c r="AJ78" i="39"/>
  <c r="AJ15" i="39"/>
  <c r="AJ75" i="39"/>
  <c r="AJ94" i="52"/>
  <c r="AJ214" i="52"/>
  <c r="AJ141" i="52"/>
  <c r="AJ217" i="52"/>
  <c r="AJ165" i="52"/>
  <c r="AJ230" i="52"/>
  <c r="AJ171" i="52"/>
  <c r="AJ4" i="39"/>
  <c r="AJ73" i="39"/>
  <c r="AJ88" i="39"/>
  <c r="AJ66" i="39"/>
  <c r="AJ58" i="39"/>
  <c r="AJ33" i="39"/>
  <c r="AJ73" i="52"/>
  <c r="AJ108" i="52"/>
  <c r="AJ71" i="52"/>
  <c r="AJ132" i="39"/>
  <c r="AJ103" i="39"/>
  <c r="AJ75" i="52"/>
  <c r="AJ31" i="52"/>
  <c r="AJ63" i="52"/>
  <c r="AJ136" i="52"/>
  <c r="AJ179" i="52"/>
  <c r="AJ197" i="52"/>
  <c r="AJ126" i="52"/>
  <c r="AJ108" i="39"/>
  <c r="AJ60" i="39"/>
  <c r="AJ119" i="39"/>
  <c r="AJ93" i="39"/>
  <c r="AJ55" i="52"/>
  <c r="AJ248" i="52"/>
  <c r="AJ210" i="52"/>
  <c r="AJ174" i="52"/>
  <c r="AJ180" i="52"/>
  <c r="AJ95" i="52"/>
  <c r="AJ158" i="52"/>
  <c r="AJ49" i="52"/>
  <c r="AJ181" i="52"/>
  <c r="AJ169" i="52"/>
  <c r="AJ51" i="52"/>
  <c r="AJ112" i="52"/>
  <c r="AJ43" i="52"/>
  <c r="AJ21" i="52"/>
  <c r="AJ153" i="52"/>
  <c r="AJ52" i="52"/>
  <c r="AJ212" i="52"/>
  <c r="AJ242" i="52"/>
  <c r="AJ133" i="52"/>
  <c r="AJ80" i="52"/>
  <c r="AJ170" i="52"/>
  <c r="AJ9" i="52"/>
  <c r="AJ27" i="52"/>
  <c r="AJ222" i="52"/>
  <c r="AJ139" i="52"/>
  <c r="AJ234" i="52"/>
  <c r="AJ168" i="52"/>
  <c r="AJ53" i="52"/>
  <c r="AJ188" i="52"/>
  <c r="AJ193" i="52"/>
  <c r="AJ70" i="52"/>
  <c r="AJ38" i="52"/>
  <c r="AJ208" i="52"/>
  <c r="AJ84" i="52"/>
  <c r="AJ20" i="52"/>
  <c r="AJ199" i="52"/>
  <c r="AJ123" i="52"/>
  <c r="AJ54" i="52"/>
  <c r="AJ99" i="52"/>
  <c r="AJ3" i="52"/>
  <c r="AJ117" i="52"/>
  <c r="AJ224" i="52"/>
  <c r="AJ235" i="52"/>
  <c r="AJ134" i="52"/>
  <c r="AJ46" i="52"/>
  <c r="AJ85" i="52"/>
  <c r="AJ167" i="52"/>
  <c r="AJ107" i="52"/>
  <c r="AJ252" i="52"/>
  <c r="AJ37" i="52"/>
  <c r="AJ56" i="52"/>
  <c r="AJ251" i="52"/>
  <c r="AJ207" i="52"/>
  <c r="AJ160" i="52"/>
  <c r="AJ186" i="52"/>
  <c r="AJ103" i="52"/>
  <c r="AJ67" i="52"/>
  <c r="AJ120" i="52"/>
  <c r="AJ66" i="52"/>
  <c r="AJ28" i="52"/>
  <c r="AJ249" i="52"/>
  <c r="AJ13" i="52"/>
  <c r="AJ185" i="52"/>
  <c r="AJ204" i="52"/>
  <c r="AJ104" i="52"/>
  <c r="AJ244" i="52"/>
  <c r="AJ177" i="52"/>
  <c r="AJ48" i="52"/>
  <c r="AJ14" i="52"/>
  <c r="AJ130" i="52"/>
  <c r="AJ209" i="52"/>
  <c r="AJ113" i="52"/>
  <c r="AJ231" i="52"/>
  <c r="AJ101" i="52"/>
  <c r="AJ59" i="52"/>
  <c r="AJ111" i="52"/>
  <c r="AJ42" i="52"/>
  <c r="AJ115" i="52"/>
  <c r="AJ227" i="52"/>
  <c r="AJ34" i="52"/>
  <c r="AJ236" i="52"/>
  <c r="AJ237" i="52"/>
  <c r="AJ176" i="52"/>
  <c r="AJ127" i="52"/>
  <c r="AJ119" i="52"/>
  <c r="AJ243" i="52"/>
  <c r="AJ7" i="52"/>
  <c r="AJ205" i="52"/>
  <c r="AJ8" i="52"/>
  <c r="AJ65" i="52"/>
  <c r="AJ62" i="52"/>
  <c r="AJ109" i="52"/>
  <c r="AJ22" i="52"/>
  <c r="AJ47" i="52"/>
  <c r="AJ11" i="52"/>
  <c r="AJ29" i="52"/>
  <c r="AJ220" i="52"/>
  <c r="AJ241" i="52"/>
  <c r="AJ74" i="39"/>
  <c r="AJ32" i="39"/>
  <c r="AJ37" i="39"/>
  <c r="AJ21" i="39"/>
  <c r="AJ116" i="39"/>
  <c r="AJ67" i="39"/>
  <c r="AJ8" i="39"/>
  <c r="AJ123" i="39"/>
  <c r="AJ100" i="39"/>
  <c r="AJ115" i="39"/>
  <c r="AJ11" i="39"/>
  <c r="AJ48" i="39"/>
  <c r="AJ12" i="39"/>
  <c r="AJ92" i="39"/>
  <c r="AJ91" i="39"/>
  <c r="AJ38" i="39"/>
  <c r="AJ129" i="39"/>
  <c r="AJ34" i="39"/>
  <c r="AJ118" i="39"/>
  <c r="AJ69" i="52"/>
  <c r="AJ213" i="52"/>
  <c r="AJ201" i="52"/>
  <c r="AJ10" i="52"/>
  <c r="AJ163" i="52"/>
  <c r="AJ92" i="52"/>
  <c r="AJ30" i="52"/>
  <c r="AJ35" i="52"/>
  <c r="AJ218" i="52"/>
  <c r="AJ140" i="52"/>
  <c r="AJ41" i="39"/>
  <c r="AJ65" i="39"/>
  <c r="AJ30" i="39"/>
  <c r="AJ64" i="39"/>
  <c r="AJ84" i="39"/>
  <c r="AJ86" i="39"/>
  <c r="AJ47" i="39"/>
  <c r="AJ131" i="39"/>
  <c r="AJ195" i="52"/>
  <c r="AJ5" i="52"/>
  <c r="AJ240" i="52"/>
  <c r="AJ122" i="52"/>
  <c r="AJ137" i="52"/>
  <c r="AJ143" i="52"/>
  <c r="AJ128" i="52"/>
  <c r="AJ151" i="52"/>
  <c r="AJ64" i="52"/>
  <c r="AJ206" i="52"/>
  <c r="AJ191" i="52"/>
  <c r="AJ164" i="52"/>
  <c r="AJ138" i="52"/>
  <c r="AJ50" i="52"/>
  <c r="AJ145" i="52"/>
  <c r="AJ18" i="52"/>
  <c r="AJ81" i="52"/>
  <c r="AJ129" i="52"/>
  <c r="AJ4" i="52"/>
  <c r="AJ85" i="39"/>
  <c r="AJ99" i="39"/>
  <c r="AJ97" i="39"/>
  <c r="AJ7" i="39"/>
  <c r="AJ94" i="39"/>
  <c r="AJ81" i="39"/>
  <c r="AJ128" i="39"/>
  <c r="AJ59" i="39"/>
  <c r="AJ120" i="39"/>
  <c r="AJ71" i="39"/>
  <c r="AJ154" i="52"/>
  <c r="AJ239" i="52"/>
  <c r="AJ245" i="52"/>
  <c r="AJ178" i="52"/>
  <c r="AJ150" i="52"/>
  <c r="AJ39" i="52"/>
  <c r="AJ23" i="52"/>
  <c r="AJ44" i="52"/>
  <c r="AJ184" i="52"/>
  <c r="AJ12" i="52"/>
  <c r="AJ40" i="52"/>
  <c r="AJ82" i="52"/>
  <c r="AJ61" i="39"/>
  <c r="AJ98" i="39"/>
  <c r="AJ72" i="39"/>
  <c r="AJ104" i="39"/>
  <c r="AJ87" i="52"/>
  <c r="AJ125" i="52"/>
  <c r="AJ232" i="52"/>
  <c r="AJ226" i="52"/>
  <c r="AJ114" i="52"/>
  <c r="AJ203" i="52"/>
  <c r="AJ77" i="52"/>
  <c r="AJ190" i="52"/>
  <c r="AJ72" i="52"/>
  <c r="AJ182" i="52"/>
  <c r="AJ166" i="52"/>
  <c r="AJ36" i="52"/>
  <c r="AJ175" i="52"/>
  <c r="AJ60" i="52"/>
  <c r="AJ110" i="52"/>
  <c r="AJ131" i="52"/>
  <c r="AJ86" i="52"/>
  <c r="AJ83" i="52"/>
  <c r="AJ45" i="39"/>
  <c r="AJ101" i="39"/>
  <c r="AJ9" i="39"/>
  <c r="AJ28" i="39"/>
  <c r="AJ13" i="39"/>
  <c r="AJ109" i="39"/>
  <c r="AJ107" i="39"/>
  <c r="AJ89" i="39"/>
  <c r="AJ36" i="39"/>
  <c r="U25" i="45"/>
  <c r="X25" i="45" s="1"/>
  <c r="U26" i="45"/>
  <c r="X26" i="45" s="1"/>
  <c r="F5" i="48" s="1"/>
  <c r="Q27" i="45"/>
  <c r="T27" i="45"/>
  <c r="V27" i="45"/>
  <c r="R27" i="45"/>
  <c r="S27" i="45"/>
  <c r="W27" i="45"/>
  <c r="F3" i="48" l="1"/>
  <c r="F4" i="48"/>
  <c r="Y26" i="45"/>
  <c r="U27" i="45"/>
  <c r="Y27" i="45" s="1"/>
  <c r="Q28" i="45"/>
  <c r="V28" i="45"/>
  <c r="R28" i="45"/>
  <c r="W28" i="45"/>
  <c r="S28" i="45"/>
  <c r="X27" i="45"/>
  <c r="F6" i="48" s="1"/>
  <c r="U28" i="45"/>
  <c r="T28" i="45"/>
  <c r="Y28" i="45"/>
  <c r="X28" i="45"/>
  <c r="F7" i="48" s="1"/>
  <c r="U9" i="48" a="1"/>
  <c r="U3" i="48" a="1"/>
  <c r="U13" i="48" a="1"/>
  <c r="U13" i="48"/>
  <c r="S13" i="48" s="1"/>
  <c r="AD3" i="48" s="1"/>
  <c r="U9" i="48"/>
  <c r="U4" i="48"/>
  <c r="U3" i="48"/>
  <c r="U5" i="48"/>
  <c r="U10" i="48"/>
  <c r="Q5" i="42"/>
  <c r="Q13" i="42"/>
  <c r="Q8" i="42"/>
  <c r="Q11" i="42"/>
  <c r="Q15" i="42"/>
  <c r="Q7" i="42"/>
  <c r="Q4" i="42"/>
  <c r="Q12" i="42"/>
  <c r="Q6" i="42"/>
  <c r="Q10" i="42"/>
  <c r="Y25" i="45"/>
  <c r="N21" i="43"/>
  <c r="N21" i="52"/>
  <c r="P24" i="39"/>
  <c r="C37" i="39" s="1"/>
  <c r="H24" i="33" s="1"/>
  <c r="L24" i="33" s="1"/>
  <c r="M24" i="33"/>
  <c r="S3" i="48" l="1" a="1"/>
  <c r="S4" i="48" s="1"/>
  <c r="AD18" i="48"/>
  <c r="AD24" i="48"/>
  <c r="AD5" i="48"/>
  <c r="AD9" i="48"/>
  <c r="AD26" i="48"/>
  <c r="AD7" i="48"/>
  <c r="AD13" i="48"/>
  <c r="AD12" i="48"/>
  <c r="AD6" i="48"/>
  <c r="AD14" i="48"/>
  <c r="AD25" i="48"/>
  <c r="AD10" i="48"/>
  <c r="AD22" i="48"/>
  <c r="AD4" i="48"/>
  <c r="AD23" i="48"/>
  <c r="AD21" i="48"/>
  <c r="AD19" i="48"/>
  <c r="AD17" i="48"/>
  <c r="AD15" i="48"/>
  <c r="AD16" i="48"/>
  <c r="AD11" i="48"/>
  <c r="AD8" i="48"/>
  <c r="AD20" i="48"/>
  <c r="N23" i="52"/>
  <c r="N15" i="43"/>
  <c r="N17" i="43"/>
  <c r="P30" i="52"/>
  <c r="P19" i="39"/>
  <c r="C32" i="39" s="1"/>
  <c r="H19" i="33" s="1"/>
  <c r="L19" i="33" s="1"/>
  <c r="M19" i="33"/>
  <c r="S5" i="48" l="1"/>
  <c r="S3" i="48"/>
  <c r="O19" i="43"/>
  <c r="P29" i="52"/>
  <c r="N18" i="39"/>
  <c r="N16" i="39"/>
  <c r="P15" i="39"/>
  <c r="C28" i="39" s="1"/>
  <c r="H15" i="33" s="1"/>
  <c r="L15" i="33" s="1"/>
  <c r="M15" i="33"/>
  <c r="AF22" i="48" l="1"/>
  <c r="AF24" i="48"/>
  <c r="AF4" i="48"/>
  <c r="AF3" i="48"/>
  <c r="AF25" i="48"/>
  <c r="AF14" i="48"/>
  <c r="AF16" i="48"/>
  <c r="AF13" i="48"/>
  <c r="AF12" i="48"/>
  <c r="AF20" i="48"/>
  <c r="AF10" i="48"/>
  <c r="AF7" i="48"/>
  <c r="AF17" i="48"/>
  <c r="AF18" i="48"/>
  <c r="AF5" i="48"/>
  <c r="AF15" i="48"/>
  <c r="AF8" i="48"/>
  <c r="AF23" i="48"/>
  <c r="AF6" i="48"/>
  <c r="AF19" i="48"/>
  <c r="AF26" i="48"/>
  <c r="AF21" i="48"/>
  <c r="AF11" i="48"/>
  <c r="AF9" i="48"/>
  <c r="L19" i="48"/>
  <c r="C27" i="48" s="1"/>
  <c r="H7" i="33" s="1"/>
  <c r="L7" i="33" s="1"/>
  <c r="M7" i="33"/>
  <c r="P28" i="52"/>
  <c r="P17" i="39"/>
  <c r="C30" i="39" s="1"/>
  <c r="H17" i="33" s="1"/>
  <c r="L17" i="33" s="1"/>
  <c r="M17" i="33"/>
  <c r="P21" i="52"/>
  <c r="N24" i="39"/>
  <c r="O19" i="39"/>
  <c r="N19" i="43"/>
  <c r="N29" i="52"/>
  <c r="O18" i="39"/>
  <c r="N16" i="43"/>
  <c r="P16" i="39"/>
  <c r="C29" i="39" s="1"/>
  <c r="H16" i="33" s="1"/>
  <c r="L16" i="33" s="1"/>
  <c r="M16" i="33"/>
  <c r="O15" i="39"/>
  <c r="J19" i="48"/>
  <c r="O17" i="39"/>
  <c r="O24" i="39"/>
  <c r="J16" i="48"/>
  <c r="O20" i="39"/>
  <c r="O15" i="43"/>
  <c r="P19" i="52"/>
  <c r="O23" i="39"/>
  <c r="P18" i="52"/>
  <c r="N17" i="39"/>
  <c r="L16" i="48"/>
  <c r="C24" i="48" s="1"/>
  <c r="H4" i="33" s="1"/>
  <c r="L4" i="33" s="1"/>
  <c r="M4" i="33"/>
  <c r="N20" i="39"/>
  <c r="L17" i="48"/>
  <c r="C25" i="48" s="1"/>
  <c r="H5" i="33" s="1"/>
  <c r="L5" i="33" s="1"/>
  <c r="M5" i="33"/>
  <c r="N19" i="52"/>
  <c r="N16" i="52"/>
  <c r="P23" i="39"/>
  <c r="C36" i="39" s="1"/>
  <c r="H23" i="33" s="1"/>
  <c r="L23" i="33" s="1"/>
  <c r="M23" i="33"/>
  <c r="N22" i="52"/>
  <c r="N18" i="52"/>
  <c r="N22" i="39"/>
  <c r="P26" i="52"/>
  <c r="P15" i="52"/>
  <c r="N27" i="52"/>
  <c r="Q3" i="42"/>
  <c r="O20" i="43"/>
  <c r="N18" i="43"/>
  <c r="J15" i="48"/>
  <c r="J18" i="48"/>
  <c r="P24" i="52"/>
  <c r="N25" i="52"/>
  <c r="N28" i="52"/>
  <c r="P20" i="52"/>
  <c r="W3" i="43" a="1"/>
  <c r="W5" i="43" s="1"/>
  <c r="W3" i="43" l="1"/>
  <c r="W4" i="43"/>
  <c r="P17" i="43" l="1"/>
  <c r="C27" i="43" s="1"/>
  <c r="H10" i="33" s="1"/>
  <c r="L10" i="33" s="1"/>
  <c r="P18" i="43"/>
  <c r="C28" i="43" s="1"/>
  <c r="H11" i="33" s="1"/>
  <c r="L11" i="33" s="1"/>
  <c r="P15" i="43"/>
  <c r="C25" i="43" s="1"/>
  <c r="H8" i="33" s="1"/>
  <c r="L8" i="33" s="1"/>
  <c r="M10" i="33"/>
  <c r="M11" i="33"/>
  <c r="M8" i="33"/>
  <c r="P16" i="43"/>
  <c r="C26" i="43" s="1"/>
  <c r="H9" i="33" s="1"/>
  <c r="L9" i="33" s="1"/>
  <c r="M9" i="33"/>
  <c r="AJ5" i="43"/>
  <c r="AJ10" i="43"/>
  <c r="AJ54" i="43"/>
  <c r="AJ39" i="43"/>
  <c r="AJ60" i="43"/>
  <c r="AJ49" i="43"/>
  <c r="AJ59" i="43"/>
  <c r="AJ50" i="43"/>
  <c r="AJ64" i="43"/>
  <c r="AJ34" i="43"/>
  <c r="AJ11" i="43"/>
  <c r="AJ33" i="43"/>
  <c r="AJ43" i="43"/>
  <c r="AJ53" i="43"/>
  <c r="AJ31" i="43"/>
  <c r="AJ7" i="43"/>
  <c r="AJ28" i="43"/>
  <c r="AJ38" i="43"/>
  <c r="AJ48" i="43"/>
  <c r="AJ44" i="43"/>
  <c r="AJ20" i="43"/>
  <c r="AJ35" i="43"/>
  <c r="AJ56" i="43"/>
  <c r="AJ18" i="43"/>
  <c r="AJ29" i="43"/>
  <c r="AJ42" i="43"/>
  <c r="AJ26" i="43"/>
  <c r="AJ17" i="43"/>
  <c r="AJ55" i="43"/>
  <c r="AJ63" i="43"/>
  <c r="AJ15" i="43"/>
  <c r="AJ23" i="43"/>
  <c r="AJ13" i="43"/>
  <c r="AJ32" i="43"/>
  <c r="AJ62" i="43"/>
  <c r="AJ58" i="43"/>
  <c r="AJ47" i="43"/>
  <c r="AJ14" i="43"/>
  <c r="AJ37" i="43"/>
  <c r="AJ24" i="43"/>
  <c r="AJ3" i="43"/>
  <c r="AJ9" i="43"/>
  <c r="AJ6" i="43"/>
  <c r="AJ36" i="43"/>
  <c r="AJ57" i="43"/>
  <c r="AJ61" i="43"/>
  <c r="AJ22" i="43"/>
  <c r="AJ4" i="43"/>
  <c r="AJ52" i="43"/>
  <c r="AJ65" i="43"/>
  <c r="AJ12" i="43"/>
  <c r="AJ46" i="43"/>
  <c r="AJ16" i="43"/>
  <c r="AJ40" i="43"/>
  <c r="AJ8" i="43"/>
  <c r="AJ21" i="43"/>
  <c r="AJ45" i="43"/>
  <c r="AJ30" i="43"/>
  <c r="AJ27" i="43"/>
  <c r="AJ41" i="43"/>
  <c r="AJ19" i="43"/>
  <c r="AJ25" i="43"/>
  <c r="AJ51" i="43"/>
  <c r="P21" i="39"/>
  <c r="C34" i="39" s="1"/>
  <c r="H21" i="33" s="1"/>
  <c r="L21" i="33" s="1"/>
  <c r="M21" i="33"/>
  <c r="O17" i="43"/>
  <c r="N19" i="39"/>
  <c r="O16" i="43"/>
  <c r="O16" i="39"/>
  <c r="N15" i="39"/>
  <c r="P25" i="52"/>
  <c r="P18" i="39"/>
  <c r="C31" i="39" s="1"/>
  <c r="H18" i="33" s="1"/>
  <c r="L18" i="33" s="1"/>
  <c r="M18" i="33"/>
  <c r="W9" i="52" a="1"/>
  <c r="W10" i="52" s="1"/>
  <c r="W9" i="52" l="1"/>
  <c r="O26" i="52" s="1"/>
  <c r="C45" i="52" s="1"/>
  <c r="H36" i="33" s="1"/>
  <c r="L36" i="33" s="1"/>
  <c r="M36" i="33"/>
  <c r="O29" i="52" l="1"/>
  <c r="C48" i="52" s="1"/>
  <c r="H39" i="33" s="1"/>
  <c r="L39" i="33" s="1"/>
  <c r="O23" i="52"/>
  <c r="C42" i="52" s="1"/>
  <c r="H33" i="33" s="1"/>
  <c r="L33" i="33" s="1"/>
  <c r="M39" i="33"/>
  <c r="M33" i="33"/>
  <c r="O21" i="52"/>
  <c r="C40" i="52" s="1"/>
  <c r="H31" i="33" s="1"/>
  <c r="L31" i="33" s="1"/>
  <c r="M31" i="33"/>
  <c r="O20" i="52"/>
  <c r="C39" i="52" s="1"/>
  <c r="H30" i="33" s="1"/>
  <c r="L30" i="33" s="1"/>
  <c r="M30" i="33"/>
  <c r="O16" i="52"/>
  <c r="C35" i="52" s="1"/>
  <c r="H26" i="33" s="1"/>
  <c r="L26" i="33" s="1"/>
  <c r="M26" i="33"/>
  <c r="O18" i="52"/>
  <c r="C37" i="52" s="1"/>
  <c r="H28" i="33" s="1"/>
  <c r="L28" i="33" s="1"/>
  <c r="M28" i="33"/>
  <c r="O30" i="52"/>
  <c r="C49" i="52" s="1"/>
  <c r="H40" i="33" s="1"/>
  <c r="L40" i="33" s="1"/>
  <c r="M40" i="33"/>
  <c r="O19" i="52"/>
  <c r="C38" i="52" s="1"/>
  <c r="H29" i="33" s="1"/>
  <c r="L29" i="33" s="1"/>
  <c r="M29" i="33"/>
  <c r="O25" i="52"/>
  <c r="C44" i="52" s="1"/>
  <c r="H35" i="33" s="1"/>
  <c r="L35" i="33" s="1"/>
  <c r="M35" i="33"/>
  <c r="O28" i="52"/>
  <c r="C47" i="52" s="1"/>
  <c r="H38" i="33" s="1"/>
  <c r="L38" i="33" s="1"/>
  <c r="M38" i="33"/>
  <c r="AI253" i="52"/>
  <c r="AI57" i="52"/>
  <c r="AI33" i="52"/>
  <c r="AI163" i="52"/>
  <c r="AI131" i="52"/>
  <c r="AI86" i="52"/>
  <c r="AI77" i="52"/>
  <c r="AI227" i="52"/>
  <c r="AI36" i="52"/>
  <c r="AI11" i="52"/>
  <c r="AI168" i="52"/>
  <c r="AI67" i="52"/>
  <c r="AI150" i="52"/>
  <c r="AI20" i="52"/>
  <c r="AI208" i="52"/>
  <c r="AI31" i="52"/>
  <c r="AI195" i="52"/>
  <c r="AI42" i="52"/>
  <c r="AI76" i="52"/>
  <c r="AI72" i="52"/>
  <c r="AI26" i="52"/>
  <c r="AI83" i="52"/>
  <c r="AI192" i="52"/>
  <c r="AI113" i="52"/>
  <c r="AI177" i="52"/>
  <c r="AI205" i="52"/>
  <c r="AI219" i="52"/>
  <c r="AI212" i="52"/>
  <c r="AI140" i="52"/>
  <c r="AI250" i="52"/>
  <c r="AI22" i="52"/>
  <c r="AI66" i="52"/>
  <c r="AI211" i="52"/>
  <c r="AI70" i="52"/>
  <c r="AI60" i="52"/>
  <c r="AI92" i="52"/>
  <c r="AI136" i="52"/>
  <c r="AI180" i="52"/>
  <c r="AI194" i="52"/>
  <c r="AI39" i="52"/>
  <c r="AI18" i="52"/>
  <c r="AI176" i="52"/>
  <c r="AI243" i="52"/>
  <c r="AI52" i="52"/>
  <c r="AI242" i="52"/>
  <c r="AI239" i="52"/>
  <c r="AI196" i="52"/>
  <c r="AI151" i="52"/>
  <c r="AI84" i="52"/>
  <c r="AI209" i="52"/>
  <c r="AI109" i="52"/>
  <c r="AI162" i="52"/>
  <c r="AI47" i="52"/>
  <c r="AI16" i="52"/>
  <c r="AI107" i="52"/>
  <c r="AI190" i="52"/>
  <c r="AI7" i="52"/>
  <c r="AI120" i="52"/>
  <c r="AI246" i="52"/>
  <c r="AI220" i="52"/>
  <c r="AI221" i="52"/>
  <c r="AI117" i="52"/>
  <c r="AI94" i="52"/>
  <c r="AI137" i="52"/>
  <c r="AI105" i="52"/>
  <c r="AI55" i="52"/>
  <c r="AI121" i="52"/>
  <c r="AI185" i="52"/>
  <c r="AI184" i="52"/>
  <c r="AI28" i="52"/>
  <c r="AI155" i="52"/>
  <c r="AI203" i="52"/>
  <c r="AI98" i="52"/>
  <c r="AI193" i="52"/>
  <c r="AI240" i="52"/>
  <c r="AI251" i="52"/>
  <c r="AI34" i="52"/>
  <c r="AI91" i="52"/>
  <c r="AI88" i="52"/>
  <c r="AI49" i="52"/>
  <c r="AI165" i="52"/>
  <c r="AI222" i="52"/>
  <c r="AI93" i="52"/>
  <c r="AI188" i="52"/>
  <c r="AI118" i="52"/>
  <c r="AI207" i="52"/>
  <c r="AI27" i="52"/>
  <c r="AI198" i="52"/>
  <c r="AI226" i="52"/>
  <c r="AI58" i="52"/>
  <c r="AI78" i="52"/>
  <c r="AI186" i="52"/>
  <c r="AI13" i="52"/>
  <c r="AI74" i="52"/>
  <c r="AI8" i="52"/>
  <c r="AI170" i="52"/>
  <c r="AI217" i="52"/>
  <c r="AI135" i="52"/>
  <c r="AI132" i="52"/>
  <c r="AI102" i="52"/>
  <c r="AI40" i="52"/>
  <c r="AI96" i="52"/>
  <c r="AI122" i="52"/>
  <c r="AI247" i="52"/>
  <c r="AI134" i="52"/>
  <c r="AI115" i="52"/>
  <c r="AI238" i="52"/>
  <c r="AI166" i="52"/>
  <c r="AI41" i="52"/>
  <c r="AI244" i="52"/>
  <c r="AI14" i="52"/>
  <c r="AI59" i="52"/>
  <c r="AI179" i="52"/>
  <c r="AI110" i="52"/>
  <c r="AI126" i="52"/>
  <c r="AI51" i="52"/>
  <c r="AI228" i="52"/>
  <c r="AI248" i="52"/>
  <c r="AI75" i="52"/>
  <c r="AI35" i="52"/>
  <c r="AI143" i="52"/>
  <c r="AI9" i="52"/>
  <c r="AI10" i="52"/>
  <c r="AI141" i="52"/>
  <c r="AI38" i="52"/>
  <c r="AI123" i="52"/>
  <c r="AI106" i="52"/>
  <c r="AI112" i="52"/>
  <c r="AI223" i="52"/>
  <c r="AI174" i="52"/>
  <c r="AI25" i="52"/>
  <c r="AI45" i="52"/>
  <c r="AI128" i="52"/>
  <c r="AI206" i="52"/>
  <c r="AI23" i="52"/>
  <c r="AI213" i="52"/>
  <c r="AI152" i="52"/>
  <c r="AI95" i="52"/>
  <c r="AI3" i="52"/>
  <c r="AI218" i="52"/>
  <c r="AI169" i="52"/>
  <c r="AI44" i="52"/>
  <c r="AI130" i="52"/>
  <c r="AI129" i="52"/>
  <c r="AI173" i="52"/>
  <c r="AI6" i="52"/>
  <c r="AI178" i="52"/>
  <c r="AI5" i="52"/>
  <c r="AI139" i="52"/>
  <c r="AI103" i="52"/>
  <c r="AI181" i="52"/>
  <c r="AI43" i="52"/>
  <c r="AI245" i="52"/>
  <c r="AI116" i="52"/>
  <c r="AI64" i="52"/>
  <c r="AI241" i="52"/>
  <c r="AI54" i="52"/>
  <c r="AI147" i="52"/>
  <c r="AI158" i="52"/>
  <c r="AI24" i="52"/>
  <c r="AI142" i="52"/>
  <c r="AI82" i="52"/>
  <c r="AI19" i="52"/>
  <c r="AI71" i="52"/>
  <c r="AI56" i="52"/>
  <c r="AI232" i="52"/>
  <c r="AI175" i="52"/>
  <c r="AI148" i="52"/>
  <c r="AI12" i="52"/>
  <c r="AI159" i="52"/>
  <c r="AI89" i="52"/>
  <c r="AI73" i="52"/>
  <c r="AI62" i="52"/>
  <c r="AI97" i="52"/>
  <c r="AI200" i="52"/>
  <c r="AI63" i="52"/>
  <c r="AI4" i="52"/>
  <c r="AI225" i="52"/>
  <c r="AI144" i="52"/>
  <c r="AI87" i="52"/>
  <c r="AI69" i="52"/>
  <c r="AI216" i="52"/>
  <c r="AI61" i="52"/>
  <c r="AI229" i="52"/>
  <c r="AI21" i="52"/>
  <c r="AI215" i="52"/>
  <c r="AI234" i="52"/>
  <c r="AI119" i="52"/>
  <c r="AI171" i="52"/>
  <c r="AI79" i="52"/>
  <c r="AI167" i="52"/>
  <c r="AI153" i="52"/>
  <c r="AI133" i="52"/>
  <c r="AI29" i="52"/>
  <c r="AI204" i="52"/>
  <c r="AI160" i="52"/>
  <c r="AI224" i="52"/>
  <c r="AI189" i="52"/>
  <c r="AI32" i="52"/>
  <c r="AI183" i="52"/>
  <c r="AI230" i="52"/>
  <c r="AI138" i="52"/>
  <c r="AI46" i="52"/>
  <c r="AI146" i="52"/>
  <c r="AI100" i="52"/>
  <c r="AI156" i="52"/>
  <c r="AI191" i="52"/>
  <c r="AI17" i="52"/>
  <c r="AI149" i="52"/>
  <c r="AI53" i="52"/>
  <c r="AI210" i="52"/>
  <c r="AI125" i="52"/>
  <c r="AI154" i="52"/>
  <c r="AI108" i="52"/>
  <c r="AI249" i="52"/>
  <c r="AI65" i="52"/>
  <c r="AI164" i="52"/>
  <c r="AI182" i="52"/>
  <c r="AI231" i="52"/>
  <c r="AI80" i="52"/>
  <c r="AI48" i="52"/>
  <c r="AI81" i="52"/>
  <c r="AI237" i="52"/>
  <c r="AI235" i="52"/>
  <c r="AI199" i="52"/>
  <c r="AI214" i="52"/>
  <c r="AI252" i="52"/>
  <c r="AI236" i="52"/>
  <c r="AI197" i="52"/>
  <c r="AI101" i="52"/>
  <c r="AI104" i="52"/>
  <c r="AI172" i="52"/>
  <c r="AI68" i="52"/>
  <c r="AI124" i="52"/>
  <c r="AI30" i="52"/>
  <c r="AI90" i="52"/>
  <c r="AI127" i="52"/>
  <c r="AI161" i="52"/>
  <c r="AI99" i="52"/>
  <c r="AI37" i="52"/>
  <c r="AI85" i="52"/>
  <c r="AI157" i="52"/>
  <c r="AI15" i="52"/>
  <c r="AI233" i="52"/>
  <c r="AI187" i="52"/>
  <c r="AI202" i="52"/>
  <c r="AI50" i="52"/>
  <c r="AI114" i="52"/>
  <c r="AI111" i="52"/>
  <c r="AI145" i="52"/>
  <c r="AI201" i="52"/>
  <c r="O22" i="39"/>
  <c r="N26" i="52"/>
  <c r="O18" i="43"/>
  <c r="P20" i="39"/>
  <c r="C33" i="39" s="1"/>
  <c r="H20" i="33" s="1"/>
  <c r="L20" i="33" s="1"/>
  <c r="M20" i="33"/>
  <c r="J17" i="48"/>
  <c r="N17" i="52"/>
  <c r="N23" i="39"/>
  <c r="P22" i="52"/>
  <c r="N24" i="52"/>
  <c r="P20" i="43"/>
  <c r="C30" i="43" s="1"/>
  <c r="H13" i="33" s="1"/>
  <c r="L13" i="33" s="1"/>
  <c r="M13" i="33"/>
  <c r="N20" i="52"/>
  <c r="Q14" i="42"/>
  <c r="N21" i="39"/>
  <c r="P22" i="39"/>
  <c r="C35" i="39" s="1"/>
  <c r="H22" i="33" s="1"/>
  <c r="L22" i="33" s="1"/>
  <c r="M22" i="33"/>
  <c r="P17" i="52"/>
  <c r="P16" i="52"/>
  <c r="O22" i="52"/>
  <c r="C41" i="52" s="1"/>
  <c r="H32" i="33" s="1"/>
  <c r="L32" i="33" s="1"/>
  <c r="M32" i="33"/>
  <c r="O24" i="52"/>
  <c r="C43" i="52" s="1"/>
  <c r="H34" i="33" s="1"/>
  <c r="L34" i="33" s="1"/>
  <c r="M34" i="33"/>
  <c r="Q9" i="42"/>
  <c r="P21" i="43"/>
  <c r="C31" i="43" s="1"/>
  <c r="H14" i="33" s="1"/>
  <c r="L14" i="33" s="1"/>
  <c r="M14" i="33"/>
  <c r="O15" i="52"/>
  <c r="C34" i="52" s="1"/>
  <c r="H25" i="33" s="1"/>
  <c r="L25" i="33" s="1"/>
  <c r="M25" i="33"/>
  <c r="O27" i="52"/>
  <c r="C46" i="52" s="1"/>
  <c r="H37" i="33" s="1"/>
  <c r="L37" i="33" s="1"/>
  <c r="M37" i="33"/>
  <c r="P23" i="52"/>
  <c r="O21" i="39"/>
  <c r="O17" i="52"/>
  <c r="C36" i="52" s="1"/>
  <c r="H27" i="33" s="1"/>
  <c r="L27" i="33" s="1"/>
  <c r="M27" i="33"/>
  <c r="N20" i="43"/>
  <c r="O21" i="43"/>
  <c r="N15" i="52"/>
  <c r="P27" i="52"/>
  <c r="L15" i="48"/>
  <c r="C23" i="48" s="1"/>
  <c r="H3" i="33" s="1"/>
  <c r="L3" i="33" s="1"/>
  <c r="M3" i="33"/>
  <c r="L18" i="48"/>
  <c r="C26" i="48" s="1"/>
  <c r="H6" i="33" s="1"/>
  <c r="L6" i="33" s="1"/>
  <c r="M6" i="33"/>
  <c r="N30" i="52"/>
  <c r="P19" i="43"/>
  <c r="C29" i="43" s="1"/>
  <c r="H12" i="33" s="1"/>
  <c r="L12" i="33" s="1"/>
  <c r="M12" i="33"/>
  <c r="S9" i="48" a="1"/>
  <c r="S10" i="48" s="1"/>
  <c r="N2" i="33"/>
  <c r="N25" i="33"/>
  <c r="N8" i="33"/>
  <c r="N15" i="33"/>
  <c r="S9" i="48" l="1"/>
  <c r="AE15" i="48" s="1"/>
  <c r="AE17" i="48" l="1"/>
  <c r="AE24" i="48"/>
  <c r="AE22" i="48"/>
  <c r="AE7" i="48"/>
  <c r="AE18" i="48"/>
  <c r="K17" i="48"/>
  <c r="AE9" i="48"/>
  <c r="AE13" i="48"/>
  <c r="K15" i="48"/>
  <c r="AE23" i="48"/>
  <c r="AE5" i="48"/>
  <c r="AE14" i="48"/>
  <c r="AE12" i="48"/>
  <c r="K16" i="48"/>
  <c r="AE11" i="48"/>
  <c r="AE21" i="48"/>
  <c r="K19" i="48"/>
  <c r="AE6" i="48"/>
  <c r="AE8" i="48"/>
  <c r="AE20" i="48"/>
  <c r="K18" i="48"/>
  <c r="AE4" i="48"/>
  <c r="AE19" i="48"/>
  <c r="AE10" i="48"/>
  <c r="AE16" i="48"/>
  <c r="AE26" i="48"/>
  <c r="AE25" i="48"/>
  <c r="AE3" i="48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<sst xmlns="http://schemas.openxmlformats.org/spreadsheetml/2006/main" count="893" uniqueCount="189">
  <si>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</si>
  <si>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</si>
  <si>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</si>
  <si>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</si>
  <si>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</si>
  <si>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</si>
  <si>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</si>
  <si>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</si>
  <si>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</si>
  <si>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</si>
  <si>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</si>
  <si>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</si>
  <si>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</si>
  <si>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</si>
  <si>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</si>
  <si>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</si>
  <si>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</si>
  <si>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</si>
  <si>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</si>
  <si>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</si>
  <si>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</si>
  <si>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</si>
  <si>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</si>
  <si>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</si>
  <si>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</si>
  <si>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</si>
  <si>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</si>
  <si>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</si>
  <si>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</si>
  <si>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</si>
  <si>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</si>
  <si>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</si>
  <si>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</si>
  <si>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</si>
  <si>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</si>
  <si>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</si>
  <si>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</si>
  <si>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</si>
  <si>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</si>
  <si>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</si>
  <si>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</si>
  <si>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</si>
  <si>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</si>
  <si>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</si>
  <si>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</si>
  <si>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</si>
  <si>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</si>
  <si>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</si>
  <si>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</si>
  <si>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</si>
  <si>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</si>
  <si>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</si>
  <si>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</si>
  <si>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</si>
  <si>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</si>
  <si>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</si>
  <si>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</si>
  <si>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</si>
  <si>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</si>
  <si>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</si>
  <si>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</si>
  <si>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</si>
  <si>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</si>
  <si>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</si>
  <si>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</si>
  <si>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</si>
  <si>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</si>
  <si>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</si>
  <si>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</si>
  <si>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</si>
  <si>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</si>
  <si>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</si>
  <si>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</si>
  <si>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</si>
  <si>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</si>
  <si>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</si>
  <si>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</si>
  <si>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</si>
  <si>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</si>
  <si>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</si>
  <si>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</si>
  <si>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</si>
  <si>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</si>
  <si>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</si>
  <si>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</si>
  <si>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</si>
  <si>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</si>
  <si>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</si>
  <si>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</si>
  <si>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</si>
  <si>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</si>
  <si>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</si>
  <si>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</si>
  <si>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</si>
  <si>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</si>
  <si>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</si>
  <si>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</si>
  <si>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</si>
  <si>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</si>
  <si>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</si>
  <si>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</si>
  <si>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</si>
  <si>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</si>
  <si>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</si>
  <si>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</si>
  <si>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</si>
  <si>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</si>
  <si>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</si>
  <si>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</si>
  <si>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</si>
  <si>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</si>
  <si>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</si>
  <si>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</si>
  <si>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</si>
  <si>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</si>
  <si>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</si>
  <si>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</si>
  <si>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</si>
  <si>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</si>
  <si>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</si>
  <si>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</si>
  <si>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</si>
  <si>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</si>
  <si>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</si>
  <si>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</si>
  <si>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</si>
  <si>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</si>
  <si>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</si>
  <si>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</si>
  <si>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</si>
  <si>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</si>
  <si>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</si>
  <si>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</si>
  <si>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</si>
  <si>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</si>
  <si>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</si>
  <si>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</si>
  <si>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</si>
  <si>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</si>
  <si>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</si>
  <si>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</si>
  <si>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</si>
  <si>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</si>
  <si>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</si>
  <si>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</si>
  <si>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</si>
  <si>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</si>
  <si>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</si>
  <si>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</si>
  <si>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</si>
  <si>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</si>
  <si>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</si>
  <si>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</si>
  <si>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</si>
  <si>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</si>
  <si>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</si>
  <si>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</si>
  <si>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</si>
  <si>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</si>
  <si>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</si>
  <si>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</si>
  <si>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</si>
  <si>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</si>
  <si>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</si>
  <si>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</si>
  <si>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</si>
  <si>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</si>
  <si>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</si>
  <si>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</si>
  <si>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</si>
  <si>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</si>
  <si>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</si>
  <si>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</si>
  <si>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</si>
  <si>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</si>
  <si>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</si>
  <si>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</si>
  <si>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</si>
  <si>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</si>
  <si>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</si>
  <si>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</si>
  <si>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</si>
  <si>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</si>
  <si>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</si>
  <si>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</si>
  <si>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</si>
  <si>
    <t>1L</t>
  </si>
  <si>
    <t>ConvAdj</t>
  </si>
  <si>
    <t>Convexity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</si>
</sst>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  <numFmt numFmtId="182" formatCode="0.000%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mediumGray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5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12" borderId="1" xfId="0" applyFont="1" applyFill="1" applyBorder="1"/>
    <xf numFmtId="0" fontId="11" fillId="12" borderId="3" xfId="0" applyFont="1" applyFill="1" applyBorder="1"/>
    <xf numFmtId="0" fontId="11" fillId="12" borderId="10" xfId="0" applyFont="1" applyFill="1" applyBorder="1"/>
    <xf numFmtId="182" fontId="11" fillId="0" borderId="3" xfId="0" applyNumberFormat="1" applyFont="1" applyBorder="1"/>
    <xf numFmtId="182" fontId="11" fillId="0" borderId="10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1.0793380055222556E-3</c:v>
                </c:pt>
                <c:pt idx="1">
                  <c:v>1.0793380055222556E-3</c:v>
                </c:pt>
                <c:pt idx="2">
                  <c:v>1.0793380055222556E-3</c:v>
                </c:pt>
                <c:pt idx="3">
                  <c:v>1.0793380055222556E-3</c:v>
                </c:pt>
                <c:pt idx="4">
                  <c:v>1.0793380055222556E-3</c:v>
                </c:pt>
                <c:pt idx="5">
                  <c:v>1.0793380055222556E-3</c:v>
                </c:pt>
                <c:pt idx="6">
                  <c:v>1.0793380055222556E-3</c:v>
                </c:pt>
                <c:pt idx="7">
                  <c:v>1.0793380055222556E-3</c:v>
                </c:pt>
                <c:pt idx="8">
                  <c:v>1.0793380055222556E-3</c:v>
                </c:pt>
                <c:pt idx="9">
                  <c:v>1.0793380055222556E-3</c:v>
                </c:pt>
                <c:pt idx="10">
                  <c:v>1.0793380055222556E-3</c:v>
                </c:pt>
                <c:pt idx="11">
                  <c:v>1.0793380055222556E-3</c:v>
                </c:pt>
                <c:pt idx="12">
                  <c:v>1.0793380055222556E-3</c:v>
                </c:pt>
                <c:pt idx="13">
                  <c:v>1.0793380055222556E-3</c:v>
                </c:pt>
                <c:pt idx="14">
                  <c:v>1.0793380055222556E-3</c:v>
                </c:pt>
                <c:pt idx="15">
                  <c:v>1.0793380055222556E-3</c:v>
                </c:pt>
                <c:pt idx="16">
                  <c:v>1.0793380055222556E-3</c:v>
                </c:pt>
                <c:pt idx="17">
                  <c:v>1.0793380055222556E-3</c:v>
                </c:pt>
                <c:pt idx="18">
                  <c:v>1.0793380055222556E-3</c:v>
                </c:pt>
                <c:pt idx="19">
                  <c:v>1.0793380055222556E-3</c:v>
                </c:pt>
                <c:pt idx="20">
                  <c:v>1.0793380055222556E-3</c:v>
                </c:pt>
                <c:pt idx="21">
                  <c:v>1.0793380055222556E-3</c:v>
                </c:pt>
                <c:pt idx="22">
                  <c:v>1.0793380055222556E-3</c:v>
                </c:pt>
                <c:pt idx="23">
                  <c:v>1.0793380055222556E-3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1.0453450116166278E-3</c:v>
                </c:pt>
                <c:pt idx="1">
                  <c:v>1.0474695737357296E-3</c:v>
                </c:pt>
                <c:pt idx="2">
                  <c:v>1.0580923843312381E-3</c:v>
                </c:pt>
                <c:pt idx="3">
                  <c:v>1.0602169464503399E-3</c:v>
                </c:pt>
                <c:pt idx="4">
                  <c:v>1.0623415085694416E-3</c:v>
                </c:pt>
                <c:pt idx="5">
                  <c:v>1.0708397570458484E-3</c:v>
                </c:pt>
                <c:pt idx="6">
                  <c:v>1.0729643191649501E-3</c:v>
                </c:pt>
                <c:pt idx="7">
                  <c:v>1.0750888812840519E-3</c:v>
                </c:pt>
                <c:pt idx="8">
                  <c:v>1.0772134434031536E-3</c:v>
                </c:pt>
                <c:pt idx="9">
                  <c:v>1.0835871297604589E-3</c:v>
                </c:pt>
                <c:pt idx="10">
                  <c:v>1.0857116918795604E-3</c:v>
                </c:pt>
                <c:pt idx="11">
                  <c:v>1.0878362539986622E-3</c:v>
                </c:pt>
                <c:pt idx="12">
                  <c:v>1.0899608161177639E-3</c:v>
                </c:pt>
                <c:pt idx="13">
                  <c:v>1.0920853782368657E-3</c:v>
                </c:pt>
                <c:pt idx="14">
                  <c:v>1.0984590645941709E-3</c:v>
                </c:pt>
                <c:pt idx="15">
                  <c:v>1.1005836267132725E-3</c:v>
                </c:pt>
                <c:pt idx="16">
                  <c:v>1.1027081888323742E-3</c:v>
                </c:pt>
                <c:pt idx="17">
                  <c:v>1.104832750951476E-3</c:v>
                </c:pt>
                <c:pt idx="18">
                  <c:v>1.1069573130705777E-3</c:v>
                </c:pt>
                <c:pt idx="19">
                  <c:v>1.1133309994278829E-3</c:v>
                </c:pt>
                <c:pt idx="20">
                  <c:v>1.1154555615469847E-3</c:v>
                </c:pt>
                <c:pt idx="21">
                  <c:v>1.1175801236660862E-3</c:v>
                </c:pt>
                <c:pt idx="22">
                  <c:v>1.119704685785188E-3</c:v>
                </c:pt>
                <c:pt idx="23">
                  <c:v>1.1218292479042897E-3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1.0724470087734475E-3</c:v>
                </c:pt>
                <c:pt idx="1">
                  <c:v>1.0720576455610386E-3</c:v>
                </c:pt>
                <c:pt idx="2">
                  <c:v>1.0713207400863526E-3</c:v>
                </c:pt>
                <c:pt idx="3">
                  <c:v>1.0714153411088871E-3</c:v>
                </c:pt>
                <c:pt idx="4">
                  <c:v>1.0715906028372453E-3</c:v>
                </c:pt>
                <c:pt idx="5">
                  <c:v>1.073098256808917E-3</c:v>
                </c:pt>
                <c:pt idx="6">
                  <c:v>1.0736768220663945E-3</c:v>
                </c:pt>
                <c:pt idx="7">
                  <c:v>1.0743360480296961E-3</c:v>
                </c:pt>
                <c:pt idx="8">
                  <c:v>1.0750759346988214E-3</c:v>
                </c:pt>
                <c:pt idx="9">
                  <c:v>1.0777795589411406E-3</c:v>
                </c:pt>
                <c:pt idx="10">
                  <c:v>1.0788420884335615E-3</c:v>
                </c:pt>
                <c:pt idx="11">
                  <c:v>1.0799852786318061E-3</c:v>
                </c:pt>
                <c:pt idx="12">
                  <c:v>1.0812091295358745E-3</c:v>
                </c:pt>
                <c:pt idx="13">
                  <c:v>1.0825136411457669E-3</c:v>
                </c:pt>
                <c:pt idx="14">
                  <c:v>1.0869111402103874E-3</c:v>
                </c:pt>
                <c:pt idx="15">
                  <c:v>1.0885382946435752E-3</c:v>
                </c:pt>
                <c:pt idx="16">
                  <c:v>1.0902461097825869E-3</c:v>
                </c:pt>
                <c:pt idx="17">
                  <c:v>1.0920345856274226E-3</c:v>
                </c:pt>
                <c:pt idx="18">
                  <c:v>1.0939037221780821E-3</c:v>
                </c:pt>
                <c:pt idx="19">
                  <c:v>1.0999950960650037E-3</c:v>
                </c:pt>
                <c:pt idx="20">
                  <c:v>1.1021868754389587E-3</c:v>
                </c:pt>
                <c:pt idx="21">
                  <c:v>1.1044593155187376E-3</c:v>
                </c:pt>
                <c:pt idx="22">
                  <c:v>1.1068124163043402E-3</c:v>
                </c:pt>
                <c:pt idx="23">
                  <c:v>1.1092461777957668E-3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08512"/>
        <c:axId val="437814400"/>
      </c:lineChart>
      <c:dateAx>
        <c:axId val="4378085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7814400"/>
        <c:crosses val="autoZero"/>
        <c:auto val="1"/>
        <c:lblOffset val="100"/>
        <c:baseTimeUnit val="days"/>
      </c:dateAx>
      <c:valAx>
        <c:axId val="437814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7808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3.4357385663840363E-3</c:v>
                </c:pt>
                <c:pt idx="1">
                  <c:v>3.4357385663840363E-3</c:v>
                </c:pt>
                <c:pt idx="2">
                  <c:v>3.4357385663840363E-3</c:v>
                </c:pt>
                <c:pt idx="3">
                  <c:v>3.4357385663840363E-3</c:v>
                </c:pt>
                <c:pt idx="4">
                  <c:v>3.4357385663840363E-3</c:v>
                </c:pt>
                <c:pt idx="5">
                  <c:v>3.4357385663840363E-3</c:v>
                </c:pt>
                <c:pt idx="6">
                  <c:v>3.4357385663840363E-3</c:v>
                </c:pt>
                <c:pt idx="7">
                  <c:v>3.4357385663840363E-3</c:v>
                </c:pt>
                <c:pt idx="8">
                  <c:v>3.4357385663840363E-3</c:v>
                </c:pt>
                <c:pt idx="9">
                  <c:v>3.4357385663840363E-3</c:v>
                </c:pt>
                <c:pt idx="10">
                  <c:v>3.4357385663840363E-3</c:v>
                </c:pt>
                <c:pt idx="11">
                  <c:v>3.4357385663840363E-3</c:v>
                </c:pt>
                <c:pt idx="12">
                  <c:v>3.4357385663840363E-3</c:v>
                </c:pt>
                <c:pt idx="13">
                  <c:v>3.4357385663840363E-3</c:v>
                </c:pt>
                <c:pt idx="14">
                  <c:v>3.4357385663840363E-3</c:v>
                </c:pt>
                <c:pt idx="15">
                  <c:v>3.4357385663840363E-3</c:v>
                </c:pt>
                <c:pt idx="16">
                  <c:v>3.4357385663840363E-3</c:v>
                </c:pt>
                <c:pt idx="17">
                  <c:v>3.4357385663840363E-3</c:v>
                </c:pt>
                <c:pt idx="18">
                  <c:v>3.4357385663840363E-3</c:v>
                </c:pt>
                <c:pt idx="19">
                  <c:v>3.4357385663840363E-3</c:v>
                </c:pt>
                <c:pt idx="20">
                  <c:v>3.4357385663840363E-3</c:v>
                </c:pt>
                <c:pt idx="21">
                  <c:v>3.4357385663840363E-3</c:v>
                </c:pt>
                <c:pt idx="22">
                  <c:v>3.4357385663840363E-3</c:v>
                </c:pt>
                <c:pt idx="23">
                  <c:v>3.4357385663840363E-3</c:v>
                </c:pt>
                <c:pt idx="24">
                  <c:v>3.4357385663840363E-3</c:v>
                </c:pt>
                <c:pt idx="25">
                  <c:v>3.4357385663840363E-3</c:v>
                </c:pt>
                <c:pt idx="26">
                  <c:v>3.4357385663840363E-3</c:v>
                </c:pt>
                <c:pt idx="27">
                  <c:v>3.4357385663840363E-3</c:v>
                </c:pt>
                <c:pt idx="28">
                  <c:v>3.4357385663840363E-3</c:v>
                </c:pt>
                <c:pt idx="29">
                  <c:v>3.4357385663840363E-3</c:v>
                </c:pt>
                <c:pt idx="30">
                  <c:v>3.4357385663840363E-3</c:v>
                </c:pt>
                <c:pt idx="31">
                  <c:v>3.4357385663840363E-3</c:v>
                </c:pt>
                <c:pt idx="32">
                  <c:v>3.4357385663840363E-3</c:v>
                </c:pt>
                <c:pt idx="33">
                  <c:v>3.4357385663840363E-3</c:v>
                </c:pt>
                <c:pt idx="34">
                  <c:v>3.4357385663840363E-3</c:v>
                </c:pt>
                <c:pt idx="35">
                  <c:v>3.4357385663840363E-3</c:v>
                </c:pt>
                <c:pt idx="36">
                  <c:v>3.4357385663840363E-3</c:v>
                </c:pt>
                <c:pt idx="37">
                  <c:v>3.4357385663840363E-3</c:v>
                </c:pt>
                <c:pt idx="38">
                  <c:v>3.4357385663840363E-3</c:v>
                </c:pt>
                <c:pt idx="39">
                  <c:v>3.4357385663840363E-3</c:v>
                </c:pt>
                <c:pt idx="40">
                  <c:v>3.4357385663840363E-3</c:v>
                </c:pt>
                <c:pt idx="41">
                  <c:v>3.4357385663840363E-3</c:v>
                </c:pt>
                <c:pt idx="42">
                  <c:v>3.4357385663840363E-3</c:v>
                </c:pt>
                <c:pt idx="43">
                  <c:v>3.4357385663840363E-3</c:v>
                </c:pt>
                <c:pt idx="44">
                  <c:v>3.4357385663840363E-3</c:v>
                </c:pt>
                <c:pt idx="45">
                  <c:v>3.4357385663840363E-3</c:v>
                </c:pt>
                <c:pt idx="46">
                  <c:v>3.4357385663840363E-3</c:v>
                </c:pt>
                <c:pt idx="47">
                  <c:v>3.4357385663840363E-3</c:v>
                </c:pt>
                <c:pt idx="48">
                  <c:v>3.4357385663840363E-3</c:v>
                </c:pt>
                <c:pt idx="49">
                  <c:v>3.4357385663840363E-3</c:v>
                </c:pt>
                <c:pt idx="50">
                  <c:v>3.4357385663840363E-3</c:v>
                </c:pt>
                <c:pt idx="51">
                  <c:v>3.4357385663840363E-3</c:v>
                </c:pt>
                <c:pt idx="52">
                  <c:v>3.4357385663840363E-3</c:v>
                </c:pt>
                <c:pt idx="53">
                  <c:v>3.4357385663840363E-3</c:v>
                </c:pt>
                <c:pt idx="54">
                  <c:v>3.4357385663840363E-3</c:v>
                </c:pt>
                <c:pt idx="55">
                  <c:v>3.4357385663840363E-3</c:v>
                </c:pt>
                <c:pt idx="56">
                  <c:v>3.4357385663840363E-3</c:v>
                </c:pt>
                <c:pt idx="57">
                  <c:v>3.4357385663840363E-3</c:v>
                </c:pt>
                <c:pt idx="58">
                  <c:v>3.4357385663840363E-3</c:v>
                </c:pt>
                <c:pt idx="59">
                  <c:v>3.4357385663840363E-3</c:v>
                </c:pt>
                <c:pt idx="60">
                  <c:v>3.4357385663840363E-3</c:v>
                </c:pt>
                <c:pt idx="61">
                  <c:v>3.4357385663840363E-3</c:v>
                </c:pt>
                <c:pt idx="62">
                  <c:v>3.4357385663840363E-3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3.4555556612198063E-3</c:v>
                </c:pt>
                <c:pt idx="1">
                  <c:v>3.4551152813345671E-3</c:v>
                </c:pt>
                <c:pt idx="2">
                  <c:v>3.4529133819083701E-3</c:v>
                </c:pt>
                <c:pt idx="3">
                  <c:v>3.452473002023131E-3</c:v>
                </c:pt>
                <c:pt idx="4">
                  <c:v>3.4520326221378914E-3</c:v>
                </c:pt>
                <c:pt idx="5">
                  <c:v>3.450271102596934E-3</c:v>
                </c:pt>
                <c:pt idx="6">
                  <c:v>3.4498307227116948E-3</c:v>
                </c:pt>
                <c:pt idx="7">
                  <c:v>3.4493903428264553E-3</c:v>
                </c:pt>
                <c:pt idx="8">
                  <c:v>3.4489499629412161E-3</c:v>
                </c:pt>
                <c:pt idx="9">
                  <c:v>3.4476288232854983E-3</c:v>
                </c:pt>
                <c:pt idx="10">
                  <c:v>3.4471884434002587E-3</c:v>
                </c:pt>
                <c:pt idx="11">
                  <c:v>3.4467480635150195E-3</c:v>
                </c:pt>
                <c:pt idx="12">
                  <c:v>3.44630768362978E-3</c:v>
                </c:pt>
                <c:pt idx="13">
                  <c:v>3.4458673037445408E-3</c:v>
                </c:pt>
                <c:pt idx="14">
                  <c:v>3.4445461640888225E-3</c:v>
                </c:pt>
                <c:pt idx="15">
                  <c:v>3.4441057842035834E-3</c:v>
                </c:pt>
                <c:pt idx="16">
                  <c:v>3.4436654043183438E-3</c:v>
                </c:pt>
                <c:pt idx="17">
                  <c:v>3.4432250244331047E-3</c:v>
                </c:pt>
                <c:pt idx="18">
                  <c:v>3.4427846445478651E-3</c:v>
                </c:pt>
                <c:pt idx="19">
                  <c:v>3.4414635048921473E-3</c:v>
                </c:pt>
                <c:pt idx="20">
                  <c:v>3.4410231250069081E-3</c:v>
                </c:pt>
                <c:pt idx="21">
                  <c:v>3.4405827451216685E-3</c:v>
                </c:pt>
                <c:pt idx="22">
                  <c:v>3.4401423652364294E-3</c:v>
                </c:pt>
                <c:pt idx="23">
                  <c:v>3.4397019853511898E-3</c:v>
                </c:pt>
                <c:pt idx="24">
                  <c:v>3.438380845695472E-3</c:v>
                </c:pt>
                <c:pt idx="25">
                  <c:v>3.4379404658102324E-3</c:v>
                </c:pt>
                <c:pt idx="26">
                  <c:v>3.4375000859249933E-3</c:v>
                </c:pt>
                <c:pt idx="27">
                  <c:v>3.4370597060397537E-3</c:v>
                </c:pt>
                <c:pt idx="28">
                  <c:v>3.4366193261545146E-3</c:v>
                </c:pt>
                <c:pt idx="29">
                  <c:v>3.4352981864987967E-3</c:v>
                </c:pt>
                <c:pt idx="30">
                  <c:v>3.4348578066135571E-3</c:v>
                </c:pt>
                <c:pt idx="31">
                  <c:v>3.434417426728318E-3</c:v>
                </c:pt>
                <c:pt idx="32">
                  <c:v>3.4339770468430784E-3</c:v>
                </c:pt>
                <c:pt idx="33">
                  <c:v>3.4335366669578393E-3</c:v>
                </c:pt>
                <c:pt idx="34">
                  <c:v>3.432215527302121E-3</c:v>
                </c:pt>
                <c:pt idx="35">
                  <c:v>3.4317751474168818E-3</c:v>
                </c:pt>
                <c:pt idx="36">
                  <c:v>3.4313347675316423E-3</c:v>
                </c:pt>
                <c:pt idx="37">
                  <c:v>3.4308943876464031E-3</c:v>
                </c:pt>
                <c:pt idx="38">
                  <c:v>3.4304540077611636E-3</c:v>
                </c:pt>
                <c:pt idx="39">
                  <c:v>3.4291328681054457E-3</c:v>
                </c:pt>
                <c:pt idx="40">
                  <c:v>3.4286924882202066E-3</c:v>
                </c:pt>
                <c:pt idx="41">
                  <c:v>3.428252108334967E-3</c:v>
                </c:pt>
                <c:pt idx="42">
                  <c:v>3.4278117284497278E-3</c:v>
                </c:pt>
                <c:pt idx="43">
                  <c:v>3.4273713485644883E-3</c:v>
                </c:pt>
                <c:pt idx="44">
                  <c:v>3.4260502089087704E-3</c:v>
                </c:pt>
                <c:pt idx="45">
                  <c:v>3.4256098290235308E-3</c:v>
                </c:pt>
                <c:pt idx="46">
                  <c:v>3.4251694491382917E-3</c:v>
                </c:pt>
                <c:pt idx="47">
                  <c:v>3.4247290692530521E-3</c:v>
                </c:pt>
                <c:pt idx="48">
                  <c:v>3.424288689367813E-3</c:v>
                </c:pt>
                <c:pt idx="49">
                  <c:v>3.4229675497120947E-3</c:v>
                </c:pt>
                <c:pt idx="50">
                  <c:v>3.4225271698268556E-3</c:v>
                </c:pt>
                <c:pt idx="51">
                  <c:v>3.4220867899416164E-3</c:v>
                </c:pt>
                <c:pt idx="52">
                  <c:v>3.4216464100563769E-3</c:v>
                </c:pt>
                <c:pt idx="53">
                  <c:v>3.4212060301711377E-3</c:v>
                </c:pt>
                <c:pt idx="54">
                  <c:v>3.4198848905154194E-3</c:v>
                </c:pt>
                <c:pt idx="55">
                  <c:v>3.4194445106301803E-3</c:v>
                </c:pt>
                <c:pt idx="56">
                  <c:v>3.4190041307449407E-3</c:v>
                </c:pt>
                <c:pt idx="57">
                  <c:v>3.4185637508597016E-3</c:v>
                </c:pt>
                <c:pt idx="58">
                  <c:v>3.418123370974462E-3</c:v>
                </c:pt>
                <c:pt idx="59">
                  <c:v>3.4168022313187441E-3</c:v>
                </c:pt>
                <c:pt idx="60">
                  <c:v>3.4163618514335046E-3</c:v>
                </c:pt>
                <c:pt idx="61">
                  <c:v>3.4159214715482654E-3</c:v>
                </c:pt>
                <c:pt idx="62">
                  <c:v>3.4154810916630263E-3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3.4626257302932117E-3</c:v>
                </c:pt>
                <c:pt idx="1">
                  <c:v>3.4618810166352392E-3</c:v>
                </c:pt>
                <c:pt idx="2">
                  <c:v>3.4582323065453714E-3</c:v>
                </c:pt>
                <c:pt idx="3">
                  <c:v>3.4575175361673972E-3</c:v>
                </c:pt>
                <c:pt idx="4">
                  <c:v>3.4568077563360894E-3</c:v>
                </c:pt>
                <c:pt idx="5">
                  <c:v>3.4540185424775205E-3</c:v>
                </c:pt>
                <c:pt idx="6">
                  <c:v>3.4533337153795441E-3</c:v>
                </c:pt>
                <c:pt idx="7">
                  <c:v>3.4526538788282341E-3</c:v>
                </c:pt>
                <c:pt idx="8">
                  <c:v>3.4519790328235906E-3</c:v>
                </c:pt>
                <c:pt idx="9">
                  <c:v>3.4499844380896576E-3</c:v>
                </c:pt>
                <c:pt idx="10">
                  <c:v>3.4493295542716799E-3</c:v>
                </c:pt>
                <c:pt idx="11">
                  <c:v>3.4486796610003682E-3</c:v>
                </c:pt>
                <c:pt idx="12">
                  <c:v>3.4480347582757226E-3</c:v>
                </c:pt>
                <c:pt idx="13">
                  <c:v>3.4473948460977434E-3</c:v>
                </c:pt>
                <c:pt idx="14">
                  <c:v>3.4455050528438042E-3</c:v>
                </c:pt>
                <c:pt idx="15">
                  <c:v>3.4448851028524904E-3</c:v>
                </c:pt>
                <c:pt idx="16">
                  <c:v>3.4442701434078435E-3</c:v>
                </c:pt>
                <c:pt idx="17">
                  <c:v>3.4436601745098622E-3</c:v>
                </c:pt>
                <c:pt idx="18">
                  <c:v>3.4430551961585477E-3</c:v>
                </c:pt>
                <c:pt idx="19">
                  <c:v>3.4412702043846019E-3</c:v>
                </c:pt>
                <c:pt idx="20">
                  <c:v>3.4406851882199528E-3</c:v>
                </c:pt>
                <c:pt idx="21">
                  <c:v>3.4401051626019702E-3</c:v>
                </c:pt>
                <c:pt idx="22">
                  <c:v>3.4395301275306537E-3</c:v>
                </c:pt>
                <c:pt idx="23">
                  <c:v>3.4389600830060036E-3</c:v>
                </c:pt>
                <c:pt idx="24">
                  <c:v>3.4372798927120515E-3</c:v>
                </c:pt>
                <c:pt idx="25">
                  <c:v>3.4367298103740668E-3</c:v>
                </c:pt>
                <c:pt idx="26">
                  <c:v>3.4361847185827485E-3</c:v>
                </c:pt>
                <c:pt idx="27">
                  <c:v>3.4356446173380963E-3</c:v>
                </c:pt>
                <c:pt idx="28">
                  <c:v>3.4351095066401109E-3</c:v>
                </c:pt>
                <c:pt idx="29">
                  <c:v>3.4335341178261523E-3</c:v>
                </c:pt>
                <c:pt idx="30">
                  <c:v>3.4330189693148319E-3</c:v>
                </c:pt>
                <c:pt idx="31">
                  <c:v>3.4325088113501784E-3</c:v>
                </c:pt>
                <c:pt idx="32">
                  <c:v>3.4320036439321904E-3</c:v>
                </c:pt>
                <c:pt idx="33">
                  <c:v>3.4315034670608698E-3</c:v>
                </c:pt>
                <c:pt idx="34">
                  <c:v>3.4300328797269046E-3</c:v>
                </c:pt>
                <c:pt idx="35">
                  <c:v>3.4295526650422489E-3</c:v>
                </c:pt>
                <c:pt idx="36">
                  <c:v>3.4290774409042597E-3</c:v>
                </c:pt>
                <c:pt idx="37">
                  <c:v>3.4286072073129365E-3</c:v>
                </c:pt>
                <c:pt idx="38">
                  <c:v>3.4281419642682798E-3</c:v>
                </c:pt>
                <c:pt idx="39">
                  <c:v>3.4267761784143084E-3</c:v>
                </c:pt>
                <c:pt idx="40">
                  <c:v>3.426330897556317E-3</c:v>
                </c:pt>
                <c:pt idx="41">
                  <c:v>3.4258906072449921E-3</c:v>
                </c:pt>
                <c:pt idx="42">
                  <c:v>3.4254553074803337E-3</c:v>
                </c:pt>
                <c:pt idx="43">
                  <c:v>3.4250249982623418E-3</c:v>
                </c:pt>
                <c:pt idx="44">
                  <c:v>3.4237640138883637E-3</c:v>
                </c:pt>
                <c:pt idx="45">
                  <c:v>3.4233536668570367E-3</c:v>
                </c:pt>
                <c:pt idx="46">
                  <c:v>3.4229483103723765E-3</c:v>
                </c:pt>
                <c:pt idx="47">
                  <c:v>3.4225479444343824E-3</c:v>
                </c:pt>
                <c:pt idx="48">
                  <c:v>3.4221525690430548E-3</c:v>
                </c:pt>
                <c:pt idx="49">
                  <c:v>3.4209963861490701E-3</c:v>
                </c:pt>
                <c:pt idx="50">
                  <c:v>3.4206209729444078E-3</c:v>
                </c:pt>
                <c:pt idx="51">
                  <c:v>3.420250550286412E-3</c:v>
                </c:pt>
                <c:pt idx="52">
                  <c:v>3.4198851181750827E-3</c:v>
                </c:pt>
                <c:pt idx="53">
                  <c:v>3.4195246766104193E-3</c:v>
                </c:pt>
                <c:pt idx="54">
                  <c:v>3.4184732951964285E-3</c:v>
                </c:pt>
                <c:pt idx="55">
                  <c:v>3.4181328158184305E-3</c:v>
                </c:pt>
                <c:pt idx="56">
                  <c:v>3.4177973269870995E-3</c:v>
                </c:pt>
                <c:pt idx="57">
                  <c:v>3.4174668287024344E-3</c:v>
                </c:pt>
                <c:pt idx="58">
                  <c:v>3.4171413209644359E-3</c:v>
                </c:pt>
                <c:pt idx="59">
                  <c:v>3.416194741030438E-3</c:v>
                </c:pt>
                <c:pt idx="60">
                  <c:v>3.4158891954791048E-3</c:v>
                </c:pt>
                <c:pt idx="61">
                  <c:v>3.415588640474438E-3</c:v>
                </c:pt>
                <c:pt idx="62">
                  <c:v>3.4152930760164377E-3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208896"/>
        <c:axId val="441651968"/>
      </c:lineChart>
      <c:dateAx>
        <c:axId val="4322088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1651968"/>
        <c:crosses val="autoZero"/>
        <c:auto val="1"/>
        <c:lblOffset val="100"/>
        <c:baseTimeUnit val="days"/>
      </c:dateAx>
      <c:valAx>
        <c:axId val="441651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2208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6.1951865673101833E-3</c:v>
                </c:pt>
                <c:pt idx="1">
                  <c:v>6.1951865673101833E-3</c:v>
                </c:pt>
                <c:pt idx="2">
                  <c:v>6.1951865673101833E-3</c:v>
                </c:pt>
                <c:pt idx="3">
                  <c:v>6.1951865673101833E-3</c:v>
                </c:pt>
                <c:pt idx="4">
                  <c:v>6.1951865673101833E-3</c:v>
                </c:pt>
                <c:pt idx="5">
                  <c:v>6.1951865673101833E-3</c:v>
                </c:pt>
                <c:pt idx="6">
                  <c:v>6.1951865673101833E-3</c:v>
                </c:pt>
                <c:pt idx="7">
                  <c:v>6.1951865673101833E-3</c:v>
                </c:pt>
                <c:pt idx="8">
                  <c:v>6.1951865673101833E-3</c:v>
                </c:pt>
                <c:pt idx="9">
                  <c:v>6.1951865673101833E-3</c:v>
                </c:pt>
                <c:pt idx="10">
                  <c:v>6.1951865673101833E-3</c:v>
                </c:pt>
                <c:pt idx="11">
                  <c:v>6.1951865673101833E-3</c:v>
                </c:pt>
                <c:pt idx="12">
                  <c:v>6.1951865673101833E-3</c:v>
                </c:pt>
                <c:pt idx="13">
                  <c:v>6.1951865673101833E-3</c:v>
                </c:pt>
                <c:pt idx="14">
                  <c:v>6.1951865673101833E-3</c:v>
                </c:pt>
                <c:pt idx="15">
                  <c:v>6.1951865673101833E-3</c:v>
                </c:pt>
                <c:pt idx="16">
                  <c:v>6.1951865673101833E-3</c:v>
                </c:pt>
                <c:pt idx="17">
                  <c:v>6.1951865673101833E-3</c:v>
                </c:pt>
                <c:pt idx="18">
                  <c:v>6.1951865673101833E-3</c:v>
                </c:pt>
                <c:pt idx="19">
                  <c:v>6.1951865673101833E-3</c:v>
                </c:pt>
                <c:pt idx="20">
                  <c:v>6.1951865673101833E-3</c:v>
                </c:pt>
                <c:pt idx="21">
                  <c:v>6.1951865673101833E-3</c:v>
                </c:pt>
                <c:pt idx="22">
                  <c:v>6.1951865673101833E-3</c:v>
                </c:pt>
                <c:pt idx="23">
                  <c:v>6.1951865673101833E-3</c:v>
                </c:pt>
                <c:pt idx="24">
                  <c:v>6.1951865673101833E-3</c:v>
                </c:pt>
                <c:pt idx="25">
                  <c:v>6.1951865673101833E-3</c:v>
                </c:pt>
                <c:pt idx="26">
                  <c:v>6.1951865673101833E-3</c:v>
                </c:pt>
                <c:pt idx="27">
                  <c:v>6.1951865673101833E-3</c:v>
                </c:pt>
                <c:pt idx="28">
                  <c:v>6.1951865673101833E-3</c:v>
                </c:pt>
                <c:pt idx="29">
                  <c:v>6.1951865673101833E-3</c:v>
                </c:pt>
                <c:pt idx="30">
                  <c:v>6.1951865673101833E-3</c:v>
                </c:pt>
                <c:pt idx="31">
                  <c:v>6.1951865673101833E-3</c:v>
                </c:pt>
                <c:pt idx="32">
                  <c:v>6.1951865673101833E-3</c:v>
                </c:pt>
                <c:pt idx="33">
                  <c:v>6.1951865673101833E-3</c:v>
                </c:pt>
                <c:pt idx="34">
                  <c:v>6.1951865673101833E-3</c:v>
                </c:pt>
                <c:pt idx="35">
                  <c:v>6.1951865673101833E-3</c:v>
                </c:pt>
                <c:pt idx="36">
                  <c:v>6.1951865673101833E-3</c:v>
                </c:pt>
                <c:pt idx="37">
                  <c:v>6.1951865673101833E-3</c:v>
                </c:pt>
                <c:pt idx="38">
                  <c:v>6.1951865673101833E-3</c:v>
                </c:pt>
                <c:pt idx="39">
                  <c:v>6.1951865673101833E-3</c:v>
                </c:pt>
                <c:pt idx="40">
                  <c:v>6.1951865673101833E-3</c:v>
                </c:pt>
                <c:pt idx="41">
                  <c:v>6.1951865673101833E-3</c:v>
                </c:pt>
                <c:pt idx="42">
                  <c:v>6.1951865673101833E-3</c:v>
                </c:pt>
                <c:pt idx="43">
                  <c:v>6.1951865673101833E-3</c:v>
                </c:pt>
                <c:pt idx="44">
                  <c:v>6.1951865673101833E-3</c:v>
                </c:pt>
                <c:pt idx="45">
                  <c:v>6.1951865673101833E-3</c:v>
                </c:pt>
                <c:pt idx="46">
                  <c:v>6.1951865673101833E-3</c:v>
                </c:pt>
                <c:pt idx="47">
                  <c:v>6.1951865673101833E-3</c:v>
                </c:pt>
                <c:pt idx="48">
                  <c:v>6.1951865673101833E-3</c:v>
                </c:pt>
                <c:pt idx="49">
                  <c:v>6.1951865673101833E-3</c:v>
                </c:pt>
                <c:pt idx="50">
                  <c:v>6.1951865673101833E-3</c:v>
                </c:pt>
                <c:pt idx="51">
                  <c:v>6.1951865673101833E-3</c:v>
                </c:pt>
                <c:pt idx="52">
                  <c:v>6.1951865673101833E-3</c:v>
                </c:pt>
                <c:pt idx="53">
                  <c:v>6.1951865673101833E-3</c:v>
                </c:pt>
                <c:pt idx="54">
                  <c:v>6.1951865673101833E-3</c:v>
                </c:pt>
                <c:pt idx="55">
                  <c:v>6.1951865673101833E-3</c:v>
                </c:pt>
                <c:pt idx="56">
                  <c:v>6.1951865673101833E-3</c:v>
                </c:pt>
                <c:pt idx="57">
                  <c:v>6.1951865673101833E-3</c:v>
                </c:pt>
                <c:pt idx="58">
                  <c:v>6.1951865673101833E-3</c:v>
                </c:pt>
                <c:pt idx="59">
                  <c:v>6.1951865673101833E-3</c:v>
                </c:pt>
                <c:pt idx="60">
                  <c:v>6.1951865673101833E-3</c:v>
                </c:pt>
                <c:pt idx="61">
                  <c:v>6.1951865673101833E-3</c:v>
                </c:pt>
                <c:pt idx="62">
                  <c:v>6.1951865673101833E-3</c:v>
                </c:pt>
                <c:pt idx="63">
                  <c:v>6.1951865673101833E-3</c:v>
                </c:pt>
                <c:pt idx="64">
                  <c:v>6.1951865673101833E-3</c:v>
                </c:pt>
                <c:pt idx="65">
                  <c:v>6.1951865673101833E-3</c:v>
                </c:pt>
                <c:pt idx="66">
                  <c:v>6.1951865673101833E-3</c:v>
                </c:pt>
                <c:pt idx="67">
                  <c:v>6.1951865673101833E-3</c:v>
                </c:pt>
                <c:pt idx="68">
                  <c:v>6.1951865673101833E-3</c:v>
                </c:pt>
                <c:pt idx="69">
                  <c:v>6.1951865673101833E-3</c:v>
                </c:pt>
                <c:pt idx="70">
                  <c:v>6.1951865673101833E-3</c:v>
                </c:pt>
                <c:pt idx="71">
                  <c:v>6.1951865673101833E-3</c:v>
                </c:pt>
                <c:pt idx="72">
                  <c:v>6.1951865673101833E-3</c:v>
                </c:pt>
                <c:pt idx="73">
                  <c:v>6.1951865673101833E-3</c:v>
                </c:pt>
                <c:pt idx="74">
                  <c:v>6.1951865673101833E-3</c:v>
                </c:pt>
                <c:pt idx="75">
                  <c:v>6.1951865673101833E-3</c:v>
                </c:pt>
                <c:pt idx="76">
                  <c:v>6.1951865673101833E-3</c:v>
                </c:pt>
                <c:pt idx="77">
                  <c:v>6.1951865673101833E-3</c:v>
                </c:pt>
                <c:pt idx="78">
                  <c:v>6.1951865673101833E-3</c:v>
                </c:pt>
                <c:pt idx="79">
                  <c:v>6.1951865673101833E-3</c:v>
                </c:pt>
                <c:pt idx="80">
                  <c:v>6.1951865673101833E-3</c:v>
                </c:pt>
                <c:pt idx="81">
                  <c:v>6.1951865673101833E-3</c:v>
                </c:pt>
                <c:pt idx="82">
                  <c:v>6.1951865673101833E-3</c:v>
                </c:pt>
                <c:pt idx="83">
                  <c:v>6.1951865673101833E-3</c:v>
                </c:pt>
                <c:pt idx="84">
                  <c:v>6.1951865673101833E-3</c:v>
                </c:pt>
                <c:pt idx="85">
                  <c:v>6.1951865673101833E-3</c:v>
                </c:pt>
                <c:pt idx="86">
                  <c:v>6.1951865673101833E-3</c:v>
                </c:pt>
                <c:pt idx="87">
                  <c:v>6.1951865673101833E-3</c:v>
                </c:pt>
                <c:pt idx="88">
                  <c:v>6.1951865673101833E-3</c:v>
                </c:pt>
                <c:pt idx="89">
                  <c:v>6.1951865673101833E-3</c:v>
                </c:pt>
                <c:pt idx="90">
                  <c:v>6.1951865673101833E-3</c:v>
                </c:pt>
                <c:pt idx="91">
                  <c:v>6.1951865673101833E-3</c:v>
                </c:pt>
                <c:pt idx="92">
                  <c:v>6.1951865673101833E-3</c:v>
                </c:pt>
                <c:pt idx="93">
                  <c:v>6.1951865673101833E-3</c:v>
                </c:pt>
                <c:pt idx="94">
                  <c:v>6.1951865673101833E-3</c:v>
                </c:pt>
                <c:pt idx="95">
                  <c:v>6.1951865673101833E-3</c:v>
                </c:pt>
                <c:pt idx="96">
                  <c:v>6.1951865673101833E-3</c:v>
                </c:pt>
                <c:pt idx="97">
                  <c:v>6.1951865673101833E-3</c:v>
                </c:pt>
                <c:pt idx="98">
                  <c:v>6.1951865673101833E-3</c:v>
                </c:pt>
                <c:pt idx="99">
                  <c:v>6.1951865673101833E-3</c:v>
                </c:pt>
                <c:pt idx="100">
                  <c:v>6.1951865673101833E-3</c:v>
                </c:pt>
                <c:pt idx="101">
                  <c:v>6.1951865673101833E-3</c:v>
                </c:pt>
                <c:pt idx="102">
                  <c:v>6.1951865673101833E-3</c:v>
                </c:pt>
                <c:pt idx="103">
                  <c:v>6.1951865673101833E-3</c:v>
                </c:pt>
                <c:pt idx="104">
                  <c:v>6.1951865673101833E-3</c:v>
                </c:pt>
                <c:pt idx="105">
                  <c:v>6.1951865673101833E-3</c:v>
                </c:pt>
                <c:pt idx="106">
                  <c:v>6.1951865673101833E-3</c:v>
                </c:pt>
                <c:pt idx="107">
                  <c:v>6.1951865673101833E-3</c:v>
                </c:pt>
                <c:pt idx="108">
                  <c:v>6.1951865673101833E-3</c:v>
                </c:pt>
                <c:pt idx="109">
                  <c:v>6.1951865673101833E-3</c:v>
                </c:pt>
                <c:pt idx="110">
                  <c:v>6.1951865673101833E-3</c:v>
                </c:pt>
                <c:pt idx="111">
                  <c:v>6.1951865673101833E-3</c:v>
                </c:pt>
                <c:pt idx="112">
                  <c:v>6.1951865673101833E-3</c:v>
                </c:pt>
                <c:pt idx="113">
                  <c:v>6.1951865673101833E-3</c:v>
                </c:pt>
                <c:pt idx="114">
                  <c:v>6.1951865673101833E-3</c:v>
                </c:pt>
                <c:pt idx="115">
                  <c:v>6.1951865673101833E-3</c:v>
                </c:pt>
                <c:pt idx="116">
                  <c:v>6.1951865673101833E-3</c:v>
                </c:pt>
                <c:pt idx="117">
                  <c:v>6.1951865673101833E-3</c:v>
                </c:pt>
                <c:pt idx="118">
                  <c:v>6.1951865673101833E-3</c:v>
                </c:pt>
                <c:pt idx="119">
                  <c:v>6.1951865673101833E-3</c:v>
                </c:pt>
                <c:pt idx="120">
                  <c:v>6.1951865673101833E-3</c:v>
                </c:pt>
                <c:pt idx="121">
                  <c:v>6.1951865673101833E-3</c:v>
                </c:pt>
                <c:pt idx="122">
                  <c:v>6.1951865673101833E-3</c:v>
                </c:pt>
                <c:pt idx="123">
                  <c:v>6.1951865673101833E-3</c:v>
                </c:pt>
                <c:pt idx="124">
                  <c:v>6.1951865673101833E-3</c:v>
                </c:pt>
                <c:pt idx="125">
                  <c:v>6.1951865673101833E-3</c:v>
                </c:pt>
                <c:pt idx="126">
                  <c:v>6.1951865673101833E-3</c:v>
                </c:pt>
                <c:pt idx="127">
                  <c:v>6.1951865673101833E-3</c:v>
                </c:pt>
                <c:pt idx="128">
                  <c:v>6.1951865673101833E-3</c:v>
                </c:pt>
                <c:pt idx="129">
                  <c:v>6.1951865673101833E-3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6.7511553166308622E-3</c:v>
                </c:pt>
                <c:pt idx="1">
                  <c:v>6.7450457699350305E-3</c:v>
                </c:pt>
                <c:pt idx="2">
                  <c:v>6.7144980364558723E-3</c:v>
                </c:pt>
                <c:pt idx="3">
                  <c:v>6.7083884897600407E-3</c:v>
                </c:pt>
                <c:pt idx="4">
                  <c:v>6.7022789430642091E-3</c:v>
                </c:pt>
                <c:pt idx="5">
                  <c:v>6.6778407562808825E-3</c:v>
                </c:pt>
                <c:pt idx="6">
                  <c:v>6.6717312095850509E-3</c:v>
                </c:pt>
                <c:pt idx="7">
                  <c:v>6.6656216628892193E-3</c:v>
                </c:pt>
                <c:pt idx="8">
                  <c:v>6.6595121161933876E-3</c:v>
                </c:pt>
                <c:pt idx="9">
                  <c:v>6.6411834761058927E-3</c:v>
                </c:pt>
                <c:pt idx="10">
                  <c:v>6.6350739294100611E-3</c:v>
                </c:pt>
                <c:pt idx="11">
                  <c:v>6.6289643827142294E-3</c:v>
                </c:pt>
                <c:pt idx="12">
                  <c:v>6.6228548360183978E-3</c:v>
                </c:pt>
                <c:pt idx="13">
                  <c:v>6.6167452893225662E-3</c:v>
                </c:pt>
                <c:pt idx="14">
                  <c:v>6.5984166492350713E-3</c:v>
                </c:pt>
                <c:pt idx="15">
                  <c:v>6.5923071025392396E-3</c:v>
                </c:pt>
                <c:pt idx="16">
                  <c:v>6.586197555843408E-3</c:v>
                </c:pt>
                <c:pt idx="17">
                  <c:v>6.5800880091475764E-3</c:v>
                </c:pt>
                <c:pt idx="18">
                  <c:v>6.5739784624517447E-3</c:v>
                </c:pt>
                <c:pt idx="19">
                  <c:v>6.5556498223642498E-3</c:v>
                </c:pt>
                <c:pt idx="20">
                  <c:v>6.5495402756684182E-3</c:v>
                </c:pt>
                <c:pt idx="21">
                  <c:v>6.5434307289725865E-3</c:v>
                </c:pt>
                <c:pt idx="22">
                  <c:v>6.5373211822767549E-3</c:v>
                </c:pt>
                <c:pt idx="23">
                  <c:v>6.5312116355809233E-3</c:v>
                </c:pt>
                <c:pt idx="24">
                  <c:v>6.5128829954934284E-3</c:v>
                </c:pt>
                <c:pt idx="25">
                  <c:v>6.5067734487975967E-3</c:v>
                </c:pt>
                <c:pt idx="26">
                  <c:v>6.5006639021017651E-3</c:v>
                </c:pt>
                <c:pt idx="27">
                  <c:v>6.4945543554059335E-3</c:v>
                </c:pt>
                <c:pt idx="28">
                  <c:v>6.4884448087101018E-3</c:v>
                </c:pt>
                <c:pt idx="29">
                  <c:v>6.4701161686226069E-3</c:v>
                </c:pt>
                <c:pt idx="30">
                  <c:v>6.4640066219267753E-3</c:v>
                </c:pt>
                <c:pt idx="31">
                  <c:v>6.4578970752309436E-3</c:v>
                </c:pt>
                <c:pt idx="32">
                  <c:v>6.451787528535112E-3</c:v>
                </c:pt>
                <c:pt idx="33">
                  <c:v>6.4456779818392804E-3</c:v>
                </c:pt>
                <c:pt idx="34">
                  <c:v>6.4273493417517855E-3</c:v>
                </c:pt>
                <c:pt idx="35">
                  <c:v>6.4212397950559538E-3</c:v>
                </c:pt>
                <c:pt idx="36">
                  <c:v>6.4151302483601222E-3</c:v>
                </c:pt>
                <c:pt idx="37">
                  <c:v>6.4090207016642906E-3</c:v>
                </c:pt>
                <c:pt idx="38">
                  <c:v>6.4029111549684589E-3</c:v>
                </c:pt>
                <c:pt idx="39">
                  <c:v>6.384582514880964E-3</c:v>
                </c:pt>
                <c:pt idx="40">
                  <c:v>6.3784729681851324E-3</c:v>
                </c:pt>
                <c:pt idx="41">
                  <c:v>6.3723634214893007E-3</c:v>
                </c:pt>
                <c:pt idx="42">
                  <c:v>6.3662538747934691E-3</c:v>
                </c:pt>
                <c:pt idx="43">
                  <c:v>6.3601443280976375E-3</c:v>
                </c:pt>
                <c:pt idx="44">
                  <c:v>6.3418156880101426E-3</c:v>
                </c:pt>
                <c:pt idx="45">
                  <c:v>6.3357061413143109E-3</c:v>
                </c:pt>
                <c:pt idx="46">
                  <c:v>6.3295965946184793E-3</c:v>
                </c:pt>
                <c:pt idx="47">
                  <c:v>6.3234870479226477E-3</c:v>
                </c:pt>
                <c:pt idx="48">
                  <c:v>6.317377501226816E-3</c:v>
                </c:pt>
                <c:pt idx="49">
                  <c:v>6.2990488611393211E-3</c:v>
                </c:pt>
                <c:pt idx="50">
                  <c:v>6.2929393144434895E-3</c:v>
                </c:pt>
                <c:pt idx="51">
                  <c:v>6.2868297677476578E-3</c:v>
                </c:pt>
                <c:pt idx="52">
                  <c:v>6.2807202210518262E-3</c:v>
                </c:pt>
                <c:pt idx="53">
                  <c:v>6.2746106743559946E-3</c:v>
                </c:pt>
                <c:pt idx="54">
                  <c:v>6.2562820342684997E-3</c:v>
                </c:pt>
                <c:pt idx="55">
                  <c:v>6.250172487572668E-3</c:v>
                </c:pt>
                <c:pt idx="56">
                  <c:v>6.2440629408768364E-3</c:v>
                </c:pt>
                <c:pt idx="57">
                  <c:v>6.2379533941810048E-3</c:v>
                </c:pt>
                <c:pt idx="58">
                  <c:v>6.2318438474851731E-3</c:v>
                </c:pt>
                <c:pt idx="59">
                  <c:v>6.2135152073976782E-3</c:v>
                </c:pt>
                <c:pt idx="60">
                  <c:v>6.2074056607018466E-3</c:v>
                </c:pt>
                <c:pt idx="61">
                  <c:v>6.2012961140060149E-3</c:v>
                </c:pt>
                <c:pt idx="62">
                  <c:v>6.1951865673101833E-3</c:v>
                </c:pt>
                <c:pt idx="63">
                  <c:v>6.1890770206143517E-3</c:v>
                </c:pt>
                <c:pt idx="64">
                  <c:v>6.1707483805268568E-3</c:v>
                </c:pt>
                <c:pt idx="65">
                  <c:v>6.1646388338310251E-3</c:v>
                </c:pt>
                <c:pt idx="66">
                  <c:v>6.1585292871351935E-3</c:v>
                </c:pt>
                <c:pt idx="67">
                  <c:v>6.1524197404393619E-3</c:v>
                </c:pt>
                <c:pt idx="68">
                  <c:v>6.1463101937435302E-3</c:v>
                </c:pt>
                <c:pt idx="69">
                  <c:v>6.1279815536560353E-3</c:v>
                </c:pt>
                <c:pt idx="70">
                  <c:v>6.1218720069602037E-3</c:v>
                </c:pt>
                <c:pt idx="71">
                  <c:v>6.115762460264372E-3</c:v>
                </c:pt>
                <c:pt idx="72">
                  <c:v>6.1096529135685404E-3</c:v>
                </c:pt>
                <c:pt idx="73">
                  <c:v>6.1035433668727088E-3</c:v>
                </c:pt>
                <c:pt idx="74">
                  <c:v>6.0852147267852139E-3</c:v>
                </c:pt>
                <c:pt idx="75">
                  <c:v>6.0791051800893822E-3</c:v>
                </c:pt>
                <c:pt idx="76">
                  <c:v>6.0729956333935506E-3</c:v>
                </c:pt>
                <c:pt idx="77">
                  <c:v>6.0668860866977189E-3</c:v>
                </c:pt>
                <c:pt idx="78">
                  <c:v>6.0363383532185608E-3</c:v>
                </c:pt>
                <c:pt idx="79">
                  <c:v>6.0302288065227291E-3</c:v>
                </c:pt>
                <c:pt idx="80">
                  <c:v>6.0241192598268975E-3</c:v>
                </c:pt>
                <c:pt idx="81">
                  <c:v>6.0180097131310659E-3</c:v>
                </c:pt>
                <c:pt idx="82">
                  <c:v>5.999681073043571E-3</c:v>
                </c:pt>
                <c:pt idx="83">
                  <c:v>5.9935715263477393E-3</c:v>
                </c:pt>
                <c:pt idx="84">
                  <c:v>5.9874619796519077E-3</c:v>
                </c:pt>
                <c:pt idx="85">
                  <c:v>5.981352432956076E-3</c:v>
                </c:pt>
                <c:pt idx="86">
                  <c:v>5.9752428862602444E-3</c:v>
                </c:pt>
                <c:pt idx="87">
                  <c:v>5.9508046994769179E-3</c:v>
                </c:pt>
                <c:pt idx="88">
                  <c:v>5.9446951527810862E-3</c:v>
                </c:pt>
                <c:pt idx="89">
                  <c:v>5.9385856060852546E-3</c:v>
                </c:pt>
                <c:pt idx="90">
                  <c:v>5.932476059389423E-3</c:v>
                </c:pt>
                <c:pt idx="91">
                  <c:v>5.9141474193019281E-3</c:v>
                </c:pt>
                <c:pt idx="92">
                  <c:v>5.9080378726060964E-3</c:v>
                </c:pt>
                <c:pt idx="93">
                  <c:v>5.9019283259102648E-3</c:v>
                </c:pt>
                <c:pt idx="94">
                  <c:v>5.8958187792144331E-3</c:v>
                </c:pt>
                <c:pt idx="95">
                  <c:v>5.8897092325186015E-3</c:v>
                </c:pt>
                <c:pt idx="96">
                  <c:v>5.8713805924311066E-3</c:v>
                </c:pt>
                <c:pt idx="97">
                  <c:v>5.865271045735275E-3</c:v>
                </c:pt>
                <c:pt idx="98">
                  <c:v>5.8591614990394433E-3</c:v>
                </c:pt>
                <c:pt idx="99">
                  <c:v>5.8530519523436117E-3</c:v>
                </c:pt>
                <c:pt idx="100">
                  <c:v>5.8469424056477801E-3</c:v>
                </c:pt>
                <c:pt idx="101">
                  <c:v>5.8286137655602852E-3</c:v>
                </c:pt>
                <c:pt idx="102">
                  <c:v>5.8225042188644535E-3</c:v>
                </c:pt>
                <c:pt idx="103">
                  <c:v>5.8163946721686219E-3</c:v>
                </c:pt>
                <c:pt idx="104">
                  <c:v>5.8102851254727902E-3</c:v>
                </c:pt>
                <c:pt idx="105">
                  <c:v>5.8041755787769586E-3</c:v>
                </c:pt>
                <c:pt idx="106">
                  <c:v>5.7797373919936321E-3</c:v>
                </c:pt>
                <c:pt idx="107">
                  <c:v>5.7736278452978004E-3</c:v>
                </c:pt>
                <c:pt idx="108">
                  <c:v>5.7675182986019688E-3</c:v>
                </c:pt>
                <c:pt idx="109">
                  <c:v>5.7614087519061372E-3</c:v>
                </c:pt>
                <c:pt idx="110">
                  <c:v>5.7430801118186423E-3</c:v>
                </c:pt>
                <c:pt idx="111">
                  <c:v>5.7369705651228106E-3</c:v>
                </c:pt>
                <c:pt idx="112">
                  <c:v>5.730861018426979E-3</c:v>
                </c:pt>
                <c:pt idx="113">
                  <c:v>5.7247514717311473E-3</c:v>
                </c:pt>
                <c:pt idx="114">
                  <c:v>5.7186419250353157E-3</c:v>
                </c:pt>
                <c:pt idx="115">
                  <c:v>5.7003132849478208E-3</c:v>
                </c:pt>
                <c:pt idx="116">
                  <c:v>5.6942037382519892E-3</c:v>
                </c:pt>
                <c:pt idx="117">
                  <c:v>5.6880941915561575E-3</c:v>
                </c:pt>
                <c:pt idx="118">
                  <c:v>5.6819846448603259E-3</c:v>
                </c:pt>
                <c:pt idx="119">
                  <c:v>5.6758750981644943E-3</c:v>
                </c:pt>
                <c:pt idx="120">
                  <c:v>5.6575464580769994E-3</c:v>
                </c:pt>
                <c:pt idx="121">
                  <c:v>5.6514369113811677E-3</c:v>
                </c:pt>
                <c:pt idx="122">
                  <c:v>5.6453273646853361E-3</c:v>
                </c:pt>
                <c:pt idx="123">
                  <c:v>5.6392178179895044E-3</c:v>
                </c:pt>
                <c:pt idx="124">
                  <c:v>5.6331082712936728E-3</c:v>
                </c:pt>
                <c:pt idx="125">
                  <c:v>5.6147796312061779E-3</c:v>
                </c:pt>
                <c:pt idx="126">
                  <c:v>5.6086700845103463E-3</c:v>
                </c:pt>
                <c:pt idx="127">
                  <c:v>5.6025605378145146E-3</c:v>
                </c:pt>
                <c:pt idx="128">
                  <c:v>5.596450991118683E-3</c:v>
                </c:pt>
                <c:pt idx="129">
                  <c:v>5.5903414444228514E-3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7.3378698091558503E-3</c:v>
                </c:pt>
                <c:pt idx="1">
                  <c:v>7.3169404916985569E-3</c:v>
                </c:pt>
                <c:pt idx="2">
                  <c:v>7.2143811960686342E-3</c:v>
                </c:pt>
                <c:pt idx="3">
                  <c:v>7.1942867952739589E-3</c:v>
                </c:pt>
                <c:pt idx="4">
                  <c:v>7.174331547256386E-3</c:v>
                </c:pt>
                <c:pt idx="5">
                  <c:v>7.0959020829571241E-3</c:v>
                </c:pt>
                <c:pt idx="6">
                  <c:v>7.0766425988250661E-3</c:v>
                </c:pt>
                <c:pt idx="7">
                  <c:v>7.0575222674701104E-3</c:v>
                </c:pt>
                <c:pt idx="8">
                  <c:v>7.0385410888922587E-3</c:v>
                </c:pt>
                <c:pt idx="9">
                  <c:v>6.9824324698213184E-3</c:v>
                </c:pt>
                <c:pt idx="10">
                  <c:v>6.9640079023518785E-3</c:v>
                </c:pt>
                <c:pt idx="11">
                  <c:v>6.9457224876595409E-3</c:v>
                </c:pt>
                <c:pt idx="12">
                  <c:v>6.9275762257443056E-3</c:v>
                </c:pt>
                <c:pt idx="13">
                  <c:v>6.9095691166061735E-3</c:v>
                </c:pt>
                <c:pt idx="14">
                  <c:v>6.856382705854396E-3</c:v>
                </c:pt>
                <c:pt idx="15">
                  <c:v>6.8389322078246757E-3</c:v>
                </c:pt>
                <c:pt idx="16">
                  <c:v>6.8216208625720594E-3</c:v>
                </c:pt>
                <c:pt idx="17">
                  <c:v>6.8044486700965445E-3</c:v>
                </c:pt>
                <c:pt idx="18">
                  <c:v>6.7874156303981328E-3</c:v>
                </c:pt>
                <c:pt idx="19">
                  <c:v>6.7371514279655166E-3</c:v>
                </c:pt>
                <c:pt idx="20">
                  <c:v>6.7206749993755166E-3</c:v>
                </c:pt>
                <c:pt idx="21">
                  <c:v>6.7043377235626199E-3</c:v>
                </c:pt>
                <c:pt idx="22">
                  <c:v>6.6881396005268262E-3</c:v>
                </c:pt>
                <c:pt idx="23">
                  <c:v>6.6720806302681349E-3</c:v>
                </c:pt>
                <c:pt idx="24">
                  <c:v>6.6247386361546791E-3</c:v>
                </c:pt>
                <c:pt idx="25">
                  <c:v>6.6092362770044013E-3</c:v>
                </c:pt>
                <c:pt idx="26">
                  <c:v>6.5938730706312241E-3</c:v>
                </c:pt>
                <c:pt idx="27">
                  <c:v>6.5786490170351508E-3</c:v>
                </c:pt>
                <c:pt idx="28">
                  <c:v>6.5635641162161808E-3</c:v>
                </c:pt>
                <c:pt idx="29">
                  <c:v>6.5191443304218862E-3</c:v>
                </c:pt>
                <c:pt idx="30">
                  <c:v>6.5046160407113279E-3</c:v>
                </c:pt>
                <c:pt idx="31">
                  <c:v>6.4902269037778728E-3</c:v>
                </c:pt>
                <c:pt idx="32">
                  <c:v>6.4759769196215192E-3</c:v>
                </c:pt>
                <c:pt idx="33">
                  <c:v>6.4618660882422695E-3</c:v>
                </c:pt>
                <c:pt idx="34">
                  <c:v>6.420368510767137E-3</c:v>
                </c:pt>
                <c:pt idx="35">
                  <c:v>6.4068142904962983E-3</c:v>
                </c:pt>
                <c:pt idx="36">
                  <c:v>6.3933992230025627E-3</c:v>
                </c:pt>
                <c:pt idx="37">
                  <c:v>6.3801233082859312E-3</c:v>
                </c:pt>
                <c:pt idx="38">
                  <c:v>6.3669865463464011E-3</c:v>
                </c:pt>
                <c:pt idx="39">
                  <c:v>6.3284111771904307E-3</c:v>
                </c:pt>
                <c:pt idx="40">
                  <c:v>6.3158310263593124E-3</c:v>
                </c:pt>
                <c:pt idx="41">
                  <c:v>6.3033900283052972E-3</c:v>
                </c:pt>
                <c:pt idx="42">
                  <c:v>6.2910881830283852E-3</c:v>
                </c:pt>
                <c:pt idx="43">
                  <c:v>6.2789254905285773E-3</c:v>
                </c:pt>
                <c:pt idx="44">
                  <c:v>6.2432723296917663E-3</c:v>
                </c:pt>
                <c:pt idx="45">
                  <c:v>6.2316662483003701E-3</c:v>
                </c:pt>
                <c:pt idx="46">
                  <c:v>6.2201993196860754E-3</c:v>
                </c:pt>
                <c:pt idx="47">
                  <c:v>6.2088715438488838E-3</c:v>
                </c:pt>
                <c:pt idx="48">
                  <c:v>6.1976829207887945E-3</c:v>
                </c:pt>
                <c:pt idx="49">
                  <c:v>6.1649519682711474E-3</c:v>
                </c:pt>
                <c:pt idx="50">
                  <c:v>6.1543199563194699E-3</c:v>
                </c:pt>
                <c:pt idx="51">
                  <c:v>6.1438270971448956E-3</c:v>
                </c:pt>
                <c:pt idx="52">
                  <c:v>6.1334733907474253E-3</c:v>
                </c:pt>
                <c:pt idx="53">
                  <c:v>6.1232588371270573E-3</c:v>
                </c:pt>
                <c:pt idx="54">
                  <c:v>6.0934500929285705E-3</c:v>
                </c:pt>
                <c:pt idx="55">
                  <c:v>6.0837921504166143E-3</c:v>
                </c:pt>
                <c:pt idx="56">
                  <c:v>6.0742733606817603E-3</c:v>
                </c:pt>
                <c:pt idx="57">
                  <c:v>6.0648937237240096E-3</c:v>
                </c:pt>
                <c:pt idx="58">
                  <c:v>6.055653239543362E-3</c:v>
                </c:pt>
                <c:pt idx="59">
                  <c:v>6.0287667036640373E-3</c:v>
                </c:pt>
                <c:pt idx="60">
                  <c:v>6.0200828305918015E-3</c:v>
                </c:pt>
                <c:pt idx="61">
                  <c:v>6.0115381102966679E-3</c:v>
                </c:pt>
                <c:pt idx="62">
                  <c:v>6.0031325427786376E-3</c:v>
                </c:pt>
                <c:pt idx="63">
                  <c:v>5.9948661280377112E-3</c:v>
                </c:pt>
                <c:pt idx="64">
                  <c:v>5.9709018004775469E-3</c:v>
                </c:pt>
                <c:pt idx="65">
                  <c:v>5.9631919968450315E-3</c:v>
                </c:pt>
                <c:pt idx="66">
                  <c:v>5.9556213459896184E-3</c:v>
                </c:pt>
                <c:pt idx="67">
                  <c:v>5.9481898479113093E-3</c:v>
                </c:pt>
                <c:pt idx="68">
                  <c:v>5.9408975026101025E-3</c:v>
                </c:pt>
                <c:pt idx="69">
                  <c:v>5.9198553833691003E-3</c:v>
                </c:pt>
                <c:pt idx="70">
                  <c:v>5.9131196491763044E-3</c:v>
                </c:pt>
                <c:pt idx="71">
                  <c:v>5.9065230677606134E-3</c:v>
                </c:pt>
                <c:pt idx="72">
                  <c:v>5.900065639122023E-3</c:v>
                </c:pt>
                <c:pt idx="73">
                  <c:v>5.8937473632605375E-3</c:v>
                </c:pt>
                <c:pt idx="74">
                  <c:v>5.8756274523386965E-3</c:v>
                </c:pt>
                <c:pt idx="75">
                  <c:v>5.869865787585621E-3</c:v>
                </c:pt>
                <c:pt idx="76">
                  <c:v>5.8642432756096504E-3</c:v>
                </c:pt>
                <c:pt idx="77">
                  <c:v>5.8587599164107822E-3</c:v>
                </c:pt>
                <c:pt idx="78">
                  <c:v>5.8334304120729822E-3</c:v>
                </c:pt>
                <c:pt idx="79">
                  <c:v>5.8287819695367303E-3</c:v>
                </c:pt>
                <c:pt idx="80">
                  <c:v>5.8242726797775824E-3</c:v>
                </c:pt>
                <c:pt idx="81">
                  <c:v>5.8199025427955377E-3</c:v>
                </c:pt>
                <c:pt idx="82">
                  <c:v>5.8076270485120183E-3</c:v>
                </c:pt>
                <c:pt idx="83">
                  <c:v>5.8038135226383854E-3</c:v>
                </c:pt>
                <c:pt idx="84">
                  <c:v>5.8001391495418548E-3</c:v>
                </c:pt>
                <c:pt idx="85">
                  <c:v>5.7966039292224273E-3</c:v>
                </c:pt>
                <c:pt idx="86">
                  <c:v>5.7932078616801021E-3</c:v>
                </c:pt>
                <c:pt idx="87">
                  <c:v>5.7810151192818314E-3</c:v>
                </c:pt>
                <c:pt idx="88">
                  <c:v>5.7783148156250212E-3</c:v>
                </c:pt>
                <c:pt idx="89">
                  <c:v>5.775753664745315E-3</c:v>
                </c:pt>
                <c:pt idx="90">
                  <c:v>5.7733316666427094E-3</c:v>
                </c:pt>
                <c:pt idx="91">
                  <c:v>5.7669005889975141E-3</c:v>
                </c:pt>
                <c:pt idx="92">
                  <c:v>5.765035202003322E-3</c:v>
                </c:pt>
                <c:pt idx="93">
                  <c:v>5.7633089677862322E-3</c:v>
                </c:pt>
                <c:pt idx="94">
                  <c:v>5.7617218863462456E-3</c:v>
                </c:pt>
                <c:pt idx="95">
                  <c:v>5.7602739576833621E-3</c:v>
                </c:pt>
                <c:pt idx="96">
                  <c:v>5.7567650883573272E-3</c:v>
                </c:pt>
                <c:pt idx="97">
                  <c:v>5.7558737708028546E-3</c:v>
                </c:pt>
                <c:pt idx="98">
                  <c:v>5.7551216060254861E-3</c:v>
                </c:pt>
                <c:pt idx="99">
                  <c:v>5.7545085940252198E-3</c:v>
                </c:pt>
                <c:pt idx="100">
                  <c:v>5.7540347348020559E-3</c:v>
                </c:pt>
                <c:pt idx="101">
                  <c:v>5.7534480737951831E-3</c:v>
                </c:pt>
                <c:pt idx="102">
                  <c:v>5.7535308256804318E-3</c:v>
                </c:pt>
                <c:pt idx="103">
                  <c:v>5.7537527303427819E-3</c:v>
                </c:pt>
                <c:pt idx="104">
                  <c:v>5.7541137877822369E-3</c:v>
                </c:pt>
                <c:pt idx="105">
                  <c:v>5.7546139979987934E-3</c:v>
                </c:pt>
                <c:pt idx="106">
                  <c:v>5.7580063666360518E-3</c:v>
                </c:pt>
                <c:pt idx="107">
                  <c:v>5.7592023407381241E-3</c:v>
                </c:pt>
                <c:pt idx="108">
                  <c:v>5.7605374676172978E-3</c:v>
                </c:pt>
                <c:pt idx="109">
                  <c:v>5.7620117472735755E-3</c:v>
                </c:pt>
                <c:pt idx="110">
                  <c:v>5.7672695029050251E-3</c:v>
                </c:pt>
                <c:pt idx="111">
                  <c:v>5.7693003936697147E-3</c:v>
                </c:pt>
                <c:pt idx="112">
                  <c:v>5.7714704372115065E-3</c:v>
                </c:pt>
                <c:pt idx="113">
                  <c:v>5.7737796335304015E-3</c:v>
                </c:pt>
                <c:pt idx="114">
                  <c:v>5.7762279826264005E-3</c:v>
                </c:pt>
                <c:pt idx="115">
                  <c:v>5.7844079465770113E-3</c:v>
                </c:pt>
                <c:pt idx="116">
                  <c:v>5.7874129067814212E-3</c:v>
                </c:pt>
                <c:pt idx="117">
                  <c:v>5.7905570197629335E-3</c:v>
                </c:pt>
                <c:pt idx="118">
                  <c:v>5.7938402855215489E-3</c:v>
                </c:pt>
                <c:pt idx="119">
                  <c:v>5.7972627040572674E-3</c:v>
                </c:pt>
                <c:pt idx="120">
                  <c:v>5.8083648763270403E-3</c:v>
                </c:pt>
                <c:pt idx="121">
                  <c:v>5.8123439059711707E-3</c:v>
                </c:pt>
                <c:pt idx="122">
                  <c:v>5.8164620883924042E-3</c:v>
                </c:pt>
                <c:pt idx="123">
                  <c:v>5.8207194235907391E-3</c:v>
                </c:pt>
                <c:pt idx="124">
                  <c:v>5.8251159115661789E-3</c:v>
                </c:pt>
                <c:pt idx="125">
                  <c:v>5.8391402921551131E-3</c:v>
                </c:pt>
                <c:pt idx="126">
                  <c:v>5.844093391238963E-3</c:v>
                </c:pt>
                <c:pt idx="127">
                  <c:v>5.8491856430999177E-3</c:v>
                </c:pt>
                <c:pt idx="128">
                  <c:v>5.8544170477379739E-3</c:v>
                </c:pt>
                <c:pt idx="129">
                  <c:v>5.8597876051531324E-3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710848"/>
        <c:axId val="441716736"/>
      </c:lineChart>
      <c:dateAx>
        <c:axId val="4417108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1716736"/>
        <c:crosses val="autoZero"/>
        <c:auto val="1"/>
        <c:lblOffset val="100"/>
        <c:baseTimeUnit val="days"/>
      </c:dateAx>
      <c:valAx>
        <c:axId val="441716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1710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8.3305915174567823E-3</c:v>
                </c:pt>
                <c:pt idx="1">
                  <c:v>8.3305915174567823E-3</c:v>
                </c:pt>
                <c:pt idx="2">
                  <c:v>8.3305915174567823E-3</c:v>
                </c:pt>
                <c:pt idx="3">
                  <c:v>8.3305915174567823E-3</c:v>
                </c:pt>
                <c:pt idx="4">
                  <c:v>8.3305915174567823E-3</c:v>
                </c:pt>
                <c:pt idx="5">
                  <c:v>8.3305915174567823E-3</c:v>
                </c:pt>
                <c:pt idx="6">
                  <c:v>8.3305915174567823E-3</c:v>
                </c:pt>
                <c:pt idx="7">
                  <c:v>8.3305915174567823E-3</c:v>
                </c:pt>
                <c:pt idx="8">
                  <c:v>8.3305915174567823E-3</c:v>
                </c:pt>
                <c:pt idx="9">
                  <c:v>8.3305915174567823E-3</c:v>
                </c:pt>
                <c:pt idx="10">
                  <c:v>8.3305915174567823E-3</c:v>
                </c:pt>
                <c:pt idx="11">
                  <c:v>8.3305915174567823E-3</c:v>
                </c:pt>
                <c:pt idx="12">
                  <c:v>8.3305915174567823E-3</c:v>
                </c:pt>
                <c:pt idx="13">
                  <c:v>8.3305915174567823E-3</c:v>
                </c:pt>
                <c:pt idx="14">
                  <c:v>8.3305915174567823E-3</c:v>
                </c:pt>
                <c:pt idx="15">
                  <c:v>8.3305915174567823E-3</c:v>
                </c:pt>
                <c:pt idx="16">
                  <c:v>8.3305915174567823E-3</c:v>
                </c:pt>
                <c:pt idx="17">
                  <c:v>8.3305915174567823E-3</c:v>
                </c:pt>
                <c:pt idx="18">
                  <c:v>8.3305915174567823E-3</c:v>
                </c:pt>
                <c:pt idx="19">
                  <c:v>8.3305915174567823E-3</c:v>
                </c:pt>
                <c:pt idx="20">
                  <c:v>8.3305915174567823E-3</c:v>
                </c:pt>
                <c:pt idx="21">
                  <c:v>8.3305915174567823E-3</c:v>
                </c:pt>
                <c:pt idx="22">
                  <c:v>8.3305915174567823E-3</c:v>
                </c:pt>
                <c:pt idx="23">
                  <c:v>8.3305915174567823E-3</c:v>
                </c:pt>
                <c:pt idx="24">
                  <c:v>8.3305915174567823E-3</c:v>
                </c:pt>
                <c:pt idx="25">
                  <c:v>8.3305915174567823E-3</c:v>
                </c:pt>
                <c:pt idx="26">
                  <c:v>8.3305915174567823E-3</c:v>
                </c:pt>
                <c:pt idx="27">
                  <c:v>8.3305915174567823E-3</c:v>
                </c:pt>
                <c:pt idx="28">
                  <c:v>8.3305915174567823E-3</c:v>
                </c:pt>
                <c:pt idx="29">
                  <c:v>8.3305915174567823E-3</c:v>
                </c:pt>
                <c:pt idx="30">
                  <c:v>8.3305915174567823E-3</c:v>
                </c:pt>
                <c:pt idx="31">
                  <c:v>8.3305915174567823E-3</c:v>
                </c:pt>
                <c:pt idx="32">
                  <c:v>8.3305915174567823E-3</c:v>
                </c:pt>
                <c:pt idx="33">
                  <c:v>8.3305915174567823E-3</c:v>
                </c:pt>
                <c:pt idx="34">
                  <c:v>8.3305915174567823E-3</c:v>
                </c:pt>
                <c:pt idx="35">
                  <c:v>8.3305915174567823E-3</c:v>
                </c:pt>
                <c:pt idx="36">
                  <c:v>8.3305915174567823E-3</c:v>
                </c:pt>
                <c:pt idx="37">
                  <c:v>8.3305915174567823E-3</c:v>
                </c:pt>
                <c:pt idx="38">
                  <c:v>8.3305915174567823E-3</c:v>
                </c:pt>
                <c:pt idx="39">
                  <c:v>8.3305915174567823E-3</c:v>
                </c:pt>
                <c:pt idx="40">
                  <c:v>8.3305915174567823E-3</c:v>
                </c:pt>
                <c:pt idx="41">
                  <c:v>8.3305915174567823E-3</c:v>
                </c:pt>
                <c:pt idx="42">
                  <c:v>8.3305915174567823E-3</c:v>
                </c:pt>
                <c:pt idx="43">
                  <c:v>8.3305915174567823E-3</c:v>
                </c:pt>
                <c:pt idx="44">
                  <c:v>8.3305915174567823E-3</c:v>
                </c:pt>
                <c:pt idx="45">
                  <c:v>8.3305915174567823E-3</c:v>
                </c:pt>
                <c:pt idx="46">
                  <c:v>8.3305915174567823E-3</c:v>
                </c:pt>
                <c:pt idx="47">
                  <c:v>8.3305915174567823E-3</c:v>
                </c:pt>
                <c:pt idx="48">
                  <c:v>8.3305915174567823E-3</c:v>
                </c:pt>
                <c:pt idx="49">
                  <c:v>8.3305915174567823E-3</c:v>
                </c:pt>
                <c:pt idx="50">
                  <c:v>8.3305915174567823E-3</c:v>
                </c:pt>
                <c:pt idx="51">
                  <c:v>8.3305915174567823E-3</c:v>
                </c:pt>
                <c:pt idx="52">
                  <c:v>8.3305915174567823E-3</c:v>
                </c:pt>
                <c:pt idx="53">
                  <c:v>8.3305915174567823E-3</c:v>
                </c:pt>
                <c:pt idx="54">
                  <c:v>8.3305915174567823E-3</c:v>
                </c:pt>
                <c:pt idx="55">
                  <c:v>8.3305915174567823E-3</c:v>
                </c:pt>
                <c:pt idx="56">
                  <c:v>8.3305915174567823E-3</c:v>
                </c:pt>
                <c:pt idx="57">
                  <c:v>8.3305915174567823E-3</c:v>
                </c:pt>
                <c:pt idx="58">
                  <c:v>8.3305915174567823E-3</c:v>
                </c:pt>
                <c:pt idx="59">
                  <c:v>8.3305915174567823E-3</c:v>
                </c:pt>
                <c:pt idx="60">
                  <c:v>8.3305915174567823E-3</c:v>
                </c:pt>
                <c:pt idx="61">
                  <c:v>8.3305915174567823E-3</c:v>
                </c:pt>
                <c:pt idx="62">
                  <c:v>8.3305915174567823E-3</c:v>
                </c:pt>
                <c:pt idx="63">
                  <c:v>8.3305915174567823E-3</c:v>
                </c:pt>
                <c:pt idx="64">
                  <c:v>8.3305915174567823E-3</c:v>
                </c:pt>
                <c:pt idx="65">
                  <c:v>8.3305915174567823E-3</c:v>
                </c:pt>
                <c:pt idx="66">
                  <c:v>8.3305915174567823E-3</c:v>
                </c:pt>
                <c:pt idx="67">
                  <c:v>8.3305915174567823E-3</c:v>
                </c:pt>
                <c:pt idx="68">
                  <c:v>8.3305915174567823E-3</c:v>
                </c:pt>
                <c:pt idx="69">
                  <c:v>8.3305915174567823E-3</c:v>
                </c:pt>
                <c:pt idx="70">
                  <c:v>8.3305915174567823E-3</c:v>
                </c:pt>
                <c:pt idx="71">
                  <c:v>8.3305915174567823E-3</c:v>
                </c:pt>
                <c:pt idx="72">
                  <c:v>8.3305915174567823E-3</c:v>
                </c:pt>
                <c:pt idx="73">
                  <c:v>8.3305915174567823E-3</c:v>
                </c:pt>
                <c:pt idx="74">
                  <c:v>8.3305915174567823E-3</c:v>
                </c:pt>
                <c:pt idx="75">
                  <c:v>8.3305915174567823E-3</c:v>
                </c:pt>
                <c:pt idx="76">
                  <c:v>8.3305915174567823E-3</c:v>
                </c:pt>
                <c:pt idx="77">
                  <c:v>8.3305915174567823E-3</c:v>
                </c:pt>
                <c:pt idx="78">
                  <c:v>8.3305915174567823E-3</c:v>
                </c:pt>
                <c:pt idx="79">
                  <c:v>8.3305915174567823E-3</c:v>
                </c:pt>
                <c:pt idx="80">
                  <c:v>8.3305915174567823E-3</c:v>
                </c:pt>
                <c:pt idx="81">
                  <c:v>8.3305915174567823E-3</c:v>
                </c:pt>
                <c:pt idx="82">
                  <c:v>8.3305915174567823E-3</c:v>
                </c:pt>
                <c:pt idx="83">
                  <c:v>8.3305915174567823E-3</c:v>
                </c:pt>
                <c:pt idx="84">
                  <c:v>8.3305915174567823E-3</c:v>
                </c:pt>
                <c:pt idx="85">
                  <c:v>8.3305915174567823E-3</c:v>
                </c:pt>
                <c:pt idx="86">
                  <c:v>8.3305915174567823E-3</c:v>
                </c:pt>
                <c:pt idx="87">
                  <c:v>8.3305915174567823E-3</c:v>
                </c:pt>
                <c:pt idx="88">
                  <c:v>8.3305915174567823E-3</c:v>
                </c:pt>
                <c:pt idx="89">
                  <c:v>8.3305915174567823E-3</c:v>
                </c:pt>
                <c:pt idx="90">
                  <c:v>8.3305915174567823E-3</c:v>
                </c:pt>
                <c:pt idx="91">
                  <c:v>8.3305915174567823E-3</c:v>
                </c:pt>
                <c:pt idx="92">
                  <c:v>8.3305915174567823E-3</c:v>
                </c:pt>
                <c:pt idx="93">
                  <c:v>8.3305915174567823E-3</c:v>
                </c:pt>
                <c:pt idx="94">
                  <c:v>8.3305915174567823E-3</c:v>
                </c:pt>
                <c:pt idx="95">
                  <c:v>8.3305915174567823E-3</c:v>
                </c:pt>
                <c:pt idx="96">
                  <c:v>8.3305915174567823E-3</c:v>
                </c:pt>
                <c:pt idx="97">
                  <c:v>8.3305915174567823E-3</c:v>
                </c:pt>
                <c:pt idx="98">
                  <c:v>8.3305915174567823E-3</c:v>
                </c:pt>
                <c:pt idx="99">
                  <c:v>8.3305915174567823E-3</c:v>
                </c:pt>
                <c:pt idx="100">
                  <c:v>8.3305915174567823E-3</c:v>
                </c:pt>
                <c:pt idx="101">
                  <c:v>8.3305915174567823E-3</c:v>
                </c:pt>
                <c:pt idx="102">
                  <c:v>8.3305915174567823E-3</c:v>
                </c:pt>
                <c:pt idx="103">
                  <c:v>8.3305915174567823E-3</c:v>
                </c:pt>
                <c:pt idx="104">
                  <c:v>8.3305915174567823E-3</c:v>
                </c:pt>
                <c:pt idx="105">
                  <c:v>8.3305915174567823E-3</c:v>
                </c:pt>
                <c:pt idx="106">
                  <c:v>8.3305915174567823E-3</c:v>
                </c:pt>
                <c:pt idx="107">
                  <c:v>8.3305915174567823E-3</c:v>
                </c:pt>
                <c:pt idx="108">
                  <c:v>8.3305915174567823E-3</c:v>
                </c:pt>
                <c:pt idx="109">
                  <c:v>8.3305915174567823E-3</c:v>
                </c:pt>
                <c:pt idx="110">
                  <c:v>8.3305915174567823E-3</c:v>
                </c:pt>
                <c:pt idx="111">
                  <c:v>8.3305915174567823E-3</c:v>
                </c:pt>
                <c:pt idx="112">
                  <c:v>8.3305915174567823E-3</c:v>
                </c:pt>
                <c:pt idx="113">
                  <c:v>8.3305915174567823E-3</c:v>
                </c:pt>
                <c:pt idx="114">
                  <c:v>8.3305915174567823E-3</c:v>
                </c:pt>
                <c:pt idx="115">
                  <c:v>8.3305915174567823E-3</c:v>
                </c:pt>
                <c:pt idx="116">
                  <c:v>8.3305915174567823E-3</c:v>
                </c:pt>
                <c:pt idx="117">
                  <c:v>8.3305915174567823E-3</c:v>
                </c:pt>
                <c:pt idx="118">
                  <c:v>8.3305915174567823E-3</c:v>
                </c:pt>
                <c:pt idx="119">
                  <c:v>8.3305915174567823E-3</c:v>
                </c:pt>
                <c:pt idx="120">
                  <c:v>8.3305915174567823E-3</c:v>
                </c:pt>
                <c:pt idx="121">
                  <c:v>8.3305915174567823E-3</c:v>
                </c:pt>
                <c:pt idx="122">
                  <c:v>8.3305915174567823E-3</c:v>
                </c:pt>
                <c:pt idx="123">
                  <c:v>8.3305915174567823E-3</c:v>
                </c:pt>
                <c:pt idx="124">
                  <c:v>8.3305915174567823E-3</c:v>
                </c:pt>
                <c:pt idx="125">
                  <c:v>8.3305915174567823E-3</c:v>
                </c:pt>
                <c:pt idx="126">
                  <c:v>8.3305915174567823E-3</c:v>
                </c:pt>
                <c:pt idx="127">
                  <c:v>8.3305915174567823E-3</c:v>
                </c:pt>
                <c:pt idx="128">
                  <c:v>8.3305915174567823E-3</c:v>
                </c:pt>
                <c:pt idx="129">
                  <c:v>8.3305915174567823E-3</c:v>
                </c:pt>
                <c:pt idx="130">
                  <c:v>8.3305915174567823E-3</c:v>
                </c:pt>
                <c:pt idx="131">
                  <c:v>8.3305915174567823E-3</c:v>
                </c:pt>
                <c:pt idx="132">
                  <c:v>8.3305915174567823E-3</c:v>
                </c:pt>
                <c:pt idx="133">
                  <c:v>8.3305915174567823E-3</c:v>
                </c:pt>
                <c:pt idx="134">
                  <c:v>8.3305915174567823E-3</c:v>
                </c:pt>
                <c:pt idx="135">
                  <c:v>8.3305915174567823E-3</c:v>
                </c:pt>
                <c:pt idx="136">
                  <c:v>8.3305915174567823E-3</c:v>
                </c:pt>
                <c:pt idx="137">
                  <c:v>8.3305915174567823E-3</c:v>
                </c:pt>
                <c:pt idx="138">
                  <c:v>8.3305915174567823E-3</c:v>
                </c:pt>
                <c:pt idx="139">
                  <c:v>8.3305915174567823E-3</c:v>
                </c:pt>
                <c:pt idx="140">
                  <c:v>8.3305915174567823E-3</c:v>
                </c:pt>
                <c:pt idx="141">
                  <c:v>8.3305915174567823E-3</c:v>
                </c:pt>
                <c:pt idx="142">
                  <c:v>8.3305915174567823E-3</c:v>
                </c:pt>
                <c:pt idx="143">
                  <c:v>8.3305915174567823E-3</c:v>
                </c:pt>
                <c:pt idx="144">
                  <c:v>8.3305915174567823E-3</c:v>
                </c:pt>
                <c:pt idx="145">
                  <c:v>8.3305915174567823E-3</c:v>
                </c:pt>
                <c:pt idx="146">
                  <c:v>8.3305915174567823E-3</c:v>
                </c:pt>
                <c:pt idx="147">
                  <c:v>8.3305915174567823E-3</c:v>
                </c:pt>
                <c:pt idx="148">
                  <c:v>8.3305915174567823E-3</c:v>
                </c:pt>
                <c:pt idx="149">
                  <c:v>8.3305915174567823E-3</c:v>
                </c:pt>
                <c:pt idx="150">
                  <c:v>8.3305915174567823E-3</c:v>
                </c:pt>
                <c:pt idx="151">
                  <c:v>8.3305915174567823E-3</c:v>
                </c:pt>
                <c:pt idx="152">
                  <c:v>8.3305915174567823E-3</c:v>
                </c:pt>
                <c:pt idx="153">
                  <c:v>8.3305915174567823E-3</c:v>
                </c:pt>
                <c:pt idx="154">
                  <c:v>8.3305915174567823E-3</c:v>
                </c:pt>
                <c:pt idx="155">
                  <c:v>8.3305915174567823E-3</c:v>
                </c:pt>
                <c:pt idx="156">
                  <c:v>8.3305915174567823E-3</c:v>
                </c:pt>
                <c:pt idx="157">
                  <c:v>8.3305915174567823E-3</c:v>
                </c:pt>
                <c:pt idx="158">
                  <c:v>8.3305915174567823E-3</c:v>
                </c:pt>
                <c:pt idx="159">
                  <c:v>8.3305915174567823E-3</c:v>
                </c:pt>
                <c:pt idx="160">
                  <c:v>8.3305915174567823E-3</c:v>
                </c:pt>
                <c:pt idx="161">
                  <c:v>8.3305915174567823E-3</c:v>
                </c:pt>
                <c:pt idx="162">
                  <c:v>8.3305915174567823E-3</c:v>
                </c:pt>
                <c:pt idx="163">
                  <c:v>8.3305915174567823E-3</c:v>
                </c:pt>
                <c:pt idx="164">
                  <c:v>8.3305915174567823E-3</c:v>
                </c:pt>
                <c:pt idx="165">
                  <c:v>8.3305915174567823E-3</c:v>
                </c:pt>
                <c:pt idx="166">
                  <c:v>8.3305915174567823E-3</c:v>
                </c:pt>
                <c:pt idx="167">
                  <c:v>8.3305915174567823E-3</c:v>
                </c:pt>
                <c:pt idx="168">
                  <c:v>8.3305915174567823E-3</c:v>
                </c:pt>
                <c:pt idx="169">
                  <c:v>8.3305915174567823E-3</c:v>
                </c:pt>
                <c:pt idx="170">
                  <c:v>8.3305915174567823E-3</c:v>
                </c:pt>
                <c:pt idx="171">
                  <c:v>8.3305915174567823E-3</c:v>
                </c:pt>
                <c:pt idx="172">
                  <c:v>8.3305915174567823E-3</c:v>
                </c:pt>
                <c:pt idx="173">
                  <c:v>8.3305915174567823E-3</c:v>
                </c:pt>
                <c:pt idx="174">
                  <c:v>8.3305915174567823E-3</c:v>
                </c:pt>
                <c:pt idx="175">
                  <c:v>8.3305915174567823E-3</c:v>
                </c:pt>
                <c:pt idx="176">
                  <c:v>8.3305915174567823E-3</c:v>
                </c:pt>
                <c:pt idx="177">
                  <c:v>8.3305915174567823E-3</c:v>
                </c:pt>
                <c:pt idx="178">
                  <c:v>8.3305915174567823E-3</c:v>
                </c:pt>
                <c:pt idx="179">
                  <c:v>8.3305915174567823E-3</c:v>
                </c:pt>
                <c:pt idx="180">
                  <c:v>8.3305915174567823E-3</c:v>
                </c:pt>
                <c:pt idx="181">
                  <c:v>8.3305915174567823E-3</c:v>
                </c:pt>
                <c:pt idx="182">
                  <c:v>8.3305915174567823E-3</c:v>
                </c:pt>
                <c:pt idx="183">
                  <c:v>8.3305915174567823E-3</c:v>
                </c:pt>
                <c:pt idx="184">
                  <c:v>8.3305915174567823E-3</c:v>
                </c:pt>
                <c:pt idx="185">
                  <c:v>8.3305915174567823E-3</c:v>
                </c:pt>
                <c:pt idx="186">
                  <c:v>8.3305915174567823E-3</c:v>
                </c:pt>
                <c:pt idx="187">
                  <c:v>8.3305915174567823E-3</c:v>
                </c:pt>
                <c:pt idx="188">
                  <c:v>8.3305915174567823E-3</c:v>
                </c:pt>
                <c:pt idx="189">
                  <c:v>8.3305915174567823E-3</c:v>
                </c:pt>
                <c:pt idx="190">
                  <c:v>8.3305915174567823E-3</c:v>
                </c:pt>
                <c:pt idx="191">
                  <c:v>8.3305915174567823E-3</c:v>
                </c:pt>
                <c:pt idx="192">
                  <c:v>8.3305915174567823E-3</c:v>
                </c:pt>
                <c:pt idx="193">
                  <c:v>8.3305915174567823E-3</c:v>
                </c:pt>
                <c:pt idx="194">
                  <c:v>8.3305915174567823E-3</c:v>
                </c:pt>
                <c:pt idx="195">
                  <c:v>8.3305915174567823E-3</c:v>
                </c:pt>
                <c:pt idx="196">
                  <c:v>8.3305915174567823E-3</c:v>
                </c:pt>
                <c:pt idx="197">
                  <c:v>8.3305915174567823E-3</c:v>
                </c:pt>
                <c:pt idx="198">
                  <c:v>8.3305915174567823E-3</c:v>
                </c:pt>
                <c:pt idx="199">
                  <c:v>8.3305915174567823E-3</c:v>
                </c:pt>
                <c:pt idx="200">
                  <c:v>8.3305915174567823E-3</c:v>
                </c:pt>
                <c:pt idx="201">
                  <c:v>8.3305915174567823E-3</c:v>
                </c:pt>
                <c:pt idx="202">
                  <c:v>8.3305915174567823E-3</c:v>
                </c:pt>
                <c:pt idx="203">
                  <c:v>8.3305915174567823E-3</c:v>
                </c:pt>
                <c:pt idx="204">
                  <c:v>8.3305915174567823E-3</c:v>
                </c:pt>
                <c:pt idx="205">
                  <c:v>8.3305915174567823E-3</c:v>
                </c:pt>
                <c:pt idx="206">
                  <c:v>8.3305915174567823E-3</c:v>
                </c:pt>
                <c:pt idx="207">
                  <c:v>8.3305915174567823E-3</c:v>
                </c:pt>
                <c:pt idx="208">
                  <c:v>8.3305915174567823E-3</c:v>
                </c:pt>
                <c:pt idx="209">
                  <c:v>8.3305915174567823E-3</c:v>
                </c:pt>
                <c:pt idx="210">
                  <c:v>8.3305915174567823E-3</c:v>
                </c:pt>
                <c:pt idx="211">
                  <c:v>8.3305915174567823E-3</c:v>
                </c:pt>
                <c:pt idx="212">
                  <c:v>8.3305915174567823E-3</c:v>
                </c:pt>
                <c:pt idx="213">
                  <c:v>8.3305915174567823E-3</c:v>
                </c:pt>
                <c:pt idx="214">
                  <c:v>8.3305915174567823E-3</c:v>
                </c:pt>
                <c:pt idx="215">
                  <c:v>8.3305915174567823E-3</c:v>
                </c:pt>
                <c:pt idx="216">
                  <c:v>8.3305915174567823E-3</c:v>
                </c:pt>
                <c:pt idx="217">
                  <c:v>8.3305915174567823E-3</c:v>
                </c:pt>
                <c:pt idx="218">
                  <c:v>8.3305915174567823E-3</c:v>
                </c:pt>
                <c:pt idx="219">
                  <c:v>8.3305915174567823E-3</c:v>
                </c:pt>
                <c:pt idx="220">
                  <c:v>8.3305915174567823E-3</c:v>
                </c:pt>
                <c:pt idx="221">
                  <c:v>8.3305915174567823E-3</c:v>
                </c:pt>
                <c:pt idx="222">
                  <c:v>8.3305915174567823E-3</c:v>
                </c:pt>
                <c:pt idx="223">
                  <c:v>8.3305915174567823E-3</c:v>
                </c:pt>
                <c:pt idx="224">
                  <c:v>8.3305915174567823E-3</c:v>
                </c:pt>
                <c:pt idx="225">
                  <c:v>8.3305915174567823E-3</c:v>
                </c:pt>
                <c:pt idx="226">
                  <c:v>8.3305915174567823E-3</c:v>
                </c:pt>
                <c:pt idx="227">
                  <c:v>8.3305915174567823E-3</c:v>
                </c:pt>
                <c:pt idx="228">
                  <c:v>8.3305915174567823E-3</c:v>
                </c:pt>
                <c:pt idx="229">
                  <c:v>8.3305915174567823E-3</c:v>
                </c:pt>
                <c:pt idx="230">
                  <c:v>8.3305915174567823E-3</c:v>
                </c:pt>
                <c:pt idx="231">
                  <c:v>8.3305915174567823E-3</c:v>
                </c:pt>
                <c:pt idx="232">
                  <c:v>8.3305915174567823E-3</c:v>
                </c:pt>
                <c:pt idx="233">
                  <c:v>8.3305915174567823E-3</c:v>
                </c:pt>
                <c:pt idx="234">
                  <c:v>8.3305915174567823E-3</c:v>
                </c:pt>
                <c:pt idx="235">
                  <c:v>8.3305915174567823E-3</c:v>
                </c:pt>
                <c:pt idx="236">
                  <c:v>8.3305915174567823E-3</c:v>
                </c:pt>
                <c:pt idx="237">
                  <c:v>8.3305915174567823E-3</c:v>
                </c:pt>
                <c:pt idx="238">
                  <c:v>8.3305915174567823E-3</c:v>
                </c:pt>
                <c:pt idx="239">
                  <c:v>8.3305915174567823E-3</c:v>
                </c:pt>
                <c:pt idx="240">
                  <c:v>8.3305915174567823E-3</c:v>
                </c:pt>
                <c:pt idx="241">
                  <c:v>8.3305915174567823E-3</c:v>
                </c:pt>
                <c:pt idx="242">
                  <c:v>8.3305915174567823E-3</c:v>
                </c:pt>
                <c:pt idx="243">
                  <c:v>8.3305915174567823E-3</c:v>
                </c:pt>
                <c:pt idx="244">
                  <c:v>8.3305915174567823E-3</c:v>
                </c:pt>
                <c:pt idx="245">
                  <c:v>8.3305915174567823E-3</c:v>
                </c:pt>
                <c:pt idx="246">
                  <c:v>8.3305915174567823E-3</c:v>
                </c:pt>
                <c:pt idx="247">
                  <c:v>8.3305915174567823E-3</c:v>
                </c:pt>
                <c:pt idx="248">
                  <c:v>8.3305915174567823E-3</c:v>
                </c:pt>
                <c:pt idx="249">
                  <c:v>8.3305915174567823E-3</c:v>
                </c:pt>
                <c:pt idx="250">
                  <c:v>8.3305915174567823E-3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5.5736206459581217E-3</c:v>
                </c:pt>
                <c:pt idx="1">
                  <c:v>5.5887273356649636E-3</c:v>
                </c:pt>
                <c:pt idx="2">
                  <c:v>5.6642607841991734E-3</c:v>
                </c:pt>
                <c:pt idx="3">
                  <c:v>5.6793674739060154E-3</c:v>
                </c:pt>
                <c:pt idx="4">
                  <c:v>5.6944741636128574E-3</c:v>
                </c:pt>
                <c:pt idx="5">
                  <c:v>5.7549009224402252E-3</c:v>
                </c:pt>
                <c:pt idx="6">
                  <c:v>5.7700076121470672E-3</c:v>
                </c:pt>
                <c:pt idx="7">
                  <c:v>5.7851143018539091E-3</c:v>
                </c:pt>
                <c:pt idx="8">
                  <c:v>5.8002209915607511E-3</c:v>
                </c:pt>
                <c:pt idx="9">
                  <c:v>5.8455410606812769E-3</c:v>
                </c:pt>
                <c:pt idx="10">
                  <c:v>5.8606477503881189E-3</c:v>
                </c:pt>
                <c:pt idx="11">
                  <c:v>5.8757544400949609E-3</c:v>
                </c:pt>
                <c:pt idx="12">
                  <c:v>5.8908611298018028E-3</c:v>
                </c:pt>
                <c:pt idx="13">
                  <c:v>5.9059678195086448E-3</c:v>
                </c:pt>
                <c:pt idx="14">
                  <c:v>5.9512878886291698E-3</c:v>
                </c:pt>
                <c:pt idx="15">
                  <c:v>5.9663945783360118E-3</c:v>
                </c:pt>
                <c:pt idx="16">
                  <c:v>5.9815012680428537E-3</c:v>
                </c:pt>
                <c:pt idx="17">
                  <c:v>5.9966079577496957E-3</c:v>
                </c:pt>
                <c:pt idx="18">
                  <c:v>6.0117146474565376E-3</c:v>
                </c:pt>
                <c:pt idx="19">
                  <c:v>6.0570347165770635E-3</c:v>
                </c:pt>
                <c:pt idx="20">
                  <c:v>6.0721414062839055E-3</c:v>
                </c:pt>
                <c:pt idx="21">
                  <c:v>6.0872480959907474E-3</c:v>
                </c:pt>
                <c:pt idx="22">
                  <c:v>6.1023547856975894E-3</c:v>
                </c:pt>
                <c:pt idx="23">
                  <c:v>6.1174614754044314E-3</c:v>
                </c:pt>
                <c:pt idx="24">
                  <c:v>6.1627815445249572E-3</c:v>
                </c:pt>
                <c:pt idx="25">
                  <c:v>6.1778882342317992E-3</c:v>
                </c:pt>
                <c:pt idx="26">
                  <c:v>6.1929949239386411E-3</c:v>
                </c:pt>
                <c:pt idx="27">
                  <c:v>6.2081016136454831E-3</c:v>
                </c:pt>
                <c:pt idx="28">
                  <c:v>6.2232083033523251E-3</c:v>
                </c:pt>
                <c:pt idx="29">
                  <c:v>6.2685283724728509E-3</c:v>
                </c:pt>
                <c:pt idx="30">
                  <c:v>6.2836350621796929E-3</c:v>
                </c:pt>
                <c:pt idx="31">
                  <c:v>6.2987417518865349E-3</c:v>
                </c:pt>
                <c:pt idx="32">
                  <c:v>6.3138484415933768E-3</c:v>
                </c:pt>
                <c:pt idx="33">
                  <c:v>6.3289551313002188E-3</c:v>
                </c:pt>
                <c:pt idx="34">
                  <c:v>6.3742752004207447E-3</c:v>
                </c:pt>
                <c:pt idx="35">
                  <c:v>6.3893818901275866E-3</c:v>
                </c:pt>
                <c:pt idx="36">
                  <c:v>6.4044885798344286E-3</c:v>
                </c:pt>
                <c:pt idx="37">
                  <c:v>6.4195952695412705E-3</c:v>
                </c:pt>
                <c:pt idx="38">
                  <c:v>6.4347019592481125E-3</c:v>
                </c:pt>
                <c:pt idx="39">
                  <c:v>6.4800220283686384E-3</c:v>
                </c:pt>
                <c:pt idx="40">
                  <c:v>6.4951287180754803E-3</c:v>
                </c:pt>
                <c:pt idx="41">
                  <c:v>6.5102354077823223E-3</c:v>
                </c:pt>
                <c:pt idx="42">
                  <c:v>6.5253420974891643E-3</c:v>
                </c:pt>
                <c:pt idx="43">
                  <c:v>6.5404487871960062E-3</c:v>
                </c:pt>
                <c:pt idx="44">
                  <c:v>6.5857688563165321E-3</c:v>
                </c:pt>
                <c:pt idx="45">
                  <c:v>6.6008755460233732E-3</c:v>
                </c:pt>
                <c:pt idx="46">
                  <c:v>6.615982235730216E-3</c:v>
                </c:pt>
                <c:pt idx="47">
                  <c:v>6.6310889254370571E-3</c:v>
                </c:pt>
                <c:pt idx="48">
                  <c:v>6.6461956151438999E-3</c:v>
                </c:pt>
                <c:pt idx="49">
                  <c:v>6.6915156842644249E-3</c:v>
                </c:pt>
                <c:pt idx="50">
                  <c:v>6.7066223739712678E-3</c:v>
                </c:pt>
                <c:pt idx="51">
                  <c:v>6.7217290636781089E-3</c:v>
                </c:pt>
                <c:pt idx="52">
                  <c:v>6.7368357533849508E-3</c:v>
                </c:pt>
                <c:pt idx="53">
                  <c:v>6.7519424430917928E-3</c:v>
                </c:pt>
                <c:pt idx="54">
                  <c:v>6.7972625122123187E-3</c:v>
                </c:pt>
                <c:pt idx="55">
                  <c:v>6.8123692019191606E-3</c:v>
                </c:pt>
                <c:pt idx="56">
                  <c:v>6.8274758916260026E-3</c:v>
                </c:pt>
                <c:pt idx="57">
                  <c:v>6.8425825813328445E-3</c:v>
                </c:pt>
                <c:pt idx="58">
                  <c:v>6.8576892710396865E-3</c:v>
                </c:pt>
                <c:pt idx="59">
                  <c:v>6.9030093401602124E-3</c:v>
                </c:pt>
                <c:pt idx="60">
                  <c:v>6.9181160298670543E-3</c:v>
                </c:pt>
                <c:pt idx="61">
                  <c:v>6.9332227195738963E-3</c:v>
                </c:pt>
                <c:pt idx="62">
                  <c:v>6.9483294092807383E-3</c:v>
                </c:pt>
                <c:pt idx="63">
                  <c:v>6.9634360989875802E-3</c:v>
                </c:pt>
                <c:pt idx="64">
                  <c:v>7.0087561681081061E-3</c:v>
                </c:pt>
                <c:pt idx="65">
                  <c:v>7.0238628578149481E-3</c:v>
                </c:pt>
                <c:pt idx="66">
                  <c:v>7.03896954752179E-3</c:v>
                </c:pt>
                <c:pt idx="67">
                  <c:v>7.054076237228632E-3</c:v>
                </c:pt>
                <c:pt idx="68">
                  <c:v>7.0691829269354739E-3</c:v>
                </c:pt>
                <c:pt idx="69">
                  <c:v>7.1145029960559998E-3</c:v>
                </c:pt>
                <c:pt idx="70">
                  <c:v>7.1296096857628409E-3</c:v>
                </c:pt>
                <c:pt idx="71">
                  <c:v>7.1447163754696837E-3</c:v>
                </c:pt>
                <c:pt idx="72">
                  <c:v>7.1598230651765257E-3</c:v>
                </c:pt>
                <c:pt idx="73">
                  <c:v>7.1749297548833676E-3</c:v>
                </c:pt>
                <c:pt idx="74">
                  <c:v>7.2202498240038927E-3</c:v>
                </c:pt>
                <c:pt idx="75">
                  <c:v>7.2353565137107355E-3</c:v>
                </c:pt>
                <c:pt idx="76">
                  <c:v>7.2504632034175774E-3</c:v>
                </c:pt>
                <c:pt idx="77">
                  <c:v>7.2655698931244194E-3</c:v>
                </c:pt>
                <c:pt idx="78">
                  <c:v>7.3411033416586283E-3</c:v>
                </c:pt>
                <c:pt idx="79">
                  <c:v>7.3562100313654712E-3</c:v>
                </c:pt>
                <c:pt idx="80">
                  <c:v>7.3713167210723123E-3</c:v>
                </c:pt>
                <c:pt idx="81">
                  <c:v>7.3864234107791542E-3</c:v>
                </c:pt>
                <c:pt idx="82">
                  <c:v>7.4317434798996801E-3</c:v>
                </c:pt>
                <c:pt idx="83">
                  <c:v>7.4468501696065221E-3</c:v>
                </c:pt>
                <c:pt idx="84">
                  <c:v>7.461956859313364E-3</c:v>
                </c:pt>
                <c:pt idx="85">
                  <c:v>7.477063549020206E-3</c:v>
                </c:pt>
                <c:pt idx="86">
                  <c:v>7.4921702387270479E-3</c:v>
                </c:pt>
                <c:pt idx="87">
                  <c:v>7.5525969975544158E-3</c:v>
                </c:pt>
                <c:pt idx="88">
                  <c:v>7.5677036872612577E-3</c:v>
                </c:pt>
                <c:pt idx="89">
                  <c:v>7.5828103769680997E-3</c:v>
                </c:pt>
                <c:pt idx="90">
                  <c:v>7.5979170666749416E-3</c:v>
                </c:pt>
                <c:pt idx="91">
                  <c:v>7.6432371357954675E-3</c:v>
                </c:pt>
                <c:pt idx="92">
                  <c:v>7.6583438255023095E-3</c:v>
                </c:pt>
                <c:pt idx="93">
                  <c:v>7.6734505152091514E-3</c:v>
                </c:pt>
                <c:pt idx="94">
                  <c:v>7.6885572049159934E-3</c:v>
                </c:pt>
                <c:pt idx="95">
                  <c:v>7.7036638946228354E-3</c:v>
                </c:pt>
                <c:pt idx="96">
                  <c:v>7.7489839637433612E-3</c:v>
                </c:pt>
                <c:pt idx="97">
                  <c:v>7.7640906534502032E-3</c:v>
                </c:pt>
                <c:pt idx="98">
                  <c:v>7.7791973431570452E-3</c:v>
                </c:pt>
                <c:pt idx="99">
                  <c:v>7.7943040328638871E-3</c:v>
                </c:pt>
                <c:pt idx="100">
                  <c:v>7.8094107225707282E-3</c:v>
                </c:pt>
                <c:pt idx="101">
                  <c:v>7.854730791691255E-3</c:v>
                </c:pt>
                <c:pt idx="102">
                  <c:v>7.8698374813980961E-3</c:v>
                </c:pt>
                <c:pt idx="103">
                  <c:v>7.8849441711049389E-3</c:v>
                </c:pt>
                <c:pt idx="104">
                  <c:v>7.90005086081178E-3</c:v>
                </c:pt>
                <c:pt idx="105">
                  <c:v>7.9151575505186228E-3</c:v>
                </c:pt>
                <c:pt idx="106">
                  <c:v>7.9755843093459906E-3</c:v>
                </c:pt>
                <c:pt idx="107">
                  <c:v>7.9906909990528317E-3</c:v>
                </c:pt>
                <c:pt idx="108">
                  <c:v>8.0057976887596746E-3</c:v>
                </c:pt>
                <c:pt idx="109">
                  <c:v>8.0209043784665156E-3</c:v>
                </c:pt>
                <c:pt idx="110">
                  <c:v>8.0662244475870407E-3</c:v>
                </c:pt>
                <c:pt idx="111">
                  <c:v>8.0813311372938835E-3</c:v>
                </c:pt>
                <c:pt idx="112">
                  <c:v>8.0964378270007263E-3</c:v>
                </c:pt>
                <c:pt idx="113">
                  <c:v>8.1115445167075674E-3</c:v>
                </c:pt>
                <c:pt idx="114">
                  <c:v>8.1266512064144085E-3</c:v>
                </c:pt>
                <c:pt idx="115">
                  <c:v>8.1719712755349352E-3</c:v>
                </c:pt>
                <c:pt idx="116">
                  <c:v>8.1870779652417763E-3</c:v>
                </c:pt>
                <c:pt idx="117">
                  <c:v>8.2021846549486192E-3</c:v>
                </c:pt>
                <c:pt idx="118">
                  <c:v>8.217291344655462E-3</c:v>
                </c:pt>
                <c:pt idx="119">
                  <c:v>8.2323980343623031E-3</c:v>
                </c:pt>
                <c:pt idx="120">
                  <c:v>8.2777181034828298E-3</c:v>
                </c:pt>
                <c:pt idx="121">
                  <c:v>8.2928247931896709E-3</c:v>
                </c:pt>
                <c:pt idx="122">
                  <c:v>8.307931482896512E-3</c:v>
                </c:pt>
                <c:pt idx="123">
                  <c:v>8.3230381726033548E-3</c:v>
                </c:pt>
                <c:pt idx="124">
                  <c:v>8.3381448623101959E-3</c:v>
                </c:pt>
                <c:pt idx="125">
                  <c:v>8.3834649314307227E-3</c:v>
                </c:pt>
                <c:pt idx="126">
                  <c:v>8.3985716211375655E-3</c:v>
                </c:pt>
                <c:pt idx="127">
                  <c:v>8.4136783108444066E-3</c:v>
                </c:pt>
                <c:pt idx="128">
                  <c:v>8.4287850005512477E-3</c:v>
                </c:pt>
                <c:pt idx="129">
                  <c:v>8.4438916902580905E-3</c:v>
                </c:pt>
                <c:pt idx="130">
                  <c:v>8.4892117593786155E-3</c:v>
                </c:pt>
                <c:pt idx="131">
                  <c:v>8.5043184490854584E-3</c:v>
                </c:pt>
                <c:pt idx="132">
                  <c:v>8.5194251387922994E-3</c:v>
                </c:pt>
                <c:pt idx="133">
                  <c:v>8.5345318284991423E-3</c:v>
                </c:pt>
                <c:pt idx="134">
                  <c:v>8.5496385182059834E-3</c:v>
                </c:pt>
                <c:pt idx="135">
                  <c:v>8.5949585873265101E-3</c:v>
                </c:pt>
                <c:pt idx="136">
                  <c:v>8.6100652770333512E-3</c:v>
                </c:pt>
                <c:pt idx="137">
                  <c:v>8.625171966740194E-3</c:v>
                </c:pt>
                <c:pt idx="138">
                  <c:v>8.6402786564470351E-3</c:v>
                </c:pt>
                <c:pt idx="139">
                  <c:v>8.6553853461538779E-3</c:v>
                </c:pt>
                <c:pt idx="140">
                  <c:v>8.700705415274403E-3</c:v>
                </c:pt>
                <c:pt idx="141">
                  <c:v>8.7158121049812458E-3</c:v>
                </c:pt>
                <c:pt idx="142">
                  <c:v>8.7309187946880869E-3</c:v>
                </c:pt>
                <c:pt idx="143">
                  <c:v>8.7460254843949297E-3</c:v>
                </c:pt>
                <c:pt idx="144">
                  <c:v>8.7611321741017708E-3</c:v>
                </c:pt>
                <c:pt idx="145">
                  <c:v>8.8064522432222958E-3</c:v>
                </c:pt>
                <c:pt idx="146">
                  <c:v>8.8215589329291386E-3</c:v>
                </c:pt>
                <c:pt idx="147">
                  <c:v>8.8366656226359815E-3</c:v>
                </c:pt>
                <c:pt idx="148">
                  <c:v>8.8517723123428226E-3</c:v>
                </c:pt>
                <c:pt idx="149">
                  <c:v>8.8668790020496636E-3</c:v>
                </c:pt>
                <c:pt idx="150">
                  <c:v>8.9121990711701904E-3</c:v>
                </c:pt>
                <c:pt idx="151">
                  <c:v>8.9273057608770332E-3</c:v>
                </c:pt>
                <c:pt idx="152">
                  <c:v>8.9424124505838743E-3</c:v>
                </c:pt>
                <c:pt idx="153">
                  <c:v>8.9575191402907171E-3</c:v>
                </c:pt>
                <c:pt idx="154">
                  <c:v>8.9726258299975582E-3</c:v>
                </c:pt>
                <c:pt idx="155">
                  <c:v>9.0179458991180832E-3</c:v>
                </c:pt>
                <c:pt idx="156">
                  <c:v>9.0330525888249261E-3</c:v>
                </c:pt>
                <c:pt idx="157">
                  <c:v>9.0481592785317672E-3</c:v>
                </c:pt>
                <c:pt idx="158">
                  <c:v>9.06326596823861E-3</c:v>
                </c:pt>
                <c:pt idx="159">
                  <c:v>9.0783726579454528E-3</c:v>
                </c:pt>
                <c:pt idx="160">
                  <c:v>9.1236927270659778E-3</c:v>
                </c:pt>
                <c:pt idx="161">
                  <c:v>9.1387994167728206E-3</c:v>
                </c:pt>
                <c:pt idx="162">
                  <c:v>9.1539061064796617E-3</c:v>
                </c:pt>
                <c:pt idx="163">
                  <c:v>9.1690127961865028E-3</c:v>
                </c:pt>
                <c:pt idx="164">
                  <c:v>9.1841194858933457E-3</c:v>
                </c:pt>
                <c:pt idx="165">
                  <c:v>9.2294395550138707E-3</c:v>
                </c:pt>
                <c:pt idx="166">
                  <c:v>9.2445462447207135E-3</c:v>
                </c:pt>
                <c:pt idx="167">
                  <c:v>9.2596529344275563E-3</c:v>
                </c:pt>
                <c:pt idx="168">
                  <c:v>9.2747596241343974E-3</c:v>
                </c:pt>
                <c:pt idx="169">
                  <c:v>9.2898663138412385E-3</c:v>
                </c:pt>
                <c:pt idx="170">
                  <c:v>9.3502930726686063E-3</c:v>
                </c:pt>
                <c:pt idx="171">
                  <c:v>9.3653997623754474E-3</c:v>
                </c:pt>
                <c:pt idx="172">
                  <c:v>9.3805064520822903E-3</c:v>
                </c:pt>
                <c:pt idx="173">
                  <c:v>9.3956131417891331E-3</c:v>
                </c:pt>
                <c:pt idx="174">
                  <c:v>9.4409332109096581E-3</c:v>
                </c:pt>
                <c:pt idx="175">
                  <c:v>9.4560399006165009E-3</c:v>
                </c:pt>
                <c:pt idx="176">
                  <c:v>9.471146590323342E-3</c:v>
                </c:pt>
                <c:pt idx="177">
                  <c:v>9.4862532800301831E-3</c:v>
                </c:pt>
                <c:pt idx="178">
                  <c:v>9.5013599697370259E-3</c:v>
                </c:pt>
                <c:pt idx="179">
                  <c:v>9.546680038857551E-3</c:v>
                </c:pt>
                <c:pt idx="180">
                  <c:v>9.5617867285643938E-3</c:v>
                </c:pt>
                <c:pt idx="181">
                  <c:v>9.5768934182712366E-3</c:v>
                </c:pt>
                <c:pt idx="182">
                  <c:v>9.5920001079780777E-3</c:v>
                </c:pt>
                <c:pt idx="183">
                  <c:v>9.6071067976849188E-3</c:v>
                </c:pt>
                <c:pt idx="184">
                  <c:v>9.6524268668054455E-3</c:v>
                </c:pt>
                <c:pt idx="185">
                  <c:v>9.6675335565122866E-3</c:v>
                </c:pt>
                <c:pt idx="186">
                  <c:v>9.6826402462191295E-3</c:v>
                </c:pt>
                <c:pt idx="187">
                  <c:v>9.6977469359259723E-3</c:v>
                </c:pt>
                <c:pt idx="188">
                  <c:v>9.7128536256328134E-3</c:v>
                </c:pt>
                <c:pt idx="189">
                  <c:v>9.7581736947533401E-3</c:v>
                </c:pt>
                <c:pt idx="190">
                  <c:v>9.7732803844601812E-3</c:v>
                </c:pt>
                <c:pt idx="191">
                  <c:v>9.7883870741670223E-3</c:v>
                </c:pt>
                <c:pt idx="192">
                  <c:v>9.8034937638738651E-3</c:v>
                </c:pt>
                <c:pt idx="193">
                  <c:v>9.818600453580708E-3</c:v>
                </c:pt>
                <c:pt idx="194">
                  <c:v>9.863920522701233E-3</c:v>
                </c:pt>
                <c:pt idx="195">
                  <c:v>9.8790272124080741E-3</c:v>
                </c:pt>
                <c:pt idx="196">
                  <c:v>9.8941339021149169E-3</c:v>
                </c:pt>
                <c:pt idx="197">
                  <c:v>9.909240591821758E-3</c:v>
                </c:pt>
                <c:pt idx="198">
                  <c:v>9.9243472815286008E-3</c:v>
                </c:pt>
                <c:pt idx="199">
                  <c:v>9.9696673506491258E-3</c:v>
                </c:pt>
                <c:pt idx="200">
                  <c:v>9.9847740403559686E-3</c:v>
                </c:pt>
                <c:pt idx="201">
                  <c:v>9.9998807300628097E-3</c:v>
                </c:pt>
                <c:pt idx="202">
                  <c:v>1.0014987419769653E-2</c:v>
                </c:pt>
                <c:pt idx="203">
                  <c:v>1.0030094109476494E-2</c:v>
                </c:pt>
                <c:pt idx="204">
                  <c:v>1.007541417859702E-2</c:v>
                </c:pt>
                <c:pt idx="205">
                  <c:v>1.0090520868303861E-2</c:v>
                </c:pt>
                <c:pt idx="206">
                  <c:v>1.0105627558010704E-2</c:v>
                </c:pt>
                <c:pt idx="207">
                  <c:v>1.0120734247717545E-2</c:v>
                </c:pt>
                <c:pt idx="208">
                  <c:v>1.0135840937424388E-2</c:v>
                </c:pt>
                <c:pt idx="209">
                  <c:v>1.0181161006544913E-2</c:v>
                </c:pt>
                <c:pt idx="210">
                  <c:v>1.0196267696251756E-2</c:v>
                </c:pt>
                <c:pt idx="211">
                  <c:v>1.0211374385958597E-2</c:v>
                </c:pt>
                <c:pt idx="212">
                  <c:v>1.0226481075665438E-2</c:v>
                </c:pt>
                <c:pt idx="213">
                  <c:v>1.0241587765372281E-2</c:v>
                </c:pt>
                <c:pt idx="214">
                  <c:v>1.0286907834492806E-2</c:v>
                </c:pt>
                <c:pt idx="215">
                  <c:v>1.0302014524199649E-2</c:v>
                </c:pt>
                <c:pt idx="216">
                  <c:v>1.0317121213906492E-2</c:v>
                </c:pt>
                <c:pt idx="217">
                  <c:v>1.0332227903613333E-2</c:v>
                </c:pt>
                <c:pt idx="218">
                  <c:v>1.0347334593320174E-2</c:v>
                </c:pt>
                <c:pt idx="219">
                  <c:v>1.0392654662440701E-2</c:v>
                </c:pt>
                <c:pt idx="220">
                  <c:v>1.0407761352147542E-2</c:v>
                </c:pt>
                <c:pt idx="221">
                  <c:v>1.0422868041854385E-2</c:v>
                </c:pt>
                <c:pt idx="222">
                  <c:v>1.0437974731561227E-2</c:v>
                </c:pt>
                <c:pt idx="223">
                  <c:v>1.0453081421268069E-2</c:v>
                </c:pt>
                <c:pt idx="224">
                  <c:v>1.0498401490388595E-2</c:v>
                </c:pt>
                <c:pt idx="225">
                  <c:v>1.0513508180095436E-2</c:v>
                </c:pt>
                <c:pt idx="226">
                  <c:v>1.0528614869802277E-2</c:v>
                </c:pt>
                <c:pt idx="227">
                  <c:v>1.054372155950912E-2</c:v>
                </c:pt>
                <c:pt idx="228">
                  <c:v>1.0558828249215961E-2</c:v>
                </c:pt>
                <c:pt idx="229">
                  <c:v>1.0604148318336488E-2</c:v>
                </c:pt>
                <c:pt idx="230">
                  <c:v>1.0619255008043331E-2</c:v>
                </c:pt>
                <c:pt idx="231">
                  <c:v>1.0634361697750172E-2</c:v>
                </c:pt>
                <c:pt idx="232">
                  <c:v>1.0649468387457013E-2</c:v>
                </c:pt>
                <c:pt idx="233">
                  <c:v>1.0664575077163856E-2</c:v>
                </c:pt>
                <c:pt idx="234">
                  <c:v>1.0709895146284381E-2</c:v>
                </c:pt>
                <c:pt idx="235">
                  <c:v>1.0725001835991222E-2</c:v>
                </c:pt>
                <c:pt idx="236">
                  <c:v>1.0740108525698065E-2</c:v>
                </c:pt>
                <c:pt idx="237">
                  <c:v>1.0755215215404908E-2</c:v>
                </c:pt>
                <c:pt idx="238">
                  <c:v>1.0770321905111749E-2</c:v>
                </c:pt>
                <c:pt idx="239">
                  <c:v>1.0815641974232276E-2</c:v>
                </c:pt>
                <c:pt idx="240">
                  <c:v>1.0830748663939117E-2</c:v>
                </c:pt>
                <c:pt idx="241">
                  <c:v>1.0845855353645958E-2</c:v>
                </c:pt>
                <c:pt idx="242">
                  <c:v>1.0860962043352801E-2</c:v>
                </c:pt>
                <c:pt idx="243">
                  <c:v>1.0876068733059643E-2</c:v>
                </c:pt>
                <c:pt idx="244">
                  <c:v>1.0921388802180168E-2</c:v>
                </c:pt>
                <c:pt idx="245">
                  <c:v>1.0936495491887011E-2</c:v>
                </c:pt>
                <c:pt idx="246">
                  <c:v>1.0951602181593852E-2</c:v>
                </c:pt>
                <c:pt idx="247">
                  <c:v>1.0966708871300693E-2</c:v>
                </c:pt>
                <c:pt idx="248">
                  <c:v>1.0981815561007536E-2</c:v>
                </c:pt>
                <c:pt idx="249">
                  <c:v>1.1027135630128061E-2</c:v>
                </c:pt>
                <c:pt idx="250">
                  <c:v>1.1042242319834904E-2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6.9071422188781983E-3</c:v>
                </c:pt>
                <c:pt idx="1">
                  <c:v>6.9034188057278921E-3</c:v>
                </c:pt>
                <c:pt idx="2">
                  <c:v>6.8862282629200827E-3</c:v>
                </c:pt>
                <c:pt idx="3">
                  <c:v>6.8830754589472654E-3</c:v>
                </c:pt>
                <c:pt idx="4">
                  <c:v>6.88001775650403E-3</c:v>
                </c:pt>
                <c:pt idx="5">
                  <c:v>6.8687379620269032E-3</c:v>
                </c:pt>
                <c:pt idx="6">
                  <c:v>6.8661557672315757E-3</c:v>
                </c:pt>
                <c:pt idx="7">
                  <c:v>6.86366867396583E-3</c:v>
                </c:pt>
                <c:pt idx="8">
                  <c:v>6.8612766822296655E-3</c:v>
                </c:pt>
                <c:pt idx="9">
                  <c:v>6.8546713161986598E-3</c:v>
                </c:pt>
                <c:pt idx="10">
                  <c:v>6.8526597305808212E-3</c:v>
                </c:pt>
                <c:pt idx="11">
                  <c:v>6.8507432464925645E-3</c:v>
                </c:pt>
                <c:pt idx="12">
                  <c:v>6.8489218639338897E-3</c:v>
                </c:pt>
                <c:pt idx="13">
                  <c:v>6.847195582904796E-3</c:v>
                </c:pt>
                <c:pt idx="14">
                  <c:v>6.8425873489950046E-3</c:v>
                </c:pt>
                <c:pt idx="15">
                  <c:v>6.8412414740842368E-3</c:v>
                </c:pt>
                <c:pt idx="16">
                  <c:v>6.8399907007030518E-3</c:v>
                </c:pt>
                <c:pt idx="17">
                  <c:v>6.838835028851447E-3</c:v>
                </c:pt>
                <c:pt idx="18">
                  <c:v>6.8377744585294232E-3</c:v>
                </c:pt>
                <c:pt idx="19">
                  <c:v>6.8351633567408452E-3</c:v>
                </c:pt>
                <c:pt idx="20">
                  <c:v>6.8344831925371483E-3</c:v>
                </c:pt>
                <c:pt idx="21">
                  <c:v>6.8338981298630332E-3</c:v>
                </c:pt>
                <c:pt idx="22">
                  <c:v>6.8334081687185001E-3</c:v>
                </c:pt>
                <c:pt idx="23">
                  <c:v>6.8330133091035489E-3</c:v>
                </c:pt>
                <c:pt idx="24">
                  <c:v>6.8323993394361826E-3</c:v>
                </c:pt>
                <c:pt idx="25">
                  <c:v>6.8323848859395565E-3</c:v>
                </c:pt>
                <c:pt idx="26">
                  <c:v>6.8324655339725123E-3</c:v>
                </c:pt>
                <c:pt idx="27">
                  <c:v>6.83264128353505E-3</c:v>
                </c:pt>
                <c:pt idx="28">
                  <c:v>6.8329121346271688E-3</c:v>
                </c:pt>
                <c:pt idx="29">
                  <c:v>6.8342952970810158E-3</c:v>
                </c:pt>
                <c:pt idx="30">
                  <c:v>6.8349465542914614E-3</c:v>
                </c:pt>
                <c:pt idx="31">
                  <c:v>6.8356929130314881E-3</c:v>
                </c:pt>
                <c:pt idx="32">
                  <c:v>6.8365343733010966E-3</c:v>
                </c:pt>
                <c:pt idx="33">
                  <c:v>6.8374709351002871E-3</c:v>
                </c:pt>
                <c:pt idx="34">
                  <c:v>6.8408512296753458E-3</c:v>
                </c:pt>
                <c:pt idx="35">
                  <c:v>6.8421681975928622E-3</c:v>
                </c:pt>
                <c:pt idx="36">
                  <c:v>6.8435802670399606E-3</c:v>
                </c:pt>
                <c:pt idx="37">
                  <c:v>6.84508743801664E-3</c:v>
                </c:pt>
                <c:pt idx="38">
                  <c:v>6.8466897105229005E-3</c:v>
                </c:pt>
                <c:pt idx="39">
                  <c:v>6.8520671372191734E-3</c:v>
                </c:pt>
                <c:pt idx="40">
                  <c:v>6.8540498158437607E-3</c:v>
                </c:pt>
                <c:pt idx="41">
                  <c:v>6.8561275959979281E-3</c:v>
                </c:pt>
                <c:pt idx="42">
                  <c:v>6.8583004776816793E-3</c:v>
                </c:pt>
                <c:pt idx="43">
                  <c:v>6.8605684608950106E-3</c:v>
                </c:pt>
                <c:pt idx="44">
                  <c:v>6.867943019712496E-3</c:v>
                </c:pt>
                <c:pt idx="45">
                  <c:v>6.870591409044155E-3</c:v>
                </c:pt>
                <c:pt idx="46">
                  <c:v>6.8733348999053942E-3</c:v>
                </c:pt>
                <c:pt idx="47">
                  <c:v>6.8761734922962161E-3</c:v>
                </c:pt>
                <c:pt idx="48">
                  <c:v>6.8791071862166183E-3</c:v>
                </c:pt>
                <c:pt idx="49">
                  <c:v>6.8884788771553162E-3</c:v>
                </c:pt>
                <c:pt idx="50">
                  <c:v>6.8917929771940452E-3</c:v>
                </c:pt>
                <c:pt idx="51">
                  <c:v>6.8952021787623561E-3</c:v>
                </c:pt>
                <c:pt idx="52">
                  <c:v>6.898706481860248E-3</c:v>
                </c:pt>
                <c:pt idx="53">
                  <c:v>6.9023058864877218E-3</c:v>
                </c:pt>
                <c:pt idx="54">
                  <c:v>6.9136747095476332E-3</c:v>
                </c:pt>
                <c:pt idx="55">
                  <c:v>6.917654520293433E-3</c:v>
                </c:pt>
                <c:pt idx="56">
                  <c:v>6.9217294325688147E-3</c:v>
                </c:pt>
                <c:pt idx="57">
                  <c:v>6.9258994463737775E-3</c:v>
                </c:pt>
                <c:pt idx="58">
                  <c:v>6.9301645617083222E-3</c:v>
                </c:pt>
                <c:pt idx="59">
                  <c:v>6.9435305168894451E-3</c:v>
                </c:pt>
                <c:pt idx="60">
                  <c:v>6.9481760383423167E-3</c:v>
                </c:pt>
                <c:pt idx="61">
                  <c:v>6.9529166613247692E-3</c:v>
                </c:pt>
                <c:pt idx="62">
                  <c:v>6.9577523858368037E-3</c:v>
                </c:pt>
                <c:pt idx="63">
                  <c:v>6.9626832118784192E-3</c:v>
                </c:pt>
                <c:pt idx="64">
                  <c:v>6.9780462991807556E-3</c:v>
                </c:pt>
                <c:pt idx="65">
                  <c:v>6.9833575313406979E-3</c:v>
                </c:pt>
                <c:pt idx="66">
                  <c:v>6.9887638650302205E-3</c:v>
                </c:pt>
                <c:pt idx="67">
                  <c:v>6.9942653002493249E-3</c:v>
                </c:pt>
                <c:pt idx="68">
                  <c:v>6.9998618369980121E-3</c:v>
                </c:pt>
                <c:pt idx="69">
                  <c:v>7.017222056421561E-3</c:v>
                </c:pt>
                <c:pt idx="70">
                  <c:v>7.0231989992885742E-3</c:v>
                </c:pt>
                <c:pt idx="71">
                  <c:v>7.0292710436851685E-3</c:v>
                </c:pt>
                <c:pt idx="72">
                  <c:v>7.0354381896113446E-3</c:v>
                </c:pt>
                <c:pt idx="73">
                  <c:v>7.0417004370671027E-3</c:v>
                </c:pt>
                <c:pt idx="74">
                  <c:v>7.0610577886118641E-3</c:v>
                </c:pt>
                <c:pt idx="75">
                  <c:v>7.0677004421859473E-3</c:v>
                </c:pt>
                <c:pt idx="76">
                  <c:v>7.0744381972896132E-3</c:v>
                </c:pt>
                <c:pt idx="77">
                  <c:v>7.0812710539228602E-3</c:v>
                </c:pt>
                <c:pt idx="78">
                  <c:v>7.1168618600328179E-3</c:v>
                </c:pt>
                <c:pt idx="79">
                  <c:v>7.1242653258435547E-3</c:v>
                </c:pt>
                <c:pt idx="80">
                  <c:v>7.1317638931838716E-3</c:v>
                </c:pt>
                <c:pt idx="81">
                  <c:v>7.1393575620537705E-3</c:v>
                </c:pt>
                <c:pt idx="82">
                  <c:v>7.1627091778409587E-3</c:v>
                </c:pt>
                <c:pt idx="83">
                  <c:v>7.1706832528291844E-3</c:v>
                </c:pt>
                <c:pt idx="84">
                  <c:v>7.178752429346992E-3</c:v>
                </c:pt>
                <c:pt idx="85">
                  <c:v>7.1869167073943807E-3</c:v>
                </c:pt>
                <c:pt idx="86">
                  <c:v>7.1951760869713513E-3</c:v>
                </c:pt>
                <c:pt idx="87">
                  <c:v>7.2291646205750477E-3</c:v>
                </c:pt>
                <c:pt idx="88">
                  <c:v>7.2378995077999253E-3</c:v>
                </c:pt>
                <c:pt idx="89">
                  <c:v>7.2467294965543856E-3</c:v>
                </c:pt>
                <c:pt idx="90">
                  <c:v>7.2556545868384271E-3</c:v>
                </c:pt>
                <c:pt idx="91">
                  <c:v>7.2830004668680403E-3</c:v>
                </c:pt>
                <c:pt idx="92">
                  <c:v>7.2923059632704077E-3</c:v>
                </c:pt>
                <c:pt idx="93">
                  <c:v>7.301706561202357E-3</c:v>
                </c:pt>
                <c:pt idx="94">
                  <c:v>7.3112022606638873E-3</c:v>
                </c:pt>
                <c:pt idx="95">
                  <c:v>7.3207930616549996E-3</c:v>
                </c:pt>
                <c:pt idx="96">
                  <c:v>7.3501360738058253E-3</c:v>
                </c:pt>
                <c:pt idx="97">
                  <c:v>7.3601072809152636E-3</c:v>
                </c:pt>
                <c:pt idx="98">
                  <c:v>7.3701735895542837E-3</c:v>
                </c:pt>
                <c:pt idx="99">
                  <c:v>7.3803349997228849E-3</c:v>
                </c:pt>
                <c:pt idx="100">
                  <c:v>7.3905915114210689E-3</c:v>
                </c:pt>
                <c:pt idx="101">
                  <c:v>7.4219316556931071E-3</c:v>
                </c:pt>
                <c:pt idx="102">
                  <c:v>7.4325685735096162E-3</c:v>
                </c:pt>
                <c:pt idx="103">
                  <c:v>7.4433005928557072E-3</c:v>
                </c:pt>
                <c:pt idx="104">
                  <c:v>7.4541277137313792E-3</c:v>
                </c:pt>
                <c:pt idx="105">
                  <c:v>7.465049936136634E-3</c:v>
                </c:pt>
                <c:pt idx="106">
                  <c:v>7.5096898410534664E-3</c:v>
                </c:pt>
                <c:pt idx="107">
                  <c:v>7.5210875711066282E-3</c:v>
                </c:pt>
                <c:pt idx="108">
                  <c:v>7.532580402689372E-3</c:v>
                </c:pt>
                <c:pt idx="109">
                  <c:v>7.5441683358016967E-3</c:v>
                </c:pt>
                <c:pt idx="110">
                  <c:v>7.57950274431616E-3</c:v>
                </c:pt>
                <c:pt idx="111">
                  <c:v>7.5914710835468116E-3</c:v>
                </c:pt>
                <c:pt idx="112">
                  <c:v>7.6035345243070443E-3</c:v>
                </c:pt>
                <c:pt idx="113">
                  <c:v>7.6156930665968589E-3</c:v>
                </c:pt>
                <c:pt idx="114">
                  <c:v>7.6279467104162554E-3</c:v>
                </c:pt>
                <c:pt idx="115">
                  <c:v>7.665278251051932E-3</c:v>
                </c:pt>
                <c:pt idx="116">
                  <c:v>7.6779123009896545E-3</c:v>
                </c:pt>
                <c:pt idx="117">
                  <c:v>7.6906414524569571E-3</c:v>
                </c:pt>
                <c:pt idx="118">
                  <c:v>7.7034657054538425E-3</c:v>
                </c:pt>
                <c:pt idx="119">
                  <c:v>7.7163850599803099E-3</c:v>
                </c:pt>
                <c:pt idx="120">
                  <c:v>7.7557137327371999E-3</c:v>
                </c:pt>
                <c:pt idx="121">
                  <c:v>7.7690134933819932E-3</c:v>
                </c:pt>
                <c:pt idx="122">
                  <c:v>7.7824083555563684E-3</c:v>
                </c:pt>
                <c:pt idx="123">
                  <c:v>7.7958983192603238E-3</c:v>
                </c:pt>
                <c:pt idx="124">
                  <c:v>7.809483384493862E-3</c:v>
                </c:pt>
                <c:pt idx="125">
                  <c:v>7.8508091893719645E-3</c:v>
                </c:pt>
                <c:pt idx="126">
                  <c:v>7.8647746607238278E-3</c:v>
                </c:pt>
                <c:pt idx="127">
                  <c:v>7.8788352336052747E-3</c:v>
                </c:pt>
                <c:pt idx="128">
                  <c:v>7.8929909080163018E-3</c:v>
                </c:pt>
                <c:pt idx="129">
                  <c:v>7.9072416839569108E-3</c:v>
                </c:pt>
                <c:pt idx="130">
                  <c:v>7.9505646209562259E-3</c:v>
                </c:pt>
                <c:pt idx="131">
                  <c:v>7.9651958030151609E-3</c:v>
                </c:pt>
                <c:pt idx="132">
                  <c:v>7.9799220866036778E-3</c:v>
                </c:pt>
                <c:pt idx="133">
                  <c:v>7.9947434717217748E-3</c:v>
                </c:pt>
                <c:pt idx="134">
                  <c:v>8.0096599583694555E-3</c:v>
                </c:pt>
                <c:pt idx="135">
                  <c:v>8.054980027489984E-3</c:v>
                </c:pt>
                <c:pt idx="136">
                  <c:v>8.070276920255989E-3</c:v>
                </c:pt>
                <c:pt idx="137">
                  <c:v>8.0856689145515775E-3</c:v>
                </c:pt>
                <c:pt idx="138">
                  <c:v>8.1011560103767463E-3</c:v>
                </c:pt>
                <c:pt idx="139">
                  <c:v>8.116738207731497E-3</c:v>
                </c:pt>
                <c:pt idx="140">
                  <c:v>8.1640554089732371E-3</c:v>
                </c:pt>
                <c:pt idx="141">
                  <c:v>8.1800180124463155E-3</c:v>
                </c:pt>
                <c:pt idx="142">
                  <c:v>8.1960757174489723E-3</c:v>
                </c:pt>
                <c:pt idx="143">
                  <c:v>8.2122285239812128E-3</c:v>
                </c:pt>
                <c:pt idx="144">
                  <c:v>8.2284764320430352E-3</c:v>
                </c:pt>
                <c:pt idx="145">
                  <c:v>8.2777907654059887E-3</c:v>
                </c:pt>
                <c:pt idx="146">
                  <c:v>8.2944190795861371E-3</c:v>
                </c:pt>
                <c:pt idx="147">
                  <c:v>8.3111424952958656E-3</c:v>
                </c:pt>
                <c:pt idx="148">
                  <c:v>8.3279610125351761E-3</c:v>
                </c:pt>
                <c:pt idx="149">
                  <c:v>8.3448746313040702E-3</c:v>
                </c:pt>
                <c:pt idx="150">
                  <c:v>8.3961860967882353E-3</c:v>
                </c:pt>
                <c:pt idx="151">
                  <c:v>8.4134801216754554E-3</c:v>
                </c:pt>
                <c:pt idx="152">
                  <c:v>8.4308692480922556E-3</c:v>
                </c:pt>
                <c:pt idx="153">
                  <c:v>8.4483534760386361E-3</c:v>
                </c:pt>
                <c:pt idx="154">
                  <c:v>8.4659328055146001E-3</c:v>
                </c:pt>
                <c:pt idx="155">
                  <c:v>8.5192414031199804E-3</c:v>
                </c:pt>
                <c:pt idx="156">
                  <c:v>8.5372011387142687E-3</c:v>
                </c:pt>
                <c:pt idx="157">
                  <c:v>8.5552559758381407E-3</c:v>
                </c:pt>
                <c:pt idx="158">
                  <c:v>8.5734059144915928E-3</c:v>
                </c:pt>
                <c:pt idx="159">
                  <c:v>8.5916509546746268E-3</c:v>
                </c:pt>
                <c:pt idx="160">
                  <c:v>8.6469566844012205E-3</c:v>
                </c:pt>
                <c:pt idx="161">
                  <c:v>8.6655821307025805E-3</c:v>
                </c:pt>
                <c:pt idx="162">
                  <c:v>8.6843026785335224E-3</c:v>
                </c:pt>
                <c:pt idx="163">
                  <c:v>8.7031183278940463E-3</c:v>
                </c:pt>
                <c:pt idx="164">
                  <c:v>8.722029078784152E-3</c:v>
                </c:pt>
                <c:pt idx="165">
                  <c:v>8.7793319406319573E-3</c:v>
                </c:pt>
                <c:pt idx="166">
                  <c:v>8.798623097640389E-3</c:v>
                </c:pt>
                <c:pt idx="167">
                  <c:v>8.8180093561784009E-3</c:v>
                </c:pt>
                <c:pt idx="168">
                  <c:v>8.8374907162459965E-3</c:v>
                </c:pt>
                <c:pt idx="169">
                  <c:v>8.8570671778431722E-3</c:v>
                </c:pt>
                <c:pt idx="170">
                  <c:v>8.9363240395276926E-3</c:v>
                </c:pt>
                <c:pt idx="171">
                  <c:v>8.9563760087727762E-3</c:v>
                </c:pt>
                <c:pt idx="172">
                  <c:v>8.9765230795474417E-3</c:v>
                </c:pt>
                <c:pt idx="173">
                  <c:v>8.9967652518516891E-3</c:v>
                </c:pt>
                <c:pt idx="174">
                  <c:v>9.0580623779419195E-3</c:v>
                </c:pt>
                <c:pt idx="175">
                  <c:v>9.0786849563644946E-3</c:v>
                </c:pt>
                <c:pt idx="176">
                  <c:v>9.0994026363166482E-3</c:v>
                </c:pt>
                <c:pt idx="177">
                  <c:v>9.1202154177983854E-3</c:v>
                </c:pt>
                <c:pt idx="178">
                  <c:v>9.1411233008097045E-3</c:v>
                </c:pt>
                <c:pt idx="179">
                  <c:v>9.2044175590211465E-3</c:v>
                </c:pt>
                <c:pt idx="180">
                  <c:v>9.2257058481507899E-3</c:v>
                </c:pt>
                <c:pt idx="181">
                  <c:v>9.2470892388100169E-3</c:v>
                </c:pt>
                <c:pt idx="182">
                  <c:v>9.2685677309988258E-3</c:v>
                </c:pt>
                <c:pt idx="183">
                  <c:v>9.2901413247172132E-3</c:v>
                </c:pt>
                <c:pt idx="184">
                  <c:v>9.3554327150498703E-3</c:v>
                </c:pt>
                <c:pt idx="185">
                  <c:v>9.3773867148865854E-3</c:v>
                </c:pt>
                <c:pt idx="186">
                  <c:v>9.3994358162528824E-3</c:v>
                </c:pt>
                <c:pt idx="187">
                  <c:v>9.4215800191487613E-3</c:v>
                </c:pt>
                <c:pt idx="188">
                  <c:v>9.4438193235742204E-3</c:v>
                </c:pt>
                <c:pt idx="189">
                  <c:v>9.5111078460280891E-3</c:v>
                </c:pt>
                <c:pt idx="190">
                  <c:v>9.5337275565718759E-3</c:v>
                </c:pt>
                <c:pt idx="191">
                  <c:v>9.5564423686452446E-3</c:v>
                </c:pt>
                <c:pt idx="192">
                  <c:v>9.5792522822481935E-3</c:v>
                </c:pt>
                <c:pt idx="193">
                  <c:v>9.6021572973807243E-3</c:v>
                </c:pt>
                <c:pt idx="194">
                  <c:v>9.6714429519558064E-3</c:v>
                </c:pt>
                <c:pt idx="195">
                  <c:v>9.6947283732066632E-3</c:v>
                </c:pt>
                <c:pt idx="196">
                  <c:v>9.7181088959871018E-3</c:v>
                </c:pt>
                <c:pt idx="197">
                  <c:v>9.7415845202971224E-3</c:v>
                </c:pt>
                <c:pt idx="198">
                  <c:v>9.7651552461367249E-3</c:v>
                </c:pt>
                <c:pt idx="199">
                  <c:v>9.8364380328330187E-3</c:v>
                </c:pt>
                <c:pt idx="200">
                  <c:v>9.8603891647909472E-3</c:v>
                </c:pt>
                <c:pt idx="201">
                  <c:v>9.8844353982784558E-3</c:v>
                </c:pt>
                <c:pt idx="202">
                  <c:v>9.9085767332955481E-3</c:v>
                </c:pt>
                <c:pt idx="203">
                  <c:v>9.9328131698422206E-3</c:v>
                </c:pt>
                <c:pt idx="204">
                  <c:v>1.0006093088659728E-2</c:v>
                </c:pt>
                <c:pt idx="205">
                  <c:v>1.0030709931324728E-2</c:v>
                </c:pt>
                <c:pt idx="206">
                  <c:v>1.0055421875519308E-2</c:v>
                </c:pt>
                <c:pt idx="207">
                  <c:v>1.0080228921243471E-2</c:v>
                </c:pt>
                <c:pt idx="208">
                  <c:v>1.0105131068497215E-2</c:v>
                </c:pt>
                <c:pt idx="209">
                  <c:v>1.0180408119435935E-2</c:v>
                </c:pt>
                <c:pt idx="210">
                  <c:v>1.0205690672808004E-2</c:v>
                </c:pt>
                <c:pt idx="211">
                  <c:v>1.0231068327709656E-2</c:v>
                </c:pt>
                <c:pt idx="212">
                  <c:v>1.025654108414089E-2</c:v>
                </c:pt>
                <c:pt idx="213">
                  <c:v>1.0282108942101702E-2</c:v>
                </c:pt>
                <c:pt idx="214">
                  <c:v>1.0359383125161638E-2</c:v>
                </c:pt>
                <c:pt idx="215">
                  <c:v>1.0385331389240776E-2</c:v>
                </c:pt>
                <c:pt idx="216">
                  <c:v>1.04113747548495E-2</c:v>
                </c:pt>
                <c:pt idx="217">
                  <c:v>1.0437513221987804E-2</c:v>
                </c:pt>
                <c:pt idx="218">
                  <c:v>1.046374679065569E-2</c:v>
                </c:pt>
                <c:pt idx="219">
                  <c:v>1.0543018105836835E-2</c:v>
                </c:pt>
                <c:pt idx="220">
                  <c:v>1.0569632080623047E-2</c:v>
                </c:pt>
                <c:pt idx="221">
                  <c:v>1.0596341156938843E-2</c:v>
                </c:pt>
                <c:pt idx="222">
                  <c:v>1.0623145334784215E-2</c:v>
                </c:pt>
                <c:pt idx="223">
                  <c:v>1.0650044614159172E-2</c:v>
                </c:pt>
                <c:pt idx="224">
                  <c:v>1.0731313061461531E-2</c:v>
                </c:pt>
                <c:pt idx="225">
                  <c:v>1.0758592746954815E-2</c:v>
                </c:pt>
                <c:pt idx="226">
                  <c:v>1.0785967533977679E-2</c:v>
                </c:pt>
                <c:pt idx="227">
                  <c:v>1.0813437422530124E-2</c:v>
                </c:pt>
                <c:pt idx="228">
                  <c:v>1.0841002412612152E-2</c:v>
                </c:pt>
                <c:pt idx="229">
                  <c:v>1.0924267992035722E-2</c:v>
                </c:pt>
                <c:pt idx="230">
                  <c:v>1.0952213388236078E-2</c:v>
                </c:pt>
                <c:pt idx="231">
                  <c:v>1.0980253885966011E-2</c:v>
                </c:pt>
                <c:pt idx="232">
                  <c:v>1.1008389485225529E-2</c:v>
                </c:pt>
                <c:pt idx="233">
                  <c:v>1.1036620186014628E-2</c:v>
                </c:pt>
                <c:pt idx="234">
                  <c:v>1.1121882897559412E-2</c:v>
                </c:pt>
                <c:pt idx="235">
                  <c:v>1.1150494004466837E-2</c:v>
                </c:pt>
                <c:pt idx="236">
                  <c:v>1.1179200212903842E-2</c:v>
                </c:pt>
                <c:pt idx="237">
                  <c:v>1.120800152287043E-2</c:v>
                </c:pt>
                <c:pt idx="238">
                  <c:v>1.1236897934366599E-2</c:v>
                </c:pt>
                <c:pt idx="239">
                  <c:v>1.1324157778032596E-2</c:v>
                </c:pt>
                <c:pt idx="240">
                  <c:v>1.1353434595647093E-2</c:v>
                </c:pt>
                <c:pt idx="241">
                  <c:v>1.138280651479117E-2</c:v>
                </c:pt>
                <c:pt idx="242">
                  <c:v>1.1412273535464828E-2</c:v>
                </c:pt>
                <c:pt idx="243">
                  <c:v>1.1441835657668067E-2</c:v>
                </c:pt>
                <c:pt idx="244">
                  <c:v>1.1531092633455278E-2</c:v>
                </c:pt>
                <c:pt idx="245">
                  <c:v>1.1561035161776846E-2</c:v>
                </c:pt>
                <c:pt idx="246">
                  <c:v>1.1591072791627993E-2</c:v>
                </c:pt>
                <c:pt idx="247">
                  <c:v>1.1621205523008722E-2</c:v>
                </c:pt>
                <c:pt idx="248">
                  <c:v>1.1651433355919033E-2</c:v>
                </c:pt>
                <c:pt idx="249">
                  <c:v>1.1742687463827457E-2</c:v>
                </c:pt>
                <c:pt idx="250">
                  <c:v>1.1773295702856094E-2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03680"/>
        <c:axId val="442105216"/>
      </c:lineChart>
      <c:dateAx>
        <c:axId val="4421036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2105216"/>
        <c:crosses val="autoZero"/>
        <c:auto val="1"/>
        <c:lblOffset val="100"/>
        <c:baseTimeUnit val="days"/>
      </c:dateAx>
      <c:valAx>
        <c:axId val="4421052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2103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3M'!$F$3</c:f>
              <c:numCache>
                <c:formatCode>ddd\,\ dd\-mmm\-yyyy</c:formatCode>
                <c:ptCount val="1"/>
                <c:pt idx="0">
                  <c:v>42726</c:v>
                </c:pt>
              </c:numCache>
            </c:numRef>
          </c:xVal>
          <c:yVal>
            <c:numRef>
              <c:f>'Delta 3M'!$N$3</c:f>
              <c:numCache>
                <c:formatCode>0.0000%</c:formatCode>
                <c:ptCount val="1"/>
                <c:pt idx="0">
                  <c:v>3.4427999999805097E-3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3M'!$F$4:$F$6</c:f>
              <c:numCache>
                <c:formatCode>ddd\,\ dd\-mmm\-yyyy</c:formatCode>
                <c:ptCount val="3"/>
                <c:pt idx="0">
                  <c:v>42758</c:v>
                </c:pt>
                <c:pt idx="1">
                  <c:v>42788</c:v>
                </c:pt>
                <c:pt idx="2">
                  <c:v>42816</c:v>
                </c:pt>
              </c:numCache>
            </c:numRef>
          </c:xVal>
          <c:yVal>
            <c:numRef>
              <c:f>'Delta 3M'!$N$4:$N$6</c:f>
              <c:numCache>
                <c:formatCode>0.0000%</c:formatCode>
                <c:ptCount val="3"/>
                <c:pt idx="0">
                  <c:v>3.3753457865306584E-3</c:v>
                </c:pt>
                <c:pt idx="1">
                  <c:v>3.4378674136409599E-3</c:v>
                </c:pt>
                <c:pt idx="2">
                  <c:v>3.3717722288660575E-3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3M'!$F$7:$F$11</c:f>
              <c:numCache>
                <c:formatCode>ddd\,\ dd\-mmm\-yyyy</c:formatCode>
                <c:ptCount val="5"/>
                <c:pt idx="0">
                  <c:v>42809</c:v>
                </c:pt>
                <c:pt idx="1">
                  <c:v>42907</c:v>
                </c:pt>
                <c:pt idx="2">
                  <c:v>42998</c:v>
                </c:pt>
                <c:pt idx="3">
                  <c:v>43089</c:v>
                </c:pt>
                <c:pt idx="4">
                  <c:v>43180</c:v>
                </c:pt>
              </c:numCache>
            </c:numRef>
          </c:xVal>
          <c:yVal>
            <c:numRef>
              <c:f>'Delta 3M'!$N$7:$N$11</c:f>
              <c:numCache>
                <c:formatCode>0.0000%</c:formatCode>
                <c:ptCount val="5"/>
                <c:pt idx="0">
                  <c:v>3.4194498301019002E-3</c:v>
                </c:pt>
                <c:pt idx="1">
                  <c:v>3.4578582037540478E-3</c:v>
                </c:pt>
                <c:pt idx="2">
                  <c:v>3.4861094575711037E-3</c:v>
                </c:pt>
                <c:pt idx="3">
                  <c:v>3.6112869662643515E-3</c:v>
                </c:pt>
                <c:pt idx="4">
                  <c:v>3.7490846718978964E-3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3M'!$T$3:$T$289</c:f>
              <c:numCache>
                <c:formatCode>ddd\,\ dd\-mmm\-yyyy</c:formatCode>
                <c:ptCount val="287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  <c:pt idx="251">
                  <c:v>43089</c:v>
                </c:pt>
                <c:pt idx="252">
                  <c:v>43090</c:v>
                </c:pt>
                <c:pt idx="253">
                  <c:v>43091</c:v>
                </c:pt>
                <c:pt idx="254">
                  <c:v>43096</c:v>
                </c:pt>
                <c:pt idx="255">
                  <c:v>43097</c:v>
                </c:pt>
                <c:pt idx="256">
                  <c:v>43098</c:v>
                </c:pt>
                <c:pt idx="257">
                  <c:v>43102</c:v>
                </c:pt>
                <c:pt idx="258">
                  <c:v>43103</c:v>
                </c:pt>
                <c:pt idx="259">
                  <c:v>43104</c:v>
                </c:pt>
                <c:pt idx="260">
                  <c:v>43105</c:v>
                </c:pt>
                <c:pt idx="261">
                  <c:v>43108</c:v>
                </c:pt>
                <c:pt idx="262">
                  <c:v>43109</c:v>
                </c:pt>
                <c:pt idx="263">
                  <c:v>43110</c:v>
                </c:pt>
                <c:pt idx="264">
                  <c:v>43111</c:v>
                </c:pt>
                <c:pt idx="265">
                  <c:v>43112</c:v>
                </c:pt>
                <c:pt idx="266">
                  <c:v>43115</c:v>
                </c:pt>
                <c:pt idx="267">
                  <c:v>43116</c:v>
                </c:pt>
                <c:pt idx="268">
                  <c:v>43117</c:v>
                </c:pt>
                <c:pt idx="269">
                  <c:v>43118</c:v>
                </c:pt>
                <c:pt idx="270">
                  <c:v>43119</c:v>
                </c:pt>
                <c:pt idx="271">
                  <c:v>43122</c:v>
                </c:pt>
                <c:pt idx="272">
                  <c:v>43123</c:v>
                </c:pt>
                <c:pt idx="273">
                  <c:v>43124</c:v>
                </c:pt>
                <c:pt idx="274">
                  <c:v>43125</c:v>
                </c:pt>
                <c:pt idx="275">
                  <c:v>43126</c:v>
                </c:pt>
                <c:pt idx="276">
                  <c:v>43129</c:v>
                </c:pt>
                <c:pt idx="277">
                  <c:v>43130</c:v>
                </c:pt>
                <c:pt idx="278">
                  <c:v>43131</c:v>
                </c:pt>
                <c:pt idx="279">
                  <c:v>43132</c:v>
                </c:pt>
                <c:pt idx="280">
                  <c:v>43133</c:v>
                </c:pt>
                <c:pt idx="281">
                  <c:v>43136</c:v>
                </c:pt>
                <c:pt idx="282">
                  <c:v>43137</c:v>
                </c:pt>
                <c:pt idx="283">
                  <c:v>43138</c:v>
                </c:pt>
                <c:pt idx="284">
                  <c:v>43139</c:v>
                </c:pt>
                <c:pt idx="285">
                  <c:v>43140</c:v>
                </c:pt>
                <c:pt idx="286">
                  <c:v>43143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3.4427999999805097E-3</c:v>
                </c:pt>
                <c:pt idx="1">
                  <c:v>3.4423278533364625E-3</c:v>
                </c:pt>
                <c:pt idx="2">
                  <c:v>3.4399791033129529E-3</c:v>
                </c:pt>
                <c:pt idx="3">
                  <c:v>3.4395128013792486E-3</c:v>
                </c:pt>
                <c:pt idx="4">
                  <c:v>3.4390479992797611E-3</c:v>
                </c:pt>
                <c:pt idx="5">
                  <c:v>3.4372067933144115E-3</c:v>
                </c:pt>
                <c:pt idx="6">
                  <c:v>3.4367517434538333E-3</c:v>
                </c:pt>
                <c:pt idx="7">
                  <c:v>3.4362990946546022E-3</c:v>
                </c:pt>
                <c:pt idx="8">
                  <c:v>3.4358489971212398E-3</c:v>
                </c:pt>
                <c:pt idx="9">
                  <c:v>3.4345155141615839E-3</c:v>
                </c:pt>
                <c:pt idx="10">
                  <c:v>3.434077123736915E-3</c:v>
                </c:pt>
                <c:pt idx="11">
                  <c:v>3.4336420356007235E-3</c:v>
                </c:pt>
                <c:pt idx="12">
                  <c:v>3.4332103999575314E-3</c:v>
                </c:pt>
                <c:pt idx="13">
                  <c:v>3.4327823670118607E-3</c:v>
                </c:pt>
                <c:pt idx="14">
                  <c:v>3.4315213864051929E-3</c:v>
                </c:pt>
                <c:pt idx="15">
                  <c:v>3.4311092662948246E-3</c:v>
                </c:pt>
                <c:pt idx="16">
                  <c:v>3.430701499904586E-3</c:v>
                </c:pt>
                <c:pt idx="17">
                  <c:v>3.430298237438999E-3</c:v>
                </c:pt>
                <c:pt idx="18">
                  <c:v>3.4298996291025857E-3</c:v>
                </c:pt>
                <c:pt idx="19">
                  <c:v>3.428733230913604E-3</c:v>
                </c:pt>
                <c:pt idx="20">
                  <c:v>3.4283547411391021E-3</c:v>
                </c:pt>
                <c:pt idx="21">
                  <c:v>3.4279816565163821E-3</c:v>
                </c:pt>
                <c:pt idx="22">
                  <c:v>3.4276141272499665E-3</c:v>
                </c:pt>
                <c:pt idx="23">
                  <c:v>3.4272523035443767E-3</c:v>
                </c:pt>
                <c:pt idx="24">
                  <c:v>3.4262025678377787E-3</c:v>
                </c:pt>
                <c:pt idx="25">
                  <c:v>3.4258650684207094E-3</c:v>
                </c:pt>
                <c:pt idx="26">
                  <c:v>3.4255340255870742E-3</c:v>
                </c:pt>
                <c:pt idx="27">
                  <c:v>3.4252095895413955E-3</c:v>
                </c:pt>
                <c:pt idx="28">
                  <c:v>3.424891910488195E-3</c:v>
                </c:pt>
                <c:pt idx="29">
                  <c:v>3.4239809173286788E-3</c:v>
                </c:pt>
                <c:pt idx="30">
                  <c:v>3.4236917682906082E-3</c:v>
                </c:pt>
                <c:pt idx="31">
                  <c:v>3.423410127267624E-3</c:v>
                </c:pt>
                <c:pt idx="32">
                  <c:v>3.4231361444642481E-3</c:v>
                </c:pt>
                <c:pt idx="33">
                  <c:v>3.422869970085003E-3</c:v>
                </c:pt>
                <c:pt idx="34">
                  <c:v>3.4221197995372666E-3</c:v>
                </c:pt>
                <c:pt idx="35">
                  <c:v>3.4218863608997604E-3</c:v>
                </c:pt>
                <c:pt idx="36">
                  <c:v>3.4216614817089929E-3</c:v>
                </c:pt>
                <c:pt idx="37">
                  <c:v>3.4214453121694864E-3</c:v>
                </c:pt>
                <c:pt idx="38">
                  <c:v>3.4212380024857625E-3</c:v>
                </c:pt>
                <c:pt idx="39">
                  <c:v>3.420670734614504E-3</c:v>
                </c:pt>
                <c:pt idx="40">
                  <c:v>3.420500366399128E-3</c:v>
                </c:pt>
                <c:pt idx="41">
                  <c:v>3.4203396090621433E-3</c:v>
                </c:pt>
                <c:pt idx="42">
                  <c:v>3.4201886128080719E-3</c:v>
                </c:pt>
                <c:pt idx="43">
                  <c:v>3.4200475278414349E-3</c:v>
                </c:pt>
                <c:pt idx="44">
                  <c:v>3.4196852427113519E-3</c:v>
                </c:pt>
                <c:pt idx="45">
                  <c:v>3.4195853049396726E-3</c:v>
                </c:pt>
                <c:pt idx="46">
                  <c:v>3.4194960294780365E-3</c:v>
                </c:pt>
                <c:pt idx="47">
                  <c:v>3.4194175665309659E-3</c:v>
                </c:pt>
                <c:pt idx="48">
                  <c:v>3.4193500663029829E-3</c:v>
                </c:pt>
                <c:pt idx="49">
                  <c:v>3.4192148439787734E-3</c:v>
                </c:pt>
                <c:pt idx="50">
                  <c:v>3.4191926966723562E-3</c:v>
                </c:pt>
                <c:pt idx="51">
                  <c:v>3.4191822631076348E-3</c:v>
                </c:pt>
                <c:pt idx="52">
                  <c:v>3.4191836934891313E-3</c:v>
                </c:pt>
                <c:pt idx="53">
                  <c:v>3.4191971380213675E-3</c:v>
                </c:pt>
                <c:pt idx="54">
                  <c:v>3.4193110585677296E-3</c:v>
                </c:pt>
                <c:pt idx="55">
                  <c:v>3.4193740617481407E-3</c:v>
                </c:pt>
                <c:pt idx="56">
                  <c:v>3.4194498301019002E-3</c:v>
                </c:pt>
                <c:pt idx="57">
                  <c:v>3.41953927487519E-3</c:v>
                </c:pt>
                <c:pt idx="58">
                  <c:v>3.4196430387925018E-3</c:v>
                </c:pt>
                <c:pt idx="59">
                  <c:v>3.4200377196284249E-3</c:v>
                </c:pt>
                <c:pt idx="60">
                  <c:v>3.420196234341681E-3</c:v>
                </c:pt>
                <c:pt idx="61">
                  <c:v>3.4203678053088874E-3</c:v>
                </c:pt>
                <c:pt idx="62">
                  <c:v>3.4205521799520297E-3</c:v>
                </c:pt>
                <c:pt idx="63">
                  <c:v>3.4207491056930934E-3</c:v>
                </c:pt>
                <c:pt idx="64">
                  <c:v>3.4214126637236715E-3</c:v>
                </c:pt>
                <c:pt idx="65">
                  <c:v>3.4216572680762789E-3</c:v>
                </c:pt>
                <c:pt idx="66">
                  <c:v>3.4219131606367361E-3</c:v>
                </c:pt>
                <c:pt idx="67">
                  <c:v>3.422180088827029E-3</c:v>
                </c:pt>
                <c:pt idx="68">
                  <c:v>3.4224578000691432E-3</c:v>
                </c:pt>
                <c:pt idx="69">
                  <c:v>3.4233531063262708E-3</c:v>
                </c:pt>
                <c:pt idx="70">
                  <c:v>3.4236714239955276E-3</c:v>
                </c:pt>
                <c:pt idx="71">
                  <c:v>3.4239992618265336E-3</c:v>
                </c:pt>
                <c:pt idx="72">
                  <c:v>3.4243363672412752E-3</c:v>
                </c:pt>
                <c:pt idx="73">
                  <c:v>3.4246824876617383E-3</c:v>
                </c:pt>
                <c:pt idx="74">
                  <c:v>3.4257724131773102E-3</c:v>
                </c:pt>
                <c:pt idx="75">
                  <c:v>3.4261520678405145E-3</c:v>
                </c:pt>
                <c:pt idx="76">
                  <c:v>3.4265394746193683E-3</c:v>
                </c:pt>
                <c:pt idx="77">
                  <c:v>3.426934380935857E-3</c:v>
                </c:pt>
                <c:pt idx="78">
                  <c:v>3.4290125653523278E-3</c:v>
                </c:pt>
                <c:pt idx="79">
                  <c:v>3.429447164756327E-3</c:v>
                </c:pt>
                <c:pt idx="80">
                  <c:v>3.4298874956518615E-3</c:v>
                </c:pt>
                <c:pt idx="81">
                  <c:v>3.4303333054609164E-3</c:v>
                </c:pt>
                <c:pt idx="82">
                  <c:v>3.4317010825890616E-3</c:v>
                </c:pt>
                <c:pt idx="83">
                  <c:v>3.4321662822720555E-3</c:v>
                </c:pt>
                <c:pt idx="84">
                  <c:v>3.4326356979784986E-3</c:v>
                </c:pt>
                <c:pt idx="85">
                  <c:v>3.4331090771303765E-3</c:v>
                </c:pt>
                <c:pt idx="86">
                  <c:v>3.4335861671496749E-3</c:v>
                </c:pt>
                <c:pt idx="87">
                  <c:v>3.4355265843407849E-3</c:v>
                </c:pt>
                <c:pt idx="88">
                  <c:v>3.43601844002697E-3</c:v>
                </c:pt>
                <c:pt idx="89">
                  <c:v>3.4365124911124902E-3</c:v>
                </c:pt>
                <c:pt idx="90">
                  <c:v>3.4370084850193299E-3</c:v>
                </c:pt>
                <c:pt idx="91">
                  <c:v>3.4385055978876271E-3</c:v>
                </c:pt>
                <c:pt idx="92">
                  <c:v>3.4390068372996039E-3</c:v>
                </c:pt>
                <c:pt idx="93">
                  <c:v>3.4395087566428295E-3</c:v>
                </c:pt>
                <c:pt idx="94">
                  <c:v>3.4400111033392896E-3</c:v>
                </c:pt>
                <c:pt idx="95">
                  <c:v>3.4405136248109695E-3</c:v>
                </c:pt>
                <c:pt idx="96">
                  <c:v>3.4420197120971848E-3</c:v>
                </c:pt>
                <c:pt idx="97">
                  <c:v>3.4425204068896007E-3</c:v>
                </c:pt>
                <c:pt idx="98">
                  <c:v>3.4430200135671649E-3</c:v>
                </c:pt>
                <c:pt idx="99">
                  <c:v>3.443518279551863E-3</c:v>
                </c:pt>
                <c:pt idx="100">
                  <c:v>3.4440149522656808E-3</c:v>
                </c:pt>
                <c:pt idx="101">
                  <c:v>3.4454928850017092E-3</c:v>
                </c:pt>
                <c:pt idx="102">
                  <c:v>3.4459806588518624E-3</c:v>
                </c:pt>
                <c:pt idx="103">
                  <c:v>3.4464655765410637E-3</c:v>
                </c:pt>
                <c:pt idx="104">
                  <c:v>3.4469473854912983E-3</c:v>
                </c:pt>
                <c:pt idx="105">
                  <c:v>3.4474258331245525E-3</c:v>
                </c:pt>
                <c:pt idx="106">
                  <c:v>3.4493009589274771E-3</c:v>
                </c:pt>
                <c:pt idx="107">
                  <c:v>3.4497588113056132E-3</c:v>
                </c:pt>
                <c:pt idx="108">
                  <c:v>3.4502117868986833E-3</c:v>
                </c:pt>
                <c:pt idx="109">
                  <c:v>3.4506596331286719E-3</c:v>
                </c:pt>
                <c:pt idx="110">
                  <c:v>3.4519698698600105E-3</c:v>
                </c:pt>
                <c:pt idx="111">
                  <c:v>3.4523946728575324E-3</c:v>
                </c:pt>
                <c:pt idx="112">
                  <c:v>3.4528130836019022E-3</c:v>
                </c:pt>
                <c:pt idx="113">
                  <c:v>3.4532248495151049E-3</c:v>
                </c:pt>
                <c:pt idx="114">
                  <c:v>3.453629718019127E-3</c:v>
                </c:pt>
                <c:pt idx="115">
                  <c:v>3.4548004132959622E-3</c:v>
                </c:pt>
                <c:pt idx="116">
                  <c:v>3.4551751663831165E-3</c:v>
                </c:pt>
                <c:pt idx="117">
                  <c:v>3.4555417591710176E-3</c:v>
                </c:pt>
                <c:pt idx="118">
                  <c:v>3.455899939081652E-3</c:v>
                </c:pt>
                <c:pt idx="119">
                  <c:v>3.456249453537005E-3</c:v>
                </c:pt>
                <c:pt idx="120">
                  <c:v>3.4572434783912325E-3</c:v>
                </c:pt>
                <c:pt idx="121">
                  <c:v>3.4575558052453164E-3</c:v>
                </c:pt>
                <c:pt idx="122">
                  <c:v>3.4578582037540478E-3</c:v>
                </c:pt>
                <c:pt idx="123">
                  <c:v>3.458150708755321E-3</c:v>
                </c:pt>
                <c:pt idx="124">
                  <c:v>3.4584337452116302E-3</c:v>
                </c:pt>
                <c:pt idx="125">
                  <c:v>3.4592293693996175E-3</c:v>
                </c:pt>
                <c:pt idx="126">
                  <c:v>3.459477857764915E-3</c:v>
                </c:pt>
                <c:pt idx="127">
                  <c:v>3.4597185406296705E-3</c:v>
                </c:pt>
                <c:pt idx="128">
                  <c:v>3.4599517506027689E-3</c:v>
                </c:pt>
                <c:pt idx="129">
                  <c:v>3.4601778202930948E-3</c:v>
                </c:pt>
                <c:pt idx="130">
                  <c:v>3.4608165137562791E-3</c:v>
                </c:pt>
                <c:pt idx="131">
                  <c:v>3.4610173484043581E-3</c:v>
                </c:pt>
                <c:pt idx="132">
                  <c:v>3.4612127058140868E-3</c:v>
                </c:pt>
                <c:pt idx="133">
                  <c:v>3.4614029185943492E-3</c:v>
                </c:pt>
                <c:pt idx="134">
                  <c:v>3.46158831935403E-3</c:v>
                </c:pt>
                <c:pt idx="135">
                  <c:v>3.4621189755984277E-3</c:v>
                </c:pt>
                <c:pt idx="136">
                  <c:v>3.4622884543646271E-3</c:v>
                </c:pt>
                <c:pt idx="137">
                  <c:v>3.4624547841546668E-3</c:v>
                </c:pt>
                <c:pt idx="138">
                  <c:v>3.4626182975774321E-3</c:v>
                </c:pt>
                <c:pt idx="139">
                  <c:v>3.462779327241807E-3</c:v>
                </c:pt>
                <c:pt idx="140">
                  <c:v>3.4632508397734337E-3</c:v>
                </c:pt>
                <c:pt idx="141">
                  <c:v>3.4634052604930921E-3</c:v>
                </c:pt>
                <c:pt idx="142">
                  <c:v>3.4635588604987823E-3</c:v>
                </c:pt>
                <c:pt idx="143">
                  <c:v>3.4637119723993888E-3</c:v>
                </c:pt>
                <c:pt idx="144">
                  <c:v>3.4638649288037961E-3</c:v>
                </c:pt>
                <c:pt idx="145">
                  <c:v>3.4643261911286687E-3</c:v>
                </c:pt>
                <c:pt idx="146">
                  <c:v>3.4644818516371243E-3</c:v>
                </c:pt>
                <c:pt idx="147">
                  <c:v>3.4646390196938033E-3</c:v>
                </c:pt>
                <c:pt idx="148">
                  <c:v>3.4647980279075901E-3</c:v>
                </c:pt>
                <c:pt idx="149">
                  <c:v>3.4649592088873689E-3</c:v>
                </c:pt>
                <c:pt idx="150">
                  <c:v>3.4654591145115029E-3</c:v>
                </c:pt>
                <c:pt idx="151">
                  <c:v>3.4656323126440952E-3</c:v>
                </c:pt>
                <c:pt idx="152">
                  <c:v>3.4658093465871017E-3</c:v>
                </c:pt>
                <c:pt idx="153">
                  <c:v>3.4659905489494072E-3</c:v>
                </c:pt>
                <c:pt idx="154">
                  <c:v>3.466176252339896E-3</c:v>
                </c:pt>
                <c:pt idx="155">
                  <c:v>3.4667636947693079E-3</c:v>
                </c:pt>
                <c:pt idx="156">
                  <c:v>3.4669707283613749E-3</c:v>
                </c:pt>
                <c:pt idx="157">
                  <c:v>3.4671839260260479E-3</c:v>
                </c:pt>
                <c:pt idx="158">
                  <c:v>3.467403620372211E-3</c:v>
                </c:pt>
                <c:pt idx="159">
                  <c:v>3.4676301440087487E-3</c:v>
                </c:pt>
                <c:pt idx="160">
                  <c:v>3.4683540167494541E-3</c:v>
                </c:pt>
                <c:pt idx="161">
                  <c:v>3.4686111836363348E-3</c:v>
                </c:pt>
                <c:pt idx="162">
                  <c:v>3.4688768428580126E-3</c:v>
                </c:pt>
                <c:pt idx="163">
                  <c:v>3.4691513270233721E-3</c:v>
                </c:pt>
                <c:pt idx="164">
                  <c:v>3.4694349687412972E-3</c:v>
                </c:pt>
                <c:pt idx="165">
                  <c:v>3.4703441652993126E-3</c:v>
                </c:pt>
                <c:pt idx="166">
                  <c:v>3.4706677633163461E-3</c:v>
                </c:pt>
                <c:pt idx="167">
                  <c:v>3.4710021819303674E-3</c:v>
                </c:pt>
                <c:pt idx="168">
                  <c:v>3.4713477537502619E-3</c:v>
                </c:pt>
                <c:pt idx="169">
                  <c:v>3.4717048113849132E-3</c:v>
                </c:pt>
                <c:pt idx="170">
                  <c:v>3.4732545522487791E-3</c:v>
                </c:pt>
                <c:pt idx="171">
                  <c:v>3.473674028090483E-3</c:v>
                </c:pt>
                <c:pt idx="172">
                  <c:v>3.4741069854002512E-3</c:v>
                </c:pt>
                <c:pt idx="173">
                  <c:v>3.4745537567869673E-3</c:v>
                </c:pt>
                <c:pt idx="174">
                  <c:v>3.4759802814976508E-3</c:v>
                </c:pt>
                <c:pt idx="175">
                  <c:v>3.4764856352810054E-3</c:v>
                </c:pt>
                <c:pt idx="176">
                  <c:v>3.4770064661857306E-3</c:v>
                </c:pt>
                <c:pt idx="177">
                  <c:v>3.4775431068207107E-3</c:v>
                </c:pt>
                <c:pt idx="178">
                  <c:v>3.4780958897948303E-3</c:v>
                </c:pt>
                <c:pt idx="179">
                  <c:v>3.4798544188408722E-3</c:v>
                </c:pt>
                <c:pt idx="180">
                  <c:v>3.4804750972603953E-3</c:v>
                </c:pt>
                <c:pt idx="181">
                  <c:v>3.4811135810634804E-3</c:v>
                </c:pt>
                <c:pt idx="182">
                  <c:v>3.4817702028590116E-3</c:v>
                </c:pt>
                <c:pt idx="183">
                  <c:v>3.4824452952558738E-3</c:v>
                </c:pt>
                <c:pt idx="184">
                  <c:v>3.4845847221432898E-3</c:v>
                </c:pt>
                <c:pt idx="185">
                  <c:v>3.4853370230343204E-3</c:v>
                </c:pt>
                <c:pt idx="186">
                  <c:v>3.4861094575711037E-3</c:v>
                </c:pt>
                <c:pt idx="187">
                  <c:v>3.4869022620812192E-3</c:v>
                </c:pt>
                <c:pt idx="188">
                  <c:v>3.4877152877670226E-3</c:v>
                </c:pt>
                <c:pt idx="189">
                  <c:v>3.4902732410890687E-3</c:v>
                </c:pt>
                <c:pt idx="190">
                  <c:v>3.4911647006881309E-3</c:v>
                </c:pt>
                <c:pt idx="191">
                  <c:v>3.4920751560681344E-3</c:v>
                </c:pt>
                <c:pt idx="192">
                  <c:v>3.4930043621501294E-3</c:v>
                </c:pt>
                <c:pt idx="193">
                  <c:v>3.493952073855167E-3</c:v>
                </c:pt>
                <c:pt idx="194">
                  <c:v>3.4969037919190386E-3</c:v>
                </c:pt>
                <c:pt idx="195">
                  <c:v>3.4979230753267509E-3</c:v>
                </c:pt>
                <c:pt idx="196">
                  <c:v>3.498959638962758E-3</c:v>
                </c:pt>
                <c:pt idx="197">
                  <c:v>3.5000132377481113E-3</c:v>
                </c:pt>
                <c:pt idx="198">
                  <c:v>3.5010836266038607E-3</c:v>
                </c:pt>
                <c:pt idx="199">
                  <c:v>3.5043930828039926E-3</c:v>
                </c:pt>
                <c:pt idx="200">
                  <c:v>3.5055281811518331E-3</c:v>
                </c:pt>
                <c:pt idx="201">
                  <c:v>3.506678844175323E-3</c:v>
                </c:pt>
                <c:pt idx="202">
                  <c:v>3.5078448267955122E-3</c:v>
                </c:pt>
                <c:pt idx="203">
                  <c:v>3.5090258839334523E-3</c:v>
                </c:pt>
                <c:pt idx="204">
                  <c:v>3.5126570516642794E-3</c:v>
                </c:pt>
                <c:pt idx="205">
                  <c:v>3.5138959560837265E-3</c:v>
                </c:pt>
                <c:pt idx="206">
                  <c:v>3.5151487096261769E-3</c:v>
                </c:pt>
                <c:pt idx="207">
                  <c:v>3.5164150672126809E-3</c:v>
                </c:pt>
                <c:pt idx="208">
                  <c:v>3.5176947837642896E-3</c:v>
                </c:pt>
                <c:pt idx="209">
                  <c:v>3.5216116364202477E-3</c:v>
                </c:pt>
                <c:pt idx="210">
                  <c:v>3.5229423380427794E-3</c:v>
                </c:pt>
                <c:pt idx="211">
                  <c:v>3.5242851732356687E-3</c:v>
                </c:pt>
                <c:pt idx="212">
                  <c:v>3.5256398969199659E-3</c:v>
                </c:pt>
                <c:pt idx="213">
                  <c:v>3.5270062640167213E-3</c:v>
                </c:pt>
                <c:pt idx="214">
                  <c:v>3.5311727749922448E-3</c:v>
                </c:pt>
                <c:pt idx="215">
                  <c:v>3.53258326494934E-3</c:v>
                </c:pt>
                <c:pt idx="216">
                  <c:v>3.5340041729241462E-3</c:v>
                </c:pt>
                <c:pt idx="217">
                  <c:v>3.5354352538377147E-3</c:v>
                </c:pt>
                <c:pt idx="218">
                  <c:v>3.5368762626110956E-3</c:v>
                </c:pt>
                <c:pt idx="219">
                  <c:v>3.5412564053006195E-3</c:v>
                </c:pt>
                <c:pt idx="220">
                  <c:v>3.5427346747237561E-3</c:v>
                </c:pt>
                <c:pt idx="221">
                  <c:v>3.5442216466119582E-3</c:v>
                </c:pt>
                <c:pt idx="222">
                  <c:v>3.5457170758862763E-3</c:v>
                </c:pt>
                <c:pt idx="223">
                  <c:v>3.5472207174677608E-3</c:v>
                </c:pt>
                <c:pt idx="224">
                  <c:v>3.5517784652657198E-3</c:v>
                </c:pt>
                <c:pt idx="225">
                  <c:v>3.5533125052863764E-3</c:v>
                </c:pt>
                <c:pt idx="226">
                  <c:v>3.5548535322194527E-3</c:v>
                </c:pt>
                <c:pt idx="227">
                  <c:v>3.5564013009859985E-3</c:v>
                </c:pt>
                <c:pt idx="228">
                  <c:v>3.5579555665070654E-3</c:v>
                </c:pt>
                <c:pt idx="229">
                  <c:v>3.5626548928078946E-3</c:v>
                </c:pt>
                <c:pt idx="230">
                  <c:v>3.5642326945575496E-3</c:v>
                </c:pt>
                <c:pt idx="231">
                  <c:v>3.5658157676669777E-3</c:v>
                </c:pt>
                <c:pt idx="232">
                  <c:v>3.5674038670572301E-3</c:v>
                </c:pt>
                <c:pt idx="233">
                  <c:v>3.568996747649357E-3</c:v>
                </c:pt>
                <c:pt idx="234">
                  <c:v>3.5738016258474916E-3</c:v>
                </c:pt>
                <c:pt idx="235">
                  <c:v>3.5754111804576229E-3</c:v>
                </c:pt>
                <c:pt idx="236">
                  <c:v>3.5770242908748817E-3</c:v>
                </c:pt>
                <c:pt idx="237">
                  <c:v>3.5786407120203187E-3</c:v>
                </c:pt>
                <c:pt idx="238">
                  <c:v>3.5802601988149845E-3</c:v>
                </c:pt>
                <c:pt idx="239">
                  <c:v>3.5851346023048594E-3</c:v>
                </c:pt>
                <c:pt idx="240">
                  <c:v>3.5867639009069456E-3</c:v>
                </c:pt>
                <c:pt idx="241">
                  <c:v>3.5883950397635135E-3</c:v>
                </c:pt>
                <c:pt idx="242">
                  <c:v>3.5900277737956135E-3</c:v>
                </c:pt>
                <c:pt idx="243">
                  <c:v>3.5916618579242962E-3</c:v>
                </c:pt>
                <c:pt idx="244">
                  <c:v>3.5965697601003459E-3</c:v>
                </c:pt>
                <c:pt idx="245">
                  <c:v>3.5982067938258653E-3</c:v>
                </c:pt>
                <c:pt idx="246">
                  <c:v>3.5998439522532204E-3</c:v>
                </c:pt>
                <c:pt idx="247">
                  <c:v>3.6014809903034618E-3</c:v>
                </c:pt>
                <c:pt idx="248">
                  <c:v>3.6031176628976399E-3</c:v>
                </c:pt>
                <c:pt idx="249">
                  <c:v>3.6080230371543002E-3</c:v>
                </c:pt>
                <c:pt idx="250">
                  <c:v>3.6096557971347309E-3</c:v>
                </c:pt>
                <c:pt idx="251">
                  <c:v>3.6112869662643515E-3</c:v>
                </c:pt>
                <c:pt idx="252">
                  <c:v>3.612916336386455E-3</c:v>
                </c:pt>
                <c:pt idx="253">
                  <c:v>3.6145438470333046E-3</c:v>
                </c:pt>
                <c:pt idx="254">
                  <c:v>3.6226526840464675E-3</c:v>
                </c:pt>
                <c:pt idx="255">
                  <c:v>3.6242685433864265E-3</c:v>
                </c:pt>
                <c:pt idx="256">
                  <c:v>3.6258823784326749E-3</c:v>
                </c:pt>
                <c:pt idx="257">
                  <c:v>3.6323170047706911E-3</c:v>
                </c:pt>
                <c:pt idx="258">
                  <c:v>3.6339203651659818E-3</c:v>
                </c:pt>
                <c:pt idx="259">
                  <c:v>3.6355215599945994E-3</c:v>
                </c:pt>
                <c:pt idx="260">
                  <c:v>3.6371205657110502E-3</c:v>
                </c:pt>
                <c:pt idx="261">
                  <c:v>3.6419042127324641E-3</c:v>
                </c:pt>
                <c:pt idx="262">
                  <c:v>3.64349422654531E-3</c:v>
                </c:pt>
                <c:pt idx="263">
                  <c:v>3.64508193351852E-3</c:v>
                </c:pt>
                <c:pt idx="264">
                  <c:v>3.6466673101066003E-3</c:v>
                </c:pt>
                <c:pt idx="265">
                  <c:v>3.6482503327640572E-3</c:v>
                </c:pt>
                <c:pt idx="266">
                  <c:v>3.6529850416977495E-3</c:v>
                </c:pt>
                <c:pt idx="267">
                  <c:v>3.6545584131777746E-3</c:v>
                </c:pt>
                <c:pt idx="268">
                  <c:v>3.6561293129997075E-3</c:v>
                </c:pt>
                <c:pt idx="269">
                  <c:v>3.6576977176180541E-3</c:v>
                </c:pt>
                <c:pt idx="270">
                  <c:v>3.6592636034873207E-3</c:v>
                </c:pt>
                <c:pt idx="271">
                  <c:v>3.6639459131457028E-3</c:v>
                </c:pt>
                <c:pt idx="272">
                  <c:v>3.6655014885637115E-3</c:v>
                </c:pt>
                <c:pt idx="273">
                  <c:v>3.6670544275051709E-3</c:v>
                </c:pt>
                <c:pt idx="274">
                  <c:v>3.6686047064245875E-3</c:v>
                </c:pt>
                <c:pt idx="275">
                  <c:v>3.6701523017764674E-3</c:v>
                </c:pt>
                <c:pt idx="276">
                  <c:v>3.6747787509719501E-3</c:v>
                </c:pt>
                <c:pt idx="277">
                  <c:v>3.6763153765987456E-3</c:v>
                </c:pt>
                <c:pt idx="278">
                  <c:v>3.6778492009305352E-3</c:v>
                </c:pt>
                <c:pt idx="279">
                  <c:v>3.6793802004218257E-3</c:v>
                </c:pt>
                <c:pt idx="280">
                  <c:v>3.680908351527123E-3</c:v>
                </c:pt>
                <c:pt idx="281">
                  <c:v>3.6854754790721172E-3</c:v>
                </c:pt>
                <c:pt idx="282">
                  <c:v>3.6869920011785031E-3</c:v>
                </c:pt>
                <c:pt idx="283">
                  <c:v>3.6885055571714274E-3</c:v>
                </c:pt>
                <c:pt idx="284">
                  <c:v>3.6900161235053951E-3</c:v>
                </c:pt>
                <c:pt idx="285">
                  <c:v>3.691523676634913E-3</c:v>
                </c:pt>
                <c:pt idx="286">
                  <c:v>3.6960280213418299E-3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751232"/>
        <c:axId val="441982976"/>
      </c:scatterChart>
      <c:valAx>
        <c:axId val="4427512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1982976"/>
        <c:crosses val="autoZero"/>
        <c:crossBetween val="midCat"/>
      </c:valAx>
      <c:valAx>
        <c:axId val="44198297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427512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42726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6.2267000000113476E-3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42758</c:v>
                </c:pt>
                <c:pt idx="1">
                  <c:v>42788</c:v>
                </c:pt>
                <c:pt idx="2">
                  <c:v>42816</c:v>
                </c:pt>
                <c:pt idx="3">
                  <c:v>42849</c:v>
                </c:pt>
                <c:pt idx="4">
                  <c:v>42877</c:v>
                </c:pt>
                <c:pt idx="5">
                  <c:v>42908</c:v>
                </c:pt>
                <c:pt idx="6">
                  <c:v>42940</c:v>
                </c:pt>
                <c:pt idx="7">
                  <c:v>42969</c:v>
                </c:pt>
                <c:pt idx="8">
                  <c:v>43000</c:v>
                </c:pt>
                <c:pt idx="9">
                  <c:v>43031</c:v>
                </c:pt>
                <c:pt idx="10">
                  <c:v>43061</c:v>
                </c:pt>
                <c:pt idx="11">
                  <c:v>43091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6.0312044463665211E-3</c:v>
                </c:pt>
                <c:pt idx="1">
                  <c:v>5.9758490831061661E-3</c:v>
                </c:pt>
                <c:pt idx="2">
                  <c:v>5.9513550806238151E-3</c:v>
                </c:pt>
                <c:pt idx="3">
                  <c:v>5.8509077221871736E-3</c:v>
                </c:pt>
                <c:pt idx="4">
                  <c:v>5.8185445645535985E-3</c:v>
                </c:pt>
                <c:pt idx="5">
                  <c:v>5.8133794843219493E-3</c:v>
                </c:pt>
                <c:pt idx="6">
                  <c:v>5.8250419513579677E-3</c:v>
                </c:pt>
                <c:pt idx="7">
                  <c:v>5.8449760423794159E-3</c:v>
                </c:pt>
                <c:pt idx="8">
                  <c:v>5.7648594894335811E-3</c:v>
                </c:pt>
                <c:pt idx="9">
                  <c:v>5.6975185362138185E-3</c:v>
                </c:pt>
                <c:pt idx="10">
                  <c:v>0</c:v>
                </c:pt>
                <c:pt idx="11">
                  <c:v>5.7168210347956494E-3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  <c:pt idx="251">
                  <c:v>43089</c:v>
                </c:pt>
                <c:pt idx="252">
                  <c:v>43090</c:v>
                </c:pt>
                <c:pt idx="253">
                  <c:v>43091</c:v>
                </c:pt>
                <c:pt idx="254">
                  <c:v>43096</c:v>
                </c:pt>
                <c:pt idx="255">
                  <c:v>43097</c:v>
                </c:pt>
                <c:pt idx="256">
                  <c:v>43098</c:v>
                </c:pt>
                <c:pt idx="257">
                  <c:v>43102</c:v>
                </c:pt>
                <c:pt idx="258">
                  <c:v>43103</c:v>
                </c:pt>
                <c:pt idx="259">
                  <c:v>43104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6.2267000000113476E-3</c:v>
                </c:pt>
                <c:pt idx="1">
                  <c:v>6.2195367678510461E-3</c:v>
                </c:pt>
                <c:pt idx="2">
                  <c:v>6.1839369698871447E-3</c:v>
                </c:pt>
                <c:pt idx="3">
                  <c:v>6.1769035554294065E-3</c:v>
                </c:pt>
                <c:pt idx="4">
                  <c:v>6.1699134135391881E-3</c:v>
                </c:pt>
                <c:pt idx="5">
                  <c:v>6.1425092075607281E-3</c:v>
                </c:pt>
                <c:pt idx="6">
                  <c:v>6.1358281554385156E-3</c:v>
                </c:pt>
                <c:pt idx="7">
                  <c:v>6.1292274666559857E-3</c:v>
                </c:pt>
                <c:pt idx="8">
                  <c:v>6.1227133230084968E-3</c:v>
                </c:pt>
                <c:pt idx="9">
                  <c:v>6.1037519808298827E-3</c:v>
                </c:pt>
                <c:pt idx="10">
                  <c:v>6.0976458356761616E-3</c:v>
                </c:pt>
                <c:pt idx="11">
                  <c:v>6.0916571446342832E-3</c:v>
                </c:pt>
                <c:pt idx="12">
                  <c:v>6.085792089499607E-3</c:v>
                </c:pt>
                <c:pt idx="13">
                  <c:v>6.0800568520674933E-3</c:v>
                </c:pt>
                <c:pt idx="14">
                  <c:v>6.063691863940129E-3</c:v>
                </c:pt>
                <c:pt idx="15">
                  <c:v>6.0585377152718662E-3</c:v>
                </c:pt>
                <c:pt idx="16">
                  <c:v>6.0535442932829666E-3</c:v>
                </c:pt>
                <c:pt idx="17">
                  <c:v>6.0487177797687907E-3</c:v>
                </c:pt>
                <c:pt idx="18">
                  <c:v>6.0440643565246978E-3</c:v>
                </c:pt>
                <c:pt idx="19">
                  <c:v>6.0312044463665211E-3</c:v>
                </c:pt>
                <c:pt idx="20">
                  <c:v>6.0273032682378993E-3</c:v>
                </c:pt>
                <c:pt idx="21">
                  <c:v>6.0235944858453815E-3</c:v>
                </c:pt>
                <c:pt idx="22">
                  <c:v>6.0200726774735465E-3</c:v>
                </c:pt>
                <c:pt idx="23">
                  <c:v>6.0167324214069739E-3</c:v>
                </c:pt>
                <c:pt idx="24">
                  <c:v>6.0077467498846288E-3</c:v>
                </c:pt>
                <c:pt idx="25">
                  <c:v>6.005078485884904E-3</c:v>
                </c:pt>
                <c:pt idx="26">
                  <c:v>6.0025646656133389E-3</c:v>
                </c:pt>
                <c:pt idx="27">
                  <c:v>6.0001998673545149E-3</c:v>
                </c:pt>
                <c:pt idx="28">
                  <c:v>5.9979786693930117E-3</c:v>
                </c:pt>
                <c:pt idx="29">
                  <c:v>5.9921224601382165E-3</c:v>
                </c:pt>
                <c:pt idx="30">
                  <c:v>5.9904214462117899E-3</c:v>
                </c:pt>
                <c:pt idx="31">
                  <c:v>5.9888369240055812E-3</c:v>
                </c:pt>
                <c:pt idx="32">
                  <c:v>5.9873634718041694E-3</c:v>
                </c:pt>
                <c:pt idx="33">
                  <c:v>5.9859956678921366E-3</c:v>
                </c:pt>
                <c:pt idx="34">
                  <c:v>5.9824719287380973E-3</c:v>
                </c:pt>
                <c:pt idx="35">
                  <c:v>5.98147250082937E-3</c:v>
                </c:pt>
                <c:pt idx="36">
                  <c:v>5.980551612632919E-3</c:v>
                </c:pt>
                <c:pt idx="37">
                  <c:v>5.979703842433323E-3</c:v>
                </c:pt>
                <c:pt idx="38">
                  <c:v>5.9789237685151618E-3</c:v>
                </c:pt>
                <c:pt idx="39">
                  <c:v>5.9769355072950836E-3</c:v>
                </c:pt>
                <c:pt idx="40">
                  <c:v>5.9763720013484584E-3</c:v>
                </c:pt>
                <c:pt idx="41">
                  <c:v>5.9758490831061661E-3</c:v>
                </c:pt>
                <c:pt idx="42">
                  <c:v>5.9753611341174075E-3</c:v>
                </c:pt>
                <c:pt idx="43">
                  <c:v>5.9749017489898635E-3</c:v>
                </c:pt>
                <c:pt idx="44">
                  <c:v>5.9736289554975517E-3</c:v>
                </c:pt>
                <c:pt idx="45">
                  <c:v>5.9732178045378958E-3</c:v>
                </c:pt>
                <c:pt idx="46">
                  <c:v>5.9728022068009689E-3</c:v>
                </c:pt>
                <c:pt idx="47">
                  <c:v>5.972375560159073E-3</c:v>
                </c:pt>
                <c:pt idx="48">
                  <c:v>5.9719312624845113E-3</c:v>
                </c:pt>
                <c:pt idx="49">
                  <c:v>5.9704264419878561E-3</c:v>
                </c:pt>
                <c:pt idx="50">
                  <c:v>5.969845518905656E-3</c:v>
                </c:pt>
                <c:pt idx="51">
                  <c:v>5.9692139341523042E-3</c:v>
                </c:pt>
                <c:pt idx="52">
                  <c:v>5.9685250856001014E-3</c:v>
                </c:pt>
                <c:pt idx="53">
                  <c:v>5.9677723711213521E-3</c:v>
                </c:pt>
                <c:pt idx="54">
                  <c:v>5.9650650108488438E-3</c:v>
                </c:pt>
                <c:pt idx="55">
                  <c:v>5.9639908113869305E-3</c:v>
                </c:pt>
                <c:pt idx="56">
                  <c:v>5.9628197353599824E-3</c:v>
                </c:pt>
                <c:pt idx="57">
                  <c:v>5.9615451806403034E-3</c:v>
                </c:pt>
                <c:pt idx="58">
                  <c:v>5.9601605451001958E-3</c:v>
                </c:pt>
                <c:pt idx="59">
                  <c:v>5.955280132280325E-3</c:v>
                </c:pt>
                <c:pt idx="60">
                  <c:v>5.9533891521815277E-3</c:v>
                </c:pt>
                <c:pt idx="61">
                  <c:v>5.9513550806238151E-3</c:v>
                </c:pt>
                <c:pt idx="62">
                  <c:v>5.949173824376648E-3</c:v>
                </c:pt>
                <c:pt idx="63">
                  <c:v>5.9468513257981241E-3</c:v>
                </c:pt>
                <c:pt idx="64">
                  <c:v>5.9391208886269706E-3</c:v>
                </c:pt>
                <c:pt idx="65">
                  <c:v>5.9363179332755775E-3</c:v>
                </c:pt>
                <c:pt idx="66">
                  <c:v>5.9334159918691077E-3</c:v>
                </c:pt>
                <c:pt idx="67">
                  <c:v>5.930423515662816E-3</c:v>
                </c:pt>
                <c:pt idx="68">
                  <c:v>5.9273489559119596E-3</c:v>
                </c:pt>
                <c:pt idx="69">
                  <c:v>5.9177172879445548E-3</c:v>
                </c:pt>
                <c:pt idx="70">
                  <c:v>5.9143989065679956E-3</c:v>
                </c:pt>
                <c:pt idx="71">
                  <c:v>5.91104069792315E-3</c:v>
                </c:pt>
                <c:pt idx="72">
                  <c:v>5.9076511132652746E-3</c:v>
                </c:pt>
                <c:pt idx="73">
                  <c:v>5.9042386038496257E-3</c:v>
                </c:pt>
                <c:pt idx="74">
                  <c:v>5.8939480396085937E-3</c:v>
                </c:pt>
                <c:pt idx="75">
                  <c:v>5.8905283437144075E-3</c:v>
                </c:pt>
                <c:pt idx="76">
                  <c:v>5.887127979338728E-3</c:v>
                </c:pt>
                <c:pt idx="77">
                  <c:v>5.8837553977368097E-3</c:v>
                </c:pt>
                <c:pt idx="78">
                  <c:v>5.8676050252676002E-3</c:v>
                </c:pt>
                <c:pt idx="79">
                  <c:v>5.8645766166686257E-3</c:v>
                </c:pt>
                <c:pt idx="80">
                  <c:v>5.8616351496302054E-3</c:v>
                </c:pt>
                <c:pt idx="81">
                  <c:v>5.8587890754075939E-3</c:v>
                </c:pt>
                <c:pt idx="82">
                  <c:v>5.8509077221871736E-3</c:v>
                </c:pt>
                <c:pt idx="83">
                  <c:v>5.8485256617596187E-3</c:v>
                </c:pt>
                <c:pt idx="84">
                  <c:v>5.8462688302997161E-3</c:v>
                </c:pt>
                <c:pt idx="85">
                  <c:v>5.8441332589382862E-3</c:v>
                </c:pt>
                <c:pt idx="86">
                  <c:v>5.8421149788061479E-3</c:v>
                </c:pt>
                <c:pt idx="87">
                  <c:v>5.8351353931869075E-3</c:v>
                </c:pt>
                <c:pt idx="88">
                  <c:v>5.8336440361635242E-3</c:v>
                </c:pt>
                <c:pt idx="89">
                  <c:v>5.8322461571543504E-3</c:v>
                </c:pt>
                <c:pt idx="90">
                  <c:v>5.8309377872902074E-3</c:v>
                </c:pt>
                <c:pt idx="91">
                  <c:v>5.827510043876152E-3</c:v>
                </c:pt>
                <c:pt idx="92">
                  <c:v>5.8265200219003244E-3</c:v>
                </c:pt>
                <c:pt idx="93">
                  <c:v>5.825599664723625E-3</c:v>
                </c:pt>
                <c:pt idx="94">
                  <c:v>5.8247450034768734E-3</c:v>
                </c:pt>
                <c:pt idx="95">
                  <c:v>5.8239520692908902E-3</c:v>
                </c:pt>
                <c:pt idx="96">
                  <c:v>5.8219039404057401E-3</c:v>
                </c:pt>
                <c:pt idx="97">
                  <c:v>5.8213182257710232E-3</c:v>
                </c:pt>
                <c:pt idx="98">
                  <c:v>5.8207743938511729E-3</c:v>
                </c:pt>
                <c:pt idx="99">
                  <c:v>5.820268475777008E-3</c:v>
                </c:pt>
                <c:pt idx="100">
                  <c:v>5.8197965026793481E-3</c:v>
                </c:pt>
                <c:pt idx="101">
                  <c:v>5.8185445645535985E-3</c:v>
                </c:pt>
                <c:pt idx="102">
                  <c:v>5.8181689228789524E-3</c:v>
                </c:pt>
                <c:pt idx="103">
                  <c:v>5.8178102957857965E-3</c:v>
                </c:pt>
                <c:pt idx="104">
                  <c:v>5.8174683647048957E-3</c:v>
                </c:pt>
                <c:pt idx="105">
                  <c:v>5.8171428110670165E-3</c:v>
                </c:pt>
                <c:pt idx="106">
                  <c:v>5.8159979995610084E-3</c:v>
                </c:pt>
                <c:pt idx="107">
                  <c:v>5.8157495545997102E-3</c:v>
                </c:pt>
                <c:pt idx="108">
                  <c:v>5.8155155756660229E-3</c:v>
                </c:pt>
                <c:pt idx="109">
                  <c:v>5.8152957441907132E-3</c:v>
                </c:pt>
                <c:pt idx="110">
                  <c:v>5.8147179488226945E-3</c:v>
                </c:pt>
                <c:pt idx="111">
                  <c:v>5.8145515214885427E-3</c:v>
                </c:pt>
                <c:pt idx="112">
                  <c:v>5.8143976487665932E-3</c:v>
                </c:pt>
                <c:pt idx="113">
                  <c:v>5.8142560120876116E-3</c:v>
                </c:pt>
                <c:pt idx="114">
                  <c:v>5.8141262928823626E-3</c:v>
                </c:pt>
                <c:pt idx="115">
                  <c:v>5.813805454416664E-3</c:v>
                </c:pt>
                <c:pt idx="116">
                  <c:v>5.8137202194139979E-3</c:v>
                </c:pt>
                <c:pt idx="117">
                  <c:v>5.8136453090388901E-3</c:v>
                </c:pt>
                <c:pt idx="118">
                  <c:v>5.8135804047221053E-3</c:v>
                </c:pt>
                <c:pt idx="119">
                  <c:v>5.81352518789441E-3</c:v>
                </c:pt>
                <c:pt idx="120">
                  <c:v>5.8134144766535077E-3</c:v>
                </c:pt>
                <c:pt idx="121">
                  <c:v>5.8133948240898185E-3</c:v>
                </c:pt>
                <c:pt idx="122">
                  <c:v>5.8133832661690444E-3</c:v>
                </c:pt>
                <c:pt idx="123">
                  <c:v>5.8133794843219493E-3</c:v>
                </c:pt>
                <c:pt idx="124">
                  <c:v>5.8133820480764297E-3</c:v>
                </c:pt>
                <c:pt idx="125">
                  <c:v>5.8134341694880583E-3</c:v>
                </c:pt>
                <c:pt idx="126">
                  <c:v>5.8134720471306762E-3</c:v>
                </c:pt>
                <c:pt idx="127">
                  <c:v>5.8135230235873371E-3</c:v>
                </c:pt>
                <c:pt idx="128">
                  <c:v>5.8135888069948448E-3</c:v>
                </c:pt>
                <c:pt idx="129">
                  <c:v>5.8136711054900024E-3</c:v>
                </c:pt>
                <c:pt idx="130">
                  <c:v>5.8140341728694115E-3</c:v>
                </c:pt>
                <c:pt idx="131">
                  <c:v>5.8141996130832048E-3</c:v>
                </c:pt>
                <c:pt idx="132">
                  <c:v>5.8143901090686664E-3</c:v>
                </c:pt>
                <c:pt idx="133">
                  <c:v>5.8146073689625986E-3</c:v>
                </c:pt>
                <c:pt idx="134">
                  <c:v>5.814853100901806E-3</c:v>
                </c:pt>
                <c:pt idx="135">
                  <c:v>5.8157782103591118E-3</c:v>
                </c:pt>
                <c:pt idx="136">
                  <c:v>5.816154911847453E-3</c:v>
                </c:pt>
                <c:pt idx="137">
                  <c:v>5.8165686260650863E-3</c:v>
                </c:pt>
                <c:pt idx="138">
                  <c:v>5.8170210611488164E-3</c:v>
                </c:pt>
                <c:pt idx="139">
                  <c:v>5.8175139252354454E-3</c:v>
                </c:pt>
                <c:pt idx="140">
                  <c:v>5.8192521728807622E-3</c:v>
                </c:pt>
                <c:pt idx="141">
                  <c:v>5.819923834347024E-3</c:v>
                </c:pt>
                <c:pt idx="142">
                  <c:v>5.8206444655002016E-3</c:v>
                </c:pt>
                <c:pt idx="143">
                  <c:v>5.8214157744771004E-3</c:v>
                </c:pt>
                <c:pt idx="144">
                  <c:v>5.8222394694145228E-3</c:v>
                </c:pt>
                <c:pt idx="145">
                  <c:v>5.8250419513579677E-3</c:v>
                </c:pt>
                <c:pt idx="146">
                  <c:v>5.8260902254279358E-3</c:v>
                </c:pt>
                <c:pt idx="147">
                  <c:v>5.8271885763532408E-3</c:v>
                </c:pt>
                <c:pt idx="148">
                  <c:v>5.8283285758196296E-3</c:v>
                </c:pt>
                <c:pt idx="149">
                  <c:v>5.8295017955128517E-3</c:v>
                </c:pt>
                <c:pt idx="150">
                  <c:v>5.8331364928110082E-3</c:v>
                </c:pt>
                <c:pt idx="151">
                  <c:v>5.8343583102690522E-3</c:v>
                </c:pt>
                <c:pt idx="152">
                  <c:v>5.8355712063826726E-3</c:v>
                </c:pt>
                <c:pt idx="153">
                  <c:v>5.8367667528376205E-3</c:v>
                </c:pt>
                <c:pt idx="154">
                  <c:v>5.8379365213196421E-3</c:v>
                </c:pt>
                <c:pt idx="155">
                  <c:v>5.8412068757856444E-3</c:v>
                </c:pt>
                <c:pt idx="156">
                  <c:v>5.8421892492334536E-3</c:v>
                </c:pt>
                <c:pt idx="157">
                  <c:v>5.8431037031370812E-3</c:v>
                </c:pt>
                <c:pt idx="158">
                  <c:v>5.8439418091822759E-3</c:v>
                </c:pt>
                <c:pt idx="159">
                  <c:v>5.8446951390547864E-3</c:v>
                </c:pt>
                <c:pt idx="160">
                  <c:v>5.8463621884937032E-3</c:v>
                </c:pt>
                <c:pt idx="161">
                  <c:v>5.8466921305329669E-3</c:v>
                </c:pt>
                <c:pt idx="162">
                  <c:v>5.8468951548282895E-3</c:v>
                </c:pt>
                <c:pt idx="163">
                  <c:v>5.8469628330654212E-3</c:v>
                </c:pt>
                <c:pt idx="164">
                  <c:v>5.8468867369301097E-3</c:v>
                </c:pt>
                <c:pt idx="165">
                  <c:v>5.8457115191470092E-3</c:v>
                </c:pt>
                <c:pt idx="166">
                  <c:v>5.8449760423794159E-3</c:v>
                </c:pt>
                <c:pt idx="167">
                  <c:v>5.8440572243374398E-3</c:v>
                </c:pt>
                <c:pt idx="168">
                  <c:v>5.8429595100534144E-3</c:v>
                </c:pt>
                <c:pt idx="169">
                  <c:v>5.8416899192289852E-3</c:v>
                </c:pt>
                <c:pt idx="170">
                  <c:v>5.8350331845602142E-3</c:v>
                </c:pt>
                <c:pt idx="171">
                  <c:v>5.8330095065584984E-3</c:v>
                </c:pt>
                <c:pt idx="172">
                  <c:v>5.8308560702262698E-3</c:v>
                </c:pt>
                <c:pt idx="173">
                  <c:v>5.8285798952651766E-3</c:v>
                </c:pt>
                <c:pt idx="174">
                  <c:v>5.8210851356251935E-3</c:v>
                </c:pt>
                <c:pt idx="175">
                  <c:v>5.8183882031651252E-3</c:v>
                </c:pt>
                <c:pt idx="176">
                  <c:v>5.8156036305844335E-3</c:v>
                </c:pt>
                <c:pt idx="177">
                  <c:v>5.8127384375847666E-3</c:v>
                </c:pt>
                <c:pt idx="178">
                  <c:v>5.8097996438677734E-3</c:v>
                </c:pt>
                <c:pt idx="179">
                  <c:v>5.8006118554293148E-3</c:v>
                </c:pt>
                <c:pt idx="180">
                  <c:v>5.7974488558594972E-3</c:v>
                </c:pt>
                <c:pt idx="181">
                  <c:v>5.7942473540805945E-3</c:v>
                </c:pt>
                <c:pt idx="182">
                  <c:v>5.791014369794254E-3</c:v>
                </c:pt>
                <c:pt idx="183">
                  <c:v>5.7877569227021246E-3</c:v>
                </c:pt>
                <c:pt idx="184">
                  <c:v>5.777908001607485E-3</c:v>
                </c:pt>
                <c:pt idx="185">
                  <c:v>5.7746229003086827E-3</c:v>
                </c:pt>
                <c:pt idx="186">
                  <c:v>5.771348434712332E-3</c:v>
                </c:pt>
                <c:pt idx="187">
                  <c:v>5.7680916245200818E-3</c:v>
                </c:pt>
                <c:pt idx="188">
                  <c:v>5.7648594894335811E-3</c:v>
                </c:pt>
                <c:pt idx="189">
                  <c:v>5.7553653053749538E-3</c:v>
                </c:pt>
                <c:pt idx="190">
                  <c:v>5.7522801055555706E-3</c:v>
                </c:pt>
                <c:pt idx="191">
                  <c:v>5.7492404336167563E-3</c:v>
                </c:pt>
                <c:pt idx="192">
                  <c:v>5.7462497478268024E-3</c:v>
                </c:pt>
                <c:pt idx="193">
                  <c:v>5.7433115064540012E-3</c:v>
                </c:pt>
                <c:pt idx="194">
                  <c:v>5.7348460315214461E-3</c:v>
                </c:pt>
                <c:pt idx="195">
                  <c:v>5.732152150500186E-3</c:v>
                </c:pt>
                <c:pt idx="196">
                  <c:v>5.7295280052375424E-3</c:v>
                </c:pt>
                <c:pt idx="197">
                  <c:v>5.7269770540018085E-3</c:v>
                </c:pt>
                <c:pt idx="198">
                  <c:v>5.7245027550612768E-3</c:v>
                </c:pt>
                <c:pt idx="199">
                  <c:v>5.7175743546938216E-3</c:v>
                </c:pt>
                <c:pt idx="200">
                  <c:v>5.7154412476170266E-3</c:v>
                </c:pt>
                <c:pt idx="201">
                  <c:v>5.7134020841768966E-3</c:v>
                </c:pt>
                <c:pt idx="202">
                  <c:v>5.7114603226417256E-3</c:v>
                </c:pt>
                <c:pt idx="203">
                  <c:v>5.7096194212798053E-3</c:v>
                </c:pt>
                <c:pt idx="204">
                  <c:v>5.7047364609164796E-3</c:v>
                </c:pt>
                <c:pt idx="205">
                  <c:v>5.7033335829304917E-3</c:v>
                </c:pt>
                <c:pt idx="206">
                  <c:v>5.7020488564592181E-3</c:v>
                </c:pt>
                <c:pt idx="207">
                  <c:v>5.700885739770953E-3</c:v>
                </c:pt>
                <c:pt idx="208">
                  <c:v>5.6998476911339869E-3</c:v>
                </c:pt>
                <c:pt idx="209">
                  <c:v>5.6975185362138185E-3</c:v>
                </c:pt>
                <c:pt idx="210">
                  <c:v>5.6969959876669038E-3</c:v>
                </c:pt>
                <c:pt idx="211">
                  <c:v>5.6965723592241413E-3</c:v>
                </c:pt>
                <c:pt idx="212">
                  <c:v>5.6962440146151342E-3</c:v>
                </c:pt>
                <c:pt idx="213">
                  <c:v>5.6960073175694867E-3</c:v>
                </c:pt>
                <c:pt idx="214">
                  <c:v>5.6958107491087411E-3</c:v>
                </c:pt>
                <c:pt idx="215">
                  <c:v>5.6959042796125717E-3</c:v>
                </c:pt>
                <c:pt idx="216">
                  <c:v>5.6960712763277814E-3</c:v>
                </c:pt>
                <c:pt idx="217">
                  <c:v>5.6963081029839744E-3</c:v>
                </c:pt>
                <c:pt idx="218">
                  <c:v>5.6966111233107556E-3</c:v>
                </c:pt>
                <c:pt idx="219">
                  <c:v>5.6978809836106623E-3</c:v>
                </c:pt>
                <c:pt idx="220">
                  <c:v>5.6984124159158321E-3</c:v>
                </c:pt>
                <c:pt idx="221">
                  <c:v>5.6989918605396097E-3</c:v>
                </c:pt>
                <c:pt idx="222">
                  <c:v>5.6996156812115992E-3</c:v>
                </c:pt>
                <c:pt idx="223">
                  <c:v>5.7002802416614038E-3</c:v>
                </c:pt>
                <c:pt idx="224">
                  <c:v>5.7024819989737489E-3</c:v>
                </c:pt>
                <c:pt idx="225">
                  <c:v>5.7032731558308543E-3</c:v>
                </c:pt>
                <c:pt idx="226">
                  <c:v>5.7040868711137954E-3</c:v>
                </c:pt>
                <c:pt idx="227">
                  <c:v>5.7049195085521762E-3</c:v>
                </c:pt>
                <c:pt idx="228">
                  <c:v>5.7057674318755991E-3</c:v>
                </c:pt>
                <c:pt idx="229">
                  <c:v>5.7083665544521694E-3</c:v>
                </c:pt>
                <c:pt idx="230">
                  <c:v>5.7092392586118052E-3</c:v>
                </c:pt>
                <c:pt idx="231">
                  <c:v>5.7101090673045054E-3</c:v>
                </c:pt>
                <c:pt idx="232">
                  <c:v>5.7109723442598723E-3</c:v>
                </c:pt>
                <c:pt idx="233">
                  <c:v>5.71182545320751E-3</c:v>
                </c:pt>
                <c:pt idx="234">
                  <c:v>5.7142874093000905E-3</c:v>
                </c:pt>
                <c:pt idx="235">
                  <c:v>5.7150634835128533E-3</c:v>
                </c:pt>
                <c:pt idx="236">
                  <c:v>5.7158112083659065E-3</c:v>
                </c:pt>
                <c:pt idx="237">
                  <c:v>5.716526947588855E-3</c:v>
                </c:pt>
                <c:pt idx="238">
                  <c:v>5.7172070649113031E-3</c:v>
                </c:pt>
                <c:pt idx="239">
                  <c:v>5.71899732277168E-3</c:v>
                </c:pt>
                <c:pt idx="240">
                  <c:v>5.7194985897881636E-3</c:v>
                </c:pt>
                <c:pt idx="241">
                  <c:v>5.7199460535521662E-3</c:v>
                </c:pt>
                <c:pt idx="242">
                  <c:v>5.7203360777932921E-3</c:v>
                </c:pt>
                <c:pt idx="243">
                  <c:v>5.7206650262411453E-3</c:v>
                </c:pt>
                <c:pt idx="244">
                  <c:v>5.7212490541211055E-3</c:v>
                </c:pt>
                <c:pt idx="245">
                  <c:v>5.7212973366919063E-3</c:v>
                </c:pt>
                <c:pt idx="246">
                  <c:v>5.7212663621174532E-3</c:v>
                </c:pt>
                <c:pt idx="247">
                  <c:v>5.7211524941273521E-3</c:v>
                </c:pt>
                <c:pt idx="248">
                  <c:v>5.7209520964512052E-3</c:v>
                </c:pt>
                <c:pt idx="249">
                  <c:v>5.7197953626025337E-3</c:v>
                </c:pt>
                <c:pt idx="250">
                  <c:v>5.7192124834782466E-3</c:v>
                </c:pt>
                <c:pt idx="251">
                  <c:v>5.7185248933159342E-3</c:v>
                </c:pt>
                <c:pt idx="252">
                  <c:v>5.7177289558451999E-3</c:v>
                </c:pt>
                <c:pt idx="253">
                  <c:v>5.7168210347956494E-3</c:v>
                </c:pt>
                <c:pt idx="254">
                  <c:v>5.7068509472768588E-3</c:v>
                </c:pt>
                <c:pt idx="255">
                  <c:v>5.7037867052864288E-3</c:v>
                </c:pt>
                <c:pt idx="256">
                  <c:v>5.7004296732571357E-3</c:v>
                </c:pt>
                <c:pt idx="257">
                  <c:v>5.6846218000944203E-3</c:v>
                </c:pt>
                <c:pt idx="258">
                  <c:v>5.6802119343781288E-3</c:v>
                </c:pt>
                <c:pt idx="259">
                  <c:v>5.6756737252259019E-3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27680"/>
        <c:axId val="443129216"/>
      </c:scatterChart>
      <c:valAx>
        <c:axId val="443127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3129216"/>
        <c:crosses val="autoZero"/>
        <c:crossBetween val="midCat"/>
      </c:valAx>
      <c:valAx>
        <c:axId val="4431292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31276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42726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8.4378000000057667E-3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42758</c:v>
                </c:pt>
                <c:pt idx="1">
                  <c:v>42788</c:v>
                </c:pt>
                <c:pt idx="2">
                  <c:v>42816</c:v>
                </c:pt>
                <c:pt idx="3">
                  <c:v>42849</c:v>
                </c:pt>
                <c:pt idx="4">
                  <c:v>42877</c:v>
                </c:pt>
                <c:pt idx="5">
                  <c:v>42908</c:v>
                </c:pt>
                <c:pt idx="6">
                  <c:v>42940</c:v>
                </c:pt>
                <c:pt idx="7">
                  <c:v>42969</c:v>
                </c:pt>
                <c:pt idx="8">
                  <c:v>43000</c:v>
                </c:pt>
                <c:pt idx="9">
                  <c:v>43031</c:v>
                </c:pt>
                <c:pt idx="10">
                  <c:v>43061</c:v>
                </c:pt>
                <c:pt idx="11">
                  <c:v>43091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8.9339891424265599E-3</c:v>
                </c:pt>
                <c:pt idx="1">
                  <c:v>9.4903208316381923E-3</c:v>
                </c:pt>
                <c:pt idx="2">
                  <c:v>9.9725883407603775E-3</c:v>
                </c:pt>
                <c:pt idx="3">
                  <c:v>9.6787208293996081E-3</c:v>
                </c:pt>
                <c:pt idx="4">
                  <c:v>9.506092141311059E-3</c:v>
                </c:pt>
                <c:pt idx="5">
                  <c:v>9.2963182351316221E-3</c:v>
                </c:pt>
                <c:pt idx="6">
                  <c:v>0</c:v>
                </c:pt>
                <c:pt idx="7">
                  <c:v>0</c:v>
                </c:pt>
                <c:pt idx="8">
                  <c:v>8.9549939442202745E-3</c:v>
                </c:pt>
                <c:pt idx="9">
                  <c:v>0</c:v>
                </c:pt>
                <c:pt idx="10">
                  <c:v>0</c:v>
                </c:pt>
                <c:pt idx="11">
                  <c:v>8.6228332597847422E-3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42726</c:v>
                </c:pt>
                <c:pt idx="1">
                  <c:v>42727</c:v>
                </c:pt>
                <c:pt idx="2">
                  <c:v>42732</c:v>
                </c:pt>
                <c:pt idx="3">
                  <c:v>42733</c:v>
                </c:pt>
                <c:pt idx="4">
                  <c:v>42734</c:v>
                </c:pt>
                <c:pt idx="5">
                  <c:v>42738</c:v>
                </c:pt>
                <c:pt idx="6">
                  <c:v>42739</c:v>
                </c:pt>
                <c:pt idx="7">
                  <c:v>42740</c:v>
                </c:pt>
                <c:pt idx="8">
                  <c:v>42741</c:v>
                </c:pt>
                <c:pt idx="9">
                  <c:v>42744</c:v>
                </c:pt>
                <c:pt idx="10">
                  <c:v>42745</c:v>
                </c:pt>
                <c:pt idx="11">
                  <c:v>42746</c:v>
                </c:pt>
                <c:pt idx="12">
                  <c:v>42747</c:v>
                </c:pt>
                <c:pt idx="13">
                  <c:v>42748</c:v>
                </c:pt>
                <c:pt idx="14">
                  <c:v>42751</c:v>
                </c:pt>
                <c:pt idx="15">
                  <c:v>42752</c:v>
                </c:pt>
                <c:pt idx="16">
                  <c:v>42753</c:v>
                </c:pt>
                <c:pt idx="17">
                  <c:v>42754</c:v>
                </c:pt>
                <c:pt idx="18">
                  <c:v>42755</c:v>
                </c:pt>
                <c:pt idx="19">
                  <c:v>42758</c:v>
                </c:pt>
                <c:pt idx="20">
                  <c:v>42759</c:v>
                </c:pt>
                <c:pt idx="21">
                  <c:v>42760</c:v>
                </c:pt>
                <c:pt idx="22">
                  <c:v>42761</c:v>
                </c:pt>
                <c:pt idx="23">
                  <c:v>42762</c:v>
                </c:pt>
                <c:pt idx="24">
                  <c:v>42765</c:v>
                </c:pt>
                <c:pt idx="25">
                  <c:v>42766</c:v>
                </c:pt>
                <c:pt idx="26">
                  <c:v>42767</c:v>
                </c:pt>
                <c:pt idx="27">
                  <c:v>42768</c:v>
                </c:pt>
                <c:pt idx="28">
                  <c:v>42769</c:v>
                </c:pt>
                <c:pt idx="29">
                  <c:v>42772</c:v>
                </c:pt>
                <c:pt idx="30">
                  <c:v>42773</c:v>
                </c:pt>
                <c:pt idx="31">
                  <c:v>42774</c:v>
                </c:pt>
                <c:pt idx="32">
                  <c:v>42775</c:v>
                </c:pt>
                <c:pt idx="33">
                  <c:v>42776</c:v>
                </c:pt>
                <c:pt idx="34">
                  <c:v>42779</c:v>
                </c:pt>
                <c:pt idx="35">
                  <c:v>42780</c:v>
                </c:pt>
                <c:pt idx="36">
                  <c:v>42781</c:v>
                </c:pt>
                <c:pt idx="37">
                  <c:v>42782</c:v>
                </c:pt>
                <c:pt idx="38">
                  <c:v>42783</c:v>
                </c:pt>
                <c:pt idx="39">
                  <c:v>42786</c:v>
                </c:pt>
                <c:pt idx="40">
                  <c:v>42787</c:v>
                </c:pt>
                <c:pt idx="41">
                  <c:v>42788</c:v>
                </c:pt>
                <c:pt idx="42">
                  <c:v>42789</c:v>
                </c:pt>
                <c:pt idx="43">
                  <c:v>42790</c:v>
                </c:pt>
                <c:pt idx="44">
                  <c:v>42793</c:v>
                </c:pt>
                <c:pt idx="45">
                  <c:v>42794</c:v>
                </c:pt>
                <c:pt idx="46">
                  <c:v>42795</c:v>
                </c:pt>
                <c:pt idx="47">
                  <c:v>42796</c:v>
                </c:pt>
                <c:pt idx="48">
                  <c:v>42797</c:v>
                </c:pt>
                <c:pt idx="49">
                  <c:v>42800</c:v>
                </c:pt>
                <c:pt idx="50">
                  <c:v>42801</c:v>
                </c:pt>
                <c:pt idx="51">
                  <c:v>42802</c:v>
                </c:pt>
                <c:pt idx="52">
                  <c:v>42803</c:v>
                </c:pt>
                <c:pt idx="53">
                  <c:v>42804</c:v>
                </c:pt>
                <c:pt idx="54">
                  <c:v>42807</c:v>
                </c:pt>
                <c:pt idx="55">
                  <c:v>42808</c:v>
                </c:pt>
                <c:pt idx="56">
                  <c:v>42809</c:v>
                </c:pt>
                <c:pt idx="57">
                  <c:v>42810</c:v>
                </c:pt>
                <c:pt idx="58">
                  <c:v>42811</c:v>
                </c:pt>
                <c:pt idx="59">
                  <c:v>42814</c:v>
                </c:pt>
                <c:pt idx="60">
                  <c:v>42815</c:v>
                </c:pt>
                <c:pt idx="61">
                  <c:v>42816</c:v>
                </c:pt>
                <c:pt idx="62">
                  <c:v>42817</c:v>
                </c:pt>
                <c:pt idx="63">
                  <c:v>42818</c:v>
                </c:pt>
                <c:pt idx="64">
                  <c:v>42821</c:v>
                </c:pt>
                <c:pt idx="65">
                  <c:v>42822</c:v>
                </c:pt>
                <c:pt idx="66">
                  <c:v>42823</c:v>
                </c:pt>
                <c:pt idx="67">
                  <c:v>42824</c:v>
                </c:pt>
                <c:pt idx="68">
                  <c:v>42825</c:v>
                </c:pt>
                <c:pt idx="69">
                  <c:v>42828</c:v>
                </c:pt>
                <c:pt idx="70">
                  <c:v>42829</c:v>
                </c:pt>
                <c:pt idx="71">
                  <c:v>42830</c:v>
                </c:pt>
                <c:pt idx="72">
                  <c:v>42831</c:v>
                </c:pt>
                <c:pt idx="73">
                  <c:v>42832</c:v>
                </c:pt>
                <c:pt idx="74">
                  <c:v>42835</c:v>
                </c:pt>
                <c:pt idx="75">
                  <c:v>42836</c:v>
                </c:pt>
                <c:pt idx="76">
                  <c:v>42837</c:v>
                </c:pt>
                <c:pt idx="77">
                  <c:v>42838</c:v>
                </c:pt>
                <c:pt idx="78">
                  <c:v>42843</c:v>
                </c:pt>
                <c:pt idx="79">
                  <c:v>42844</c:v>
                </c:pt>
                <c:pt idx="80">
                  <c:v>42845</c:v>
                </c:pt>
                <c:pt idx="81">
                  <c:v>42846</c:v>
                </c:pt>
                <c:pt idx="82">
                  <c:v>42849</c:v>
                </c:pt>
                <c:pt idx="83">
                  <c:v>42850</c:v>
                </c:pt>
                <c:pt idx="84">
                  <c:v>42851</c:v>
                </c:pt>
                <c:pt idx="85">
                  <c:v>42852</c:v>
                </c:pt>
                <c:pt idx="86">
                  <c:v>42853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42870</c:v>
                </c:pt>
                <c:pt idx="97">
                  <c:v>42871</c:v>
                </c:pt>
                <c:pt idx="98">
                  <c:v>42872</c:v>
                </c:pt>
                <c:pt idx="99">
                  <c:v>42873</c:v>
                </c:pt>
                <c:pt idx="100">
                  <c:v>42874</c:v>
                </c:pt>
                <c:pt idx="101">
                  <c:v>42877</c:v>
                </c:pt>
                <c:pt idx="102">
                  <c:v>42878</c:v>
                </c:pt>
                <c:pt idx="103">
                  <c:v>42879</c:v>
                </c:pt>
                <c:pt idx="104">
                  <c:v>42880</c:v>
                </c:pt>
                <c:pt idx="105">
                  <c:v>42881</c:v>
                </c:pt>
                <c:pt idx="106">
                  <c:v>42885</c:v>
                </c:pt>
                <c:pt idx="107">
                  <c:v>42886</c:v>
                </c:pt>
                <c:pt idx="108">
                  <c:v>42887</c:v>
                </c:pt>
                <c:pt idx="109">
                  <c:v>42888</c:v>
                </c:pt>
                <c:pt idx="110">
                  <c:v>42891</c:v>
                </c:pt>
                <c:pt idx="111">
                  <c:v>42892</c:v>
                </c:pt>
                <c:pt idx="112">
                  <c:v>42893</c:v>
                </c:pt>
                <c:pt idx="113">
                  <c:v>42894</c:v>
                </c:pt>
                <c:pt idx="114">
                  <c:v>42895</c:v>
                </c:pt>
                <c:pt idx="115">
                  <c:v>42898</c:v>
                </c:pt>
                <c:pt idx="116">
                  <c:v>42899</c:v>
                </c:pt>
                <c:pt idx="117">
                  <c:v>42900</c:v>
                </c:pt>
                <c:pt idx="118">
                  <c:v>42901</c:v>
                </c:pt>
                <c:pt idx="119">
                  <c:v>42902</c:v>
                </c:pt>
                <c:pt idx="120">
                  <c:v>42905</c:v>
                </c:pt>
                <c:pt idx="121">
                  <c:v>42906</c:v>
                </c:pt>
                <c:pt idx="122">
                  <c:v>42907</c:v>
                </c:pt>
                <c:pt idx="123">
                  <c:v>42908</c:v>
                </c:pt>
                <c:pt idx="124">
                  <c:v>42909</c:v>
                </c:pt>
                <c:pt idx="125">
                  <c:v>42912</c:v>
                </c:pt>
                <c:pt idx="126">
                  <c:v>42913</c:v>
                </c:pt>
                <c:pt idx="127">
                  <c:v>42914</c:v>
                </c:pt>
                <c:pt idx="128">
                  <c:v>42915</c:v>
                </c:pt>
                <c:pt idx="129">
                  <c:v>42916</c:v>
                </c:pt>
                <c:pt idx="130">
                  <c:v>42919</c:v>
                </c:pt>
                <c:pt idx="131">
                  <c:v>42920</c:v>
                </c:pt>
                <c:pt idx="132">
                  <c:v>42921</c:v>
                </c:pt>
                <c:pt idx="133">
                  <c:v>42922</c:v>
                </c:pt>
                <c:pt idx="134">
                  <c:v>42923</c:v>
                </c:pt>
                <c:pt idx="135">
                  <c:v>42926</c:v>
                </c:pt>
                <c:pt idx="136">
                  <c:v>42927</c:v>
                </c:pt>
                <c:pt idx="137">
                  <c:v>42928</c:v>
                </c:pt>
                <c:pt idx="138">
                  <c:v>42929</c:v>
                </c:pt>
                <c:pt idx="139">
                  <c:v>42930</c:v>
                </c:pt>
                <c:pt idx="140">
                  <c:v>42933</c:v>
                </c:pt>
                <c:pt idx="141">
                  <c:v>42934</c:v>
                </c:pt>
                <c:pt idx="142">
                  <c:v>42935</c:v>
                </c:pt>
                <c:pt idx="143">
                  <c:v>42936</c:v>
                </c:pt>
                <c:pt idx="144">
                  <c:v>42937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42947</c:v>
                </c:pt>
                <c:pt idx="151">
                  <c:v>42948</c:v>
                </c:pt>
                <c:pt idx="152">
                  <c:v>42949</c:v>
                </c:pt>
                <c:pt idx="153">
                  <c:v>42950</c:v>
                </c:pt>
                <c:pt idx="154">
                  <c:v>42951</c:v>
                </c:pt>
                <c:pt idx="155">
                  <c:v>42954</c:v>
                </c:pt>
                <c:pt idx="156">
                  <c:v>42955</c:v>
                </c:pt>
                <c:pt idx="157">
                  <c:v>42956</c:v>
                </c:pt>
                <c:pt idx="158">
                  <c:v>42957</c:v>
                </c:pt>
                <c:pt idx="159">
                  <c:v>42958</c:v>
                </c:pt>
                <c:pt idx="160">
                  <c:v>42961</c:v>
                </c:pt>
                <c:pt idx="161">
                  <c:v>42962</c:v>
                </c:pt>
                <c:pt idx="162">
                  <c:v>42963</c:v>
                </c:pt>
                <c:pt idx="163">
                  <c:v>42964</c:v>
                </c:pt>
                <c:pt idx="164">
                  <c:v>42965</c:v>
                </c:pt>
                <c:pt idx="165">
                  <c:v>42968</c:v>
                </c:pt>
                <c:pt idx="166">
                  <c:v>42969</c:v>
                </c:pt>
                <c:pt idx="167">
                  <c:v>42970</c:v>
                </c:pt>
                <c:pt idx="168">
                  <c:v>42971</c:v>
                </c:pt>
                <c:pt idx="169">
                  <c:v>42972</c:v>
                </c:pt>
                <c:pt idx="170">
                  <c:v>42976</c:v>
                </c:pt>
                <c:pt idx="171">
                  <c:v>42977</c:v>
                </c:pt>
                <c:pt idx="172">
                  <c:v>42978</c:v>
                </c:pt>
                <c:pt idx="173">
                  <c:v>42979</c:v>
                </c:pt>
                <c:pt idx="174">
                  <c:v>42982</c:v>
                </c:pt>
                <c:pt idx="175">
                  <c:v>42983</c:v>
                </c:pt>
                <c:pt idx="176">
                  <c:v>42984</c:v>
                </c:pt>
                <c:pt idx="177">
                  <c:v>42985</c:v>
                </c:pt>
                <c:pt idx="178">
                  <c:v>42986</c:v>
                </c:pt>
                <c:pt idx="179">
                  <c:v>42989</c:v>
                </c:pt>
                <c:pt idx="180">
                  <c:v>42990</c:v>
                </c:pt>
                <c:pt idx="181">
                  <c:v>42991</c:v>
                </c:pt>
                <c:pt idx="182">
                  <c:v>42992</c:v>
                </c:pt>
                <c:pt idx="183">
                  <c:v>42993</c:v>
                </c:pt>
                <c:pt idx="184">
                  <c:v>42996</c:v>
                </c:pt>
                <c:pt idx="185">
                  <c:v>42997</c:v>
                </c:pt>
                <c:pt idx="186">
                  <c:v>42998</c:v>
                </c:pt>
                <c:pt idx="187">
                  <c:v>42999</c:v>
                </c:pt>
                <c:pt idx="188">
                  <c:v>43000</c:v>
                </c:pt>
                <c:pt idx="189">
                  <c:v>43003</c:v>
                </c:pt>
                <c:pt idx="190">
                  <c:v>43004</c:v>
                </c:pt>
                <c:pt idx="191">
                  <c:v>43005</c:v>
                </c:pt>
                <c:pt idx="192">
                  <c:v>43006</c:v>
                </c:pt>
                <c:pt idx="193">
                  <c:v>43007</c:v>
                </c:pt>
                <c:pt idx="194">
                  <c:v>43010</c:v>
                </c:pt>
                <c:pt idx="195">
                  <c:v>43011</c:v>
                </c:pt>
                <c:pt idx="196">
                  <c:v>43012</c:v>
                </c:pt>
                <c:pt idx="197">
                  <c:v>43013</c:v>
                </c:pt>
                <c:pt idx="198">
                  <c:v>43014</c:v>
                </c:pt>
                <c:pt idx="199">
                  <c:v>43017</c:v>
                </c:pt>
                <c:pt idx="200">
                  <c:v>43018</c:v>
                </c:pt>
                <c:pt idx="201">
                  <c:v>43019</c:v>
                </c:pt>
                <c:pt idx="202">
                  <c:v>43020</c:v>
                </c:pt>
                <c:pt idx="203">
                  <c:v>43021</c:v>
                </c:pt>
                <c:pt idx="204">
                  <c:v>43024</c:v>
                </c:pt>
                <c:pt idx="205">
                  <c:v>43025</c:v>
                </c:pt>
                <c:pt idx="206">
                  <c:v>43026</c:v>
                </c:pt>
                <c:pt idx="207">
                  <c:v>43027</c:v>
                </c:pt>
                <c:pt idx="208">
                  <c:v>43028</c:v>
                </c:pt>
                <c:pt idx="209">
                  <c:v>43031</c:v>
                </c:pt>
                <c:pt idx="210">
                  <c:v>43032</c:v>
                </c:pt>
                <c:pt idx="211">
                  <c:v>43033</c:v>
                </c:pt>
                <c:pt idx="212">
                  <c:v>43034</c:v>
                </c:pt>
                <c:pt idx="213">
                  <c:v>43035</c:v>
                </c:pt>
                <c:pt idx="214">
                  <c:v>43038</c:v>
                </c:pt>
                <c:pt idx="215">
                  <c:v>43039</c:v>
                </c:pt>
                <c:pt idx="216">
                  <c:v>43040</c:v>
                </c:pt>
                <c:pt idx="217">
                  <c:v>43041</c:v>
                </c:pt>
                <c:pt idx="218">
                  <c:v>43042</c:v>
                </c:pt>
                <c:pt idx="219">
                  <c:v>43045</c:v>
                </c:pt>
                <c:pt idx="220">
                  <c:v>43046</c:v>
                </c:pt>
                <c:pt idx="221">
                  <c:v>43047</c:v>
                </c:pt>
                <c:pt idx="222">
                  <c:v>43048</c:v>
                </c:pt>
                <c:pt idx="223">
                  <c:v>43049</c:v>
                </c:pt>
                <c:pt idx="224">
                  <c:v>43052</c:v>
                </c:pt>
                <c:pt idx="225">
                  <c:v>43053</c:v>
                </c:pt>
                <c:pt idx="226">
                  <c:v>43054</c:v>
                </c:pt>
                <c:pt idx="227">
                  <c:v>43055</c:v>
                </c:pt>
                <c:pt idx="228">
                  <c:v>43056</c:v>
                </c:pt>
                <c:pt idx="229">
                  <c:v>43059</c:v>
                </c:pt>
                <c:pt idx="230">
                  <c:v>43060</c:v>
                </c:pt>
                <c:pt idx="231">
                  <c:v>43061</c:v>
                </c:pt>
                <c:pt idx="232">
                  <c:v>43062</c:v>
                </c:pt>
                <c:pt idx="233">
                  <c:v>43063</c:v>
                </c:pt>
                <c:pt idx="234">
                  <c:v>43066</c:v>
                </c:pt>
                <c:pt idx="235">
                  <c:v>43067</c:v>
                </c:pt>
                <c:pt idx="236">
                  <c:v>43068</c:v>
                </c:pt>
                <c:pt idx="237">
                  <c:v>43069</c:v>
                </c:pt>
                <c:pt idx="238">
                  <c:v>43070</c:v>
                </c:pt>
                <c:pt idx="239">
                  <c:v>43073</c:v>
                </c:pt>
                <c:pt idx="240">
                  <c:v>43074</c:v>
                </c:pt>
                <c:pt idx="241">
                  <c:v>43075</c:v>
                </c:pt>
                <c:pt idx="242">
                  <c:v>43076</c:v>
                </c:pt>
                <c:pt idx="243">
                  <c:v>43077</c:v>
                </c:pt>
                <c:pt idx="244">
                  <c:v>43080</c:v>
                </c:pt>
                <c:pt idx="245">
                  <c:v>43081</c:v>
                </c:pt>
                <c:pt idx="246">
                  <c:v>43082</c:v>
                </c:pt>
                <c:pt idx="247">
                  <c:v>43083</c:v>
                </c:pt>
                <c:pt idx="248">
                  <c:v>43084</c:v>
                </c:pt>
                <c:pt idx="249">
                  <c:v>43087</c:v>
                </c:pt>
                <c:pt idx="250">
                  <c:v>43088</c:v>
                </c:pt>
                <c:pt idx="251">
                  <c:v>43089</c:v>
                </c:pt>
                <c:pt idx="252">
                  <c:v>43090</c:v>
                </c:pt>
                <c:pt idx="253">
                  <c:v>43091</c:v>
                </c:pt>
                <c:pt idx="254">
                  <c:v>43096</c:v>
                </c:pt>
                <c:pt idx="255">
                  <c:v>43097</c:v>
                </c:pt>
                <c:pt idx="256">
                  <c:v>43098</c:v>
                </c:pt>
                <c:pt idx="257">
                  <c:v>43102</c:v>
                </c:pt>
                <c:pt idx="258">
                  <c:v>43103</c:v>
                </c:pt>
                <c:pt idx="259">
                  <c:v>43104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8.4378000000057667E-3</c:v>
                </c:pt>
                <c:pt idx="1">
                  <c:v>8.4528766069758149E-3</c:v>
                </c:pt>
                <c:pt idx="2">
                  <c:v>8.5283477686915708E-3</c:v>
                </c:pt>
                <c:pt idx="3">
                  <c:v>8.5434772517809301E-3</c:v>
                </c:pt>
                <c:pt idx="4">
                  <c:v>8.5586243602433932E-3</c:v>
                </c:pt>
                <c:pt idx="5">
                  <c:v>8.6194394060331529E-3</c:v>
                </c:pt>
                <c:pt idx="6">
                  <c:v>8.6347124100177863E-3</c:v>
                </c:pt>
                <c:pt idx="7">
                  <c:v>8.6500181468381846E-3</c:v>
                </c:pt>
                <c:pt idx="8">
                  <c:v>8.6653591344047903E-3</c:v>
                </c:pt>
                <c:pt idx="9">
                  <c:v>8.711618780686289E-3</c:v>
                </c:pt>
                <c:pt idx="10">
                  <c:v>8.7271259503421614E-3</c:v>
                </c:pt>
                <c:pt idx="11">
                  <c:v>8.7426809602964579E-3</c:v>
                </c:pt>
                <c:pt idx="12">
                  <c:v>8.7582863284596229E-3</c:v>
                </c:pt>
                <c:pt idx="13">
                  <c:v>8.7739445727420991E-3</c:v>
                </c:pt>
                <c:pt idx="14">
                  <c:v>8.8212617414098332E-3</c:v>
                </c:pt>
                <c:pt idx="15">
                  <c:v>8.8371566692739892E-3</c:v>
                </c:pt>
                <c:pt idx="16">
                  <c:v>8.8531170628096765E-3</c:v>
                </c:pt>
                <c:pt idx="17">
                  <c:v>8.8691454399273343E-3</c:v>
                </c:pt>
                <c:pt idx="18">
                  <c:v>8.8852443185374087E-3</c:v>
                </c:pt>
                <c:pt idx="19">
                  <c:v>8.9339891424265599E-3</c:v>
                </c:pt>
                <c:pt idx="20">
                  <c:v>8.9503958647202814E-3</c:v>
                </c:pt>
                <c:pt idx="21">
                  <c:v>8.9668896297159413E-3</c:v>
                </c:pt>
                <c:pt idx="22">
                  <c:v>8.9834769069812859E-3</c:v>
                </c:pt>
                <c:pt idx="23">
                  <c:v>9.0001641660840629E-3</c:v>
                </c:pt>
                <c:pt idx="24">
                  <c:v>9.0508905300944811E-3</c:v>
                </c:pt>
                <c:pt idx="25">
                  <c:v>9.0680424122244734E-3</c:v>
                </c:pt>
                <c:pt idx="26">
                  <c:v>9.0853266240306409E-3</c:v>
                </c:pt>
                <c:pt idx="27">
                  <c:v>9.1027496350807296E-3</c:v>
                </c:pt>
                <c:pt idx="28">
                  <c:v>9.1203179149424891E-3</c:v>
                </c:pt>
                <c:pt idx="29">
                  <c:v>9.1739590630752696E-3</c:v>
                </c:pt>
                <c:pt idx="30">
                  <c:v>9.1921731138611892E-3</c:v>
                </c:pt>
                <c:pt idx="31">
                  <c:v>9.2105647812975207E-3</c:v>
                </c:pt>
                <c:pt idx="32">
                  <c:v>9.2291405349520118E-3</c:v>
                </c:pt>
                <c:pt idx="33">
                  <c:v>9.2479068443924069E-3</c:v>
                </c:pt>
                <c:pt idx="34">
                  <c:v>9.305413803106519E-3</c:v>
                </c:pt>
                <c:pt idx="35">
                  <c:v>9.3250070313680225E-3</c:v>
                </c:pt>
                <c:pt idx="36">
                  <c:v>9.3448231632541744E-3</c:v>
                </c:pt>
                <c:pt idx="37">
                  <c:v>9.3648686683327209E-3</c:v>
                </c:pt>
                <c:pt idx="38">
                  <c:v>9.3851500161714098E-3</c:v>
                </c:pt>
                <c:pt idx="39">
                  <c:v>9.4474738119258213E-3</c:v>
                </c:pt>
                <c:pt idx="40">
                  <c:v>9.4687632264825652E-3</c:v>
                </c:pt>
                <c:pt idx="41">
                  <c:v>9.4903208316381923E-3</c:v>
                </c:pt>
                <c:pt idx="42">
                  <c:v>9.512141412500565E-3</c:v>
                </c:pt>
                <c:pt idx="43">
                  <c:v>9.5341730163379951E-3</c:v>
                </c:pt>
                <c:pt idx="44">
                  <c:v>9.6008975937848934E-3</c:v>
                </c:pt>
                <c:pt idx="45">
                  <c:v>9.6231369176068161E-3</c:v>
                </c:pt>
                <c:pt idx="46">
                  <c:v>9.6452690784459266E-3</c:v>
                </c:pt>
                <c:pt idx="47">
                  <c:v>9.667230439110653E-3</c:v>
                </c:pt>
                <c:pt idx="48">
                  <c:v>9.6889573624094182E-3</c:v>
                </c:pt>
                <c:pt idx="49">
                  <c:v>9.7520951361942214E-3</c:v>
                </c:pt>
                <c:pt idx="50">
                  <c:v>9.7722479381134094E-3</c:v>
                </c:pt>
                <c:pt idx="51">
                  <c:v>9.79184811670877E-3</c:v>
                </c:pt>
                <c:pt idx="52">
                  <c:v>9.810832034788726E-3</c:v>
                </c:pt>
                <c:pt idx="53">
                  <c:v>9.8291360551617073E-3</c:v>
                </c:pt>
                <c:pt idx="54">
                  <c:v>9.8793323581230479E-3</c:v>
                </c:pt>
                <c:pt idx="55">
                  <c:v>9.8942804157523823E-3</c:v>
                </c:pt>
                <c:pt idx="56">
                  <c:v>9.9082303897168704E-3</c:v>
                </c:pt>
                <c:pt idx="57">
                  <c:v>9.921118642824937E-3</c:v>
                </c:pt>
                <c:pt idx="58">
                  <c:v>9.9328815378850101E-3</c:v>
                </c:pt>
                <c:pt idx="59">
                  <c:v>9.9607817028615261E-3</c:v>
                </c:pt>
                <c:pt idx="60">
                  <c:v>9.9674067938138843E-3</c:v>
                </c:pt>
                <c:pt idx="61">
                  <c:v>9.9725883407603775E-3</c:v>
                </c:pt>
                <c:pt idx="62">
                  <c:v>9.9762838956750713E-3</c:v>
                </c:pt>
                <c:pt idx="63">
                  <c:v>9.9785357671945858E-3</c:v>
                </c:pt>
                <c:pt idx="64">
                  <c:v>9.9772642594045998E-3</c:v>
                </c:pt>
                <c:pt idx="65">
                  <c:v>9.9743763753659502E-3</c:v>
                </c:pt>
                <c:pt idx="66">
                  <c:v>9.9703622969434004E-3</c:v>
                </c:pt>
                <c:pt idx="67">
                  <c:v>9.9652855219392062E-3</c:v>
                </c:pt>
                <c:pt idx="68">
                  <c:v>9.9592095481556252E-3</c:v>
                </c:pt>
                <c:pt idx="69">
                  <c:v>9.9356214121511174E-3</c:v>
                </c:pt>
                <c:pt idx="70">
                  <c:v>9.9261836212725472E-3</c:v>
                </c:pt>
                <c:pt idx="71">
                  <c:v>9.9160641206258726E-3</c:v>
                </c:pt>
                <c:pt idx="72">
                  <c:v>9.9053264080133461E-3</c:v>
                </c:pt>
                <c:pt idx="73">
                  <c:v>9.8940339812372251E-3</c:v>
                </c:pt>
                <c:pt idx="74">
                  <c:v>9.8574633939498644E-3</c:v>
                </c:pt>
                <c:pt idx="75">
                  <c:v>9.8445870885419309E-3</c:v>
                </c:pt>
                <c:pt idx="76">
                  <c:v>9.8314735579816837E-3</c:v>
                </c:pt>
                <c:pt idx="77">
                  <c:v>9.8181863000713823E-3</c:v>
                </c:pt>
                <c:pt idx="78">
                  <c:v>9.7513665233479891E-3</c:v>
                </c:pt>
                <c:pt idx="79">
                  <c:v>9.7383703551847285E-3</c:v>
                </c:pt>
                <c:pt idx="80">
                  <c:v>9.7256449442872043E-3</c:v>
                </c:pt>
                <c:pt idx="81">
                  <c:v>9.7132537884576757E-3</c:v>
                </c:pt>
                <c:pt idx="82">
                  <c:v>9.6787208293996081E-3</c:v>
                </c:pt>
                <c:pt idx="83">
                  <c:v>9.6682863989810842E-3</c:v>
                </c:pt>
                <c:pt idx="84">
                  <c:v>9.6584120753406503E-3</c:v>
                </c:pt>
                <c:pt idx="85">
                  <c:v>9.6490697189793775E-3</c:v>
                </c:pt>
                <c:pt idx="86">
                  <c:v>9.6402311903983403E-3</c:v>
                </c:pt>
                <c:pt idx="87">
                  <c:v>9.6093525638979785E-3</c:v>
                </c:pt>
                <c:pt idx="88">
                  <c:v>9.6026110817341945E-3</c:v>
                </c:pt>
                <c:pt idx="89">
                  <c:v>9.5962045903570763E-3</c:v>
                </c:pt>
                <c:pt idx="90">
                  <c:v>9.5901049502676965E-3</c:v>
                </c:pt>
                <c:pt idx="91">
                  <c:v>9.5733657427367128E-3</c:v>
                </c:pt>
                <c:pt idx="92">
                  <c:v>9.5682121128090082E-3</c:v>
                </c:pt>
                <c:pt idx="93">
                  <c:v>9.5632246366744028E-3</c:v>
                </c:pt>
                <c:pt idx="94">
                  <c:v>9.5583751748339676E-3</c:v>
                </c:pt>
                <c:pt idx="95">
                  <c:v>9.5536355877887773E-3</c:v>
                </c:pt>
                <c:pt idx="96">
                  <c:v>9.5397946804353789E-3</c:v>
                </c:pt>
                <c:pt idx="97">
                  <c:v>9.5352131975818787E-3</c:v>
                </c:pt>
                <c:pt idx="98">
                  <c:v>9.5306008920289804E-3</c:v>
                </c:pt>
                <c:pt idx="99">
                  <c:v>9.5259296242777586E-3</c:v>
                </c:pt>
                <c:pt idx="100">
                  <c:v>9.5211712548292828E-3</c:v>
                </c:pt>
                <c:pt idx="101">
                  <c:v>9.506092141311059E-3</c:v>
                </c:pt>
                <c:pt idx="102">
                  <c:v>9.5007103368753947E-3</c:v>
                </c:pt>
                <c:pt idx="103">
                  <c:v>9.4951389339944584E-3</c:v>
                </c:pt>
                <c:pt idx="104">
                  <c:v>9.4893879939159428E-3</c:v>
                </c:pt>
                <c:pt idx="105">
                  <c:v>9.4834675778875388E-3</c:v>
                </c:pt>
                <c:pt idx="106">
                  <c:v>9.4582923792289018E-3</c:v>
                </c:pt>
                <c:pt idx="107">
                  <c:v>9.4516755021664487E-3</c:v>
                </c:pt>
                <c:pt idx="108">
                  <c:v>9.4449495166402629E-3</c:v>
                </c:pt>
                <c:pt idx="109">
                  <c:v>9.4381244838980371E-3</c:v>
                </c:pt>
                <c:pt idx="110">
                  <c:v>9.4171557148520473E-3</c:v>
                </c:pt>
                <c:pt idx="111">
                  <c:v>9.4100351057225876E-3</c:v>
                </c:pt>
                <c:pt idx="112">
                  <c:v>9.4028657556155509E-3</c:v>
                </c:pt>
                <c:pt idx="113">
                  <c:v>9.3956577257786299E-3</c:v>
                </c:pt>
                <c:pt idx="114">
                  <c:v>9.3884210774595155E-3</c:v>
                </c:pt>
                <c:pt idx="115">
                  <c:v>9.3666400340859449E-3</c:v>
                </c:pt>
                <c:pt idx="116">
                  <c:v>9.3593895243149865E-3</c:v>
                </c:pt>
                <c:pt idx="117">
                  <c:v>9.3521607023002978E-3</c:v>
                </c:pt>
                <c:pt idx="118">
                  <c:v>9.3449636292895731E-3</c:v>
                </c:pt>
                <c:pt idx="119">
                  <c:v>9.3378083665305034E-3</c:v>
                </c:pt>
                <c:pt idx="120">
                  <c:v>9.3166940522401483E-3</c:v>
                </c:pt>
                <c:pt idx="121">
                  <c:v>9.3098066429646246E-3</c:v>
                </c:pt>
                <c:pt idx="122">
                  <c:v>9.3030113501792189E-3</c:v>
                </c:pt>
                <c:pt idx="123">
                  <c:v>9.2963182351316221E-3</c:v>
                </c:pt>
                <c:pt idx="124">
                  <c:v>9.2897354182100902E-3</c:v>
                </c:pt>
                <c:pt idx="125">
                  <c:v>9.2706445622691147E-3</c:v>
                </c:pt>
                <c:pt idx="126">
                  <c:v>9.2644948622002E-3</c:v>
                </c:pt>
                <c:pt idx="127">
                  <c:v>9.258449481572088E-3</c:v>
                </c:pt>
                <c:pt idx="128">
                  <c:v>9.2525068364758441E-3</c:v>
                </c:pt>
                <c:pt idx="129">
                  <c:v>9.2466653430025234E-3</c:v>
                </c:pt>
                <c:pt idx="130">
                  <c:v>9.2297319332307285E-3</c:v>
                </c:pt>
                <c:pt idx="131">
                  <c:v>9.2242792071597201E-3</c:v>
                </c:pt>
                <c:pt idx="132">
                  <c:v>9.2189197131669377E-3</c:v>
                </c:pt>
                <c:pt idx="133">
                  <c:v>9.2136518673434468E-3</c:v>
                </c:pt>
                <c:pt idx="134">
                  <c:v>9.2084740857803042E-3</c:v>
                </c:pt>
                <c:pt idx="135">
                  <c:v>9.1934652875635802E-3</c:v>
                </c:pt>
                <c:pt idx="136">
                  <c:v>9.1886319239524415E-3</c:v>
                </c:pt>
                <c:pt idx="137">
                  <c:v>9.183880705056954E-3</c:v>
                </c:pt>
                <c:pt idx="138">
                  <c:v>9.1792100469681795E-3</c:v>
                </c:pt>
                <c:pt idx="139">
                  <c:v>9.1746183657771783E-3</c:v>
                </c:pt>
                <c:pt idx="140">
                  <c:v>9.1613013445014154E-3</c:v>
                </c:pt>
                <c:pt idx="141">
                  <c:v>9.1570097318121099E-3</c:v>
                </c:pt>
                <c:pt idx="142">
                  <c:v>9.1527891764758805E-3</c:v>
                </c:pt>
                <c:pt idx="143">
                  <c:v>9.1486380945837876E-3</c:v>
                </c:pt>
                <c:pt idx="144">
                  <c:v>9.1445549022268896E-3</c:v>
                </c:pt>
                <c:pt idx="145">
                  <c:v>9.1326968232779814E-3</c:v>
                </c:pt>
                <c:pt idx="146">
                  <c:v>9.1288693499724741E-3</c:v>
                </c:pt>
                <c:pt idx="147">
                  <c:v>9.1251018466574664E-3</c:v>
                </c:pt>
                <c:pt idx="148">
                  <c:v>9.1213927294240185E-3</c:v>
                </c:pt>
                <c:pt idx="149">
                  <c:v>9.1177404143631888E-3</c:v>
                </c:pt>
                <c:pt idx="150">
                  <c:v>9.1071084431270256E-3</c:v>
                </c:pt>
                <c:pt idx="151">
                  <c:v>9.10366749766728E-3</c:v>
                </c:pt>
                <c:pt idx="152">
                  <c:v>9.1002754348354573E-3</c:v>
                </c:pt>
                <c:pt idx="153">
                  <c:v>9.0969306707226177E-3</c:v>
                </c:pt>
                <c:pt idx="154">
                  <c:v>9.0936316214198197E-3</c:v>
                </c:pt>
                <c:pt idx="155">
                  <c:v>9.0839929232822934E-3</c:v>
                </c:pt>
                <c:pt idx="156">
                  <c:v>9.0808608941302747E-3</c:v>
                </c:pt>
                <c:pt idx="157">
                  <c:v>9.0777666602436004E-3</c:v>
                </c:pt>
                <c:pt idx="158">
                  <c:v>9.0747086377133326E-3</c:v>
                </c:pt>
                <c:pt idx="159">
                  <c:v>9.0716852426305315E-3</c:v>
                </c:pt>
                <c:pt idx="160">
                  <c:v>9.0628069829775323E-3</c:v>
                </c:pt>
                <c:pt idx="161">
                  <c:v>9.0599062585952021E-3</c:v>
                </c:pt>
                <c:pt idx="162">
                  <c:v>9.0570322421156414E-3</c:v>
                </c:pt>
                <c:pt idx="163">
                  <c:v>9.0541833496299087E-3</c:v>
                </c:pt>
                <c:pt idx="164">
                  <c:v>9.0513579972290679E-3</c:v>
                </c:pt>
                <c:pt idx="165">
                  <c:v>9.0430073414464879E-3</c:v>
                </c:pt>
                <c:pt idx="166">
                  <c:v>9.0402603102958112E-3</c:v>
                </c:pt>
                <c:pt idx="167">
                  <c:v>9.0375288996853275E-3</c:v>
                </c:pt>
                <c:pt idx="168">
                  <c:v>9.0348115257060952E-3</c:v>
                </c:pt>
                <c:pt idx="169">
                  <c:v>9.032106604449178E-3</c:v>
                </c:pt>
                <c:pt idx="170">
                  <c:v>9.0213797684658478E-3</c:v>
                </c:pt>
                <c:pt idx="171">
                  <c:v>9.0187133521864044E-3</c:v>
                </c:pt>
                <c:pt idx="172">
                  <c:v>9.0160498851756376E-3</c:v>
                </c:pt>
                <c:pt idx="173">
                  <c:v>9.0133877835246057E-3</c:v>
                </c:pt>
                <c:pt idx="174">
                  <c:v>9.0053938316405398E-3</c:v>
                </c:pt>
                <c:pt idx="175">
                  <c:v>9.0027213523390607E-3</c:v>
                </c:pt>
                <c:pt idx="176">
                  <c:v>9.0000423188526212E-3</c:v>
                </c:pt>
                <c:pt idx="177">
                  <c:v>8.9973551472722797E-3</c:v>
                </c:pt>
                <c:pt idx="178">
                  <c:v>8.9946582536891001E-3</c:v>
                </c:pt>
                <c:pt idx="179">
                  <c:v>8.9864934018331274E-3</c:v>
                </c:pt>
                <c:pt idx="180">
                  <c:v>8.9837417811491939E-3</c:v>
                </c:pt>
                <c:pt idx="181">
                  <c:v>8.9809725189177216E-3</c:v>
                </c:pt>
                <c:pt idx="182">
                  <c:v>8.9781840312297724E-3</c:v>
                </c:pt>
                <c:pt idx="183">
                  <c:v>8.9753747341764084E-3</c:v>
                </c:pt>
                <c:pt idx="184">
                  <c:v>8.9668061477344192E-3</c:v>
                </c:pt>
                <c:pt idx="185">
                  <c:v>8.9638977741299929E-3</c:v>
                </c:pt>
                <c:pt idx="186">
                  <c:v>8.9609606716154547E-3</c:v>
                </c:pt>
                <c:pt idx="187">
                  <c:v>8.9579932562818612E-3</c:v>
                </c:pt>
                <c:pt idx="188">
                  <c:v>8.9549939442202745E-3</c:v>
                </c:pt>
                <c:pt idx="189">
                  <c:v>8.9457988148616691E-3</c:v>
                </c:pt>
                <c:pt idx="190">
                  <c:v>8.9426698165205563E-3</c:v>
                </c:pt>
                <c:pt idx="191">
                  <c:v>8.9395099141587591E-3</c:v>
                </c:pt>
                <c:pt idx="192">
                  <c:v>8.9363197519303373E-3</c:v>
                </c:pt>
                <c:pt idx="193">
                  <c:v>8.9330999739893543E-3</c:v>
                </c:pt>
                <c:pt idx="194">
                  <c:v>8.9232693874316538E-3</c:v>
                </c:pt>
                <c:pt idx="195">
                  <c:v>8.9199375881810414E-3</c:v>
                </c:pt>
                <c:pt idx="196">
                  <c:v>8.9165793939881763E-3</c:v>
                </c:pt>
                <c:pt idx="197">
                  <c:v>8.9131954490071202E-3</c:v>
                </c:pt>
                <c:pt idx="198">
                  <c:v>8.9097863973919347E-3</c:v>
                </c:pt>
                <c:pt idx="199">
                  <c:v>8.899415044282221E-3</c:v>
                </c:pt>
                <c:pt idx="200">
                  <c:v>8.8959120076711369E-3</c:v>
                </c:pt>
                <c:pt idx="201">
                  <c:v>8.8923870851962319E-3</c:v>
                </c:pt>
                <c:pt idx="202">
                  <c:v>8.8888409210115676E-3</c:v>
                </c:pt>
                <c:pt idx="203">
                  <c:v>8.8852741592712076E-3</c:v>
                </c:pt>
                <c:pt idx="204">
                  <c:v>8.8744567302565646E-3</c:v>
                </c:pt>
                <c:pt idx="205">
                  <c:v>8.8708140198340366E-3</c:v>
                </c:pt>
                <c:pt idx="206">
                  <c:v>8.8671539326261196E-3</c:v>
                </c:pt>
                <c:pt idx="207">
                  <c:v>8.8634771127868769E-3</c:v>
                </c:pt>
                <c:pt idx="208">
                  <c:v>8.8597842044703685E-3</c:v>
                </c:pt>
                <c:pt idx="209">
                  <c:v>8.8486153901978799E-3</c:v>
                </c:pt>
                <c:pt idx="210">
                  <c:v>8.8448645695129342E-3</c:v>
                </c:pt>
                <c:pt idx="211">
                  <c:v>8.8411008811210331E-3</c:v>
                </c:pt>
                <c:pt idx="212">
                  <c:v>8.8373249691762381E-3</c:v>
                </c:pt>
                <c:pt idx="213">
                  <c:v>8.833537477832611E-3</c:v>
                </c:pt>
                <c:pt idx="214">
                  <c:v>8.8221119689493605E-3</c:v>
                </c:pt>
                <c:pt idx="215">
                  <c:v>8.8182846015510252E-3</c:v>
                </c:pt>
                <c:pt idx="216">
                  <c:v>8.8144488755241661E-3</c:v>
                </c:pt>
                <c:pt idx="217">
                  <c:v>8.8106054350228467E-3</c:v>
                </c:pt>
                <c:pt idx="218">
                  <c:v>8.8067549242011288E-3</c:v>
                </c:pt>
                <c:pt idx="219">
                  <c:v>8.7951674113541968E-3</c:v>
                </c:pt>
                <c:pt idx="220">
                  <c:v>8.7912950607914996E-3</c:v>
                </c:pt>
                <c:pt idx="221">
                  <c:v>8.787418860678714E-3</c:v>
                </c:pt>
                <c:pt idx="222">
                  <c:v>8.7835394551698982E-3</c:v>
                </c:pt>
                <c:pt idx="223">
                  <c:v>8.7796574884191157E-3</c:v>
                </c:pt>
                <c:pt idx="224">
                  <c:v>8.7680026622555876E-3</c:v>
                </c:pt>
                <c:pt idx="225">
                  <c:v>8.7641168920775565E-3</c:v>
                </c:pt>
                <c:pt idx="226">
                  <c:v>8.7602317814278671E-3</c:v>
                </c:pt>
                <c:pt idx="227">
                  <c:v>8.7563479744605828E-3</c:v>
                </c:pt>
                <c:pt idx="228">
                  <c:v>8.7524661153297652E-3</c:v>
                </c:pt>
                <c:pt idx="229">
                  <c:v>8.7408386664967232E-3</c:v>
                </c:pt>
                <c:pt idx="230">
                  <c:v>8.7369710402523861E-3</c:v>
                </c:pt>
                <c:pt idx="231">
                  <c:v>8.7331085826148243E-3</c:v>
                </c:pt>
                <c:pt idx="232">
                  <c:v>8.7292519377380993E-3</c:v>
                </c:pt>
                <c:pt idx="233">
                  <c:v>8.7254017497762713E-3</c:v>
                </c:pt>
                <c:pt idx="234">
                  <c:v>8.7138963689207989E-3</c:v>
                </c:pt>
                <c:pt idx="235">
                  <c:v>8.7100784501591838E-3</c:v>
                </c:pt>
                <c:pt idx="236">
                  <c:v>8.7062702090827757E-3</c:v>
                </c:pt>
                <c:pt idx="237">
                  <c:v>8.7024722898456364E-3</c:v>
                </c:pt>
                <c:pt idx="238">
                  <c:v>8.6986853366018291E-3</c:v>
                </c:pt>
                <c:pt idx="239">
                  <c:v>8.6873967143710085E-3</c:v>
                </c:pt>
                <c:pt idx="240">
                  <c:v>8.6836600666411416E-3</c:v>
                </c:pt>
                <c:pt idx="241">
                  <c:v>8.6799376056749152E-3</c:v>
                </c:pt>
                <c:pt idx="242">
                  <c:v>8.676229975626391E-3</c:v>
                </c:pt>
                <c:pt idx="243">
                  <c:v>8.6725378206496291E-3</c:v>
                </c:pt>
                <c:pt idx="244">
                  <c:v>8.6615606476905457E-3</c:v>
                </c:pt>
                <c:pt idx="245">
                  <c:v>8.6579368345414565E-3</c:v>
                </c:pt>
                <c:pt idx="246">
                  <c:v>8.6543317172344397E-3</c:v>
                </c:pt>
                <c:pt idx="247">
                  <c:v>8.650745939923557E-3</c:v>
                </c:pt>
                <c:pt idx="248">
                  <c:v>8.6471801467628701E-3</c:v>
                </c:pt>
                <c:pt idx="249">
                  <c:v>8.6366091137226042E-3</c:v>
                </c:pt>
                <c:pt idx="250">
                  <c:v>8.633129698703319E-3</c:v>
                </c:pt>
                <c:pt idx="251">
                  <c:v>8.6296734886045397E-3</c:v>
                </c:pt>
                <c:pt idx="252">
                  <c:v>8.6262411275803263E-3</c:v>
                </c:pt>
                <c:pt idx="253">
                  <c:v>8.6228332597847422E-3</c:v>
                </c:pt>
                <c:pt idx="254">
                  <c:v>8.6061608257027664E-3</c:v>
                </c:pt>
                <c:pt idx="255">
                  <c:v>8.602896672176381E-3</c:v>
                </c:pt>
                <c:pt idx="256">
                  <c:v>8.5996548857464709E-3</c:v>
                </c:pt>
                <c:pt idx="257">
                  <c:v>8.5869021767042038E-3</c:v>
                </c:pt>
                <c:pt idx="258">
                  <c:v>8.5837653000411327E-3</c:v>
                </c:pt>
                <c:pt idx="259">
                  <c:v>8.580648020188323E-3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82464"/>
        <c:axId val="442309632"/>
      </c:scatterChart>
      <c:valAx>
        <c:axId val="443182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2309632"/>
        <c:crosses val="autoZero"/>
        <c:crossBetween val="midCat"/>
      </c:valAx>
      <c:valAx>
        <c:axId val="442309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31824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15</xdr:row>
      <xdr:rowOff>114300</xdr:rowOff>
    </xdr:from>
    <xdr:to>
      <xdr:col>15</xdr:col>
      <xdr:colOff>228600</xdr:colOff>
      <xdr:row>45</xdr:row>
      <xdr:rowOff>70866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USD\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690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G7</v>
          </cell>
        </row>
        <row r="8">
          <cell r="D8" t="str">
            <v>H7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>
            <v>12</v>
          </cell>
        </row>
        <row r="8">
          <cell r="D8">
            <v>12</v>
          </cell>
        </row>
      </sheetData>
      <sheetData sheetId="12">
        <row r="7">
          <cell r="D7" t="str">
            <v>1L</v>
          </cell>
        </row>
        <row r="8">
          <cell r="D8" t="str">
            <v>1L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1.9.0 - MS VC++ (version unknown) - Multithreaded Dynamic Runtime library - Release Configuration - Jul 26 2016 13:15:05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167</v>
      </c>
      <c r="E4" s="307"/>
      <c r="G4" s="327"/>
      <c r="H4" s="349" t="s">
        <v>14</v>
      </c>
      <c r="I4" s="350">
        <v>42724.465474537035</v>
      </c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42724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168</v>
      </c>
      <c r="E6" s="307"/>
      <c r="F6" s="82"/>
      <c r="G6" s="327"/>
      <c r="H6" s="321" t="s">
        <v>16</v>
      </c>
      <c r="I6" s="333">
        <f>[1]!TriggerCounter</f>
        <v>690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</v>
      </c>
      <c r="J7" s="246"/>
    </row>
    <row r="8" spans="1:34" x14ac:dyDescent="0.2">
      <c r="B8" s="306"/>
      <c r="C8" s="321" t="s">
        <v>124</v>
      </c>
      <c r="D8" s="318" t="s">
        <v>173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42726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176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169</v>
      </c>
      <c r="I13" s="316" t="s">
        <v>136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170</v>
      </c>
      <c r="I14" s="317" t="s">
        <v>172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171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177</v>
      </c>
      <c r="I16" s="317" t="s">
        <v>179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178</v>
      </c>
      <c r="I17" s="335" t="str">
        <f>I16&amp;"("&amp;LiborCalendar&amp;","&amp;LocalCalendar&amp;")"</f>
        <v>JoinHolidays(UnitedKingdom::Exchange,UnitedStates::Settlement)</v>
      </c>
      <c r="J17" s="307" t="s">
        <v>180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obj_00270#0681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115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obj_0026f#0682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42726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42940</v>
      </c>
      <c r="D35" s="42">
        <f>_xll.qlYieldTSDiscount(D31,C35,,Trigger)</f>
        <v>0.99500646641989599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123</v>
      </c>
      <c r="G2" s="171" t="s">
        <v>127</v>
      </c>
      <c r="H2" s="171" t="s">
        <v>128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119</v>
      </c>
      <c r="AD2" s="171" t="s">
        <v>30</v>
      </c>
      <c r="AE2" s="171" t="s">
        <v>85</v>
      </c>
      <c r="AF2" s="171" t="s">
        <v>86</v>
      </c>
    </row>
    <row r="3" spans="1:32" ht="12.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42725</v>
      </c>
      <c r="E3" s="47">
        <f>_xll.qlInterestRateIndexMaturity($D$10,D3)</f>
        <v>42758</v>
      </c>
      <c r="F3" s="69">
        <f>'Delta 1M'!X25</f>
        <v>9.5941156046422727E-5</v>
      </c>
      <c r="G3" s="53">
        <f>_xll.qlDayCounterYearFraction(DayCounter,SettlementDate,D3,,,Trigger)</f>
        <v>-2.7777777777777779E-3</v>
      </c>
      <c r="H3" s="53">
        <f>_xll.qlDayCounterYearFraction(DayCounter,SettlementDate,E3,,,Trigger)</f>
        <v>8.8888888888888892E-2</v>
      </c>
      <c r="I3" s="53">
        <f>H3-G3</f>
        <v>9.1666666666666674E-2</v>
      </c>
      <c r="J3" s="53">
        <f>(H3^2-G3^2)/2</f>
        <v>3.9467592592592592E-3</v>
      </c>
      <c r="K3" s="53">
        <f>(H3^3-G3^3)/3</f>
        <v>2.3411779835390948E-4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2.341106538637403E-4</v>
      </c>
      <c r="P3" s="97">
        <f t="array" ref="P3:P5">_xll.ohFilter(J3:J7,L3:L7)</f>
        <v>3.9506172839506174E-3</v>
      </c>
      <c r="Q3" s="98">
        <f t="array" ref="Q3:Q5">_xll.ohFilter(I3:I7,L3:L7)</f>
        <v>8.8888888888888892E-2</v>
      </c>
      <c r="R3" s="99"/>
      <c r="S3" s="100">
        <f t="array" ref="S3:S5">MMULT(W3:Y5,U3:U5)</f>
        <v>5.2268137373866208E-3</v>
      </c>
      <c r="T3" s="101"/>
      <c r="U3" s="102">
        <f t="array" ref="U3:U5">_xll.ohFilter(F3:F7,L3:L7)</f>
        <v>9.5941156046422727E-5</v>
      </c>
      <c r="W3" s="96">
        <f t="array" ref="W3:Y5">MINVERSE(O3:Q5)</f>
        <v>775.96638655462255</v>
      </c>
      <c r="X3" s="97">
        <v>-1686.3106532935767</v>
      </c>
      <c r="Y3" s="98">
        <v>980.16806722689114</v>
      </c>
      <c r="AB3" s="23">
        <f>SettlementDate</f>
        <v>42726</v>
      </c>
      <c r="AC3" s="25">
        <f>_xll.qlDayCounterYearFraction(DayCounter,SettlementDate,AB3,,,Trigger)</f>
        <v>0</v>
      </c>
      <c r="AD3" s="20">
        <f t="shared" ref="AD3:AD26" si="0">$S$13</f>
        <v>1.0793380055222556E-3</v>
      </c>
      <c r="AE3" s="20">
        <f t="shared" ref="AE3:AE23" si="1">$S$10+$S$9*AC3</f>
        <v>1.0453450116166278E-3</v>
      </c>
      <c r="AF3" s="20">
        <f t="shared" ref="AF3:AF23" si="2">($S$5+$S$4*AC3+$S$3*AC3^2)</f>
        <v>1.0724470087734475E-3</v>
      </c>
    </row>
    <row r="4" spans="1:32" ht="12.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42726</v>
      </c>
      <c r="E4" s="16">
        <f>_xll.qlInterestRateIndexMaturity($D$10,D4)</f>
        <v>42758</v>
      </c>
      <c r="F4" s="70">
        <f t="array" ref="F4:F7">Delta1M</f>
        <v>9.5941156046422727E-5</v>
      </c>
      <c r="G4" s="25">
        <f>_xll.qlDayCounterYearFraction(DayCounter,SettlementDate,D4,,,Trigger)</f>
        <v>0</v>
      </c>
      <c r="H4" s="25">
        <f>_xll.qlDayCounterYearFraction(DayCounter,SettlementDate,E4,,,Trigger)</f>
        <v>8.8888888888888892E-2</v>
      </c>
      <c r="I4" s="25">
        <f>H4-G4</f>
        <v>8.8888888888888892E-2</v>
      </c>
      <c r="J4" s="25">
        <f>(H4^2-G4^2)/2</f>
        <v>3.9506172839506174E-3</v>
      </c>
      <c r="K4" s="25">
        <f>(H4^3-G4^3)/3</f>
        <v>2.341106538637403E-4</v>
      </c>
      <c r="L4" s="176" t="b">
        <f>IF(D12="fixing",FALSE,TRUE)</f>
        <v>1</v>
      </c>
      <c r="N4" s="377"/>
      <c r="O4" s="96">
        <v>1.5523476794695925E-3</v>
      </c>
      <c r="P4" s="97">
        <v>1.136188271604938E-2</v>
      </c>
      <c r="Q4" s="98">
        <v>8.6111111111111097E-2</v>
      </c>
      <c r="R4" s="103" t="s">
        <v>28</v>
      </c>
      <c r="S4" s="100">
        <v>-1.5468968351546944E-4</v>
      </c>
      <c r="T4" s="103" t="s">
        <v>29</v>
      </c>
      <c r="U4" s="102">
        <v>9.8705869668035392E-5</v>
      </c>
      <c r="W4" s="96">
        <v>-265.08403361344546</v>
      </c>
      <c r="X4" s="97">
        <v>429.38465708864209</v>
      </c>
      <c r="Y4" s="98">
        <v>-172.43697478991601</v>
      </c>
      <c r="AB4" s="24">
        <f>_xll.qlCalendarAdvance(Calendar,AB3,"1d","mf",,Trigger)</f>
        <v>42727</v>
      </c>
      <c r="AC4" s="25">
        <f>_xll.qlDayCounterYearFraction(DayCounter,SettlementDate,AB4,,,Trigger)</f>
        <v>2.7777777777777779E-3</v>
      </c>
      <c r="AD4" s="21">
        <f t="shared" si="0"/>
        <v>1.0793380055222556E-3</v>
      </c>
      <c r="AE4" s="21">
        <f t="shared" si="1"/>
        <v>1.0474695737357296E-3</v>
      </c>
      <c r="AF4" s="21">
        <f t="shared" si="2"/>
        <v>1.0720576455610386E-3</v>
      </c>
    </row>
    <row r="5" spans="1:32" ht="12.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42758</v>
      </c>
      <c r="E5" s="16">
        <f>_xll.qlInterestRateIndexMaturity($D$10,D5)</f>
        <v>42789</v>
      </c>
      <c r="F5" s="70">
        <v>9.8705869668035392E-5</v>
      </c>
      <c r="G5" s="25">
        <f>_xll.qlDayCounterYearFraction(DayCounter,SettlementDate,D5,,,Trigger)</f>
        <v>8.8888888888888892E-2</v>
      </c>
      <c r="H5" s="25">
        <f>_xll.qlDayCounterYearFraction(DayCounter,SettlementDate,E5,,,Trigger)</f>
        <v>0.17499999999999999</v>
      </c>
      <c r="I5" s="25">
        <f>H5-G5</f>
        <v>8.6111111111111097E-2</v>
      </c>
      <c r="J5" s="25">
        <f>(H5^2-G5^2)/2</f>
        <v>1.136188271604938E-2</v>
      </c>
      <c r="K5" s="25">
        <f>(H5^3-G5^3)/3</f>
        <v>1.5523476794695925E-3</v>
      </c>
      <c r="L5" s="176" t="b">
        <v>1</v>
      </c>
      <c r="N5" s="377"/>
      <c r="O5" s="96">
        <v>3.5056012802926382E-3</v>
      </c>
      <c r="P5" s="97">
        <v>1.6419753086419756E-2</v>
      </c>
      <c r="Q5" s="98">
        <v>7.7777777777777779E-2</v>
      </c>
      <c r="R5" s="86"/>
      <c r="S5" s="100">
        <v>1.0724470087734475E-3</v>
      </c>
      <c r="T5" s="103"/>
      <c r="U5" s="102">
        <v>9.9195703648116866E-5</v>
      </c>
      <c r="W5" s="96">
        <v>20.987815126050421</v>
      </c>
      <c r="X5" s="97">
        <v>-14.642450528598541</v>
      </c>
      <c r="Y5" s="98">
        <v>5.0823529411764703</v>
      </c>
      <c r="AB5" s="24">
        <f>_xll.qlCalendarAdvance(Calendar,AB4,"1d","mf",,Trigger)</f>
        <v>42732</v>
      </c>
      <c r="AC5" s="25">
        <f>_xll.qlDayCounterYearFraction(DayCounter,SettlementDate,AB5,,,Trigger)</f>
        <v>1.6666666666666666E-2</v>
      </c>
      <c r="AD5" s="21">
        <f t="shared" si="0"/>
        <v>1.0793380055222556E-3</v>
      </c>
      <c r="AE5" s="21">
        <f t="shared" si="1"/>
        <v>1.0580923843312381E-3</v>
      </c>
      <c r="AF5" s="21">
        <f t="shared" si="2"/>
        <v>1.0713207400863526E-3</v>
      </c>
    </row>
    <row r="6" spans="1:32" ht="12.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42788</v>
      </c>
      <c r="E6" s="16">
        <f>_xll.qlInterestRateIndexMaturity($D$10,D6)</f>
        <v>42816</v>
      </c>
      <c r="F6" s="70">
        <v>9.9195703648116866E-5</v>
      </c>
      <c r="G6" s="25">
        <f>_xll.qlDayCounterYearFraction(DayCounter,SettlementDate,D6,,,Trigger)</f>
        <v>0.17222222222222222</v>
      </c>
      <c r="H6" s="25">
        <f>_xll.qlDayCounterYearFraction(DayCounter,SettlementDate,E6,,,Trigger)</f>
        <v>0.25</v>
      </c>
      <c r="I6" s="25">
        <f>H6-G6</f>
        <v>7.7777777777777779E-2</v>
      </c>
      <c r="J6" s="25">
        <f>(H6^2-G6^2)/2</f>
        <v>1.6419753086419756E-2</v>
      </c>
      <c r="K6" s="25">
        <f>(H6^3-G6^3)/3</f>
        <v>3.5056012802926382E-3</v>
      </c>
      <c r="L6" s="176" t="b">
        <v>1</v>
      </c>
      <c r="S6" s="104"/>
      <c r="T6" s="93"/>
      <c r="U6" s="94"/>
      <c r="AB6" s="24">
        <f>_xll.qlCalendarAdvance(Calendar,AB5,"1d","mf",,Trigger)</f>
        <v>42733</v>
      </c>
      <c r="AC6" s="25">
        <f>_xll.qlDayCounterYearFraction(DayCounter,SettlementDate,AB6,,,Trigger)</f>
        <v>1.9444444444444445E-2</v>
      </c>
      <c r="AD6" s="21">
        <f t="shared" si="0"/>
        <v>1.0793380055222556E-3</v>
      </c>
      <c r="AE6" s="21">
        <f t="shared" si="1"/>
        <v>1.0602169464503399E-3</v>
      </c>
      <c r="AF6" s="21">
        <f t="shared" si="2"/>
        <v>1.0714153411088871E-3</v>
      </c>
    </row>
    <row r="7" spans="1:32" ht="12.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42816</v>
      </c>
      <c r="E7" s="178">
        <f>_xll.qlInterestRateIndexMaturity($D$10,D7)</f>
        <v>42849</v>
      </c>
      <c r="F7" s="179">
        <v>1.1215129426443779E-4</v>
      </c>
      <c r="G7" s="180">
        <f>_xll.qlDayCounterYearFraction(DayCounter,SettlementDate,D7,,,Trigger)</f>
        <v>0.25</v>
      </c>
      <c r="H7" s="180">
        <f>_xll.qlDayCounterYearFraction(DayCounter,SettlementDate,E7,,,Trigger)</f>
        <v>0.34166666666666667</v>
      </c>
      <c r="I7" s="180">
        <f>H7-G7</f>
        <v>9.1666666666666674E-2</v>
      </c>
      <c r="J7" s="180">
        <f>(H7^2-G7^2)/2</f>
        <v>2.7118055555555555E-2</v>
      </c>
      <c r="K7" s="180">
        <f>(H7^3-G7^3)/3</f>
        <v>8.086612654320988E-3</v>
      </c>
      <c r="L7" s="181" t="b">
        <v>0</v>
      </c>
      <c r="S7" s="104"/>
      <c r="T7" s="93"/>
      <c r="U7" s="94"/>
      <c r="AB7" s="24">
        <f>_xll.qlCalendarAdvance(Calendar,AB6,"1d","mf",,Trigger)</f>
        <v>42734</v>
      </c>
      <c r="AC7" s="25">
        <f>_xll.qlDayCounterYearFraction(DayCounter,SettlementDate,AB7,,,Trigger)</f>
        <v>2.2222222222222223E-2</v>
      </c>
      <c r="AD7" s="21">
        <f t="shared" si="0"/>
        <v>1.0793380055222556E-3</v>
      </c>
      <c r="AE7" s="21">
        <f t="shared" si="1"/>
        <v>1.0623415085694416E-3</v>
      </c>
      <c r="AF7" s="21">
        <f t="shared" si="2"/>
        <v>1.0715906028372453E-3</v>
      </c>
    </row>
    <row r="8" spans="1:32" ht="12.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42738</v>
      </c>
      <c r="AC8" s="25">
        <f>_xll.qlDayCounterYearFraction(DayCounter,SettlementDate,AB8,,,Trigger)</f>
        <v>3.3333333333333333E-2</v>
      </c>
      <c r="AD8" s="21">
        <f t="shared" si="0"/>
        <v>1.0793380055222556E-3</v>
      </c>
      <c r="AE8" s="21">
        <f t="shared" si="1"/>
        <v>1.0708397570458484E-3</v>
      </c>
      <c r="AF8" s="21">
        <f t="shared" si="2"/>
        <v>1.073098256808917E-3</v>
      </c>
    </row>
    <row r="9" spans="1:32" ht="12.2" customHeight="1" x14ac:dyDescent="0.2">
      <c r="C9" s="171" t="s">
        <v>134</v>
      </c>
      <c r="D9" s="190" t="s">
        <v>31</v>
      </c>
      <c r="N9" s="376" t="s">
        <v>89</v>
      </c>
      <c r="O9" s="105"/>
      <c r="P9" s="96">
        <f t="array" ref="P9:P10">_xll.ohFilter(J3:J7,L3:L7)</f>
        <v>3.9506172839506174E-3</v>
      </c>
      <c r="Q9" s="98">
        <f t="array" ref="Q9:Q10">_xll.ohFilter(I3:I7,L3:L7)</f>
        <v>8.8888888888888892E-2</v>
      </c>
      <c r="R9" s="378" t="s">
        <v>28</v>
      </c>
      <c r="S9" s="100">
        <f t="array" ref="S9:S10">MMULT(W9:X10,U9:U10)</f>
        <v>7.6484236287661933E-4</v>
      </c>
      <c r="T9" s="378" t="s">
        <v>29</v>
      </c>
      <c r="U9" s="102">
        <f t="array" ref="U9:U10">_xll.ohFilter(F3:F7,L3:L7)</f>
        <v>9.5941156046422727E-5</v>
      </c>
      <c r="W9" s="96">
        <f t="array" ref="W9:X10">MINVERSE(P9:Q10)</f>
        <v>-128.57142857142856</v>
      </c>
      <c r="X9" s="98">
        <v>132.71889400921663</v>
      </c>
      <c r="AB9" s="24">
        <f>_xll.qlCalendarAdvance(Calendar,AB8,"1d","mf",,Trigger)</f>
        <v>42739</v>
      </c>
      <c r="AC9" s="25">
        <f>_xll.qlDayCounterYearFraction(DayCounter,SettlementDate,AB9,,,Trigger)</f>
        <v>3.6111111111111108E-2</v>
      </c>
      <c r="AD9" s="21">
        <f t="shared" si="0"/>
        <v>1.0793380055222556E-3</v>
      </c>
      <c r="AE9" s="21">
        <f t="shared" si="1"/>
        <v>1.0729643191649501E-3</v>
      </c>
      <c r="AF9" s="21">
        <f t="shared" si="2"/>
        <v>1.0736768220663945E-3</v>
      </c>
    </row>
    <row r="10" spans="1:32" ht="12.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1.136188271604938E-2</v>
      </c>
      <c r="Q10" s="98">
        <v>8.6111111111111097E-2</v>
      </c>
      <c r="R10" s="378"/>
      <c r="S10" s="100">
        <v>1.0453450116166278E-3</v>
      </c>
      <c r="T10" s="378"/>
      <c r="U10" s="102">
        <v>9.8705869668035392E-5</v>
      </c>
      <c r="W10" s="96">
        <v>16.964285714285712</v>
      </c>
      <c r="X10" s="98">
        <v>-5.8986175115207384</v>
      </c>
      <c r="AB10" s="24">
        <f>_xll.qlCalendarAdvance(Calendar,AB9,"1d","mf",,Trigger)</f>
        <v>42740</v>
      </c>
      <c r="AC10" s="25">
        <f>_xll.qlDayCounterYearFraction(DayCounter,SettlementDate,AB10,,,Trigger)</f>
        <v>3.888888888888889E-2</v>
      </c>
      <c r="AD10" s="21">
        <f t="shared" si="0"/>
        <v>1.0793380055222556E-3</v>
      </c>
      <c r="AE10" s="21">
        <f t="shared" si="1"/>
        <v>1.0750888812840519E-3</v>
      </c>
      <c r="AF10" s="21">
        <f t="shared" si="2"/>
        <v>1.0743360480296961E-3</v>
      </c>
    </row>
    <row r="11" spans="1:32" ht="12.2" customHeight="1" x14ac:dyDescent="0.2">
      <c r="C11" s="171" t="s">
        <v>126</v>
      </c>
      <c r="D11" s="191" t="s">
        <v>81</v>
      </c>
      <c r="S11" s="104"/>
      <c r="T11" s="93"/>
      <c r="U11" s="94"/>
      <c r="AB11" s="24">
        <f>_xll.qlCalendarAdvance(Calendar,AB10,"1d","mf",,Trigger)</f>
        <v>42741</v>
      </c>
      <c r="AC11" s="25">
        <f>_xll.qlDayCounterYearFraction(DayCounter,SettlementDate,AB11,,,Trigger)</f>
        <v>4.1666666666666664E-2</v>
      </c>
      <c r="AD11" s="21">
        <f t="shared" si="0"/>
        <v>1.0793380055222556E-3</v>
      </c>
      <c r="AE11" s="21">
        <f t="shared" si="1"/>
        <v>1.0772134434031536E-3</v>
      </c>
      <c r="AF11" s="21">
        <f t="shared" si="2"/>
        <v>1.0750759346988214E-3</v>
      </c>
    </row>
    <row r="12" spans="1:32" ht="12.2" customHeight="1" x14ac:dyDescent="0.2">
      <c r="C12" s="171" t="s">
        <v>125</v>
      </c>
      <c r="D12" s="190" t="s">
        <v>131</v>
      </c>
      <c r="S12" s="95" t="s">
        <v>26</v>
      </c>
      <c r="T12" s="93"/>
      <c r="U12" s="94"/>
      <c r="AB12" s="24">
        <f>_xll.qlCalendarAdvance(Calendar,AB11,"1d","mf",,Trigger)</f>
        <v>42744</v>
      </c>
      <c r="AC12" s="25">
        <f>_xll.qlDayCounterYearFraction(DayCounter,SettlementDate,AB12,,,Trigger)</f>
        <v>0.05</v>
      </c>
      <c r="AD12" s="21">
        <f t="shared" si="0"/>
        <v>1.0793380055222556E-3</v>
      </c>
      <c r="AE12" s="21">
        <f t="shared" si="1"/>
        <v>1.0835871297604589E-3</v>
      </c>
      <c r="AF12" s="21">
        <f t="shared" si="2"/>
        <v>1.0777795589411406E-3</v>
      </c>
    </row>
    <row r="13" spans="1:32" ht="12.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8.8888888888888892E-2</v>
      </c>
      <c r="R13" s="106" t="s">
        <v>28</v>
      </c>
      <c r="S13" s="100">
        <f>MMULT(W13,U13)</f>
        <v>1.0793380055222556E-3</v>
      </c>
      <c r="T13" s="106" t="s">
        <v>29</v>
      </c>
      <c r="U13" s="102">
        <f t="array" ref="U13">_xll.ohFilter(F3:F7,L3:L7)</f>
        <v>9.5941156046422727E-5</v>
      </c>
      <c r="W13" s="107">
        <f>MINVERSE(Q13)</f>
        <v>11.25</v>
      </c>
      <c r="AB13" s="24">
        <f>_xll.qlCalendarAdvance(Calendar,AB12,"1d","mf",,Trigger)</f>
        <v>42745</v>
      </c>
      <c r="AC13" s="25">
        <f>_xll.qlDayCounterYearFraction(DayCounter,SettlementDate,AB13,,,Trigger)</f>
        <v>5.2777777777777778E-2</v>
      </c>
      <c r="AD13" s="21">
        <f t="shared" si="0"/>
        <v>1.0793380055222556E-3</v>
      </c>
      <c r="AE13" s="21">
        <f t="shared" si="1"/>
        <v>1.0857116918795604E-3</v>
      </c>
      <c r="AF13" s="21">
        <f t="shared" si="2"/>
        <v>1.0788420884335615E-3</v>
      </c>
    </row>
    <row r="14" spans="1:32" ht="12.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119</v>
      </c>
      <c r="G14" s="172" t="s">
        <v>120</v>
      </c>
      <c r="H14" s="171" t="s">
        <v>121</v>
      </c>
      <c r="I14" s="172" t="s">
        <v>122</v>
      </c>
      <c r="J14" s="189" t="s">
        <v>90</v>
      </c>
      <c r="K14" s="189" t="s">
        <v>89</v>
      </c>
      <c r="L14" s="189" t="s">
        <v>114</v>
      </c>
      <c r="AB14" s="24">
        <f>_xll.qlCalendarAdvance(Calendar,AB13,"1d","mf",,Trigger)</f>
        <v>42746</v>
      </c>
      <c r="AC14" s="25">
        <f>_xll.qlDayCounterYearFraction(DayCounter,SettlementDate,AB14,,,Trigger)</f>
        <v>5.5555555555555552E-2</v>
      </c>
      <c r="AD14" s="21">
        <f t="shared" si="0"/>
        <v>1.0793380055222556E-3</v>
      </c>
      <c r="AE14" s="21">
        <f t="shared" si="1"/>
        <v>1.0878362539986622E-3</v>
      </c>
      <c r="AF14" s="21">
        <f t="shared" si="2"/>
        <v>1.0799852786318061E-3</v>
      </c>
    </row>
    <row r="15" spans="1:32" ht="12.2" customHeight="1" x14ac:dyDescent="0.2">
      <c r="C15" s="182" t="s">
        <v>34</v>
      </c>
      <c r="D15" s="22">
        <f t="shared" ref="D15:D19" si="4">SettlementDate</f>
        <v>42726</v>
      </c>
      <c r="E15" s="23">
        <f>_xll.qlCalendarAdvance(Calendar,SettlementDate,C15,"Following",,Trigger)</f>
        <v>42727</v>
      </c>
      <c r="F15" s="55">
        <f>_xll.qlDayCounterYearFraction(DayCounter,D15,E15,,,Trigger)</f>
        <v>2.7777777777777779E-3</v>
      </c>
      <c r="G15" s="51">
        <f>_xll.qlYieldTSDiscount(Discounting,D15,,AllTriggers)</f>
        <v>0.99996227414614158</v>
      </c>
      <c r="H15" s="51">
        <f>_xll.qlYieldTSDiscount(Discounting,E15,,AllTriggers)</f>
        <v>0.99994359831358015</v>
      </c>
      <c r="I15" s="57">
        <f>(G15/H15-1)/F15</f>
        <v>6.723678948965528E-3</v>
      </c>
      <c r="J15" s="20">
        <f>((1+I15*F15)*EXP($S$13*F15)-1)/F15</f>
        <v>7.8030387311578409E-3</v>
      </c>
      <c r="K15" s="20">
        <f>((1+F15*I15)*EXP($S$10*F15+0.5*$S$9*F15^2)-1)/F15</f>
        <v>7.7701073060509884E-3</v>
      </c>
      <c r="L15" s="20">
        <f>((1+F15*I15)*EXP($S$5*F15+0.5*$S$4*F15^2+1/3*$S$3*F15^3)-1)/F15</f>
        <v>7.7959461774135264E-3</v>
      </c>
      <c r="AB15" s="24">
        <f>_xll.qlCalendarAdvance(Calendar,AB14,"1d","mf",,Trigger)</f>
        <v>42747</v>
      </c>
      <c r="AC15" s="25">
        <f>_xll.qlDayCounterYearFraction(DayCounter,SettlementDate,AB15,,,Trigger)</f>
        <v>5.8333333333333334E-2</v>
      </c>
      <c r="AD15" s="21">
        <f t="shared" si="0"/>
        <v>1.0793380055222556E-3</v>
      </c>
      <c r="AE15" s="21">
        <f t="shared" si="1"/>
        <v>1.0899608161177639E-3</v>
      </c>
      <c r="AF15" s="21">
        <f t="shared" si="2"/>
        <v>1.0812091295358745E-3</v>
      </c>
    </row>
    <row r="16" spans="1:32" ht="12.2" customHeight="1" x14ac:dyDescent="0.2">
      <c r="C16" s="81" t="s">
        <v>35</v>
      </c>
      <c r="D16" s="16">
        <f>SettlementDate</f>
        <v>42726</v>
      </c>
      <c r="E16" s="24">
        <f>_xll.qlCalendarAdvance(Calendar,SettlementDate,C16,"Following",,Trigger)</f>
        <v>42733</v>
      </c>
      <c r="F16" s="25">
        <f>_xll.qlDayCounterYearFraction(DayCounter,D16,E16,,,Trigger)</f>
        <v>1.9444444444444445E-2</v>
      </c>
      <c r="G16" s="52">
        <f>_xll.qlYieldTSDiscount(Discounting,D16,,AllTriggers)</f>
        <v>0.99996227414614158</v>
      </c>
      <c r="H16" s="54">
        <f>_xll.qlYieldTSDiscount(Discounting,E16,,AllTriggers)</f>
        <v>0.99983395674944964</v>
      </c>
      <c r="I16" s="57">
        <f t="shared" ref="I16:I19" si="5">(G16/H16-1)/F16</f>
        <v>6.6002763326343328E-3</v>
      </c>
      <c r="J16" s="21">
        <f t="shared" ref="J16:J19" si="6">((1+I16*F16)*EXP($S$13*F16)-1)/F16</f>
        <v>7.6797641866426548E-3</v>
      </c>
      <c r="K16" s="21">
        <f t="shared" ref="K16:K19" si="7">((1+F16*I16)*EXP($S$10*F16+0.5*$S$9*F16^2)-1)/F16</f>
        <v>7.6532032012772378E-3</v>
      </c>
      <c r="L16" s="21">
        <f t="shared" ref="L16:L19" si="8">((1+F16*I16)*EXP($S$5*F16+0.5*$S$4*F16^2+1/3*$S$3*F16^3)-1)/F16</f>
        <v>7.6720268368532119E-3</v>
      </c>
      <c r="AB16" s="24">
        <f>_xll.qlCalendarAdvance(Calendar,AB15,"1d","mf",,Trigger)</f>
        <v>42748</v>
      </c>
      <c r="AC16" s="25">
        <f>_xll.qlDayCounterYearFraction(DayCounter,SettlementDate,AB16,,,Trigger)</f>
        <v>6.1111111111111109E-2</v>
      </c>
      <c r="AD16" s="21">
        <f t="shared" si="0"/>
        <v>1.0793380055222556E-3</v>
      </c>
      <c r="AE16" s="21">
        <f t="shared" si="1"/>
        <v>1.0920853782368657E-3</v>
      </c>
      <c r="AF16" s="21">
        <f t="shared" si="2"/>
        <v>1.0825136411457669E-3</v>
      </c>
    </row>
    <row r="17" spans="3:32" ht="12.2" customHeight="1" x14ac:dyDescent="0.2">
      <c r="C17" s="81" t="s">
        <v>36</v>
      </c>
      <c r="D17" s="16">
        <f t="shared" si="4"/>
        <v>42726</v>
      </c>
      <c r="E17" s="24">
        <f>_xll.qlCalendarAdvance(Calendar,SettlementDate,C17,"Following",,Trigger)</f>
        <v>42740</v>
      </c>
      <c r="F17" s="25">
        <f>_xll.qlDayCounterYearFraction(DayCounter,D17,E17,,,Trigger)</f>
        <v>3.888888888888889E-2</v>
      </c>
      <c r="G17" s="52">
        <f>_xll.qlYieldTSDiscount(Discounting,D17,,AllTriggers)</f>
        <v>0.99996227414614158</v>
      </c>
      <c r="H17" s="54">
        <f>_xll.qlYieldTSDiscount(Discounting,E17,,AllTriggers)</f>
        <v>0.99971001842351692</v>
      </c>
      <c r="I17" s="57">
        <f t="shared" si="5"/>
        <v>6.4884572576977863E-3</v>
      </c>
      <c r="J17" s="21">
        <f t="shared" si="6"/>
        <v>7.5680902696260788E-3</v>
      </c>
      <c r="K17" s="21">
        <f t="shared" si="7"/>
        <v>7.5489635900544928E-3</v>
      </c>
      <c r="L17" s="21">
        <f t="shared" si="8"/>
        <v>7.5608241974478574E-3</v>
      </c>
      <c r="AB17" s="24">
        <f>_xll.qlCalendarAdvance(Calendar,AB16,"1d","mf",,Trigger)</f>
        <v>42751</v>
      </c>
      <c r="AC17" s="25">
        <f>_xll.qlDayCounterYearFraction(DayCounter,SettlementDate,AB17,,,Trigger)</f>
        <v>6.9444444444444448E-2</v>
      </c>
      <c r="AD17" s="21">
        <f t="shared" si="0"/>
        <v>1.0793380055222556E-3</v>
      </c>
      <c r="AE17" s="21">
        <f t="shared" si="1"/>
        <v>1.0984590645941709E-3</v>
      </c>
      <c r="AF17" s="21">
        <f t="shared" si="2"/>
        <v>1.0869111402103874E-3</v>
      </c>
    </row>
    <row r="18" spans="3:32" ht="12.2" customHeight="1" x14ac:dyDescent="0.2">
      <c r="C18" s="81" t="s">
        <v>37</v>
      </c>
      <c r="D18" s="16">
        <f t="shared" si="4"/>
        <v>42726</v>
      </c>
      <c r="E18" s="24">
        <f>_xll.qlCalendarAdvance(Calendar,SettlementDate,C18,"Following",,Trigger)</f>
        <v>42747</v>
      </c>
      <c r="F18" s="25">
        <f>_xll.qlDayCounterYearFraction(DayCounter,D18,E18,,,Trigger)</f>
        <v>5.8333333333333334E-2</v>
      </c>
      <c r="G18" s="52">
        <f>_xll.qlYieldTSDiscount(Discounting,D18,,AllTriggers)</f>
        <v>0.99996227414614158</v>
      </c>
      <c r="H18" s="54">
        <f>_xll.qlYieldTSDiscount(Discounting,E18,,AllTriggers)</f>
        <v>0.99958843702962685</v>
      </c>
      <c r="I18" s="57">
        <f t="shared" si="5"/>
        <v>6.4112749264629999E-3</v>
      </c>
      <c r="J18" s="21">
        <f t="shared" si="6"/>
        <v>7.4910505864522747E-3</v>
      </c>
      <c r="K18" s="21">
        <f t="shared" si="7"/>
        <v>7.4793603926526231E-3</v>
      </c>
      <c r="L18" s="21">
        <f t="shared" si="8"/>
        <v>7.4855739779103713E-3</v>
      </c>
      <c r="AB18" s="24">
        <f>_xll.qlCalendarAdvance(Calendar,AB17,"1d","mf",,Trigger)</f>
        <v>42752</v>
      </c>
      <c r="AC18" s="25">
        <f>_xll.qlDayCounterYearFraction(DayCounter,SettlementDate,AB18,,,Trigger)</f>
        <v>7.2222222222222215E-2</v>
      </c>
      <c r="AD18" s="21">
        <f t="shared" si="0"/>
        <v>1.0793380055222556E-3</v>
      </c>
      <c r="AE18" s="21">
        <f t="shared" si="1"/>
        <v>1.1005836267132725E-3</v>
      </c>
      <c r="AF18" s="21">
        <f t="shared" si="2"/>
        <v>1.0885382946435752E-3</v>
      </c>
    </row>
    <row r="19" spans="3:32" ht="12.2" customHeight="1" x14ac:dyDescent="0.2">
      <c r="C19" s="183" t="s">
        <v>31</v>
      </c>
      <c r="D19" s="178">
        <f t="shared" si="4"/>
        <v>42726</v>
      </c>
      <c r="E19" s="184">
        <f>_xll.qlCalendarAdvance(Calendar,SettlementDate,C19,"mf",TRUE,Trigger)</f>
        <v>42758</v>
      </c>
      <c r="F19" s="180">
        <f>_xll.qlDayCounterYearFraction(DayCounter,D19,E19,,,Trigger)</f>
        <v>8.8888888888888892E-2</v>
      </c>
      <c r="G19" s="185">
        <f>_xll.qlYieldTSDiscount(Discounting,D19,,AllTriggers)</f>
        <v>0.99996227414614158</v>
      </c>
      <c r="H19" s="186">
        <f>_xll.qlYieldTSDiscount(Discounting,E19,,AllTriggers)</f>
        <v>0.99939728154952057</v>
      </c>
      <c r="I19" s="187">
        <f t="shared" si="5"/>
        <v>6.3600000013311342E-3</v>
      </c>
      <c r="J19" s="26">
        <f t="shared" si="6"/>
        <v>7.4400000000007793E-3</v>
      </c>
      <c r="K19" s="26">
        <f t="shared" si="7"/>
        <v>7.4400000000007793E-3</v>
      </c>
      <c r="L19" s="26">
        <f t="shared" si="8"/>
        <v>7.4400000000007793E-3</v>
      </c>
      <c r="AB19" s="24">
        <f>_xll.qlCalendarAdvance(Calendar,AB18,"1d","mf",,Trigger)</f>
        <v>42753</v>
      </c>
      <c r="AC19" s="25">
        <f>_xll.qlDayCounterYearFraction(DayCounter,SettlementDate,AB19,,,Trigger)</f>
        <v>7.4999999999999997E-2</v>
      </c>
      <c r="AD19" s="21">
        <f t="shared" si="0"/>
        <v>1.0793380055222556E-3</v>
      </c>
      <c r="AE19" s="21">
        <f t="shared" si="1"/>
        <v>1.1027081888323742E-3</v>
      </c>
      <c r="AF19" s="21">
        <f t="shared" si="2"/>
        <v>1.0902461097825869E-3</v>
      </c>
    </row>
    <row r="20" spans="3:32" ht="12.2" customHeight="1" x14ac:dyDescent="0.2">
      <c r="AB20" s="24">
        <f>_xll.qlCalendarAdvance(Calendar,AB19,"1d","mf",,Trigger)</f>
        <v>42754</v>
      </c>
      <c r="AC20" s="25">
        <f>_xll.qlDayCounterYearFraction(DayCounter,SettlementDate,AB20,,,Trigger)</f>
        <v>7.7777777777777779E-2</v>
      </c>
      <c r="AD20" s="21">
        <f t="shared" si="0"/>
        <v>1.0793380055222556E-3</v>
      </c>
      <c r="AE20" s="21">
        <f t="shared" si="1"/>
        <v>1.104832750951476E-3</v>
      </c>
      <c r="AF20" s="21">
        <f t="shared" si="2"/>
        <v>1.0920345856274226E-3</v>
      </c>
    </row>
    <row r="21" spans="3:32" ht="12.2" customHeight="1" x14ac:dyDescent="0.2">
      <c r="C21" s="171" t="s">
        <v>103</v>
      </c>
      <c r="AB21" s="24">
        <f>_xll.qlCalendarAdvance(Calendar,AB20,"1d","mf",,Trigger)</f>
        <v>42755</v>
      </c>
      <c r="AC21" s="25">
        <f>_xll.qlDayCounterYearFraction(DayCounter,SettlementDate,AB21,,,Trigger)</f>
        <v>8.0555555555555561E-2</v>
      </c>
      <c r="AD21" s="21">
        <f t="shared" si="0"/>
        <v>1.0793380055222556E-3</v>
      </c>
      <c r="AE21" s="21">
        <f t="shared" si="1"/>
        <v>1.1069573130705777E-3</v>
      </c>
      <c r="AF21" s="21">
        <f t="shared" si="2"/>
        <v>1.0939037221780821E-3</v>
      </c>
    </row>
    <row r="22" spans="3:32" ht="12.2" customHeight="1" x14ac:dyDescent="0.2">
      <c r="C22" s="113" t="s">
        <v>88</v>
      </c>
      <c r="AB22" s="24">
        <f>_xll.qlCalendarAdvance(Calendar,AB21,"1d","mf",,Trigger)</f>
        <v>42758</v>
      </c>
      <c r="AC22" s="25">
        <f>_xll.qlDayCounterYearFraction(DayCounter,SettlementDate,AB22,,,Trigger)</f>
        <v>8.8888888888888892E-2</v>
      </c>
      <c r="AD22" s="21">
        <f t="shared" si="0"/>
        <v>1.0793380055222556E-3</v>
      </c>
      <c r="AE22" s="21">
        <f t="shared" si="1"/>
        <v>1.1133309994278829E-3</v>
      </c>
      <c r="AF22" s="21">
        <f t="shared" si="2"/>
        <v>1.0999950960650037E-3</v>
      </c>
    </row>
    <row r="23" spans="3:32" ht="12.2" customHeight="1" x14ac:dyDescent="0.2">
      <c r="C23" s="21">
        <f>IF($C$22="FLAT",J15,IF($C$22="linear",K15,L15))</f>
        <v>7.7959461774135264E-3</v>
      </c>
      <c r="AB23" s="24">
        <f>_xll.qlCalendarAdvance(Calendar,AB22,"1d","mf",,Trigger)</f>
        <v>42759</v>
      </c>
      <c r="AC23" s="25">
        <f>_xll.qlDayCounterYearFraction(DayCounter,SettlementDate,AB23,,,Trigger)</f>
        <v>9.166666666666666E-2</v>
      </c>
      <c r="AD23" s="21">
        <f t="shared" si="0"/>
        <v>1.0793380055222556E-3</v>
      </c>
      <c r="AE23" s="21">
        <f t="shared" si="1"/>
        <v>1.1154555615469847E-3</v>
      </c>
      <c r="AF23" s="21">
        <f t="shared" si="2"/>
        <v>1.1021868754389587E-3</v>
      </c>
    </row>
    <row r="24" spans="3:32" ht="12.2" customHeight="1" x14ac:dyDescent="0.2">
      <c r="C24" s="21">
        <f>IF($C$22="FLAT",J16,IF($C$22="linear",K16,L16))</f>
        <v>7.6720268368532119E-3</v>
      </c>
      <c r="AB24" s="24">
        <f>_xll.qlCalendarAdvance(Calendar,AB23,"1d","mf",,Trigger)</f>
        <v>42760</v>
      </c>
      <c r="AC24" s="25">
        <f>_xll.qlDayCounterYearFraction(DayCounter,SettlementDate,AB24,,,Trigger)</f>
        <v>9.4444444444444442E-2</v>
      </c>
      <c r="AD24" s="21">
        <f t="shared" si="0"/>
        <v>1.0793380055222556E-3</v>
      </c>
      <c r="AE24" s="21">
        <f t="shared" ref="AE24:AE26" si="9">$S$10+$S$9*AC24</f>
        <v>1.1175801236660862E-3</v>
      </c>
      <c r="AF24" s="21">
        <f t="shared" ref="AF24:AF26" si="10">($S$5+$S$4*AC24+$S$3*AC24^2)</f>
        <v>1.1044593155187376E-3</v>
      </c>
    </row>
    <row r="25" spans="3:32" ht="12.2" customHeight="1" x14ac:dyDescent="0.2">
      <c r="C25" s="21">
        <f>IF($C$22="FLAT",J17,IF($C$22="linear",K17,L17))</f>
        <v>7.5608241974478574E-3</v>
      </c>
      <c r="AB25" s="24">
        <f>_xll.qlCalendarAdvance(Calendar,AB24,"1d","mf",,Trigger)</f>
        <v>42761</v>
      </c>
      <c r="AC25" s="25">
        <f>_xll.qlDayCounterYearFraction(DayCounter,SettlementDate,AB25,,,Trigger)</f>
        <v>9.7222222222222224E-2</v>
      </c>
      <c r="AD25" s="21">
        <f t="shared" si="0"/>
        <v>1.0793380055222556E-3</v>
      </c>
      <c r="AE25" s="21">
        <f t="shared" si="9"/>
        <v>1.119704685785188E-3</v>
      </c>
      <c r="AF25" s="21">
        <f t="shared" si="10"/>
        <v>1.1068124163043402E-3</v>
      </c>
    </row>
    <row r="26" spans="3:32" ht="12.2" customHeight="1" x14ac:dyDescent="0.2">
      <c r="C26" s="21">
        <f>IF($C$22="FLAT",J18,IF($C$22="linear",K18,L18))</f>
        <v>7.4855739779103713E-3</v>
      </c>
      <c r="AB26" s="184">
        <f>_xll.qlCalendarAdvance(Calendar,AB25,"1d","mf",,Trigger)</f>
        <v>42762</v>
      </c>
      <c r="AC26" s="180">
        <f>_xll.qlDayCounterYearFraction(DayCounter,SettlementDate,AB26,,,Trigger)</f>
        <v>0.1</v>
      </c>
      <c r="AD26" s="26">
        <f t="shared" si="0"/>
        <v>1.0793380055222556E-3</v>
      </c>
      <c r="AE26" s="26">
        <f t="shared" si="9"/>
        <v>1.1218292479042897E-3</v>
      </c>
      <c r="AF26" s="26">
        <f t="shared" si="10"/>
        <v>1.1092461777957668E-3</v>
      </c>
    </row>
    <row r="27" spans="3:32" ht="12.2" customHeight="1" x14ac:dyDescent="0.2">
      <c r="C27" s="26">
        <f>IF($C$22="FLAT",J19,IF($C$22="linear",K19,L19))</f>
        <v>7.4400000000007793E-3</v>
      </c>
    </row>
    <row r="28" spans="3:32" ht="12.2" customHeight="1" x14ac:dyDescent="0.2"/>
    <row r="29" spans="3:32" ht="12.2" customHeight="1" x14ac:dyDescent="0.2"/>
    <row r="30" spans="3:32" ht="12.2" customHeight="1" x14ac:dyDescent="0.2"/>
    <row r="31" spans="3:32" ht="12.2" customHeight="1" x14ac:dyDescent="0.2"/>
    <row r="32" spans="3:32" ht="12.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42725</v>
      </c>
      <c r="E3" s="47">
        <f>_xll.qlInterestRateIndexMaturity($D$10,D3)</f>
        <v>42815</v>
      </c>
      <c r="F3" s="75">
        <f>_xll.qlYieldTSDiscount(Discounting,D3,,AllTriggers)</f>
        <v>0.99998108063572677</v>
      </c>
      <c r="G3" s="75">
        <f>_xll.qlYieldTSDiscount(Discounting,E3,,AllTriggers)</f>
        <v>0.99835871962209766</v>
      </c>
      <c r="H3" s="77">
        <f>_xll.qlDayCounterYearFraction(DayCounter,D3,E3,,,Trigger)</f>
        <v>0.25</v>
      </c>
      <c r="I3" s="79">
        <f>(F3/G3-1)/H3</f>
        <v>6.5001125617181188E-3</v>
      </c>
      <c r="J3" s="69">
        <f>'Delta 3M'!R3</f>
        <v>8.5893464159600907E-4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0.24722222222222223</v>
      </c>
      <c r="M3" s="53">
        <f>L3-K3</f>
        <v>0.25</v>
      </c>
      <c r="N3" s="53">
        <f>(L3^2-K3^2)/2</f>
        <v>3.0555555555555558E-2</v>
      </c>
      <c r="O3" s="53">
        <f>(L3^3-K3^3)/3</f>
        <v>5.0366512345679021E-3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5.208333333333333E-3</v>
      </c>
      <c r="T3" s="97">
        <f t="array" ref="T3:T5">_xll.ohFilter(N3:N7,P3:P7)</f>
        <v>3.125E-2</v>
      </c>
      <c r="U3" s="98">
        <f t="array" ref="U3:U5">_xll.ohFilter(M3:M7,P3:P7)</f>
        <v>0.25</v>
      </c>
      <c r="V3" s="99"/>
      <c r="W3" s="100">
        <f t="array" ref="W3:W5">MMULT(AA3:AC5,Y3:Y5)</f>
        <v>3.2338742397991505E-4</v>
      </c>
      <c r="X3" s="101"/>
      <c r="Y3" s="102">
        <f t="array" ref="Y3:Y5">_xll.ohFilter(J3:J7,P3:P7)</f>
        <v>8.5893464159600907E-4</v>
      </c>
      <c r="AA3" s="96">
        <f t="array" ref="AA3:AC5">MINVERSE(S3:U5)</f>
        <v>265.83988588539029</v>
      </c>
      <c r="AB3" s="97">
        <v>-557.56868828178665</v>
      </c>
      <c r="AC3" s="98">
        <v>301.27147083098288</v>
      </c>
      <c r="AF3" s="23">
        <f>SettlementDate</f>
        <v>42726</v>
      </c>
      <c r="AG3" s="25">
        <f>_xll.qlDayCounterYearFraction(DayCounter,SettlementDate,AF3,,,Trigger)</f>
        <v>0</v>
      </c>
      <c r="AH3" s="20">
        <f t="shared" ref="AH3:AH65" si="0">$W$13</f>
        <v>3.4357385663840363E-3</v>
      </c>
      <c r="AI3" s="20">
        <f t="shared" ref="AI3:AI65" si="1">$W$10+$W$9*AG3</f>
        <v>3.4555556612198063E-3</v>
      </c>
      <c r="AJ3" s="20">
        <f t="shared" ref="AJ3:AJ34" si="2">($W$5+$W$4*AG3+$W$3*AG3^2)</f>
        <v>3.4626257302932117E-3</v>
      </c>
    </row>
    <row r="4" spans="1:36" ht="12.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42726</v>
      </c>
      <c r="E4" s="16">
        <f>_xll.qlInterestRateIndexMaturity($D$10,D4)</f>
        <v>42816</v>
      </c>
      <c r="F4" s="76">
        <f>_xll.qlYieldTSDiscount(Discounting,D4,,AllTriggers)</f>
        <v>0.99996227414614158</v>
      </c>
      <c r="G4" s="76">
        <f>_xll.qlYieldTSDiscount(Discounting,E4,,AllTriggers)</f>
        <v>0.99833997169213695</v>
      </c>
      <c r="H4" s="78">
        <f>_xll.qlDayCounterYearFraction(DayCounter,D4,E4,,,Trigger)</f>
        <v>0.25</v>
      </c>
      <c r="I4" s="17">
        <f t="shared" ref="I4:I7" si="3">(F4/G4-1)/H4</f>
        <v>6.5000000000194902E-3</v>
      </c>
      <c r="J4" s="70">
        <f>LN((1+(_xll.qlInterpolationInterpolate(B3Minterpolation,D4,TRUE,AllTriggers)+I4)*H4)/(1+I4*H4))</f>
        <v>8.5893464159600907E-4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</v>
      </c>
      <c r="M4" s="25">
        <f>L4-K4</f>
        <v>0.25</v>
      </c>
      <c r="N4" s="25">
        <f>(L4^2-K4^2)/2</f>
        <v>3.125E-2</v>
      </c>
      <c r="O4" s="25">
        <f>(L4^3-K4^3)/3</f>
        <v>5.208333333333333E-3</v>
      </c>
      <c r="P4" s="176" t="b">
        <f>IF(D12="fixing",FALSE,TRUE)</f>
        <v>1</v>
      </c>
      <c r="R4" s="377"/>
      <c r="S4" s="96">
        <v>1.306083533379058E-2</v>
      </c>
      <c r="T4" s="97">
        <v>5.4417438271604938E-2</v>
      </c>
      <c r="U4" s="98">
        <v>0.25277777777777777</v>
      </c>
      <c r="V4" s="103" t="s">
        <v>28</v>
      </c>
      <c r="W4" s="100">
        <v>-2.6899521527007364E-4</v>
      </c>
      <c r="X4" s="103" t="s">
        <v>29</v>
      </c>
      <c r="Y4" s="102">
        <v>8.6486051675097758E-4</v>
      </c>
      <c r="AA4" s="96">
        <v>-135.10981173447132</v>
      </c>
      <c r="AB4" s="97">
        <v>234.2678317356191</v>
      </c>
      <c r="AC4" s="98">
        <v>-102.90437788583058</v>
      </c>
      <c r="AF4" s="24">
        <f>_xll.qlCalendarAdvance(Calendar,AF3,"1d","mf",,Trigger)</f>
        <v>42727</v>
      </c>
      <c r="AG4" s="25">
        <f>_xll.qlDayCounterYearFraction(DayCounter,SettlementDate,AF4,,,Trigger)</f>
        <v>2.7777777777777779E-3</v>
      </c>
      <c r="AH4" s="21">
        <f t="shared" si="0"/>
        <v>3.4357385663840363E-3</v>
      </c>
      <c r="AI4" s="21">
        <f t="shared" si="1"/>
        <v>3.4551152813345671E-3</v>
      </c>
      <c r="AJ4" s="21">
        <f t="shared" si="2"/>
        <v>3.4618810166352392E-3</v>
      </c>
    </row>
    <row r="5" spans="1:36" ht="12.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42758</v>
      </c>
      <c r="E5" s="16">
        <f>_xll.qlInterestRateIndexMaturity($D$10,D5)</f>
        <v>42849</v>
      </c>
      <c r="F5" s="76">
        <f>_xll.qlYieldTSDiscount(Discounting,D5,,AllTriggers)</f>
        <v>0.99939728154952057</v>
      </c>
      <c r="G5" s="76">
        <f>_xll.qlYieldTSDiscount(Discounting,E5,,AllTriggers)</f>
        <v>0.99769882807152521</v>
      </c>
      <c r="H5" s="78">
        <f>_xll.qlDayCounterYearFraction(DayCounter,D5,E5,,,Trigger)</f>
        <v>0.25277777777777777</v>
      </c>
      <c r="I5" s="17">
        <f t="shared" si="3"/>
        <v>6.7346542134693425E-3</v>
      </c>
      <c r="J5" s="70">
        <f>LN((1+(_xll.qlInterpolationInterpolate(B3Minterpolation,D5,TRUE,AllTriggers)+I5)*H5)/(1+I5*H5))</f>
        <v>8.6486051675097758E-4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0.34166666666666667</v>
      </c>
      <c r="M5" s="25">
        <f>L5-K5</f>
        <v>0.25277777777777777</v>
      </c>
      <c r="N5" s="25">
        <f>(L5^2-K5^2)/2</f>
        <v>5.4417438271604938E-2</v>
      </c>
      <c r="O5" s="25">
        <f>(L5^3-K5^3)/3</f>
        <v>1.306083533379058E-2</v>
      </c>
      <c r="P5" s="176" t="b">
        <v>1</v>
      </c>
      <c r="R5" s="377"/>
      <c r="S5" s="96">
        <v>2.2895397519433012E-2</v>
      </c>
      <c r="T5" s="97">
        <v>7.3136574074074076E-2</v>
      </c>
      <c r="U5" s="98">
        <v>0.24722222222222223</v>
      </c>
      <c r="V5" s="86"/>
      <c r="W5" s="100">
        <v>3.4626257302932117E-3</v>
      </c>
      <c r="X5" s="103"/>
      <c r="Y5" s="102">
        <v>8.4376872290456732E-4</v>
      </c>
      <c r="AA5" s="96">
        <v>15.350395510863287</v>
      </c>
      <c r="AB5" s="97">
        <v>-17.667464627748501</v>
      </c>
      <c r="AC5" s="98">
        <v>6.586558260083347</v>
      </c>
      <c r="AF5" s="24">
        <f>_xll.qlCalendarAdvance(Calendar,AF4,"1d","mf",,Trigger)</f>
        <v>42732</v>
      </c>
      <c r="AG5" s="25">
        <f>_xll.qlDayCounterYearFraction(DayCounter,SettlementDate,AF5,,,Trigger)</f>
        <v>1.6666666666666666E-2</v>
      </c>
      <c r="AH5" s="21">
        <f t="shared" si="0"/>
        <v>3.4357385663840363E-3</v>
      </c>
      <c r="AI5" s="21">
        <f t="shared" si="1"/>
        <v>3.4529133819083701E-3</v>
      </c>
      <c r="AJ5" s="21">
        <f t="shared" si="2"/>
        <v>3.4582323065453714E-3</v>
      </c>
    </row>
    <row r="6" spans="1:36" ht="12.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42788</v>
      </c>
      <c r="E6" s="16">
        <f>_xll.qlInterestRateIndexMaturity($D$10,D6)</f>
        <v>42877</v>
      </c>
      <c r="F6" s="76">
        <f>_xll.qlYieldTSDiscount(Discounting,D6,,AllTriggers)</f>
        <v>0.99885443359493531</v>
      </c>
      <c r="G6" s="76">
        <f>_xll.qlYieldTSDiscount(Discounting,E6,,AllTriggers)</f>
        <v>0.99713078279800615</v>
      </c>
      <c r="H6" s="78">
        <f>_xll.qlDayCounterYearFraction(DayCounter,D6,E6,,,Trigger)</f>
        <v>0.24722222222222223</v>
      </c>
      <c r="I6" s="17">
        <f t="shared" si="3"/>
        <v>6.9921325863590419E-3</v>
      </c>
      <c r="J6" s="70">
        <f>LN((1+(_xll.qlInterpolationInterpolate(B3Minterpolation,D6,TRUE,AllTriggers)+I6)*H6)/(1+I6*H6))</f>
        <v>8.4376872290456732E-4</v>
      </c>
      <c r="K6" s="25">
        <f>_xll.qlDayCounterYearFraction(DayCounter,SettlementDate,D6,,,Trigger)</f>
        <v>0.17222222222222222</v>
      </c>
      <c r="L6" s="25">
        <f>_xll.qlDayCounterYearFraction(DayCounter,SettlementDate,E6,,,Trigger)</f>
        <v>0.41944444444444445</v>
      </c>
      <c r="M6" s="25">
        <f>L6-K6</f>
        <v>0.24722222222222223</v>
      </c>
      <c r="N6" s="25">
        <f>(L6^2-K6^2)/2</f>
        <v>7.3136574074074076E-2</v>
      </c>
      <c r="O6" s="25">
        <f>(L6^3-K6^3)/3</f>
        <v>2.2895397519433012E-2</v>
      </c>
      <c r="P6" s="176" t="b">
        <v>1</v>
      </c>
      <c r="W6" s="104"/>
      <c r="X6" s="93"/>
      <c r="Y6" s="94"/>
      <c r="AF6" s="24">
        <f>_xll.qlCalendarAdvance(Calendar,AF5,"1d","mf",,Trigger)</f>
        <v>42733</v>
      </c>
      <c r="AG6" s="25">
        <f>_xll.qlDayCounterYearFraction(DayCounter,SettlementDate,AF6,,,Trigger)</f>
        <v>1.9444444444444445E-2</v>
      </c>
      <c r="AH6" s="21">
        <f t="shared" si="0"/>
        <v>3.4357385663840363E-3</v>
      </c>
      <c r="AI6" s="21">
        <f t="shared" si="1"/>
        <v>3.452473002023131E-3</v>
      </c>
      <c r="AJ6" s="21">
        <f t="shared" si="2"/>
        <v>3.4575175361673972E-3</v>
      </c>
    </row>
    <row r="7" spans="1:36" ht="12.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42816</v>
      </c>
      <c r="E7" s="178">
        <f>_xll.qlInterestRateIndexMaturity($D$10,D7)</f>
        <v>42908</v>
      </c>
      <c r="F7" s="192">
        <f>_xll.qlYieldTSDiscount(Discounting,D7,,AllTriggers)</f>
        <v>0.99833997169213695</v>
      </c>
      <c r="G7" s="192">
        <f>_xll.qlYieldTSDiscount(Discounting,E7,,AllTriggers)</f>
        <v>0.99646109736266397</v>
      </c>
      <c r="H7" s="193">
        <f>_xll.qlDayCounterYearFraction(DayCounter,D7,E7,,,Trigger)</f>
        <v>0.25555555555555554</v>
      </c>
      <c r="I7" s="194">
        <f t="shared" si="3"/>
        <v>7.3782277711339451E-3</v>
      </c>
      <c r="J7" s="179">
        <f>LN((1+(_xll.qlInterpolationInterpolate(B3Minterpolation,D7,TRUE,AllTriggers)+I7)*H7)/(1+I7*H7))</f>
        <v>8.7206858873189487E-4</v>
      </c>
      <c r="K7" s="180">
        <f>_xll.qlDayCounterYearFraction(DayCounter,SettlementDate,D7,,,Trigger)</f>
        <v>0.25</v>
      </c>
      <c r="L7" s="180">
        <f>_xll.qlDayCounterYearFraction(DayCounter,SettlementDate,E7,,,Trigger)</f>
        <v>0.50555555555555554</v>
      </c>
      <c r="M7" s="180">
        <f>L7-K7</f>
        <v>0.25555555555555554</v>
      </c>
      <c r="N7" s="180">
        <f>(L7^2-K7^2)/2</f>
        <v>9.654320987654319E-2</v>
      </c>
      <c r="O7" s="180">
        <f>(L7^3-K7^3)/3</f>
        <v>3.7862711476908999E-2</v>
      </c>
      <c r="P7" s="181" t="b">
        <v>0</v>
      </c>
      <c r="W7" s="104"/>
      <c r="X7" s="93"/>
      <c r="Y7" s="94"/>
      <c r="AF7" s="24">
        <f>_xll.qlCalendarAdvance(Calendar,AF6,"1d","mf",,Trigger)</f>
        <v>42734</v>
      </c>
      <c r="AG7" s="25">
        <f>_xll.qlDayCounterYearFraction(DayCounter,SettlementDate,AF7,,,Trigger)</f>
        <v>2.2222222222222223E-2</v>
      </c>
      <c r="AH7" s="21">
        <f t="shared" si="0"/>
        <v>3.4357385663840363E-3</v>
      </c>
      <c r="AI7" s="21">
        <f t="shared" si="1"/>
        <v>3.4520326221378914E-3</v>
      </c>
      <c r="AJ7" s="21">
        <f t="shared" si="2"/>
        <v>3.4568077563360894E-3</v>
      </c>
    </row>
    <row r="8" spans="1:36" ht="12.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42738</v>
      </c>
      <c r="AG8" s="25">
        <f>_xll.qlDayCounterYearFraction(DayCounter,SettlementDate,AF8,,,Trigger)</f>
        <v>3.3333333333333333E-2</v>
      </c>
      <c r="AH8" s="21">
        <f t="shared" si="0"/>
        <v>3.4357385663840363E-3</v>
      </c>
      <c r="AI8" s="21">
        <f t="shared" si="1"/>
        <v>3.450271102596934E-3</v>
      </c>
      <c r="AJ8" s="21">
        <f t="shared" si="2"/>
        <v>3.4540185424775205E-3</v>
      </c>
    </row>
    <row r="9" spans="1:36" ht="12.2" customHeight="1" x14ac:dyDescent="0.2">
      <c r="C9" s="171" t="s">
        <v>134</v>
      </c>
      <c r="D9" s="190" t="s">
        <v>32</v>
      </c>
      <c r="R9" s="376" t="s">
        <v>89</v>
      </c>
      <c r="S9" s="105"/>
      <c r="T9" s="96">
        <f t="array" ref="T9:T10">_xll.ohFilter(N3:N7,P3:P7)</f>
        <v>3.125E-2</v>
      </c>
      <c r="U9" s="98">
        <f t="array" ref="U9:U10">_xll.ohFilter(M3:M7,P3:P7)</f>
        <v>0.25</v>
      </c>
      <c r="V9" s="378" t="s">
        <v>28</v>
      </c>
      <c r="W9" s="100">
        <f t="array" ref="W9:W10">MMULT(AA9:AB10,Y9:Y10)</f>
        <v>-1.5853675868616329E-4</v>
      </c>
      <c r="X9" s="378" t="s">
        <v>29</v>
      </c>
      <c r="Y9" s="102">
        <f t="array" ref="Y9:Y10">_xll.ohFilter(J3:J7,P3:P7)</f>
        <v>8.5893464159600907E-4</v>
      </c>
      <c r="AA9" s="96">
        <f t="array" ref="AA9:AB10">MINVERSE(T9:U10)</f>
        <v>-44.307692307692299</v>
      </c>
      <c r="AB9" s="98">
        <v>43.820794590025351</v>
      </c>
      <c r="AF9" s="24">
        <f>_xll.qlCalendarAdvance(Calendar,AF8,"1d","mf",,Trigger)</f>
        <v>42739</v>
      </c>
      <c r="AG9" s="25">
        <f>_xll.qlDayCounterYearFraction(DayCounter,SettlementDate,AF9,,,Trigger)</f>
        <v>3.6111111111111108E-2</v>
      </c>
      <c r="AH9" s="21">
        <f t="shared" si="0"/>
        <v>3.4357385663840363E-3</v>
      </c>
      <c r="AI9" s="21">
        <f t="shared" si="1"/>
        <v>3.4498307227116948E-3</v>
      </c>
      <c r="AJ9" s="21">
        <f t="shared" si="2"/>
        <v>3.4533337153795441E-3</v>
      </c>
    </row>
    <row r="10" spans="1:36" ht="12.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5.4417438271604938E-2</v>
      </c>
      <c r="U10" s="98">
        <v>0.25277777777777777</v>
      </c>
      <c r="V10" s="378"/>
      <c r="W10" s="100">
        <v>3.4555556612198063E-3</v>
      </c>
      <c r="X10" s="378"/>
      <c r="Y10" s="102">
        <v>8.6486051675097758E-4</v>
      </c>
      <c r="AA10" s="96">
        <v>9.5384615384615365</v>
      </c>
      <c r="AB10" s="98">
        <v>-5.4775993237531688</v>
      </c>
      <c r="AF10" s="24">
        <f>_xll.qlCalendarAdvance(Calendar,AF9,"1d","mf",,Trigger)</f>
        <v>42740</v>
      </c>
      <c r="AG10" s="25">
        <f>_xll.qlDayCounterYearFraction(DayCounter,SettlementDate,AF10,,,Trigger)</f>
        <v>3.888888888888889E-2</v>
      </c>
      <c r="AH10" s="21">
        <f t="shared" si="0"/>
        <v>3.4357385663840363E-3</v>
      </c>
      <c r="AI10" s="21">
        <f t="shared" si="1"/>
        <v>3.4493903428264553E-3</v>
      </c>
      <c r="AJ10" s="21">
        <f t="shared" si="2"/>
        <v>3.4526538788282341E-3</v>
      </c>
    </row>
    <row r="11" spans="1:36" ht="12.2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42741</v>
      </c>
      <c r="AG11" s="25">
        <f>_xll.qlDayCounterYearFraction(DayCounter,SettlementDate,AF11,,,Trigger)</f>
        <v>4.1666666666666664E-2</v>
      </c>
      <c r="AH11" s="21">
        <f t="shared" si="0"/>
        <v>3.4357385663840363E-3</v>
      </c>
      <c r="AI11" s="21">
        <f t="shared" si="1"/>
        <v>3.4489499629412161E-3</v>
      </c>
      <c r="AJ11" s="21">
        <f t="shared" si="2"/>
        <v>3.4519790328235906E-3</v>
      </c>
    </row>
    <row r="12" spans="1:36" ht="12.2" customHeight="1" x14ac:dyDescent="0.2">
      <c r="C12" s="171" t="s">
        <v>125</v>
      </c>
      <c r="D12" s="190" t="s">
        <v>129</v>
      </c>
      <c r="W12" s="95" t="s">
        <v>26</v>
      </c>
      <c r="X12" s="93"/>
      <c r="Y12" s="94"/>
      <c r="AF12" s="24">
        <f>_xll.qlCalendarAdvance(Calendar,AF11,"1d","mf",,Trigger)</f>
        <v>42744</v>
      </c>
      <c r="AG12" s="25">
        <f>_xll.qlDayCounterYearFraction(DayCounter,SettlementDate,AF12,,,Trigger)</f>
        <v>0.05</v>
      </c>
      <c r="AH12" s="21">
        <f t="shared" si="0"/>
        <v>3.4357385663840363E-3</v>
      </c>
      <c r="AI12" s="21">
        <f t="shared" si="1"/>
        <v>3.4476288232854983E-3</v>
      </c>
      <c r="AJ12" s="21">
        <f t="shared" si="2"/>
        <v>3.4499844380896576E-3</v>
      </c>
    </row>
    <row r="13" spans="1:36" ht="12.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</v>
      </c>
      <c r="V13" s="106" t="s">
        <v>28</v>
      </c>
      <c r="W13" s="100">
        <f>MMULT(AA13,Y13)</f>
        <v>3.4357385663840363E-3</v>
      </c>
      <c r="X13" s="106" t="s">
        <v>29</v>
      </c>
      <c r="Y13" s="102">
        <f t="array" ref="Y13">_xll.ohFilter(J3:J7,P3:P7)</f>
        <v>8.5893464159600907E-4</v>
      </c>
      <c r="AA13" s="107">
        <f>MINVERSE(U13)</f>
        <v>4</v>
      </c>
      <c r="AF13" s="24">
        <f>_xll.qlCalendarAdvance(Calendar,AF12,"1d","mf",,Trigger)</f>
        <v>42745</v>
      </c>
      <c r="AG13" s="25">
        <f>_xll.qlDayCounterYearFraction(DayCounter,SettlementDate,AF13,,,Trigger)</f>
        <v>5.2777777777777778E-2</v>
      </c>
      <c r="AH13" s="21">
        <f t="shared" si="0"/>
        <v>3.4357385663840363E-3</v>
      </c>
      <c r="AI13" s="21">
        <f t="shared" si="1"/>
        <v>3.4471884434002587E-3</v>
      </c>
      <c r="AJ13" s="21">
        <f t="shared" si="2"/>
        <v>3.4493295542716799E-3</v>
      </c>
    </row>
    <row r="14" spans="1:36" ht="12.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AF14" s="24">
        <f>_xll.qlCalendarAdvance(Calendar,AF13,"1d","mf",,Trigger)</f>
        <v>42746</v>
      </c>
      <c r="AG14" s="25">
        <f>_xll.qlDayCounterYearFraction(DayCounter,SettlementDate,AF14,,,Trigger)</f>
        <v>5.5555555555555552E-2</v>
      </c>
      <c r="AH14" s="21">
        <f t="shared" si="0"/>
        <v>3.4357385663840363E-3</v>
      </c>
      <c r="AI14" s="21">
        <f t="shared" si="1"/>
        <v>3.4467480635150195E-3</v>
      </c>
      <c r="AJ14" s="21">
        <f t="shared" si="2"/>
        <v>3.4486796610003682E-3</v>
      </c>
    </row>
    <row r="15" spans="1:36" ht="12.2" customHeight="1" x14ac:dyDescent="0.2">
      <c r="C15" s="182" t="s">
        <v>34</v>
      </c>
      <c r="D15" s="22">
        <f t="shared" ref="D15:D21" si="5">SettlementDate</f>
        <v>42726</v>
      </c>
      <c r="E15" s="23">
        <f>_xll.qlCalendarAdvance(Calendar,SettlementDate,C15,"Following",,Trigger)</f>
        <v>42727</v>
      </c>
      <c r="F15" s="18"/>
      <c r="G15" s="18"/>
      <c r="H15" s="18"/>
      <c r="I15" s="18"/>
      <c r="J15" s="55">
        <f>_xll.qlDayCounterYearFraction(DayCounter,D15,E15,,,Trigger)</f>
        <v>2.7777777777777779E-3</v>
      </c>
      <c r="K15" s="51">
        <f>_xll.qlYieldTSDiscount(Discounting,D15,,AllTriggers)</f>
        <v>0.99996227414614158</v>
      </c>
      <c r="L15" s="66">
        <f>_xll.qlYieldTSDiscount(Discounting,E15,,AllTriggers)</f>
        <v>0.99994359831358015</v>
      </c>
      <c r="M15" s="57">
        <f>(K15/L15-1)/J15</f>
        <v>6.723678948965528E-3</v>
      </c>
      <c r="N15" s="20">
        <f>((1+M15*J15)*EXP($W$13*J15)-1)/J15</f>
        <v>1.0159498079529428E-2</v>
      </c>
      <c r="O15" s="20">
        <f>((1+J15*M15)*EXP($W$10*J15+0.5*$W$9*J15^2)-1)/J15</f>
        <v>1.0179095537905525E-2</v>
      </c>
      <c r="P15" s="20">
        <f t="shared" ref="P15:P21" si="6">((1+J15*M15)*EXP($W$5*J15+0.5*$W$4*J15^2+1/3*$W$3*J15^3)-1)/J15</f>
        <v>1.0186013219932732E-2</v>
      </c>
      <c r="AF15" s="24">
        <f>_xll.qlCalendarAdvance(Calendar,AF14,"1d","mf",,Trigger)</f>
        <v>42747</v>
      </c>
      <c r="AG15" s="25">
        <f>_xll.qlDayCounterYearFraction(DayCounter,SettlementDate,AF15,,,Trigger)</f>
        <v>5.8333333333333334E-2</v>
      </c>
      <c r="AH15" s="21">
        <f t="shared" si="0"/>
        <v>3.4357385663840363E-3</v>
      </c>
      <c r="AI15" s="21">
        <f t="shared" si="1"/>
        <v>3.44630768362978E-3</v>
      </c>
      <c r="AJ15" s="21">
        <f t="shared" si="2"/>
        <v>3.4480347582757226E-3</v>
      </c>
    </row>
    <row r="16" spans="1:36" ht="12.2" customHeight="1" x14ac:dyDescent="0.2">
      <c r="C16" s="81" t="s">
        <v>35</v>
      </c>
      <c r="D16" s="16">
        <f>SettlementDate</f>
        <v>42726</v>
      </c>
      <c r="E16" s="24">
        <f>_xll.qlCalendarAdvance(Calendar,SettlementDate,C16,"Following",,Trigger)</f>
        <v>42733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0.99996227414614158</v>
      </c>
      <c r="L16" s="67">
        <f>_xll.qlYieldTSDiscount(Discounting,E16,,AllTriggers)</f>
        <v>0.99983395674944964</v>
      </c>
      <c r="M16" s="57">
        <f t="shared" ref="M16:M21" si="7">(K16/L16-1)/J16</f>
        <v>6.6002763326343328E-3</v>
      </c>
      <c r="N16" s="21">
        <f t="shared" ref="N16:N20" si="8">((1+M16*J16)*EXP($W$13*J16)-1)/J16</f>
        <v>1.0036570618576133E-2</v>
      </c>
      <c r="O16" s="21">
        <f t="shared" ref="O16:O20" si="9">((1+J16*M16)*EXP($W$10*J16+0.5*$W$9*J16^2)-1)/J16</f>
        <v>1.0054849953673133E-2</v>
      </c>
      <c r="P16" s="21">
        <f t="shared" si="6"/>
        <v>1.0060888057849786E-2</v>
      </c>
      <c r="AF16" s="24">
        <f>_xll.qlCalendarAdvance(Calendar,AF15,"1d","mf",,Trigger)</f>
        <v>42748</v>
      </c>
      <c r="AG16" s="25">
        <f>_xll.qlDayCounterYearFraction(DayCounter,SettlementDate,AF16,,,Trigger)</f>
        <v>6.1111111111111109E-2</v>
      </c>
      <c r="AH16" s="21">
        <f t="shared" si="0"/>
        <v>3.4357385663840363E-3</v>
      </c>
      <c r="AI16" s="21">
        <f t="shared" si="1"/>
        <v>3.4458673037445408E-3</v>
      </c>
      <c r="AJ16" s="21">
        <f t="shared" si="2"/>
        <v>3.4473948460977434E-3</v>
      </c>
    </row>
    <row r="17" spans="3:36" ht="12.2" customHeight="1" x14ac:dyDescent="0.2">
      <c r="C17" s="81" t="s">
        <v>36</v>
      </c>
      <c r="D17" s="16">
        <f t="shared" si="5"/>
        <v>42726</v>
      </c>
      <c r="E17" s="24">
        <f>_xll.qlCalendarAdvance(Calendar,SettlementDate,C17,"Following",,Trigger)</f>
        <v>42740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0.99996227414614158</v>
      </c>
      <c r="L17" s="67">
        <f>_xll.qlYieldTSDiscount(Discounting,E17,,AllTriggers)</f>
        <v>0.99971001842351692</v>
      </c>
      <c r="M17" s="57">
        <f t="shared" si="7"/>
        <v>6.4884572576977863E-3</v>
      </c>
      <c r="N17" s="21">
        <f t="shared" si="8"/>
        <v>9.9252923563827467E-3</v>
      </c>
      <c r="O17" s="21">
        <f t="shared" si="9"/>
        <v>9.9420332566830492E-3</v>
      </c>
      <c r="P17" s="21">
        <f t="shared" si="6"/>
        <v>9.9471205136130482E-3</v>
      </c>
      <c r="AF17" s="24">
        <f>_xll.qlCalendarAdvance(Calendar,AF16,"1d","mf",,Trigger)</f>
        <v>42751</v>
      </c>
      <c r="AG17" s="25">
        <f>_xll.qlDayCounterYearFraction(DayCounter,SettlementDate,AF17,,,Trigger)</f>
        <v>6.9444444444444448E-2</v>
      </c>
      <c r="AH17" s="21">
        <f t="shared" si="0"/>
        <v>3.4357385663840363E-3</v>
      </c>
      <c r="AI17" s="21">
        <f t="shared" si="1"/>
        <v>3.4445461640888225E-3</v>
      </c>
      <c r="AJ17" s="21">
        <f t="shared" si="2"/>
        <v>3.4455050528438042E-3</v>
      </c>
    </row>
    <row r="18" spans="3:36" ht="12.2" customHeight="1" x14ac:dyDescent="0.2">
      <c r="C18" s="81" t="s">
        <v>37</v>
      </c>
      <c r="D18" s="16">
        <f t="shared" si="5"/>
        <v>42726</v>
      </c>
      <c r="E18" s="24">
        <f>_xll.qlCalendarAdvance(Calendar,SettlementDate,C18,"Following",,Trigger)</f>
        <v>42747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0.99996227414614158</v>
      </c>
      <c r="L18" s="67">
        <f>_xll.qlYieldTSDiscount(Discounting,E18,,AllTriggers)</f>
        <v>0.99958843702962685</v>
      </c>
      <c r="M18" s="57">
        <f t="shared" si="7"/>
        <v>6.4112749264629999E-3</v>
      </c>
      <c r="N18" s="21">
        <f t="shared" si="8"/>
        <v>9.8486428721183163E-3</v>
      </c>
      <c r="O18" s="21">
        <f t="shared" si="9"/>
        <v>9.8638447134012444E-3</v>
      </c>
      <c r="P18" s="21">
        <f t="shared" si="6"/>
        <v>9.8680623085581742E-3</v>
      </c>
      <c r="AF18" s="24">
        <f>_xll.qlCalendarAdvance(Calendar,AF17,"1d","mf",,Trigger)</f>
        <v>42752</v>
      </c>
      <c r="AG18" s="25">
        <f>_xll.qlDayCounterYearFraction(DayCounter,SettlementDate,AF18,,,Trigger)</f>
        <v>7.2222222222222215E-2</v>
      </c>
      <c r="AH18" s="21">
        <f t="shared" si="0"/>
        <v>3.4357385663840363E-3</v>
      </c>
      <c r="AI18" s="21">
        <f t="shared" si="1"/>
        <v>3.4441057842035834E-3</v>
      </c>
      <c r="AJ18" s="21">
        <f t="shared" si="2"/>
        <v>3.4448851028524904E-3</v>
      </c>
    </row>
    <row r="19" spans="3:36" ht="12.2" customHeight="1" x14ac:dyDescent="0.2">
      <c r="C19" s="81" t="s">
        <v>31</v>
      </c>
      <c r="D19" s="16">
        <f t="shared" si="5"/>
        <v>42726</v>
      </c>
      <c r="E19" s="24">
        <f>_xll.qlCalendarAdvance(Calendar,SettlementDate,C19,"mf",TRUE,Trigger)</f>
        <v>42758</v>
      </c>
      <c r="F19" s="18"/>
      <c r="G19" s="18"/>
      <c r="H19" s="18"/>
      <c r="I19" s="18"/>
      <c r="J19" s="25">
        <f>_xll.qlDayCounterYearFraction(DayCounter,D19,E19,,,Trigger)</f>
        <v>8.8888888888888892E-2</v>
      </c>
      <c r="K19" s="52">
        <f>_xll.qlYieldTSDiscount(Discounting,D19,,AllTriggers)</f>
        <v>0.99996227414614158</v>
      </c>
      <c r="L19" s="67">
        <f>_xll.qlYieldTSDiscount(Discounting,E19,,AllTriggers)</f>
        <v>0.99939728154952057</v>
      </c>
      <c r="M19" s="57">
        <f t="shared" si="7"/>
        <v>6.3600000013311342E-3</v>
      </c>
      <c r="N19" s="21">
        <f t="shared" si="8"/>
        <v>9.7982058908205327E-3</v>
      </c>
      <c r="O19" s="21">
        <f t="shared" si="9"/>
        <v>9.8109880376864855E-3</v>
      </c>
      <c r="P19" s="21">
        <f t="shared" si="6"/>
        <v>9.8140031895746493E-3</v>
      </c>
      <c r="AF19" s="24">
        <f>_xll.qlCalendarAdvance(Calendar,AF18,"1d","mf",,Trigger)</f>
        <v>42753</v>
      </c>
      <c r="AG19" s="25">
        <f>_xll.qlDayCounterYearFraction(DayCounter,SettlementDate,AF19,,,Trigger)</f>
        <v>7.4999999999999997E-2</v>
      </c>
      <c r="AH19" s="21">
        <f t="shared" si="0"/>
        <v>3.4357385663840363E-3</v>
      </c>
      <c r="AI19" s="21">
        <f t="shared" si="1"/>
        <v>3.4436654043183438E-3</v>
      </c>
      <c r="AJ19" s="21">
        <f t="shared" si="2"/>
        <v>3.4442701434078435E-3</v>
      </c>
    </row>
    <row r="20" spans="3:36" ht="12.2" customHeight="1" x14ac:dyDescent="0.2">
      <c r="C20" s="81" t="s">
        <v>38</v>
      </c>
      <c r="D20" s="16">
        <f t="shared" si="5"/>
        <v>42726</v>
      </c>
      <c r="E20" s="24">
        <f>_xll.qlCalendarAdvance(Calendar,SettlementDate,C20,"mf",TRUE,Trigger)</f>
        <v>42788</v>
      </c>
      <c r="F20" s="18"/>
      <c r="G20" s="18"/>
      <c r="H20" s="18"/>
      <c r="I20" s="18"/>
      <c r="J20" s="25">
        <f>_xll.qlDayCounterYearFraction(DayCounter,D20,E20,,,Trigger)</f>
        <v>0.17222222222222222</v>
      </c>
      <c r="K20" s="52">
        <f>_xll.qlYieldTSDiscount(Discounting,D20,,AllTriggers)</f>
        <v>0.99996227414614158</v>
      </c>
      <c r="L20" s="67">
        <f>_xll.qlYieldTSDiscount(Discounting,E20,,AllTriggers)</f>
        <v>0.99885443359493531</v>
      </c>
      <c r="M20" s="57">
        <f t="shared" si="7"/>
        <v>6.4400000030434019E-3</v>
      </c>
      <c r="N20" s="21">
        <f t="shared" si="8"/>
        <v>9.8805669947244646E-3</v>
      </c>
      <c r="O20" s="21">
        <f t="shared" si="9"/>
        <v>9.8867428076306989E-3</v>
      </c>
      <c r="P20" s="21">
        <f t="shared" si="6"/>
        <v>9.8874997398727456E-3</v>
      </c>
      <c r="AF20" s="24">
        <f>_xll.qlCalendarAdvance(Calendar,AF19,"1d","mf",,Trigger)</f>
        <v>42754</v>
      </c>
      <c r="AG20" s="25">
        <f>_xll.qlDayCounterYearFraction(DayCounter,SettlementDate,AF20,,,Trigger)</f>
        <v>7.7777777777777779E-2</v>
      </c>
      <c r="AH20" s="21">
        <f t="shared" si="0"/>
        <v>3.4357385663840363E-3</v>
      </c>
      <c r="AI20" s="21">
        <f t="shared" si="1"/>
        <v>3.4432250244331047E-3</v>
      </c>
      <c r="AJ20" s="21">
        <f t="shared" si="2"/>
        <v>3.4436601745098622E-3</v>
      </c>
    </row>
    <row r="21" spans="3:36" ht="12.2" customHeight="1" x14ac:dyDescent="0.2">
      <c r="C21" s="183" t="s">
        <v>32</v>
      </c>
      <c r="D21" s="178">
        <f t="shared" si="5"/>
        <v>42726</v>
      </c>
      <c r="E21" s="184">
        <f>_xll.qlCalendarAdvance(Calendar,SettlementDate,C21,"mf",TRUE,Trigger)</f>
        <v>42816</v>
      </c>
      <c r="F21" s="110"/>
      <c r="G21" s="110"/>
      <c r="H21" s="110"/>
      <c r="I21" s="110"/>
      <c r="J21" s="180">
        <f>_xll.qlDayCounterYearFraction(DayCounter,D21,E21,,,Trigger)</f>
        <v>0.25</v>
      </c>
      <c r="K21" s="185">
        <f>_xll.qlYieldTSDiscount(Discounting,D21,,AllTriggers)</f>
        <v>0.99996227414614158</v>
      </c>
      <c r="L21" s="196">
        <f>_xll.qlYieldTSDiscount(Discounting,E21,,AllTriggers)</f>
        <v>0.99833997169213695</v>
      </c>
      <c r="M21" s="187">
        <f t="shared" si="7"/>
        <v>6.5000000000194902E-3</v>
      </c>
      <c r="N21" s="26">
        <f>((1+M21*J21)*EXP($W$13*J21)-1)/J21</f>
        <v>9.9428000000001404E-3</v>
      </c>
      <c r="O21" s="26">
        <f>((1+J21*M21)*EXP($W$10*J21+0.5*$W$9*J21^2)-1)/J21</f>
        <v>9.9428000000001404E-3</v>
      </c>
      <c r="P21" s="26">
        <f t="shared" si="6"/>
        <v>9.9428000000001404E-3</v>
      </c>
      <c r="AF21" s="24">
        <f>_xll.qlCalendarAdvance(Calendar,AF20,"1d","mf",,Trigger)</f>
        <v>42755</v>
      </c>
      <c r="AG21" s="25">
        <f>_xll.qlDayCounterYearFraction(DayCounter,SettlementDate,AF21,,,Trigger)</f>
        <v>8.0555555555555561E-2</v>
      </c>
      <c r="AH21" s="21">
        <f t="shared" si="0"/>
        <v>3.4357385663840363E-3</v>
      </c>
      <c r="AI21" s="21">
        <f t="shared" si="1"/>
        <v>3.4427846445478651E-3</v>
      </c>
      <c r="AJ21" s="21">
        <f t="shared" si="2"/>
        <v>3.4430551961585477E-3</v>
      </c>
    </row>
    <row r="22" spans="3:36" ht="12.2" customHeight="1" x14ac:dyDescent="0.2">
      <c r="AF22" s="24">
        <f>_xll.qlCalendarAdvance(Calendar,AF21,"1d","mf",,Trigger)</f>
        <v>42758</v>
      </c>
      <c r="AG22" s="25">
        <f>_xll.qlDayCounterYearFraction(DayCounter,SettlementDate,AF22,,,Trigger)</f>
        <v>8.8888888888888892E-2</v>
      </c>
      <c r="AH22" s="21">
        <f t="shared" si="0"/>
        <v>3.4357385663840363E-3</v>
      </c>
      <c r="AI22" s="21">
        <f t="shared" si="1"/>
        <v>3.4414635048921473E-3</v>
      </c>
      <c r="AJ22" s="21">
        <f t="shared" si="2"/>
        <v>3.4412702043846019E-3</v>
      </c>
    </row>
    <row r="23" spans="3:36" ht="12.2" customHeight="1" x14ac:dyDescent="0.2">
      <c r="C23" s="171" t="s">
        <v>103</v>
      </c>
      <c r="AF23" s="24">
        <f>_xll.qlCalendarAdvance(Calendar,AF22,"1d","mf",,Trigger)</f>
        <v>42759</v>
      </c>
      <c r="AG23" s="25">
        <f>_xll.qlDayCounterYearFraction(DayCounter,SettlementDate,AF23,,,Trigger)</f>
        <v>9.166666666666666E-2</v>
      </c>
      <c r="AH23" s="21">
        <f t="shared" si="0"/>
        <v>3.4357385663840363E-3</v>
      </c>
      <c r="AI23" s="21">
        <f t="shared" si="1"/>
        <v>3.4410231250069081E-3</v>
      </c>
      <c r="AJ23" s="21">
        <f t="shared" si="2"/>
        <v>3.4406851882199528E-3</v>
      </c>
    </row>
    <row r="24" spans="3:36" ht="12.2" customHeight="1" x14ac:dyDescent="0.2">
      <c r="C24" s="113" t="s">
        <v>88</v>
      </c>
      <c r="AF24" s="24">
        <f>_xll.qlCalendarAdvance(Calendar,AF23,"1d","mf",,Trigger)</f>
        <v>42760</v>
      </c>
      <c r="AG24" s="25">
        <f>_xll.qlDayCounterYearFraction(DayCounter,SettlementDate,AF24,,,Trigger)</f>
        <v>9.4444444444444442E-2</v>
      </c>
      <c r="AH24" s="21">
        <f t="shared" si="0"/>
        <v>3.4357385663840363E-3</v>
      </c>
      <c r="AI24" s="21">
        <f t="shared" si="1"/>
        <v>3.4405827451216685E-3</v>
      </c>
      <c r="AJ24" s="21">
        <f t="shared" si="2"/>
        <v>3.4401051626019702E-3</v>
      </c>
    </row>
    <row r="25" spans="3:36" ht="12.2" customHeight="1" x14ac:dyDescent="0.2">
      <c r="C25" s="21">
        <f t="shared" ref="C25:C31" si="10">IF($C$24="FLAT",N15,IF($C$24="linear",O15,P15))</f>
        <v>1.0186013219932732E-2</v>
      </c>
      <c r="AF25" s="24">
        <f>_xll.qlCalendarAdvance(Calendar,AF24,"1d","mf",,Trigger)</f>
        <v>42761</v>
      </c>
      <c r="AG25" s="25">
        <f>_xll.qlDayCounterYearFraction(DayCounter,SettlementDate,AF25,,,Trigger)</f>
        <v>9.7222222222222224E-2</v>
      </c>
      <c r="AH25" s="21">
        <f t="shared" si="0"/>
        <v>3.4357385663840363E-3</v>
      </c>
      <c r="AI25" s="21">
        <f t="shared" si="1"/>
        <v>3.4401423652364294E-3</v>
      </c>
      <c r="AJ25" s="21">
        <f t="shared" si="2"/>
        <v>3.4395301275306537E-3</v>
      </c>
    </row>
    <row r="26" spans="3:36" ht="12.2" customHeight="1" x14ac:dyDescent="0.2">
      <c r="C26" s="21">
        <f t="shared" si="10"/>
        <v>1.0060888057849786E-2</v>
      </c>
      <c r="AF26" s="24">
        <f>_xll.qlCalendarAdvance(Calendar,AF25,"1d","mf",,Trigger)</f>
        <v>42762</v>
      </c>
      <c r="AG26" s="25">
        <f>_xll.qlDayCounterYearFraction(DayCounter,SettlementDate,AF26,,,Trigger)</f>
        <v>0.1</v>
      </c>
      <c r="AH26" s="21">
        <f t="shared" si="0"/>
        <v>3.4357385663840363E-3</v>
      </c>
      <c r="AI26" s="21">
        <f t="shared" si="1"/>
        <v>3.4397019853511898E-3</v>
      </c>
      <c r="AJ26" s="21">
        <f t="shared" si="2"/>
        <v>3.4389600830060036E-3</v>
      </c>
    </row>
    <row r="27" spans="3:36" ht="12.2" customHeight="1" x14ac:dyDescent="0.2">
      <c r="C27" s="21">
        <f t="shared" si="10"/>
        <v>9.9471205136130482E-3</v>
      </c>
      <c r="AF27" s="24">
        <f>_xll.qlCalendarAdvance(Calendar,AF26,"1d","mf",,Trigger)</f>
        <v>42765</v>
      </c>
      <c r="AG27" s="25">
        <f>_xll.qlDayCounterYearFraction(DayCounter,SettlementDate,AF27,,,Trigger)</f>
        <v>0.10833333333333334</v>
      </c>
      <c r="AH27" s="21">
        <f t="shared" si="0"/>
        <v>3.4357385663840363E-3</v>
      </c>
      <c r="AI27" s="21">
        <f t="shared" si="1"/>
        <v>3.438380845695472E-3</v>
      </c>
      <c r="AJ27" s="21">
        <f t="shared" si="2"/>
        <v>3.4372798927120515E-3</v>
      </c>
    </row>
    <row r="28" spans="3:36" ht="12.2" customHeight="1" x14ac:dyDescent="0.2">
      <c r="C28" s="21">
        <f t="shared" si="10"/>
        <v>9.8680623085581742E-3</v>
      </c>
      <c r="AF28" s="24">
        <f>_xll.qlCalendarAdvance(Calendar,AF27,"1d","mf",,Trigger)</f>
        <v>42766</v>
      </c>
      <c r="AG28" s="25">
        <f>_xll.qlDayCounterYearFraction(DayCounter,SettlementDate,AF28,,,Trigger)</f>
        <v>0.1111111111111111</v>
      </c>
      <c r="AH28" s="21">
        <f t="shared" si="0"/>
        <v>3.4357385663840363E-3</v>
      </c>
      <c r="AI28" s="21">
        <f t="shared" si="1"/>
        <v>3.4379404658102324E-3</v>
      </c>
      <c r="AJ28" s="21">
        <f t="shared" si="2"/>
        <v>3.4367298103740668E-3</v>
      </c>
    </row>
    <row r="29" spans="3:36" ht="12.2" customHeight="1" x14ac:dyDescent="0.2">
      <c r="C29" s="21">
        <f t="shared" si="10"/>
        <v>9.8140031895746493E-3</v>
      </c>
      <c r="AF29" s="24">
        <f>_xll.qlCalendarAdvance(Calendar,AF28,"1d","mf",,Trigger)</f>
        <v>42767</v>
      </c>
      <c r="AG29" s="25">
        <f>_xll.qlDayCounterYearFraction(DayCounter,SettlementDate,AF29,,,Trigger)</f>
        <v>0.11388888888888889</v>
      </c>
      <c r="AH29" s="21">
        <f t="shared" si="0"/>
        <v>3.4357385663840363E-3</v>
      </c>
      <c r="AI29" s="21">
        <f t="shared" si="1"/>
        <v>3.4375000859249933E-3</v>
      </c>
      <c r="AJ29" s="21">
        <f t="shared" si="2"/>
        <v>3.4361847185827485E-3</v>
      </c>
    </row>
    <row r="30" spans="3:36" ht="12.2" customHeight="1" x14ac:dyDescent="0.2">
      <c r="C30" s="21">
        <f t="shared" si="10"/>
        <v>9.8874997398727456E-3</v>
      </c>
      <c r="AF30" s="24">
        <f>_xll.qlCalendarAdvance(Calendar,AF29,"1d","mf",,Trigger)</f>
        <v>42768</v>
      </c>
      <c r="AG30" s="25">
        <f>_xll.qlDayCounterYearFraction(DayCounter,SettlementDate,AF30,,,Trigger)</f>
        <v>0.11666666666666667</v>
      </c>
      <c r="AH30" s="21">
        <f t="shared" si="0"/>
        <v>3.4357385663840363E-3</v>
      </c>
      <c r="AI30" s="21">
        <f t="shared" si="1"/>
        <v>3.4370597060397537E-3</v>
      </c>
      <c r="AJ30" s="21">
        <f t="shared" si="2"/>
        <v>3.4356446173380963E-3</v>
      </c>
    </row>
    <row r="31" spans="3:36" ht="12.2" customHeight="1" x14ac:dyDescent="0.2">
      <c r="C31" s="26">
        <f t="shared" si="10"/>
        <v>9.9428000000001404E-3</v>
      </c>
      <c r="AF31" s="24">
        <f>_xll.qlCalendarAdvance(Calendar,AF30,"1d","mf",,Trigger)</f>
        <v>42769</v>
      </c>
      <c r="AG31" s="25">
        <f>_xll.qlDayCounterYearFraction(DayCounter,SettlementDate,AF31,,,Trigger)</f>
        <v>0.11944444444444445</v>
      </c>
      <c r="AH31" s="21">
        <f t="shared" si="0"/>
        <v>3.4357385663840363E-3</v>
      </c>
      <c r="AI31" s="21">
        <f t="shared" si="1"/>
        <v>3.4366193261545146E-3</v>
      </c>
      <c r="AJ31" s="21">
        <f t="shared" si="2"/>
        <v>3.4351095066401109E-3</v>
      </c>
    </row>
    <row r="32" spans="3:36" ht="12.2" customHeight="1" x14ac:dyDescent="0.2">
      <c r="AF32" s="24">
        <f>_xll.qlCalendarAdvance(Calendar,AF31,"1d","mf",,Trigger)</f>
        <v>42772</v>
      </c>
      <c r="AG32" s="25">
        <f>_xll.qlDayCounterYearFraction(DayCounter,SettlementDate,AF32,,,Trigger)</f>
        <v>0.12777777777777777</v>
      </c>
      <c r="AH32" s="21">
        <f t="shared" si="0"/>
        <v>3.4357385663840363E-3</v>
      </c>
      <c r="AI32" s="21">
        <f t="shared" si="1"/>
        <v>3.4352981864987967E-3</v>
      </c>
      <c r="AJ32" s="21">
        <f t="shared" si="2"/>
        <v>3.4335341178261523E-3</v>
      </c>
    </row>
    <row r="33" spans="13:36" x14ac:dyDescent="0.2">
      <c r="AF33" s="24">
        <f>_xll.qlCalendarAdvance(Calendar,AF32,"1d","mf",,Trigger)</f>
        <v>42773</v>
      </c>
      <c r="AG33" s="25">
        <f>_xll.qlDayCounterYearFraction(DayCounter,SettlementDate,AF33,,,Trigger)</f>
        <v>0.13055555555555556</v>
      </c>
      <c r="AH33" s="21">
        <f t="shared" si="0"/>
        <v>3.4357385663840363E-3</v>
      </c>
      <c r="AI33" s="21">
        <f t="shared" si="1"/>
        <v>3.4348578066135571E-3</v>
      </c>
      <c r="AJ33" s="21">
        <f t="shared" si="2"/>
        <v>3.4330189693148319E-3</v>
      </c>
    </row>
    <row r="34" spans="13:36" x14ac:dyDescent="0.2">
      <c r="AF34" s="24">
        <f>_xll.qlCalendarAdvance(Calendar,AF33,"1d","mf",,Trigger)</f>
        <v>42774</v>
      </c>
      <c r="AG34" s="25">
        <f>_xll.qlDayCounterYearFraction(DayCounter,SettlementDate,AF34,,,Trigger)</f>
        <v>0.13333333333333333</v>
      </c>
      <c r="AH34" s="21">
        <f t="shared" si="0"/>
        <v>3.4357385663840363E-3</v>
      </c>
      <c r="AI34" s="21">
        <f t="shared" si="1"/>
        <v>3.434417426728318E-3</v>
      </c>
      <c r="AJ34" s="21">
        <f t="shared" si="2"/>
        <v>3.4325088113501784E-3</v>
      </c>
    </row>
    <row r="35" spans="13:36" x14ac:dyDescent="0.2">
      <c r="AF35" s="24">
        <f>_xll.qlCalendarAdvance(Calendar,AF34,"1d","mf",,Trigger)</f>
        <v>42775</v>
      </c>
      <c r="AG35" s="25">
        <f>_xll.qlDayCounterYearFraction(DayCounter,SettlementDate,AF35,,,Trigger)</f>
        <v>0.1361111111111111</v>
      </c>
      <c r="AH35" s="21">
        <f t="shared" si="0"/>
        <v>3.4357385663840363E-3</v>
      </c>
      <c r="AI35" s="21">
        <f t="shared" si="1"/>
        <v>3.4339770468430784E-3</v>
      </c>
      <c r="AJ35" s="21">
        <f t="shared" ref="AJ35:AJ65" si="11">($W$5+$W$4*AG35+$W$3*AG35^2)</f>
        <v>3.4320036439321904E-3</v>
      </c>
    </row>
    <row r="36" spans="13:36" x14ac:dyDescent="0.2">
      <c r="AF36" s="24">
        <f>_xll.qlCalendarAdvance(Calendar,AF35,"1d","mf",,Trigger)</f>
        <v>42776</v>
      </c>
      <c r="AG36" s="25">
        <f>_xll.qlDayCounterYearFraction(DayCounter,SettlementDate,AF36,,,Trigger)</f>
        <v>0.1388888888888889</v>
      </c>
      <c r="AH36" s="21">
        <f t="shared" si="0"/>
        <v>3.4357385663840363E-3</v>
      </c>
      <c r="AI36" s="21">
        <f t="shared" si="1"/>
        <v>3.4335366669578393E-3</v>
      </c>
      <c r="AJ36" s="21">
        <f t="shared" si="11"/>
        <v>3.4315034670608698E-3</v>
      </c>
    </row>
    <row r="37" spans="13:36" x14ac:dyDescent="0.2">
      <c r="AF37" s="24">
        <f>_xll.qlCalendarAdvance(Calendar,AF36,"1d","mf",,Trigger)</f>
        <v>42779</v>
      </c>
      <c r="AG37" s="25">
        <f>_xll.qlDayCounterYearFraction(DayCounter,SettlementDate,AF37,,,Trigger)</f>
        <v>0.14722222222222223</v>
      </c>
      <c r="AH37" s="21">
        <f t="shared" si="0"/>
        <v>3.4357385663840363E-3</v>
      </c>
      <c r="AI37" s="21">
        <f t="shared" si="1"/>
        <v>3.432215527302121E-3</v>
      </c>
      <c r="AJ37" s="21">
        <f t="shared" si="11"/>
        <v>3.4300328797269046E-3</v>
      </c>
    </row>
    <row r="38" spans="13:36" x14ac:dyDescent="0.2">
      <c r="AF38" s="24">
        <f>_xll.qlCalendarAdvance(Calendar,AF37,"1d","mf",,Trigger)</f>
        <v>42780</v>
      </c>
      <c r="AG38" s="25">
        <f>_xll.qlDayCounterYearFraction(DayCounter,SettlementDate,AF38,,,Trigger)</f>
        <v>0.15</v>
      </c>
      <c r="AH38" s="21">
        <f t="shared" si="0"/>
        <v>3.4357385663840363E-3</v>
      </c>
      <c r="AI38" s="21">
        <f t="shared" si="1"/>
        <v>3.4317751474168818E-3</v>
      </c>
      <c r="AJ38" s="21">
        <f t="shared" si="11"/>
        <v>3.4295526650422489E-3</v>
      </c>
    </row>
    <row r="39" spans="13:36" x14ac:dyDescent="0.2">
      <c r="AF39" s="24">
        <f>_xll.qlCalendarAdvance(Calendar,AF38,"1d","mf",,Trigger)</f>
        <v>42781</v>
      </c>
      <c r="AG39" s="25">
        <f>_xll.qlDayCounterYearFraction(DayCounter,SettlementDate,AF39,,,Trigger)</f>
        <v>0.15277777777777779</v>
      </c>
      <c r="AH39" s="21">
        <f t="shared" si="0"/>
        <v>3.4357385663840363E-3</v>
      </c>
      <c r="AI39" s="21">
        <f t="shared" si="1"/>
        <v>3.4313347675316423E-3</v>
      </c>
      <c r="AJ39" s="21">
        <f t="shared" si="11"/>
        <v>3.4290774409042597E-3</v>
      </c>
    </row>
    <row r="40" spans="13:36" x14ac:dyDescent="0.2">
      <c r="AF40" s="24">
        <f>_xll.qlCalendarAdvance(Calendar,AF39,"1d","mf",,Trigger)</f>
        <v>42782</v>
      </c>
      <c r="AG40" s="25">
        <f>_xll.qlDayCounterYearFraction(DayCounter,SettlementDate,AF40,,,Trigger)</f>
        <v>0.15555555555555556</v>
      </c>
      <c r="AH40" s="21">
        <f t="shared" si="0"/>
        <v>3.4357385663840363E-3</v>
      </c>
      <c r="AI40" s="21">
        <f t="shared" si="1"/>
        <v>3.4308943876464031E-3</v>
      </c>
      <c r="AJ40" s="21">
        <f t="shared" si="11"/>
        <v>3.4286072073129365E-3</v>
      </c>
    </row>
    <row r="41" spans="13:36" x14ac:dyDescent="0.2">
      <c r="M41" s="111"/>
      <c r="N41" s="111"/>
      <c r="AF41" s="24">
        <f>_xll.qlCalendarAdvance(Calendar,AF40,"1d","mf",,Trigger)</f>
        <v>42783</v>
      </c>
      <c r="AG41" s="25">
        <f>_xll.qlDayCounterYearFraction(DayCounter,SettlementDate,AF41,,,Trigger)</f>
        <v>0.15833333333333333</v>
      </c>
      <c r="AH41" s="21">
        <f t="shared" si="0"/>
        <v>3.4357385663840363E-3</v>
      </c>
      <c r="AI41" s="21">
        <f t="shared" si="1"/>
        <v>3.4304540077611636E-3</v>
      </c>
      <c r="AJ41" s="21">
        <f t="shared" si="11"/>
        <v>3.4281419642682798E-3</v>
      </c>
    </row>
    <row r="42" spans="13:36" x14ac:dyDescent="0.2">
      <c r="AF42" s="24">
        <f>_xll.qlCalendarAdvance(Calendar,AF41,"1d","mf",,Trigger)</f>
        <v>42786</v>
      </c>
      <c r="AG42" s="25">
        <f>_xll.qlDayCounterYearFraction(DayCounter,SettlementDate,AF42,,,Trigger)</f>
        <v>0.16666666666666666</v>
      </c>
      <c r="AH42" s="21">
        <f t="shared" si="0"/>
        <v>3.4357385663840363E-3</v>
      </c>
      <c r="AI42" s="21">
        <f t="shared" si="1"/>
        <v>3.4291328681054457E-3</v>
      </c>
      <c r="AJ42" s="21">
        <f t="shared" si="11"/>
        <v>3.4267761784143084E-3</v>
      </c>
    </row>
    <row r="43" spans="13:36" ht="11.25" customHeight="1" x14ac:dyDescent="0.2">
      <c r="AF43" s="24">
        <f>_xll.qlCalendarAdvance(Calendar,AF42,"1d","mf",,Trigger)</f>
        <v>42787</v>
      </c>
      <c r="AG43" s="25">
        <f>_xll.qlDayCounterYearFraction(DayCounter,SettlementDate,AF43,,,Trigger)</f>
        <v>0.16944444444444445</v>
      </c>
      <c r="AH43" s="21">
        <f t="shared" si="0"/>
        <v>3.4357385663840363E-3</v>
      </c>
      <c r="AI43" s="21">
        <f t="shared" si="1"/>
        <v>3.4286924882202066E-3</v>
      </c>
      <c r="AJ43" s="21">
        <f t="shared" si="11"/>
        <v>3.426330897556317E-3</v>
      </c>
    </row>
    <row r="44" spans="13:36" x14ac:dyDescent="0.2">
      <c r="Q44" s="108"/>
      <c r="AF44" s="24">
        <f>_xll.qlCalendarAdvance(Calendar,AF43,"1d","mf",,Trigger)</f>
        <v>42788</v>
      </c>
      <c r="AG44" s="25">
        <f>_xll.qlDayCounterYearFraction(DayCounter,SettlementDate,AF44,,,Trigger)</f>
        <v>0.17222222222222222</v>
      </c>
      <c r="AH44" s="21">
        <f t="shared" si="0"/>
        <v>3.4357385663840363E-3</v>
      </c>
      <c r="AI44" s="21">
        <f t="shared" si="1"/>
        <v>3.428252108334967E-3</v>
      </c>
      <c r="AJ44" s="21">
        <f t="shared" si="11"/>
        <v>3.4258906072449921E-3</v>
      </c>
    </row>
    <row r="45" spans="13:36" x14ac:dyDescent="0.2">
      <c r="Q45" s="108"/>
      <c r="AF45" s="24">
        <f>_xll.qlCalendarAdvance(Calendar,AF44,"1d","mf",,Trigger)</f>
        <v>42789</v>
      </c>
      <c r="AG45" s="25">
        <f>_xll.qlDayCounterYearFraction(DayCounter,SettlementDate,AF45,,,Trigger)</f>
        <v>0.17499999999999999</v>
      </c>
      <c r="AH45" s="21">
        <f t="shared" si="0"/>
        <v>3.4357385663840363E-3</v>
      </c>
      <c r="AI45" s="21">
        <f t="shared" si="1"/>
        <v>3.4278117284497278E-3</v>
      </c>
      <c r="AJ45" s="21">
        <f t="shared" si="11"/>
        <v>3.4254553074803337E-3</v>
      </c>
    </row>
    <row r="46" spans="13:36" x14ac:dyDescent="0.2">
      <c r="Q46" s="108"/>
      <c r="AF46" s="24">
        <f>_xll.qlCalendarAdvance(Calendar,AF45,"1d","mf",,Trigger)</f>
        <v>42790</v>
      </c>
      <c r="AG46" s="25">
        <f>_xll.qlDayCounterYearFraction(DayCounter,SettlementDate,AF46,,,Trigger)</f>
        <v>0.17777777777777778</v>
      </c>
      <c r="AH46" s="21">
        <f t="shared" si="0"/>
        <v>3.4357385663840363E-3</v>
      </c>
      <c r="AI46" s="21">
        <f t="shared" si="1"/>
        <v>3.4273713485644883E-3</v>
      </c>
      <c r="AJ46" s="21">
        <f t="shared" si="11"/>
        <v>3.4250249982623418E-3</v>
      </c>
    </row>
    <row r="47" spans="13:36" x14ac:dyDescent="0.2">
      <c r="Q47" s="108"/>
      <c r="AF47" s="24">
        <f>_xll.qlCalendarAdvance(Calendar,AF46,"1d","mf",,Trigger)</f>
        <v>42793</v>
      </c>
      <c r="AG47" s="25">
        <f>_xll.qlDayCounterYearFraction(DayCounter,SettlementDate,AF47,,,Trigger)</f>
        <v>0.18611111111111112</v>
      </c>
      <c r="AH47" s="21">
        <f t="shared" si="0"/>
        <v>3.4357385663840363E-3</v>
      </c>
      <c r="AI47" s="21">
        <f t="shared" si="1"/>
        <v>3.4260502089087704E-3</v>
      </c>
      <c r="AJ47" s="21">
        <f t="shared" si="11"/>
        <v>3.4237640138883637E-3</v>
      </c>
    </row>
    <row r="48" spans="13:36" x14ac:dyDescent="0.2">
      <c r="Q48" s="108"/>
      <c r="AF48" s="24">
        <f>_xll.qlCalendarAdvance(Calendar,AF47,"1d","mf",,Trigger)</f>
        <v>42794</v>
      </c>
      <c r="AG48" s="25">
        <f>_xll.qlDayCounterYearFraction(DayCounter,SettlementDate,AF48,,,Trigger)</f>
        <v>0.18888888888888888</v>
      </c>
      <c r="AH48" s="21">
        <f t="shared" si="0"/>
        <v>3.4357385663840363E-3</v>
      </c>
      <c r="AI48" s="21">
        <f t="shared" si="1"/>
        <v>3.4256098290235308E-3</v>
      </c>
      <c r="AJ48" s="21">
        <f t="shared" si="11"/>
        <v>3.4233536668570367E-3</v>
      </c>
    </row>
    <row r="49" spans="13:36" x14ac:dyDescent="0.2">
      <c r="AF49" s="24">
        <f>_xll.qlCalendarAdvance(Calendar,AF48,"1d","mf",,Trigger)</f>
        <v>42795</v>
      </c>
      <c r="AG49" s="25">
        <f>_xll.qlDayCounterYearFraction(DayCounter,SettlementDate,AF49,,,Trigger)</f>
        <v>0.19166666666666668</v>
      </c>
      <c r="AH49" s="21">
        <f t="shared" si="0"/>
        <v>3.4357385663840363E-3</v>
      </c>
      <c r="AI49" s="21">
        <f t="shared" si="1"/>
        <v>3.4251694491382917E-3</v>
      </c>
      <c r="AJ49" s="21">
        <f t="shared" si="11"/>
        <v>3.4229483103723765E-3</v>
      </c>
    </row>
    <row r="50" spans="13:36" x14ac:dyDescent="0.2">
      <c r="AF50" s="24">
        <f>_xll.qlCalendarAdvance(Calendar,AF49,"1d","mf",,Trigger)</f>
        <v>42796</v>
      </c>
      <c r="AG50" s="25">
        <f>_xll.qlDayCounterYearFraction(DayCounter,SettlementDate,AF50,,,Trigger)</f>
        <v>0.19444444444444445</v>
      </c>
      <c r="AH50" s="21">
        <f t="shared" si="0"/>
        <v>3.4357385663840363E-3</v>
      </c>
      <c r="AI50" s="21">
        <f t="shared" si="1"/>
        <v>3.4247290692530521E-3</v>
      </c>
      <c r="AJ50" s="21">
        <f t="shared" si="11"/>
        <v>3.4225479444343824E-3</v>
      </c>
    </row>
    <row r="51" spans="13:36" x14ac:dyDescent="0.2">
      <c r="AF51" s="24">
        <f>_xll.qlCalendarAdvance(Calendar,AF50,"1d","mf",,Trigger)</f>
        <v>42797</v>
      </c>
      <c r="AG51" s="25">
        <f>_xll.qlDayCounterYearFraction(DayCounter,SettlementDate,AF51,,,Trigger)</f>
        <v>0.19722222222222222</v>
      </c>
      <c r="AH51" s="21">
        <f t="shared" si="0"/>
        <v>3.4357385663840363E-3</v>
      </c>
      <c r="AI51" s="21">
        <f t="shared" si="1"/>
        <v>3.424288689367813E-3</v>
      </c>
      <c r="AJ51" s="21">
        <f t="shared" si="11"/>
        <v>3.4221525690430548E-3</v>
      </c>
    </row>
    <row r="52" spans="13:36" x14ac:dyDescent="0.2">
      <c r="AF52" s="24">
        <f>_xll.qlCalendarAdvance(Calendar,AF51,"1d","mf",,Trigger)</f>
        <v>42800</v>
      </c>
      <c r="AG52" s="25">
        <f>_xll.qlDayCounterYearFraction(DayCounter,SettlementDate,AF52,,,Trigger)</f>
        <v>0.20555555555555555</v>
      </c>
      <c r="AH52" s="21">
        <f t="shared" si="0"/>
        <v>3.4357385663840363E-3</v>
      </c>
      <c r="AI52" s="21">
        <f t="shared" si="1"/>
        <v>3.4229675497120947E-3</v>
      </c>
      <c r="AJ52" s="21">
        <f t="shared" si="11"/>
        <v>3.4209963861490701E-3</v>
      </c>
    </row>
    <row r="53" spans="13:36" x14ac:dyDescent="0.2">
      <c r="AF53" s="24">
        <f>_xll.qlCalendarAdvance(Calendar,AF52,"1d","mf",,Trigger)</f>
        <v>42801</v>
      </c>
      <c r="AG53" s="25">
        <f>_xll.qlDayCounterYearFraction(DayCounter,SettlementDate,AF53,,,Trigger)</f>
        <v>0.20833333333333334</v>
      </c>
      <c r="AH53" s="21">
        <f t="shared" si="0"/>
        <v>3.4357385663840363E-3</v>
      </c>
      <c r="AI53" s="21">
        <f t="shared" si="1"/>
        <v>3.4225271698268556E-3</v>
      </c>
      <c r="AJ53" s="21">
        <f t="shared" si="11"/>
        <v>3.4206209729444078E-3</v>
      </c>
    </row>
    <row r="54" spans="13:36" x14ac:dyDescent="0.2">
      <c r="AF54" s="24">
        <f>_xll.qlCalendarAdvance(Calendar,AF53,"1d","mf",,Trigger)</f>
        <v>42802</v>
      </c>
      <c r="AG54" s="25">
        <f>_xll.qlDayCounterYearFraction(DayCounter,SettlementDate,AF54,,,Trigger)</f>
        <v>0.21111111111111111</v>
      </c>
      <c r="AH54" s="21">
        <f t="shared" si="0"/>
        <v>3.4357385663840363E-3</v>
      </c>
      <c r="AI54" s="21">
        <f t="shared" si="1"/>
        <v>3.4220867899416164E-3</v>
      </c>
      <c r="AJ54" s="21">
        <f t="shared" si="11"/>
        <v>3.420250550286412E-3</v>
      </c>
    </row>
    <row r="55" spans="13:36" x14ac:dyDescent="0.2">
      <c r="AF55" s="24">
        <f>_xll.qlCalendarAdvance(Calendar,AF54,"1d","mf",,Trigger)</f>
        <v>42803</v>
      </c>
      <c r="AG55" s="25">
        <f>_xll.qlDayCounterYearFraction(DayCounter,SettlementDate,AF55,,,Trigger)</f>
        <v>0.21388888888888888</v>
      </c>
      <c r="AH55" s="21">
        <f t="shared" si="0"/>
        <v>3.4357385663840363E-3</v>
      </c>
      <c r="AI55" s="21">
        <f t="shared" si="1"/>
        <v>3.4216464100563769E-3</v>
      </c>
      <c r="AJ55" s="21">
        <f t="shared" si="11"/>
        <v>3.4198851181750827E-3</v>
      </c>
    </row>
    <row r="56" spans="13:36" x14ac:dyDescent="0.2">
      <c r="AF56" s="24">
        <f>_xll.qlCalendarAdvance(Calendar,AF55,"1d","mf",,Trigger)</f>
        <v>42804</v>
      </c>
      <c r="AG56" s="25">
        <f>_xll.qlDayCounterYearFraction(DayCounter,SettlementDate,AF56,,,Trigger)</f>
        <v>0.21666666666666667</v>
      </c>
      <c r="AH56" s="21">
        <f t="shared" si="0"/>
        <v>3.4357385663840363E-3</v>
      </c>
      <c r="AI56" s="21">
        <f t="shared" si="1"/>
        <v>3.4212060301711377E-3</v>
      </c>
      <c r="AJ56" s="21">
        <f t="shared" si="11"/>
        <v>3.4195246766104193E-3</v>
      </c>
    </row>
    <row r="57" spans="13:36" x14ac:dyDescent="0.2">
      <c r="AF57" s="24">
        <f>_xll.qlCalendarAdvance(Calendar,AF56,"1d","mf",,Trigger)</f>
        <v>42807</v>
      </c>
      <c r="AG57" s="25">
        <f>_xll.qlDayCounterYearFraction(DayCounter,SettlementDate,AF57,,,Trigger)</f>
        <v>0.22500000000000001</v>
      </c>
      <c r="AH57" s="21">
        <f t="shared" si="0"/>
        <v>3.4357385663840363E-3</v>
      </c>
      <c r="AI57" s="21">
        <f t="shared" si="1"/>
        <v>3.4198848905154194E-3</v>
      </c>
      <c r="AJ57" s="21">
        <f t="shared" si="11"/>
        <v>3.4184732951964285E-3</v>
      </c>
    </row>
    <row r="58" spans="13:36" x14ac:dyDescent="0.2">
      <c r="AF58" s="24">
        <f>_xll.qlCalendarAdvance(Calendar,AF57,"1d","mf",,Trigger)</f>
        <v>42808</v>
      </c>
      <c r="AG58" s="25">
        <f>_xll.qlDayCounterYearFraction(DayCounter,SettlementDate,AF58,,,Trigger)</f>
        <v>0.22777777777777777</v>
      </c>
      <c r="AH58" s="21">
        <f t="shared" si="0"/>
        <v>3.4357385663840363E-3</v>
      </c>
      <c r="AI58" s="21">
        <f t="shared" si="1"/>
        <v>3.4194445106301803E-3</v>
      </c>
      <c r="AJ58" s="21">
        <f t="shared" si="11"/>
        <v>3.4181328158184305E-3</v>
      </c>
    </row>
    <row r="59" spans="13:36" x14ac:dyDescent="0.2">
      <c r="AF59" s="24">
        <f>_xll.qlCalendarAdvance(Calendar,AF58,"1d","mf",,Trigger)</f>
        <v>42809</v>
      </c>
      <c r="AG59" s="25">
        <f>_xll.qlDayCounterYearFraction(DayCounter,SettlementDate,AF59,,,Trigger)</f>
        <v>0.23055555555555557</v>
      </c>
      <c r="AH59" s="21">
        <f t="shared" si="0"/>
        <v>3.4357385663840363E-3</v>
      </c>
      <c r="AI59" s="21">
        <f t="shared" si="1"/>
        <v>3.4190041307449407E-3</v>
      </c>
      <c r="AJ59" s="21">
        <f t="shared" si="11"/>
        <v>3.4177973269870995E-3</v>
      </c>
    </row>
    <row r="60" spans="13:36" x14ac:dyDescent="0.2">
      <c r="M60" s="111"/>
      <c r="AF60" s="24">
        <f>_xll.qlCalendarAdvance(Calendar,AF59,"1d","mf",,Trigger)</f>
        <v>42810</v>
      </c>
      <c r="AG60" s="25">
        <f>_xll.qlDayCounterYearFraction(DayCounter,SettlementDate,AF60,,,Trigger)</f>
        <v>0.23333333333333334</v>
      </c>
      <c r="AH60" s="21">
        <f t="shared" si="0"/>
        <v>3.4357385663840363E-3</v>
      </c>
      <c r="AI60" s="21">
        <f t="shared" si="1"/>
        <v>3.4185637508597016E-3</v>
      </c>
      <c r="AJ60" s="21">
        <f t="shared" si="11"/>
        <v>3.4174668287024344E-3</v>
      </c>
    </row>
    <row r="61" spans="13:36" x14ac:dyDescent="0.2">
      <c r="M61" s="111"/>
      <c r="AF61" s="24">
        <f>_xll.qlCalendarAdvance(Calendar,AF60,"1d","mf",,Trigger)</f>
        <v>42811</v>
      </c>
      <c r="AG61" s="25">
        <f>_xll.qlDayCounterYearFraction(DayCounter,SettlementDate,AF61,,,Trigger)</f>
        <v>0.2361111111111111</v>
      </c>
      <c r="AH61" s="21">
        <f t="shared" si="0"/>
        <v>3.4357385663840363E-3</v>
      </c>
      <c r="AI61" s="21">
        <f t="shared" si="1"/>
        <v>3.418123370974462E-3</v>
      </c>
      <c r="AJ61" s="21">
        <f t="shared" si="11"/>
        <v>3.4171413209644359E-3</v>
      </c>
    </row>
    <row r="62" spans="13:36" x14ac:dyDescent="0.2">
      <c r="M62" s="111"/>
      <c r="AF62" s="24">
        <f>_xll.qlCalendarAdvance(Calendar,AF61,"1d","mf",,Trigger)</f>
        <v>42814</v>
      </c>
      <c r="AG62" s="25">
        <f>_xll.qlDayCounterYearFraction(DayCounter,SettlementDate,AF62,,,Trigger)</f>
        <v>0.24444444444444444</v>
      </c>
      <c r="AH62" s="21">
        <f t="shared" si="0"/>
        <v>3.4357385663840363E-3</v>
      </c>
      <c r="AI62" s="21">
        <f t="shared" si="1"/>
        <v>3.4168022313187441E-3</v>
      </c>
      <c r="AJ62" s="21">
        <f t="shared" si="11"/>
        <v>3.416194741030438E-3</v>
      </c>
    </row>
    <row r="63" spans="13:36" x14ac:dyDescent="0.2">
      <c r="M63" s="111"/>
      <c r="AF63" s="24">
        <f>_xll.qlCalendarAdvance(Calendar,AF62,"1d","mf",,Trigger)</f>
        <v>42815</v>
      </c>
      <c r="AG63" s="25">
        <f>_xll.qlDayCounterYearFraction(DayCounter,SettlementDate,AF63,,,Trigger)</f>
        <v>0.24722222222222223</v>
      </c>
      <c r="AH63" s="21">
        <f t="shared" si="0"/>
        <v>3.4357385663840363E-3</v>
      </c>
      <c r="AI63" s="21">
        <f t="shared" si="1"/>
        <v>3.4163618514335046E-3</v>
      </c>
      <c r="AJ63" s="21">
        <f t="shared" si="11"/>
        <v>3.4158891954791048E-3</v>
      </c>
    </row>
    <row r="64" spans="13:36" x14ac:dyDescent="0.2">
      <c r="M64" s="111"/>
      <c r="AF64" s="24">
        <f>_xll.qlCalendarAdvance(Calendar,AF63,"1d","mf",,Trigger)</f>
        <v>42816</v>
      </c>
      <c r="AG64" s="25">
        <f>_xll.qlDayCounterYearFraction(DayCounter,SettlementDate,AF64,,,Trigger)</f>
        <v>0.25</v>
      </c>
      <c r="AH64" s="21">
        <f t="shared" si="0"/>
        <v>3.4357385663840363E-3</v>
      </c>
      <c r="AI64" s="21">
        <f t="shared" si="1"/>
        <v>3.4159214715482654E-3</v>
      </c>
      <c r="AJ64" s="21">
        <f t="shared" si="11"/>
        <v>3.415588640474438E-3</v>
      </c>
    </row>
    <row r="65" spans="13:36" x14ac:dyDescent="0.2">
      <c r="M65" s="111"/>
      <c r="AF65" s="184">
        <f>_xll.qlCalendarAdvance(Calendar,AF64,"1d","mf",,Trigger)</f>
        <v>42817</v>
      </c>
      <c r="AG65" s="180">
        <f>_xll.qlDayCounterYearFraction(DayCounter,SettlementDate,AF65,,,Trigger)</f>
        <v>0.25277777777777777</v>
      </c>
      <c r="AH65" s="26">
        <f t="shared" si="0"/>
        <v>3.4357385663840363E-3</v>
      </c>
      <c r="AI65" s="26">
        <f t="shared" si="1"/>
        <v>3.4154810916630263E-3</v>
      </c>
      <c r="AJ65" s="26">
        <f t="shared" si="11"/>
        <v>3.4152930760164377E-3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42725</v>
      </c>
      <c r="E3" s="47">
        <f>_xll.qlInterestRateIndexMaturity($D$10,D3)</f>
        <v>42907</v>
      </c>
      <c r="F3" s="75">
        <f>_xll.qlYieldTSDiscount(Discounting,D3,,AllTriggers)</f>
        <v>0.99998108063572677</v>
      </c>
      <c r="G3" s="75">
        <f>_xll.qlYieldTSDiscount(Discounting,E3,,AllTriggers)</f>
        <v>0.99648398392891324</v>
      </c>
      <c r="H3" s="77">
        <f>_xll.qlDayCounterYearFraction(DayCounter,D3,E3,,,Trigger)</f>
        <v>0.50555555555555554</v>
      </c>
      <c r="I3" s="79">
        <f>(F3/G3-1)/H3</f>
        <v>6.9417414197386592E-3</v>
      </c>
      <c r="J3" s="69">
        <f>'Delta 6M '!P3</f>
        <v>3.1320109868068148E-3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0.50277777777777777</v>
      </c>
      <c r="M3" s="53">
        <f>L3-K3</f>
        <v>0.50555555555555554</v>
      </c>
      <c r="N3" s="53">
        <f>(L3^2-K3^2)/2</f>
        <v>0.12638888888888888</v>
      </c>
      <c r="O3" s="53">
        <f>(L3^3-K3^3)/3</f>
        <v>4.2364983424782808E-2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4.3071044810242327E-2</v>
      </c>
      <c r="T3" s="97">
        <f t="array" ref="T3:T5">_xll.ohFilter(N3:N7,P3:P7)</f>
        <v>0.12779320987654319</v>
      </c>
      <c r="U3" s="98">
        <f t="array" ref="U3:U5">_xll.ohFilter(M3:M7,P3:P7)</f>
        <v>0.50555555555555554</v>
      </c>
      <c r="V3" s="99"/>
      <c r="W3" s="100">
        <f t="array" ref="W3:W5">MMULT(AA3:AC5,Y3:Y5)</f>
        <v>9.0170999562694809E-3</v>
      </c>
      <c r="X3" s="101"/>
      <c r="Y3" s="117">
        <f t="array" ref="Y3:Y5">_xll.ohFilter(J3:J7,P3:P7)</f>
        <v>3.1320109868068148E-3</v>
      </c>
      <c r="AA3" s="96">
        <f t="array" ref="AA3:AC5">MINVERSE(S3:U5)</f>
        <v>132.46870842162258</v>
      </c>
      <c r="AB3" s="97">
        <v>-276.16357857389119</v>
      </c>
      <c r="AC3" s="98">
        <v>144.48876446250205</v>
      </c>
      <c r="AF3" s="199">
        <f>SettlementDate</f>
        <v>42726</v>
      </c>
      <c r="AG3" s="25">
        <f>_xll.qlDayCounterYearFraction(DayCounter,SettlementDate,AF3,,,Trigger)</f>
        <v>0</v>
      </c>
      <c r="AH3" s="20">
        <f t="shared" ref="AH3:AH34" si="0">$W$13</f>
        <v>6.1951865673101833E-3</v>
      </c>
      <c r="AI3" s="20">
        <f t="shared" ref="AI3:AI34" si="1">$W$10+$W$9*AG3</f>
        <v>6.7511553166308622E-3</v>
      </c>
      <c r="AJ3" s="20">
        <f t="shared" ref="AJ3:AJ34" si="2">($W$5+$W$4*AG3+$W$3*AG3^2)</f>
        <v>7.3378698091558503E-3</v>
      </c>
    </row>
    <row r="4" spans="1:36" ht="12.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42726</v>
      </c>
      <c r="E4" s="16">
        <f>_xll.qlInterestRateIndexMaturity($D$10,D4)</f>
        <v>42908</v>
      </c>
      <c r="F4" s="76">
        <f>_xll.qlYieldTSDiscount(Discounting,D4,,AllTriggers)</f>
        <v>0.99996227414614158</v>
      </c>
      <c r="G4" s="76">
        <f>_xll.qlYieldTSDiscount(Discounting,E4,,AllTriggers)</f>
        <v>0.99646109736266397</v>
      </c>
      <c r="H4" s="78">
        <f>_xll.qlDayCounterYearFraction(DayCounter,D4,E4,,,Trigger)</f>
        <v>0.50555555555555554</v>
      </c>
      <c r="I4" s="17">
        <f t="shared" ref="I4:I7" si="3">(F4/G4-1)/H4</f>
        <v>6.9499999999886536E-3</v>
      </c>
      <c r="J4" s="70">
        <f>LN((1+(_xll.qlInterpolationInterpolate(B6Minterpolation,D4,TRUE,AllTriggers)+I4)*H4)/(1+I4*H4))</f>
        <v>3.1320109868068148E-3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0.50555555555555554</v>
      </c>
      <c r="M4" s="25">
        <f>L4-K4</f>
        <v>0.50555555555555554</v>
      </c>
      <c r="N4" s="25">
        <f>(L4^2-K4^2)/2</f>
        <v>0.12779320987654319</v>
      </c>
      <c r="O4" s="25">
        <f>(L4^3-K4^3)/3</f>
        <v>4.3071044810242327E-2</v>
      </c>
      <c r="P4" s="176" t="b">
        <f>IF(D12="fixing",FALSE,TRUE)</f>
        <v>1</v>
      </c>
      <c r="R4" s="377"/>
      <c r="S4" s="96">
        <v>6.9784350708733414E-2</v>
      </c>
      <c r="T4" s="97">
        <v>0.17273148148148146</v>
      </c>
      <c r="U4" s="98">
        <v>0.50555555555555554</v>
      </c>
      <c r="V4" s="103" t="s">
        <v>28</v>
      </c>
      <c r="W4" s="100">
        <v>-7.5596017845040997E-3</v>
      </c>
      <c r="X4" s="103" t="s">
        <v>29</v>
      </c>
      <c r="Y4" s="117">
        <v>3.0331720980386941E-3</v>
      </c>
      <c r="AA4" s="96">
        <v>-100.99803503671176</v>
      </c>
      <c r="AB4" s="97">
        <v>186.41665229389361</v>
      </c>
      <c r="AC4" s="98">
        <v>-85.890543319376192</v>
      </c>
      <c r="AF4" s="200">
        <f>_xll.qlCalendarAdvance(Calendar,AF3,"1d","mf",,Trigger)</f>
        <v>42727</v>
      </c>
      <c r="AG4" s="25">
        <f>_xll.qlDayCounterYearFraction(DayCounter,SettlementDate,AF4,,,Trigger)</f>
        <v>2.7777777777777779E-3</v>
      </c>
      <c r="AH4" s="21">
        <f t="shared" si="0"/>
        <v>6.1951865673101833E-3</v>
      </c>
      <c r="AI4" s="21">
        <f t="shared" si="1"/>
        <v>6.7450457699350305E-3</v>
      </c>
      <c r="AJ4" s="21">
        <f t="shared" si="2"/>
        <v>7.3169404916985569E-3</v>
      </c>
    </row>
    <row r="5" spans="1:36" ht="12.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42758</v>
      </c>
      <c r="E5" s="16">
        <f>_xll.qlInterestRateIndexMaturity($D$10,D5)</f>
        <v>42940</v>
      </c>
      <c r="F5" s="76">
        <f>_xll.qlYieldTSDiscount(Discounting,D5,,AllTriggers)</f>
        <v>0.99939728154952057</v>
      </c>
      <c r="G5" s="76">
        <f>_xll.qlYieldTSDiscount(Discounting,E5,,AllTriggers)</f>
        <v>0.99568299458259735</v>
      </c>
      <c r="H5" s="78">
        <f>_xll.qlDayCounterYearFraction(DayCounter,D5,E5,,,Trigger)</f>
        <v>0.50555555555555554</v>
      </c>
      <c r="I5" s="17">
        <f t="shared" si="3"/>
        <v>7.3787955536334807E-3</v>
      </c>
      <c r="J5" s="70">
        <f>LN((1+(_xll.qlInterpolationInterpolate(B6Minterpolation,D5,TRUE,AllTriggers)+I5)*H5)/(1+I5*H5))</f>
        <v>3.0331720980386941E-3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0.59444444444444444</v>
      </c>
      <c r="M5" s="25">
        <f>L5-K5</f>
        <v>0.50555555555555554</v>
      </c>
      <c r="N5" s="25">
        <f>(L5^2-K5^2)/2</f>
        <v>0.17273148148148146</v>
      </c>
      <c r="O5" s="25">
        <f>(L5^3-K5^3)/3</f>
        <v>6.9784350708733414E-2</v>
      </c>
      <c r="P5" s="176" t="b">
        <v>1</v>
      </c>
      <c r="R5" s="377"/>
      <c r="S5" s="96">
        <v>0.10081289294695933</v>
      </c>
      <c r="T5" s="97">
        <v>0.21298225308641977</v>
      </c>
      <c r="U5" s="98">
        <v>0.50277777777777777</v>
      </c>
      <c r="V5" s="86"/>
      <c r="W5" s="100">
        <v>7.3378698091558503E-3</v>
      </c>
      <c r="X5" s="103"/>
      <c r="Y5" s="117">
        <v>2.9882967883536542E-3</v>
      </c>
      <c r="AA5" s="96">
        <v>16.222346529591434</v>
      </c>
      <c r="AB5" s="97">
        <v>-23.594100336322764</v>
      </c>
      <c r="AC5" s="98">
        <v>9.4014320045585755</v>
      </c>
      <c r="AF5" s="200">
        <f>_xll.qlCalendarAdvance(Calendar,AF4,"1d","mf",,Trigger)</f>
        <v>42732</v>
      </c>
      <c r="AG5" s="25">
        <f>_xll.qlDayCounterYearFraction(DayCounter,SettlementDate,AF5,,,Trigger)</f>
        <v>1.6666666666666666E-2</v>
      </c>
      <c r="AH5" s="21">
        <f t="shared" si="0"/>
        <v>6.1951865673101833E-3</v>
      </c>
      <c r="AI5" s="21">
        <f t="shared" si="1"/>
        <v>6.7144980364558723E-3</v>
      </c>
      <c r="AJ5" s="21">
        <f t="shared" si="2"/>
        <v>7.2143811960686342E-3</v>
      </c>
    </row>
    <row r="6" spans="1:36" ht="12.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42788</v>
      </c>
      <c r="E6" s="16">
        <f>_xll.qlInterestRateIndexMaturity($D$10,D6)</f>
        <v>42969</v>
      </c>
      <c r="F6" s="76">
        <f>_xll.qlYieldTSDiscount(Discounting,D6,,AllTriggers)</f>
        <v>0.99885443359493531</v>
      </c>
      <c r="G6" s="76">
        <f>_xll.qlYieldTSDiscount(Discounting,E6,,AllTriggers)</f>
        <v>0.99494551014760579</v>
      </c>
      <c r="H6" s="78">
        <f>_xll.qlDayCounterYearFraction(DayCounter,D6,E6,,,Trigger)</f>
        <v>0.50277777777777777</v>
      </c>
      <c r="I6" s="17">
        <f t="shared" si="3"/>
        <v>7.814150916893834E-3</v>
      </c>
      <c r="J6" s="70">
        <f>LN((1+(_xll.qlInterpolationInterpolate(B6Minterpolation,D6,TRUE,AllTriggers)+I6)*H6)/(1+I6*H6))</f>
        <v>2.9882967883536542E-3</v>
      </c>
      <c r="K6" s="25">
        <f>_xll.qlDayCounterYearFraction(DayCounter,SettlementDate,D6,,,Trigger)</f>
        <v>0.17222222222222222</v>
      </c>
      <c r="L6" s="25">
        <f>_xll.qlDayCounterYearFraction(DayCounter,SettlementDate,E6,,,Trigger)</f>
        <v>0.67500000000000004</v>
      </c>
      <c r="M6" s="25">
        <f>L6-K6</f>
        <v>0.50277777777777777</v>
      </c>
      <c r="N6" s="25">
        <f>(L6^2-K6^2)/2</f>
        <v>0.21298225308641977</v>
      </c>
      <c r="O6" s="25">
        <f>(L6^3-K6^3)/3</f>
        <v>0.10081289294695933</v>
      </c>
      <c r="P6" s="176" t="b">
        <v>1</v>
      </c>
      <c r="W6" s="104"/>
      <c r="X6" s="93"/>
      <c r="Y6" s="94"/>
      <c r="AF6" s="200">
        <f>_xll.qlCalendarAdvance(Calendar,AF5,"1d","mf",,Trigger)</f>
        <v>42733</v>
      </c>
      <c r="AG6" s="25">
        <f>_xll.qlDayCounterYearFraction(DayCounter,SettlementDate,AF6,,,Trigger)</f>
        <v>1.9444444444444445E-2</v>
      </c>
      <c r="AH6" s="21">
        <f t="shared" si="0"/>
        <v>6.1951865673101833E-3</v>
      </c>
      <c r="AI6" s="21">
        <f t="shared" si="1"/>
        <v>6.7083884897600407E-3</v>
      </c>
      <c r="AJ6" s="21">
        <f t="shared" si="2"/>
        <v>7.1942867952739589E-3</v>
      </c>
    </row>
    <row r="7" spans="1:36" ht="12.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42816</v>
      </c>
      <c r="E7" s="178">
        <f>_xll.qlInterestRateIndexMaturity($D$10,D7)</f>
        <v>43000</v>
      </c>
      <c r="F7" s="192">
        <f>_xll.qlYieldTSDiscount(Discounting,D7,,AllTriggers)</f>
        <v>0.99833997169213695</v>
      </c>
      <c r="G7" s="192">
        <f>_xll.qlYieldTSDiscount(Discounting,E7,,AllTriggers)</f>
        <v>0.9941436068454812</v>
      </c>
      <c r="H7" s="193">
        <f>_xll.qlDayCounterYearFraction(DayCounter,D7,E7,,,Trigger)</f>
        <v>0.51111111111111107</v>
      </c>
      <c r="I7" s="194">
        <f t="shared" si="3"/>
        <v>8.2586449193761853E-3</v>
      </c>
      <c r="J7" s="179">
        <f>LN((1+(_xll.qlInterpolationInterpolate(B6Minterpolation,D7,TRUE,AllTriggers)+I7)*H7)/(1+I7*H7))</f>
        <v>3.0244397328148542E-3</v>
      </c>
      <c r="K7" s="180">
        <f>_xll.qlDayCounterYearFraction(DayCounter,SettlementDate,D7,,,Trigger)</f>
        <v>0.25</v>
      </c>
      <c r="L7" s="180">
        <f>_xll.qlDayCounterYearFraction(DayCounter,SettlementDate,E7,,,Trigger)</f>
        <v>0.76111111111111107</v>
      </c>
      <c r="M7" s="180">
        <f>L7-K7</f>
        <v>0.51111111111111107</v>
      </c>
      <c r="N7" s="180">
        <f>(L7^2-K7^2)/2</f>
        <v>0.25839506172839505</v>
      </c>
      <c r="O7" s="180">
        <f>(L7^3-K7^3)/3</f>
        <v>0.14175971650663008</v>
      </c>
      <c r="P7" s="181" t="b">
        <v>0</v>
      </c>
      <c r="W7" s="104"/>
      <c r="X7" s="93"/>
      <c r="Y7" s="94"/>
      <c r="AF7" s="200">
        <f>_xll.qlCalendarAdvance(Calendar,AF6,"1d","mf",,Trigger)</f>
        <v>42734</v>
      </c>
      <c r="AG7" s="25">
        <f>_xll.qlDayCounterYearFraction(DayCounter,SettlementDate,AF7,,,Trigger)</f>
        <v>2.2222222222222223E-2</v>
      </c>
      <c r="AH7" s="21">
        <f t="shared" si="0"/>
        <v>6.1951865673101833E-3</v>
      </c>
      <c r="AI7" s="21">
        <f t="shared" si="1"/>
        <v>6.7022789430642091E-3</v>
      </c>
      <c r="AJ7" s="21">
        <f t="shared" si="2"/>
        <v>7.174331547256386E-3</v>
      </c>
    </row>
    <row r="8" spans="1:36" ht="12.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42738</v>
      </c>
      <c r="AG8" s="25">
        <f>_xll.qlDayCounterYearFraction(DayCounter,SettlementDate,AF8,,,Trigger)</f>
        <v>3.3333333333333333E-2</v>
      </c>
      <c r="AH8" s="21">
        <f t="shared" si="0"/>
        <v>6.1951865673101833E-3</v>
      </c>
      <c r="AI8" s="21">
        <f t="shared" si="1"/>
        <v>6.6778407562808825E-3</v>
      </c>
      <c r="AJ8" s="21">
        <f t="shared" si="2"/>
        <v>7.0959020829571241E-3</v>
      </c>
    </row>
    <row r="9" spans="1:36" ht="12.2" customHeight="1" x14ac:dyDescent="0.2">
      <c r="C9" s="171" t="s">
        <v>134</v>
      </c>
      <c r="D9" s="190" t="s">
        <v>33</v>
      </c>
      <c r="R9" s="376" t="s">
        <v>89</v>
      </c>
      <c r="S9" s="105"/>
      <c r="T9" s="96">
        <f t="array" ref="T9:T10">_xll.ohFilter(N3:N7,P3:P7)</f>
        <v>0.12779320987654319</v>
      </c>
      <c r="U9" s="98">
        <f t="array" ref="U9:U10">_xll.ohFilter(M3:M7,P3:P7)</f>
        <v>0.50555555555555554</v>
      </c>
      <c r="V9" s="378" t="s">
        <v>28</v>
      </c>
      <c r="W9" s="100">
        <f t="array" ref="W9:W10">MMULT(AA9:AB10,Y9:Y10)</f>
        <v>-2.1994368104993889E-3</v>
      </c>
      <c r="X9" s="378" t="s">
        <v>29</v>
      </c>
      <c r="Y9" s="117">
        <f t="array" ref="Y9:Y10">_xll.ohFilter(J3:J7,P3:P7)</f>
        <v>3.1320109868068148E-3</v>
      </c>
      <c r="AA9" s="96">
        <f t="array" ref="AA9:AB10">MINVERSE(T9:U10)</f>
        <v>-22.252747252747255</v>
      </c>
      <c r="AB9" s="98">
        <v>22.252747252747255</v>
      </c>
      <c r="AF9" s="200">
        <f>_xll.qlCalendarAdvance(Calendar,AF8,"1d","mf",,Trigger)</f>
        <v>42739</v>
      </c>
      <c r="AG9" s="25">
        <f>_xll.qlDayCounterYearFraction(DayCounter,SettlementDate,AF9,,,Trigger)</f>
        <v>3.6111111111111108E-2</v>
      </c>
      <c r="AH9" s="21">
        <f t="shared" si="0"/>
        <v>6.1951865673101833E-3</v>
      </c>
      <c r="AI9" s="21">
        <f t="shared" si="1"/>
        <v>6.6717312095850509E-3</v>
      </c>
      <c r="AJ9" s="21">
        <f t="shared" si="2"/>
        <v>7.0766425988250661E-3</v>
      </c>
    </row>
    <row r="10" spans="1:36" ht="12.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0.17273148148148146</v>
      </c>
      <c r="U10" s="98">
        <v>0.50555555555555554</v>
      </c>
      <c r="V10" s="378"/>
      <c r="W10" s="100">
        <v>6.7511553166308622E-3</v>
      </c>
      <c r="X10" s="378"/>
      <c r="Y10" s="117">
        <v>3.0331720980386941E-3</v>
      </c>
      <c r="AA10" s="96">
        <v>7.6030219780219781</v>
      </c>
      <c r="AB10" s="98">
        <v>-5.625</v>
      </c>
      <c r="AF10" s="200">
        <f>_xll.qlCalendarAdvance(Calendar,AF9,"1d","mf",,Trigger)</f>
        <v>42740</v>
      </c>
      <c r="AG10" s="25">
        <f>_xll.qlDayCounterYearFraction(DayCounter,SettlementDate,AF10,,,Trigger)</f>
        <v>3.888888888888889E-2</v>
      </c>
      <c r="AH10" s="21">
        <f t="shared" si="0"/>
        <v>6.1951865673101833E-3</v>
      </c>
      <c r="AI10" s="21">
        <f t="shared" si="1"/>
        <v>6.6656216628892193E-3</v>
      </c>
      <c r="AJ10" s="21">
        <f t="shared" si="2"/>
        <v>7.0575222674701104E-3</v>
      </c>
    </row>
    <row r="11" spans="1:36" ht="12.2" customHeight="1" x14ac:dyDescent="0.2">
      <c r="C11" s="171" t="s">
        <v>126</v>
      </c>
      <c r="D11" s="191" t="s">
        <v>81</v>
      </c>
      <c r="W11" s="104"/>
      <c r="X11" s="93"/>
      <c r="Y11" s="94"/>
      <c r="AF11" s="200">
        <f>_xll.qlCalendarAdvance(Calendar,AF10,"1d","mf",,Trigger)</f>
        <v>42741</v>
      </c>
      <c r="AG11" s="25">
        <f>_xll.qlDayCounterYearFraction(DayCounter,SettlementDate,AF11,,,Trigger)</f>
        <v>4.1666666666666664E-2</v>
      </c>
      <c r="AH11" s="21">
        <f t="shared" si="0"/>
        <v>6.1951865673101833E-3</v>
      </c>
      <c r="AI11" s="21">
        <f t="shared" si="1"/>
        <v>6.6595121161933876E-3</v>
      </c>
      <c r="AJ11" s="21">
        <f t="shared" si="2"/>
        <v>7.0385410888922587E-3</v>
      </c>
    </row>
    <row r="12" spans="1:36" ht="12.2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00">
        <f>_xll.qlCalendarAdvance(Calendar,AF11,"1d","mf",,Trigger)</f>
        <v>42744</v>
      </c>
      <c r="AG12" s="25">
        <f>_xll.qlDayCounterYearFraction(DayCounter,SettlementDate,AF12,,,Trigger)</f>
        <v>0.05</v>
      </c>
      <c r="AH12" s="21">
        <f t="shared" si="0"/>
        <v>6.1951865673101833E-3</v>
      </c>
      <c r="AI12" s="21">
        <f t="shared" si="1"/>
        <v>6.6411834761058927E-3</v>
      </c>
      <c r="AJ12" s="21">
        <f t="shared" si="2"/>
        <v>6.9824324698213184E-3</v>
      </c>
    </row>
    <row r="13" spans="1:36" ht="12.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0.50555555555555554</v>
      </c>
      <c r="V13" s="106" t="s">
        <v>28</v>
      </c>
      <c r="W13" s="100">
        <f>MMULT(AA13,Y13)</f>
        <v>6.1951865673101833E-3</v>
      </c>
      <c r="X13" s="106" t="s">
        <v>29</v>
      </c>
      <c r="Y13" s="117">
        <f t="array" ref="Y13">_xll.ohFilter(J3:J7,P3:P7)</f>
        <v>3.1320109868068148E-3</v>
      </c>
      <c r="AA13" s="107">
        <f>MINVERSE(U13)</f>
        <v>1.9780219780219781</v>
      </c>
      <c r="AF13" s="200">
        <f>_xll.qlCalendarAdvance(Calendar,AF12,"1d","mf",,Trigger)</f>
        <v>42745</v>
      </c>
      <c r="AG13" s="25">
        <f>_xll.qlDayCounterYearFraction(DayCounter,SettlementDate,AF13,,,Trigger)</f>
        <v>5.2777777777777778E-2</v>
      </c>
      <c r="AH13" s="21">
        <f t="shared" si="0"/>
        <v>6.1951865673101833E-3</v>
      </c>
      <c r="AI13" s="21">
        <f t="shared" si="1"/>
        <v>6.6350739294100611E-3</v>
      </c>
      <c r="AJ13" s="21">
        <f t="shared" si="2"/>
        <v>6.9640079023518785E-3</v>
      </c>
    </row>
    <row r="14" spans="1:36" ht="12.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2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00">
        <f>_xll.qlCalendarAdvance(Calendar,AF13,"1d","mf",,Trigger)</f>
        <v>42746</v>
      </c>
      <c r="AG14" s="25">
        <f>_xll.qlDayCounterYearFraction(DayCounter,SettlementDate,AF14,,,Trigger)</f>
        <v>5.5555555555555552E-2</v>
      </c>
      <c r="AH14" s="21">
        <f t="shared" si="0"/>
        <v>6.1951865673101833E-3</v>
      </c>
      <c r="AI14" s="21">
        <f t="shared" si="1"/>
        <v>6.6289643827142294E-3</v>
      </c>
      <c r="AJ14" s="21">
        <f t="shared" si="2"/>
        <v>6.9457224876595409E-3</v>
      </c>
    </row>
    <row r="15" spans="1:36" ht="12.2" customHeight="1" x14ac:dyDescent="0.2">
      <c r="C15" s="182" t="s">
        <v>34</v>
      </c>
      <c r="D15" s="22">
        <f t="shared" ref="D15:D24" si="5">SettlementDate</f>
        <v>42726</v>
      </c>
      <c r="E15" s="23">
        <f>_xll.qlCalendarAdvance(Calendar,SettlementDate,C15,"Following",,Trigger)</f>
        <v>42727</v>
      </c>
      <c r="F15" s="86"/>
      <c r="G15" s="86"/>
      <c r="H15" s="86"/>
      <c r="I15" s="86"/>
      <c r="J15" s="55">
        <f>_xll.qlDayCounterYearFraction(DayCounter,D15,E15,,,Trigger)</f>
        <v>2.7777777777777779E-3</v>
      </c>
      <c r="K15" s="51">
        <f>_xll.qlYieldTSDiscount(Discounting,D15,,AllTriggers)</f>
        <v>0.99996227414614158</v>
      </c>
      <c r="L15" s="51">
        <f>_xll.qlYieldTSDiscount(Discounting,E15,,AllTriggers)</f>
        <v>0.99994359831358015</v>
      </c>
      <c r="M15" s="56">
        <f>(K15/L15-1)/J15</f>
        <v>6.723678948965528E-3</v>
      </c>
      <c r="N15" s="20">
        <f t="shared" ref="N15:N24" si="6">((1+M15*J15)*EXP($W$13*J15)-1)/J15</f>
        <v>1.2919034530396445E-2</v>
      </c>
      <c r="O15" s="20">
        <f>((1+J15*M15)*EXP($W$10*J15+0.5*$W$9*J15^2)-1)/J15</f>
        <v>1.3471968772948983E-2</v>
      </c>
      <c r="P15" s="20">
        <f>((1+J15*M15)*EXP($W$5*J15+0.5*$W$4*J15^2+1/3*$W$3*J15^3)-1)/J15</f>
        <v>1.4051283928555591E-2</v>
      </c>
      <c r="Q15" s="111"/>
      <c r="AF15" s="200">
        <f>_xll.qlCalendarAdvance(Calendar,AF14,"1d","mf",,Trigger)</f>
        <v>42747</v>
      </c>
      <c r="AG15" s="25">
        <f>_xll.qlDayCounterYearFraction(DayCounter,SettlementDate,AF15,,,Trigger)</f>
        <v>5.8333333333333334E-2</v>
      </c>
      <c r="AH15" s="21">
        <f t="shared" si="0"/>
        <v>6.1951865673101833E-3</v>
      </c>
      <c r="AI15" s="21">
        <f t="shared" si="1"/>
        <v>6.6228548360183978E-3</v>
      </c>
      <c r="AJ15" s="21">
        <f t="shared" si="2"/>
        <v>6.9275762257443056E-3</v>
      </c>
    </row>
    <row r="16" spans="1:36" ht="12.2" customHeight="1" x14ac:dyDescent="0.2">
      <c r="C16" s="81" t="s">
        <v>35</v>
      </c>
      <c r="D16" s="16">
        <f>SettlementDate</f>
        <v>42726</v>
      </c>
      <c r="E16" s="24">
        <f>_xll.qlCalendarAdvance(Calendar,SettlementDate,C16,"Following",,Trigger)</f>
        <v>42733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0.99996227414614158</v>
      </c>
      <c r="L16" s="52">
        <f>_xll.qlYieldTSDiscount(Discounting,E16,,AllTriggers)</f>
        <v>0.99983395674944964</v>
      </c>
      <c r="M16" s="19">
        <f t="shared" ref="M16:M24" si="7">(K16/L16-1)/J16</f>
        <v>6.6002763326343328E-3</v>
      </c>
      <c r="N16" s="21">
        <f t="shared" si="6"/>
        <v>1.279663118720948E-2</v>
      </c>
      <c r="O16" s="21">
        <f t="shared" ref="O16:O24" si="8">((1+J16*M16)*EXP($W$10*J16+0.5*$W$9*J16^2)-1)/J16</f>
        <v>1.3331352319553449E-2</v>
      </c>
      <c r="P16" s="21">
        <f t="shared" ref="P16:P24" si="9">((1+J16*M16)*EXP($W$5*J16+0.5*$W$4*J16^2+1/3*$W$3*J16^3)-1)/J16</f>
        <v>1.3867232177013276E-2</v>
      </c>
      <c r="Q16" s="111"/>
      <c r="AF16" s="200">
        <f>_xll.qlCalendarAdvance(Calendar,AF15,"1d","mf",,Trigger)</f>
        <v>42748</v>
      </c>
      <c r="AG16" s="25">
        <f>_xll.qlDayCounterYearFraction(DayCounter,SettlementDate,AF16,,,Trigger)</f>
        <v>6.1111111111111109E-2</v>
      </c>
      <c r="AH16" s="21">
        <f t="shared" si="0"/>
        <v>6.1951865673101833E-3</v>
      </c>
      <c r="AI16" s="21">
        <f t="shared" si="1"/>
        <v>6.6167452893225662E-3</v>
      </c>
      <c r="AJ16" s="21">
        <f t="shared" si="2"/>
        <v>6.9095691166061735E-3</v>
      </c>
    </row>
    <row r="17" spans="3:36" ht="12.2" customHeight="1" x14ac:dyDescent="0.2">
      <c r="C17" s="81" t="s">
        <v>36</v>
      </c>
      <c r="D17" s="16">
        <f t="shared" si="5"/>
        <v>42726</v>
      </c>
      <c r="E17" s="24">
        <f>_xll.qlCalendarAdvance(Calendar,SettlementDate,C17,"Following",,Trigger)</f>
        <v>42740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0.99996227414614158</v>
      </c>
      <c r="L17" s="52">
        <f>_xll.qlYieldTSDiscount(Discounting,E17,,AllTriggers)</f>
        <v>0.99971001842351692</v>
      </c>
      <c r="M17" s="19">
        <f t="shared" si="7"/>
        <v>6.4884572576977863E-3</v>
      </c>
      <c r="N17" s="21">
        <f t="shared" si="6"/>
        <v>1.2685953582162972E-2</v>
      </c>
      <c r="O17" s="21">
        <f t="shared" si="8"/>
        <v>1.3199413812764935E-2</v>
      </c>
      <c r="P17" s="21">
        <f t="shared" si="9"/>
        <v>1.3686703147350876E-2</v>
      </c>
      <c r="Q17" s="111"/>
      <c r="AF17" s="200">
        <f>_xll.qlCalendarAdvance(Calendar,AF16,"1d","mf",,Trigger)</f>
        <v>42751</v>
      </c>
      <c r="AG17" s="25">
        <f>_xll.qlDayCounterYearFraction(DayCounter,SettlementDate,AF17,,,Trigger)</f>
        <v>6.9444444444444448E-2</v>
      </c>
      <c r="AH17" s="21">
        <f t="shared" si="0"/>
        <v>6.1951865673101833E-3</v>
      </c>
      <c r="AI17" s="21">
        <f t="shared" si="1"/>
        <v>6.5984166492350713E-3</v>
      </c>
      <c r="AJ17" s="21">
        <f t="shared" si="2"/>
        <v>6.856382705854396E-3</v>
      </c>
    </row>
    <row r="18" spans="3:36" ht="12.2" customHeight="1" x14ac:dyDescent="0.2">
      <c r="C18" s="81" t="s">
        <v>37</v>
      </c>
      <c r="D18" s="16">
        <f t="shared" si="5"/>
        <v>42726</v>
      </c>
      <c r="E18" s="24">
        <f>_xll.qlCalendarAdvance(Calendar,SettlementDate,C18,"Following",,Trigger)</f>
        <v>42747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0.99996227414614158</v>
      </c>
      <c r="L18" s="52">
        <f>_xll.qlYieldTSDiscount(Discounting,E18,,AllTriggers)</f>
        <v>0.99958843702962685</v>
      </c>
      <c r="M18" s="19">
        <f t="shared" si="7"/>
        <v>6.4112749264629999E-3</v>
      </c>
      <c r="N18" s="21">
        <f t="shared" si="6"/>
        <v>1.2609898418076375E-2</v>
      </c>
      <c r="O18" s="21">
        <f t="shared" si="8"/>
        <v>1.3102085757920838E-2</v>
      </c>
      <c r="P18" s="21">
        <f t="shared" si="9"/>
        <v>1.3543032249602658E-2</v>
      </c>
      <c r="Q18" s="111"/>
      <c r="AF18" s="200">
        <f>_xll.qlCalendarAdvance(Calendar,AF17,"1d","mf",,Trigger)</f>
        <v>42752</v>
      </c>
      <c r="AG18" s="25">
        <f>_xll.qlDayCounterYearFraction(DayCounter,SettlementDate,AF18,,,Trigger)</f>
        <v>7.2222222222222215E-2</v>
      </c>
      <c r="AH18" s="21">
        <f t="shared" si="0"/>
        <v>6.1951865673101833E-3</v>
      </c>
      <c r="AI18" s="21">
        <f t="shared" si="1"/>
        <v>6.5923071025392396E-3</v>
      </c>
      <c r="AJ18" s="21">
        <f t="shared" si="2"/>
        <v>6.8389322078246757E-3</v>
      </c>
    </row>
    <row r="19" spans="3:36" ht="12.2" customHeight="1" x14ac:dyDescent="0.2">
      <c r="C19" s="81" t="s">
        <v>31</v>
      </c>
      <c r="D19" s="16">
        <f t="shared" si="5"/>
        <v>42726</v>
      </c>
      <c r="E19" s="24">
        <f>_xll.qlCalendarAdvance(Calendar,SettlementDate,C19,"mf",TRUE,Trigger)</f>
        <v>42758</v>
      </c>
      <c r="F19" s="86"/>
      <c r="G19" s="86"/>
      <c r="H19" s="86"/>
      <c r="I19" s="86"/>
      <c r="J19" s="25">
        <f>_xll.qlDayCounterYearFraction(DayCounter,D19,E19,,,Trigger)</f>
        <v>8.8888888888888892E-2</v>
      </c>
      <c r="K19" s="52">
        <f>_xll.qlYieldTSDiscount(Discounting,D19,,AllTriggers)</f>
        <v>0.99996227414614158</v>
      </c>
      <c r="L19" s="52">
        <f>_xll.qlYieldTSDiscount(Discounting,E19,,AllTriggers)</f>
        <v>0.99939728154952057</v>
      </c>
      <c r="M19" s="19">
        <f t="shared" si="7"/>
        <v>6.3600000013311342E-3</v>
      </c>
      <c r="N19" s="21">
        <f t="shared" si="6"/>
        <v>1.2560395984530515E-2</v>
      </c>
      <c r="O19" s="21">
        <f t="shared" si="8"/>
        <v>1.3019132917742871E-2</v>
      </c>
      <c r="P19" s="21">
        <f t="shared" si="9"/>
        <v>1.3391803531571378E-2</v>
      </c>
      <c r="Q19" s="111"/>
      <c r="AF19" s="200">
        <f>_xll.qlCalendarAdvance(Calendar,AF18,"1d","mf",,Trigger)</f>
        <v>42753</v>
      </c>
      <c r="AG19" s="25">
        <f>_xll.qlDayCounterYearFraction(DayCounter,SettlementDate,AF19,,,Trigger)</f>
        <v>7.4999999999999997E-2</v>
      </c>
      <c r="AH19" s="21">
        <f t="shared" si="0"/>
        <v>6.1951865673101833E-3</v>
      </c>
      <c r="AI19" s="21">
        <f t="shared" si="1"/>
        <v>6.586197555843408E-3</v>
      </c>
      <c r="AJ19" s="21">
        <f t="shared" si="2"/>
        <v>6.8216208625720594E-3</v>
      </c>
    </row>
    <row r="20" spans="3:36" ht="12.2" customHeight="1" x14ac:dyDescent="0.2">
      <c r="C20" s="81" t="s">
        <v>38</v>
      </c>
      <c r="D20" s="16">
        <f t="shared" si="5"/>
        <v>42726</v>
      </c>
      <c r="E20" s="24">
        <f>_xll.qlCalendarAdvance(Calendar,SettlementDate,C20,"mf",TRUE,Trigger)</f>
        <v>42788</v>
      </c>
      <c r="F20" s="86"/>
      <c r="G20" s="86"/>
      <c r="H20" s="86"/>
      <c r="I20" s="86"/>
      <c r="J20" s="25">
        <f>_xll.qlDayCounterYearFraction(DayCounter,D20,E20,,,Trigger)</f>
        <v>0.17222222222222222</v>
      </c>
      <c r="K20" s="52">
        <f>_xll.qlYieldTSDiscount(Discounting,D20,,AllTriggers)</f>
        <v>0.99996227414614158</v>
      </c>
      <c r="L20" s="52">
        <f>_xll.qlYieldTSDiscount(Discounting,E20,,AllTriggers)</f>
        <v>0.99885443359493531</v>
      </c>
      <c r="M20" s="19">
        <f t="shared" si="7"/>
        <v>6.4400000030434019E-3</v>
      </c>
      <c r="N20" s="21">
        <f t="shared" si="6"/>
        <v>1.2645367536657756E-2</v>
      </c>
      <c r="O20" s="21">
        <f t="shared" si="8"/>
        <v>1.3012750262207402E-2</v>
      </c>
      <c r="P20" s="21">
        <f t="shared" si="9"/>
        <v>1.3227529756171575E-2</v>
      </c>
      <c r="Q20" s="111"/>
      <c r="AF20" s="200">
        <f>_xll.qlCalendarAdvance(Calendar,AF19,"1d","mf",,Trigger)</f>
        <v>42754</v>
      </c>
      <c r="AG20" s="25">
        <f>_xll.qlDayCounterYearFraction(DayCounter,SettlementDate,AF20,,,Trigger)</f>
        <v>7.7777777777777779E-2</v>
      </c>
      <c r="AH20" s="21">
        <f t="shared" si="0"/>
        <v>6.1951865673101833E-3</v>
      </c>
      <c r="AI20" s="21">
        <f t="shared" si="1"/>
        <v>6.5800880091475764E-3</v>
      </c>
      <c r="AJ20" s="21">
        <f t="shared" si="2"/>
        <v>6.8044486700965445E-3</v>
      </c>
    </row>
    <row r="21" spans="3:36" ht="12.2" customHeight="1" x14ac:dyDescent="0.2">
      <c r="C21" s="81" t="s">
        <v>32</v>
      </c>
      <c r="D21" s="16">
        <f t="shared" si="5"/>
        <v>42726</v>
      </c>
      <c r="E21" s="24">
        <f>_xll.qlCalendarAdvance(Calendar,SettlementDate,C21,"mf",TRUE,Trigger)</f>
        <v>42816</v>
      </c>
      <c r="F21" s="86"/>
      <c r="G21" s="86"/>
      <c r="H21" s="86"/>
      <c r="I21" s="86"/>
      <c r="J21" s="25">
        <f>_xll.qlDayCounterYearFraction(DayCounter,D21,E21,,,Trigger)</f>
        <v>0.25</v>
      </c>
      <c r="K21" s="52">
        <f>_xll.qlYieldTSDiscount(Discounting,D21,,AllTriggers)</f>
        <v>0.99996227414614158</v>
      </c>
      <c r="L21" s="52">
        <f>_xll.qlYieldTSDiscount(Discounting,E21,,AllTriggers)</f>
        <v>0.99833997169213695</v>
      </c>
      <c r="M21" s="19">
        <f t="shared" si="7"/>
        <v>6.5000000000194902E-3</v>
      </c>
      <c r="N21" s="21">
        <f t="shared" si="6"/>
        <v>1.2710061565373465E-2</v>
      </c>
      <c r="O21" s="21">
        <f t="shared" si="8"/>
        <v>1.2992003624079373E-2</v>
      </c>
      <c r="P21" s="21">
        <f t="shared" si="9"/>
        <v>1.3096894693617855E-2</v>
      </c>
      <c r="Q21" s="111"/>
      <c r="AF21" s="200">
        <f>_xll.qlCalendarAdvance(Calendar,AF20,"1d","mf",,Trigger)</f>
        <v>42755</v>
      </c>
      <c r="AG21" s="25">
        <f>_xll.qlDayCounterYearFraction(DayCounter,SettlementDate,AF21,,,Trigger)</f>
        <v>8.0555555555555561E-2</v>
      </c>
      <c r="AH21" s="21">
        <f t="shared" si="0"/>
        <v>6.1951865673101833E-3</v>
      </c>
      <c r="AI21" s="21">
        <f t="shared" si="1"/>
        <v>6.5739784624517447E-3</v>
      </c>
      <c r="AJ21" s="21">
        <f t="shared" si="2"/>
        <v>6.7874156303981328E-3</v>
      </c>
    </row>
    <row r="22" spans="3:36" ht="12.2" customHeight="1" x14ac:dyDescent="0.2">
      <c r="C22" s="81" t="s">
        <v>39</v>
      </c>
      <c r="D22" s="16">
        <f t="shared" si="5"/>
        <v>42726</v>
      </c>
      <c r="E22" s="24">
        <f>_xll.qlCalendarAdvance(Calendar,SettlementDate,C22,"mf",TRUE,Trigger)</f>
        <v>42849</v>
      </c>
      <c r="F22" s="86"/>
      <c r="G22" s="86"/>
      <c r="H22" s="86"/>
      <c r="I22" s="86"/>
      <c r="J22" s="25">
        <f>_xll.qlDayCounterYearFraction(DayCounter,D22,E22,,,Trigger)</f>
        <v>0.34166666666666667</v>
      </c>
      <c r="K22" s="52">
        <f>_xll.qlYieldTSDiscount(Discounting,D22,,AllTriggers)</f>
        <v>0.99996227414614158</v>
      </c>
      <c r="L22" s="52">
        <f>_xll.qlYieldTSDiscount(Discounting,E22,,AllTriggers)</f>
        <v>0.99769882807152521</v>
      </c>
      <c r="M22" s="19">
        <f t="shared" si="7"/>
        <v>6.6399999999942382E-3</v>
      </c>
      <c r="N22" s="21">
        <f t="shared" si="6"/>
        <v>1.2855817535305378E-2</v>
      </c>
      <c r="O22" s="21">
        <f t="shared" si="8"/>
        <v>1.3036846386754756E-2</v>
      </c>
      <c r="P22" s="21">
        <f t="shared" si="9"/>
        <v>1.3058837357940594E-2</v>
      </c>
      <c r="Q22" s="111"/>
      <c r="AF22" s="200">
        <f>_xll.qlCalendarAdvance(Calendar,AF21,"1d","mf",,Trigger)</f>
        <v>42758</v>
      </c>
      <c r="AG22" s="25">
        <f>_xll.qlDayCounterYearFraction(DayCounter,SettlementDate,AF22,,,Trigger)</f>
        <v>8.8888888888888892E-2</v>
      </c>
      <c r="AH22" s="21">
        <f t="shared" si="0"/>
        <v>6.1951865673101833E-3</v>
      </c>
      <c r="AI22" s="21">
        <f t="shared" si="1"/>
        <v>6.5556498223642498E-3</v>
      </c>
      <c r="AJ22" s="21">
        <f t="shared" si="2"/>
        <v>6.7371514279655166E-3</v>
      </c>
    </row>
    <row r="23" spans="3:36" ht="12.2" customHeight="1" x14ac:dyDescent="0.2">
      <c r="C23" s="81" t="s">
        <v>40</v>
      </c>
      <c r="D23" s="16">
        <f t="shared" si="5"/>
        <v>42726</v>
      </c>
      <c r="E23" s="24">
        <f>_xll.qlCalendarAdvance(Calendar,SettlementDate,C23,"mf",TRUE,Trigger)</f>
        <v>42877</v>
      </c>
      <c r="F23" s="86"/>
      <c r="G23" s="86"/>
      <c r="H23" s="86"/>
      <c r="I23" s="86"/>
      <c r="J23" s="25">
        <f>_xll.qlDayCounterYearFraction(DayCounter,D23,E23,,,Trigger)</f>
        <v>0.41944444444444445</v>
      </c>
      <c r="K23" s="52">
        <f>_xll.qlYieldTSDiscount(Discounting,D23,,AllTriggers)</f>
        <v>0.99996227414614158</v>
      </c>
      <c r="L23" s="52">
        <f>_xll.qlYieldTSDiscount(Discounting,E23,,AllTriggers)</f>
        <v>0.99713078279800615</v>
      </c>
      <c r="M23" s="19">
        <f t="shared" si="7"/>
        <v>6.769999999985829E-3</v>
      </c>
      <c r="N23" s="21">
        <f t="shared" si="6"/>
        <v>1.2990857722724583E-2</v>
      </c>
      <c r="O23" s="21">
        <f t="shared" si="8"/>
        <v>1.3086073591381175E-2</v>
      </c>
      <c r="P23" s="21">
        <f t="shared" si="9"/>
        <v>1.3077398779730178E-2</v>
      </c>
      <c r="Q23" s="111"/>
      <c r="AF23" s="200">
        <f>_xll.qlCalendarAdvance(Calendar,AF22,"1d","mf",,Trigger)</f>
        <v>42759</v>
      </c>
      <c r="AG23" s="25">
        <f>_xll.qlDayCounterYearFraction(DayCounter,SettlementDate,AF23,,,Trigger)</f>
        <v>9.166666666666666E-2</v>
      </c>
      <c r="AH23" s="21">
        <f t="shared" si="0"/>
        <v>6.1951865673101833E-3</v>
      </c>
      <c r="AI23" s="21">
        <f t="shared" si="1"/>
        <v>6.5495402756684182E-3</v>
      </c>
      <c r="AJ23" s="21">
        <f t="shared" si="2"/>
        <v>6.7206749993755166E-3</v>
      </c>
    </row>
    <row r="24" spans="3:36" ht="12.2" customHeight="1" x14ac:dyDescent="0.2">
      <c r="C24" s="183" t="s">
        <v>33</v>
      </c>
      <c r="D24" s="178">
        <f t="shared" si="5"/>
        <v>42726</v>
      </c>
      <c r="E24" s="184">
        <f>_xll.qlCalendarAdvance(Calendar,SettlementDate,C24,"mf",TRUE,Trigger)</f>
        <v>42908</v>
      </c>
      <c r="F24" s="109"/>
      <c r="G24" s="109"/>
      <c r="H24" s="109"/>
      <c r="I24" s="109"/>
      <c r="J24" s="180">
        <f>_xll.qlDayCounterYearFraction(DayCounter,D24,E24,,,Trigger)</f>
        <v>0.50555555555555554</v>
      </c>
      <c r="K24" s="185">
        <f>_xll.qlYieldTSDiscount(Discounting,D24,,AllTriggers)</f>
        <v>0.99996227414614158</v>
      </c>
      <c r="L24" s="185">
        <f>_xll.qlYieldTSDiscount(Discounting,E24,,AllTriggers)</f>
        <v>0.99646109736266397</v>
      </c>
      <c r="M24" s="198">
        <f t="shared" si="7"/>
        <v>6.9499999999886536E-3</v>
      </c>
      <c r="N24" s="26">
        <f t="shared" si="6"/>
        <v>1.317669999999979E-2</v>
      </c>
      <c r="O24" s="26">
        <f t="shared" si="8"/>
        <v>1.317669999999979E-2</v>
      </c>
      <c r="P24" s="26">
        <f t="shared" si="9"/>
        <v>1.317669999999979E-2</v>
      </c>
      <c r="AF24" s="200">
        <f>_xll.qlCalendarAdvance(Calendar,AF23,"1d","mf",,Trigger)</f>
        <v>42760</v>
      </c>
      <c r="AG24" s="25">
        <f>_xll.qlDayCounterYearFraction(DayCounter,SettlementDate,AF24,,,Trigger)</f>
        <v>9.4444444444444442E-2</v>
      </c>
      <c r="AH24" s="21">
        <f t="shared" si="0"/>
        <v>6.1951865673101833E-3</v>
      </c>
      <c r="AI24" s="21">
        <f t="shared" si="1"/>
        <v>6.5434307289725865E-3</v>
      </c>
      <c r="AJ24" s="21">
        <f t="shared" si="2"/>
        <v>6.7043377235626199E-3</v>
      </c>
    </row>
    <row r="25" spans="3:36" ht="12.2" customHeight="1" x14ac:dyDescent="0.2">
      <c r="AF25" s="200">
        <f>_xll.qlCalendarAdvance(Calendar,AF24,"1d","mf",,Trigger)</f>
        <v>42761</v>
      </c>
      <c r="AG25" s="25">
        <f>_xll.qlDayCounterYearFraction(DayCounter,SettlementDate,AF25,,,Trigger)</f>
        <v>9.7222222222222224E-2</v>
      </c>
      <c r="AH25" s="21">
        <f t="shared" si="0"/>
        <v>6.1951865673101833E-3</v>
      </c>
      <c r="AI25" s="21">
        <f t="shared" si="1"/>
        <v>6.5373211822767549E-3</v>
      </c>
      <c r="AJ25" s="21">
        <f t="shared" si="2"/>
        <v>6.6881396005268262E-3</v>
      </c>
    </row>
    <row r="26" spans="3:36" ht="12.2" customHeight="1" x14ac:dyDescent="0.2">
      <c r="C26" s="171" t="s">
        <v>103</v>
      </c>
      <c r="AF26" s="200">
        <f>_xll.qlCalendarAdvance(Calendar,AF25,"1d","mf",,Trigger)</f>
        <v>42762</v>
      </c>
      <c r="AG26" s="25">
        <f>_xll.qlDayCounterYearFraction(DayCounter,SettlementDate,AF26,,,Trigger)</f>
        <v>0.1</v>
      </c>
      <c r="AH26" s="21">
        <f t="shared" si="0"/>
        <v>6.1951865673101833E-3</v>
      </c>
      <c r="AI26" s="21">
        <f t="shared" si="1"/>
        <v>6.5312116355809233E-3</v>
      </c>
      <c r="AJ26" s="21">
        <f t="shared" si="2"/>
        <v>6.6720806302681349E-3</v>
      </c>
    </row>
    <row r="27" spans="3:36" ht="12.2" customHeight="1" x14ac:dyDescent="0.2">
      <c r="C27" s="113" t="s">
        <v>88</v>
      </c>
      <c r="AF27" s="200">
        <f>_xll.qlCalendarAdvance(Calendar,AF26,"1d","mf",,Trigger)</f>
        <v>42765</v>
      </c>
      <c r="AG27" s="25">
        <f>_xll.qlDayCounterYearFraction(DayCounter,SettlementDate,AF27,,,Trigger)</f>
        <v>0.10833333333333334</v>
      </c>
      <c r="AH27" s="21">
        <f t="shared" si="0"/>
        <v>6.1951865673101833E-3</v>
      </c>
      <c r="AI27" s="21">
        <f t="shared" si="1"/>
        <v>6.5128829954934284E-3</v>
      </c>
      <c r="AJ27" s="21">
        <f t="shared" si="2"/>
        <v>6.6247386361546791E-3</v>
      </c>
    </row>
    <row r="28" spans="3:36" ht="12.2" customHeight="1" x14ac:dyDescent="0.2">
      <c r="C28" s="21">
        <f t="shared" ref="C28:C37" si="10">IF($C$27="FLAT",N15,IF($C$27="linear",O15,P15))</f>
        <v>1.4051283928555591E-2</v>
      </c>
      <c r="AF28" s="200">
        <f>_xll.qlCalendarAdvance(Calendar,AF27,"1d","mf",,Trigger)</f>
        <v>42766</v>
      </c>
      <c r="AG28" s="25">
        <f>_xll.qlDayCounterYearFraction(DayCounter,SettlementDate,AF28,,,Trigger)</f>
        <v>0.1111111111111111</v>
      </c>
      <c r="AH28" s="21">
        <f t="shared" si="0"/>
        <v>6.1951865673101833E-3</v>
      </c>
      <c r="AI28" s="21">
        <f t="shared" si="1"/>
        <v>6.5067734487975967E-3</v>
      </c>
      <c r="AJ28" s="21">
        <f t="shared" si="2"/>
        <v>6.6092362770044013E-3</v>
      </c>
    </row>
    <row r="29" spans="3:36" ht="12.2" customHeight="1" x14ac:dyDescent="0.2">
      <c r="C29" s="21">
        <f t="shared" si="10"/>
        <v>1.3867232177013276E-2</v>
      </c>
      <c r="AF29" s="200">
        <f>_xll.qlCalendarAdvance(Calendar,AF28,"1d","mf",,Trigger)</f>
        <v>42767</v>
      </c>
      <c r="AG29" s="25">
        <f>_xll.qlDayCounterYearFraction(DayCounter,SettlementDate,AF29,,,Trigger)</f>
        <v>0.11388888888888889</v>
      </c>
      <c r="AH29" s="21">
        <f t="shared" si="0"/>
        <v>6.1951865673101833E-3</v>
      </c>
      <c r="AI29" s="21">
        <f t="shared" si="1"/>
        <v>6.5006639021017651E-3</v>
      </c>
      <c r="AJ29" s="21">
        <f t="shared" si="2"/>
        <v>6.5938730706312241E-3</v>
      </c>
    </row>
    <row r="30" spans="3:36" ht="12.2" customHeight="1" x14ac:dyDescent="0.2">
      <c r="C30" s="21">
        <f t="shared" si="10"/>
        <v>1.3686703147350876E-2</v>
      </c>
      <c r="AF30" s="200">
        <f>_xll.qlCalendarAdvance(Calendar,AF29,"1d","mf",,Trigger)</f>
        <v>42768</v>
      </c>
      <c r="AG30" s="25">
        <f>_xll.qlDayCounterYearFraction(DayCounter,SettlementDate,AF30,,,Trigger)</f>
        <v>0.11666666666666667</v>
      </c>
      <c r="AH30" s="21">
        <f t="shared" si="0"/>
        <v>6.1951865673101833E-3</v>
      </c>
      <c r="AI30" s="21">
        <f t="shared" si="1"/>
        <v>6.4945543554059335E-3</v>
      </c>
      <c r="AJ30" s="21">
        <f t="shared" si="2"/>
        <v>6.5786490170351508E-3</v>
      </c>
    </row>
    <row r="31" spans="3:36" ht="12.2" customHeight="1" x14ac:dyDescent="0.2">
      <c r="C31" s="21">
        <f t="shared" si="10"/>
        <v>1.3543032249602658E-2</v>
      </c>
      <c r="AF31" s="200">
        <f>_xll.qlCalendarAdvance(Calendar,AF30,"1d","mf",,Trigger)</f>
        <v>42769</v>
      </c>
      <c r="AG31" s="25">
        <f>_xll.qlDayCounterYearFraction(DayCounter,SettlementDate,AF31,,,Trigger)</f>
        <v>0.11944444444444445</v>
      </c>
      <c r="AH31" s="21">
        <f t="shared" si="0"/>
        <v>6.1951865673101833E-3</v>
      </c>
      <c r="AI31" s="21">
        <f t="shared" si="1"/>
        <v>6.4884448087101018E-3</v>
      </c>
      <c r="AJ31" s="21">
        <f t="shared" si="2"/>
        <v>6.5635641162161808E-3</v>
      </c>
    </row>
    <row r="32" spans="3:36" ht="12.2" customHeight="1" x14ac:dyDescent="0.2">
      <c r="C32" s="21">
        <f t="shared" si="10"/>
        <v>1.3391803531571378E-2</v>
      </c>
      <c r="AF32" s="200">
        <f>_xll.qlCalendarAdvance(Calendar,AF31,"1d","mf",,Trigger)</f>
        <v>42772</v>
      </c>
      <c r="AG32" s="25">
        <f>_xll.qlDayCounterYearFraction(DayCounter,SettlementDate,AF32,,,Trigger)</f>
        <v>0.12777777777777777</v>
      </c>
      <c r="AH32" s="21">
        <f t="shared" si="0"/>
        <v>6.1951865673101833E-3</v>
      </c>
      <c r="AI32" s="21">
        <f t="shared" si="1"/>
        <v>6.4701161686226069E-3</v>
      </c>
      <c r="AJ32" s="21">
        <f t="shared" si="2"/>
        <v>6.5191443304218862E-3</v>
      </c>
    </row>
    <row r="33" spans="3:36" ht="12.2" customHeight="1" x14ac:dyDescent="0.2">
      <c r="C33" s="21">
        <f t="shared" si="10"/>
        <v>1.3227529756171575E-2</v>
      </c>
      <c r="AF33" s="200">
        <f>_xll.qlCalendarAdvance(Calendar,AF32,"1d","mf",,Trigger)</f>
        <v>42773</v>
      </c>
      <c r="AG33" s="25">
        <f>_xll.qlDayCounterYearFraction(DayCounter,SettlementDate,AF33,,,Trigger)</f>
        <v>0.13055555555555556</v>
      </c>
      <c r="AH33" s="21">
        <f t="shared" si="0"/>
        <v>6.1951865673101833E-3</v>
      </c>
      <c r="AI33" s="21">
        <f t="shared" si="1"/>
        <v>6.4640066219267753E-3</v>
      </c>
      <c r="AJ33" s="21">
        <f t="shared" si="2"/>
        <v>6.5046160407113279E-3</v>
      </c>
    </row>
    <row r="34" spans="3:36" ht="12.2" customHeight="1" x14ac:dyDescent="0.2">
      <c r="C34" s="21">
        <f t="shared" si="10"/>
        <v>1.3096894693617855E-2</v>
      </c>
      <c r="AF34" s="200">
        <f>_xll.qlCalendarAdvance(Calendar,AF33,"1d","mf",,Trigger)</f>
        <v>42774</v>
      </c>
      <c r="AG34" s="25">
        <f>_xll.qlDayCounterYearFraction(DayCounter,SettlementDate,AF34,,,Trigger)</f>
        <v>0.13333333333333333</v>
      </c>
      <c r="AH34" s="21">
        <f t="shared" si="0"/>
        <v>6.1951865673101833E-3</v>
      </c>
      <c r="AI34" s="21">
        <f t="shared" si="1"/>
        <v>6.4578970752309436E-3</v>
      </c>
      <c r="AJ34" s="21">
        <f t="shared" si="2"/>
        <v>6.4902269037778728E-3</v>
      </c>
    </row>
    <row r="35" spans="3:36" ht="12.2" customHeight="1" x14ac:dyDescent="0.2">
      <c r="C35" s="21">
        <f t="shared" si="10"/>
        <v>1.3058837357940594E-2</v>
      </c>
      <c r="AF35" s="200">
        <f>_xll.qlCalendarAdvance(Calendar,AF34,"1d","mf",,Trigger)</f>
        <v>42775</v>
      </c>
      <c r="AG35" s="25">
        <f>_xll.qlDayCounterYearFraction(DayCounter,SettlementDate,AF35,,,Trigger)</f>
        <v>0.1361111111111111</v>
      </c>
      <c r="AH35" s="21">
        <f t="shared" ref="AH35:AH66" si="11">$W$13</f>
        <v>6.1951865673101833E-3</v>
      </c>
      <c r="AI35" s="21">
        <f t="shared" ref="AI35:AI66" si="12">$W$10+$W$9*AG35</f>
        <v>6.451787528535112E-3</v>
      </c>
      <c r="AJ35" s="21">
        <f t="shared" ref="AJ35:AJ66" si="13">($W$5+$W$4*AG35+$W$3*AG35^2)</f>
        <v>6.4759769196215192E-3</v>
      </c>
    </row>
    <row r="36" spans="3:36" ht="12.2" customHeight="1" x14ac:dyDescent="0.2">
      <c r="C36" s="21">
        <f t="shared" si="10"/>
        <v>1.3077398779730178E-2</v>
      </c>
      <c r="AF36" s="200">
        <f>_xll.qlCalendarAdvance(Calendar,AF35,"1d","mf",,Trigger)</f>
        <v>42776</v>
      </c>
      <c r="AG36" s="25">
        <f>_xll.qlDayCounterYearFraction(DayCounter,SettlementDate,AF36,,,Trigger)</f>
        <v>0.1388888888888889</v>
      </c>
      <c r="AH36" s="21">
        <f t="shared" si="11"/>
        <v>6.1951865673101833E-3</v>
      </c>
      <c r="AI36" s="21">
        <f t="shared" si="12"/>
        <v>6.4456779818392804E-3</v>
      </c>
      <c r="AJ36" s="21">
        <f t="shared" si="13"/>
        <v>6.4618660882422695E-3</v>
      </c>
    </row>
    <row r="37" spans="3:36" ht="12.2" customHeight="1" x14ac:dyDescent="0.2">
      <c r="C37" s="26">
        <f t="shared" si="10"/>
        <v>1.317669999999979E-2</v>
      </c>
      <c r="AF37" s="200">
        <f>_xll.qlCalendarAdvance(Calendar,AF36,"1d","mf",,Trigger)</f>
        <v>42779</v>
      </c>
      <c r="AG37" s="25">
        <f>_xll.qlDayCounterYearFraction(DayCounter,SettlementDate,AF37,,,Trigger)</f>
        <v>0.14722222222222223</v>
      </c>
      <c r="AH37" s="21">
        <f t="shared" si="11"/>
        <v>6.1951865673101833E-3</v>
      </c>
      <c r="AI37" s="21">
        <f t="shared" si="12"/>
        <v>6.4273493417517855E-3</v>
      </c>
      <c r="AJ37" s="21">
        <f t="shared" si="13"/>
        <v>6.420368510767137E-3</v>
      </c>
    </row>
    <row r="38" spans="3:36" x14ac:dyDescent="0.2">
      <c r="AF38" s="200">
        <f>_xll.qlCalendarAdvance(Calendar,AF37,"1d","mf",,Trigger)</f>
        <v>42780</v>
      </c>
      <c r="AG38" s="25">
        <f>_xll.qlDayCounterYearFraction(DayCounter,SettlementDate,AF38,,,Trigger)</f>
        <v>0.15</v>
      </c>
      <c r="AH38" s="21">
        <f t="shared" si="11"/>
        <v>6.1951865673101833E-3</v>
      </c>
      <c r="AI38" s="21">
        <f t="shared" si="12"/>
        <v>6.4212397950559538E-3</v>
      </c>
      <c r="AJ38" s="21">
        <f t="shared" si="13"/>
        <v>6.4068142904962983E-3</v>
      </c>
    </row>
    <row r="39" spans="3:36" x14ac:dyDescent="0.2">
      <c r="AF39" s="200">
        <f>_xll.qlCalendarAdvance(Calendar,AF38,"1d","mf",,Trigger)</f>
        <v>42781</v>
      </c>
      <c r="AG39" s="25">
        <f>_xll.qlDayCounterYearFraction(DayCounter,SettlementDate,AF39,,,Trigger)</f>
        <v>0.15277777777777779</v>
      </c>
      <c r="AH39" s="21">
        <f t="shared" si="11"/>
        <v>6.1951865673101833E-3</v>
      </c>
      <c r="AI39" s="21">
        <f t="shared" si="12"/>
        <v>6.4151302483601222E-3</v>
      </c>
      <c r="AJ39" s="21">
        <f t="shared" si="13"/>
        <v>6.3933992230025627E-3</v>
      </c>
    </row>
    <row r="40" spans="3:36" x14ac:dyDescent="0.2">
      <c r="AF40" s="200">
        <f>_xll.qlCalendarAdvance(Calendar,AF39,"1d","mf",,Trigger)</f>
        <v>42782</v>
      </c>
      <c r="AG40" s="25">
        <f>_xll.qlDayCounterYearFraction(DayCounter,SettlementDate,AF40,,,Trigger)</f>
        <v>0.15555555555555556</v>
      </c>
      <c r="AH40" s="21">
        <f t="shared" si="11"/>
        <v>6.1951865673101833E-3</v>
      </c>
      <c r="AI40" s="21">
        <f t="shared" si="12"/>
        <v>6.4090207016642906E-3</v>
      </c>
      <c r="AJ40" s="21">
        <f t="shared" si="13"/>
        <v>6.3801233082859312E-3</v>
      </c>
    </row>
    <row r="41" spans="3:36" x14ac:dyDescent="0.2">
      <c r="N41" s="111"/>
      <c r="O41" s="111"/>
      <c r="AF41" s="200">
        <f>_xll.qlCalendarAdvance(Calendar,AF40,"1d","mf",,Trigger)</f>
        <v>42783</v>
      </c>
      <c r="AG41" s="25">
        <f>_xll.qlDayCounterYearFraction(DayCounter,SettlementDate,AF41,,,Trigger)</f>
        <v>0.15833333333333333</v>
      </c>
      <c r="AH41" s="21">
        <f t="shared" si="11"/>
        <v>6.1951865673101833E-3</v>
      </c>
      <c r="AI41" s="21">
        <f t="shared" si="12"/>
        <v>6.4029111549684589E-3</v>
      </c>
      <c r="AJ41" s="21">
        <f t="shared" si="13"/>
        <v>6.3669865463464011E-3</v>
      </c>
    </row>
    <row r="42" spans="3:36" x14ac:dyDescent="0.2">
      <c r="AF42" s="200">
        <f>_xll.qlCalendarAdvance(Calendar,AF41,"1d","mf",,Trigger)</f>
        <v>42786</v>
      </c>
      <c r="AG42" s="25">
        <f>_xll.qlDayCounterYearFraction(DayCounter,SettlementDate,AF42,,,Trigger)</f>
        <v>0.16666666666666666</v>
      </c>
      <c r="AH42" s="21">
        <f t="shared" si="11"/>
        <v>6.1951865673101833E-3</v>
      </c>
      <c r="AI42" s="21">
        <f t="shared" si="12"/>
        <v>6.384582514880964E-3</v>
      </c>
      <c r="AJ42" s="21">
        <f t="shared" si="13"/>
        <v>6.3284111771904307E-3</v>
      </c>
    </row>
    <row r="43" spans="3:36" ht="11.25" customHeight="1" x14ac:dyDescent="0.2">
      <c r="AF43" s="200">
        <f>_xll.qlCalendarAdvance(Calendar,AF42,"1d","mf",,Trigger)</f>
        <v>42787</v>
      </c>
      <c r="AG43" s="25">
        <f>_xll.qlDayCounterYearFraction(DayCounter,SettlementDate,AF43,,,Trigger)</f>
        <v>0.16944444444444445</v>
      </c>
      <c r="AH43" s="21">
        <f t="shared" si="11"/>
        <v>6.1951865673101833E-3</v>
      </c>
      <c r="AI43" s="21">
        <f t="shared" si="12"/>
        <v>6.3784729681851324E-3</v>
      </c>
      <c r="AJ43" s="21">
        <f t="shared" si="13"/>
        <v>6.3158310263593124E-3</v>
      </c>
    </row>
    <row r="44" spans="3:36" x14ac:dyDescent="0.2">
      <c r="AF44" s="200">
        <f>_xll.qlCalendarAdvance(Calendar,AF43,"1d","mf",,Trigger)</f>
        <v>42788</v>
      </c>
      <c r="AG44" s="25">
        <f>_xll.qlDayCounterYearFraction(DayCounter,SettlementDate,AF44,,,Trigger)</f>
        <v>0.17222222222222222</v>
      </c>
      <c r="AH44" s="21">
        <f t="shared" si="11"/>
        <v>6.1951865673101833E-3</v>
      </c>
      <c r="AI44" s="21">
        <f t="shared" si="12"/>
        <v>6.3723634214893007E-3</v>
      </c>
      <c r="AJ44" s="21">
        <f t="shared" si="13"/>
        <v>6.3033900283052972E-3</v>
      </c>
    </row>
    <row r="45" spans="3:36" x14ac:dyDescent="0.2">
      <c r="AF45" s="200">
        <f>_xll.qlCalendarAdvance(Calendar,AF44,"1d","mf",,Trigger)</f>
        <v>42789</v>
      </c>
      <c r="AG45" s="25">
        <f>_xll.qlDayCounterYearFraction(DayCounter,SettlementDate,AF45,,,Trigger)</f>
        <v>0.17499999999999999</v>
      </c>
      <c r="AH45" s="21">
        <f t="shared" si="11"/>
        <v>6.1951865673101833E-3</v>
      </c>
      <c r="AI45" s="21">
        <f t="shared" si="12"/>
        <v>6.3662538747934691E-3</v>
      </c>
      <c r="AJ45" s="21">
        <f t="shared" si="13"/>
        <v>6.2910881830283852E-3</v>
      </c>
    </row>
    <row r="46" spans="3:36" x14ac:dyDescent="0.2">
      <c r="AF46" s="200">
        <f>_xll.qlCalendarAdvance(Calendar,AF45,"1d","mf",,Trigger)</f>
        <v>42790</v>
      </c>
      <c r="AG46" s="25">
        <f>_xll.qlDayCounterYearFraction(DayCounter,SettlementDate,AF46,,,Trigger)</f>
        <v>0.17777777777777778</v>
      </c>
      <c r="AH46" s="21">
        <f t="shared" si="11"/>
        <v>6.1951865673101833E-3</v>
      </c>
      <c r="AI46" s="21">
        <f t="shared" si="12"/>
        <v>6.3601443280976375E-3</v>
      </c>
      <c r="AJ46" s="21">
        <f t="shared" si="13"/>
        <v>6.2789254905285773E-3</v>
      </c>
    </row>
    <row r="47" spans="3:36" x14ac:dyDescent="0.2">
      <c r="AF47" s="200">
        <f>_xll.qlCalendarAdvance(Calendar,AF46,"1d","mf",,Trigger)</f>
        <v>42793</v>
      </c>
      <c r="AG47" s="25">
        <f>_xll.qlDayCounterYearFraction(DayCounter,SettlementDate,AF47,,,Trigger)</f>
        <v>0.18611111111111112</v>
      </c>
      <c r="AH47" s="21">
        <f t="shared" si="11"/>
        <v>6.1951865673101833E-3</v>
      </c>
      <c r="AI47" s="21">
        <f t="shared" si="12"/>
        <v>6.3418156880101426E-3</v>
      </c>
      <c r="AJ47" s="21">
        <f t="shared" si="13"/>
        <v>6.2432723296917663E-3</v>
      </c>
    </row>
    <row r="48" spans="3:36" x14ac:dyDescent="0.2">
      <c r="AF48" s="200">
        <f>_xll.qlCalendarAdvance(Calendar,AF47,"1d","mf",,Trigger)</f>
        <v>42794</v>
      </c>
      <c r="AG48" s="25">
        <f>_xll.qlDayCounterYearFraction(DayCounter,SettlementDate,AF48,,,Trigger)</f>
        <v>0.18888888888888888</v>
      </c>
      <c r="AH48" s="21">
        <f t="shared" si="11"/>
        <v>6.1951865673101833E-3</v>
      </c>
      <c r="AI48" s="21">
        <f t="shared" si="12"/>
        <v>6.3357061413143109E-3</v>
      </c>
      <c r="AJ48" s="21">
        <f t="shared" si="13"/>
        <v>6.2316662483003701E-3</v>
      </c>
    </row>
    <row r="49" spans="14:36" x14ac:dyDescent="0.2">
      <c r="AF49" s="200">
        <f>_xll.qlCalendarAdvance(Calendar,AF48,"1d","mf",,Trigger)</f>
        <v>42795</v>
      </c>
      <c r="AG49" s="25">
        <f>_xll.qlDayCounterYearFraction(DayCounter,SettlementDate,AF49,,,Trigger)</f>
        <v>0.19166666666666668</v>
      </c>
      <c r="AH49" s="21">
        <f t="shared" si="11"/>
        <v>6.1951865673101833E-3</v>
      </c>
      <c r="AI49" s="21">
        <f t="shared" si="12"/>
        <v>6.3295965946184793E-3</v>
      </c>
      <c r="AJ49" s="21">
        <f t="shared" si="13"/>
        <v>6.2201993196860754E-3</v>
      </c>
    </row>
    <row r="50" spans="14:36" x14ac:dyDescent="0.2">
      <c r="AF50" s="200">
        <f>_xll.qlCalendarAdvance(Calendar,AF49,"1d","mf",,Trigger)</f>
        <v>42796</v>
      </c>
      <c r="AG50" s="25">
        <f>_xll.qlDayCounterYearFraction(DayCounter,SettlementDate,AF50,,,Trigger)</f>
        <v>0.19444444444444445</v>
      </c>
      <c r="AH50" s="21">
        <f t="shared" si="11"/>
        <v>6.1951865673101833E-3</v>
      </c>
      <c r="AI50" s="21">
        <f t="shared" si="12"/>
        <v>6.3234870479226477E-3</v>
      </c>
      <c r="AJ50" s="21">
        <f t="shared" si="13"/>
        <v>6.2088715438488838E-3</v>
      </c>
    </row>
    <row r="51" spans="14:36" x14ac:dyDescent="0.2">
      <c r="AF51" s="200">
        <f>_xll.qlCalendarAdvance(Calendar,AF50,"1d","mf",,Trigger)</f>
        <v>42797</v>
      </c>
      <c r="AG51" s="25">
        <f>_xll.qlDayCounterYearFraction(DayCounter,SettlementDate,AF51,,,Trigger)</f>
        <v>0.19722222222222222</v>
      </c>
      <c r="AH51" s="21">
        <f t="shared" si="11"/>
        <v>6.1951865673101833E-3</v>
      </c>
      <c r="AI51" s="21">
        <f t="shared" si="12"/>
        <v>6.317377501226816E-3</v>
      </c>
      <c r="AJ51" s="21">
        <f t="shared" si="13"/>
        <v>6.1976829207887945E-3</v>
      </c>
    </row>
    <row r="52" spans="14:36" x14ac:dyDescent="0.2">
      <c r="AF52" s="200">
        <f>_xll.qlCalendarAdvance(Calendar,AF51,"1d","mf",,Trigger)</f>
        <v>42800</v>
      </c>
      <c r="AG52" s="25">
        <f>_xll.qlDayCounterYearFraction(DayCounter,SettlementDate,AF52,,,Trigger)</f>
        <v>0.20555555555555555</v>
      </c>
      <c r="AH52" s="21">
        <f t="shared" si="11"/>
        <v>6.1951865673101833E-3</v>
      </c>
      <c r="AI52" s="21">
        <f t="shared" si="12"/>
        <v>6.2990488611393211E-3</v>
      </c>
      <c r="AJ52" s="21">
        <f t="shared" si="13"/>
        <v>6.1649519682711474E-3</v>
      </c>
    </row>
    <row r="53" spans="14:36" x14ac:dyDescent="0.2">
      <c r="AF53" s="200">
        <f>_xll.qlCalendarAdvance(Calendar,AF52,"1d","mf",,Trigger)</f>
        <v>42801</v>
      </c>
      <c r="AG53" s="25">
        <f>_xll.qlDayCounterYearFraction(DayCounter,SettlementDate,AF53,,,Trigger)</f>
        <v>0.20833333333333334</v>
      </c>
      <c r="AH53" s="21">
        <f t="shared" si="11"/>
        <v>6.1951865673101833E-3</v>
      </c>
      <c r="AI53" s="21">
        <f t="shared" si="12"/>
        <v>6.2929393144434895E-3</v>
      </c>
      <c r="AJ53" s="21">
        <f t="shared" si="13"/>
        <v>6.1543199563194699E-3</v>
      </c>
    </row>
    <row r="54" spans="14:36" x14ac:dyDescent="0.2">
      <c r="AF54" s="200">
        <f>_xll.qlCalendarAdvance(Calendar,AF53,"1d","mf",,Trigger)</f>
        <v>42802</v>
      </c>
      <c r="AG54" s="25">
        <f>_xll.qlDayCounterYearFraction(DayCounter,SettlementDate,AF54,,,Trigger)</f>
        <v>0.21111111111111111</v>
      </c>
      <c r="AH54" s="21">
        <f t="shared" si="11"/>
        <v>6.1951865673101833E-3</v>
      </c>
      <c r="AI54" s="21">
        <f t="shared" si="12"/>
        <v>6.2868297677476578E-3</v>
      </c>
      <c r="AJ54" s="21">
        <f t="shared" si="13"/>
        <v>6.1438270971448956E-3</v>
      </c>
    </row>
    <row r="55" spans="14:36" x14ac:dyDescent="0.2">
      <c r="AF55" s="200">
        <f>_xll.qlCalendarAdvance(Calendar,AF54,"1d","mf",,Trigger)</f>
        <v>42803</v>
      </c>
      <c r="AG55" s="25">
        <f>_xll.qlDayCounterYearFraction(DayCounter,SettlementDate,AF55,,,Trigger)</f>
        <v>0.21388888888888888</v>
      </c>
      <c r="AH55" s="21">
        <f t="shared" si="11"/>
        <v>6.1951865673101833E-3</v>
      </c>
      <c r="AI55" s="21">
        <f t="shared" si="12"/>
        <v>6.2807202210518262E-3</v>
      </c>
      <c r="AJ55" s="21">
        <f t="shared" si="13"/>
        <v>6.1334733907474253E-3</v>
      </c>
    </row>
    <row r="56" spans="14:36" x14ac:dyDescent="0.2">
      <c r="AF56" s="200">
        <f>_xll.qlCalendarAdvance(Calendar,AF55,"1d","mf",,Trigger)</f>
        <v>42804</v>
      </c>
      <c r="AG56" s="25">
        <f>_xll.qlDayCounterYearFraction(DayCounter,SettlementDate,AF56,,,Trigger)</f>
        <v>0.21666666666666667</v>
      </c>
      <c r="AH56" s="21">
        <f t="shared" si="11"/>
        <v>6.1951865673101833E-3</v>
      </c>
      <c r="AI56" s="21">
        <f t="shared" si="12"/>
        <v>6.2746106743559946E-3</v>
      </c>
      <c r="AJ56" s="21">
        <f t="shared" si="13"/>
        <v>6.1232588371270573E-3</v>
      </c>
    </row>
    <row r="57" spans="14:36" x14ac:dyDescent="0.2">
      <c r="AF57" s="200">
        <f>_xll.qlCalendarAdvance(Calendar,AF56,"1d","mf",,Trigger)</f>
        <v>42807</v>
      </c>
      <c r="AG57" s="25">
        <f>_xll.qlDayCounterYearFraction(DayCounter,SettlementDate,AF57,,,Trigger)</f>
        <v>0.22500000000000001</v>
      </c>
      <c r="AH57" s="21">
        <f t="shared" si="11"/>
        <v>6.1951865673101833E-3</v>
      </c>
      <c r="AI57" s="21">
        <f t="shared" si="12"/>
        <v>6.2562820342684997E-3</v>
      </c>
      <c r="AJ57" s="21">
        <f t="shared" si="13"/>
        <v>6.0934500929285705E-3</v>
      </c>
    </row>
    <row r="58" spans="14:36" x14ac:dyDescent="0.2">
      <c r="AF58" s="200">
        <f>_xll.qlCalendarAdvance(Calendar,AF57,"1d","mf",,Trigger)</f>
        <v>42808</v>
      </c>
      <c r="AG58" s="25">
        <f>_xll.qlDayCounterYearFraction(DayCounter,SettlementDate,AF58,,,Trigger)</f>
        <v>0.22777777777777777</v>
      </c>
      <c r="AH58" s="21">
        <f t="shared" si="11"/>
        <v>6.1951865673101833E-3</v>
      </c>
      <c r="AI58" s="21">
        <f t="shared" si="12"/>
        <v>6.250172487572668E-3</v>
      </c>
      <c r="AJ58" s="21">
        <f t="shared" si="13"/>
        <v>6.0837921504166143E-3</v>
      </c>
    </row>
    <row r="59" spans="14:36" x14ac:dyDescent="0.2">
      <c r="AF59" s="200">
        <f>_xll.qlCalendarAdvance(Calendar,AF58,"1d","mf",,Trigger)</f>
        <v>42809</v>
      </c>
      <c r="AG59" s="25">
        <f>_xll.qlDayCounterYearFraction(DayCounter,SettlementDate,AF59,,,Trigger)</f>
        <v>0.23055555555555557</v>
      </c>
      <c r="AH59" s="21">
        <f t="shared" si="11"/>
        <v>6.1951865673101833E-3</v>
      </c>
      <c r="AI59" s="21">
        <f t="shared" si="12"/>
        <v>6.2440629408768364E-3</v>
      </c>
      <c r="AJ59" s="21">
        <f t="shared" si="13"/>
        <v>6.0742733606817603E-3</v>
      </c>
    </row>
    <row r="60" spans="14:36" x14ac:dyDescent="0.2">
      <c r="N60" s="111"/>
      <c r="AF60" s="200">
        <f>_xll.qlCalendarAdvance(Calendar,AF59,"1d","mf",,Trigger)</f>
        <v>42810</v>
      </c>
      <c r="AG60" s="25">
        <f>_xll.qlDayCounterYearFraction(DayCounter,SettlementDate,AF60,,,Trigger)</f>
        <v>0.23333333333333334</v>
      </c>
      <c r="AH60" s="21">
        <f t="shared" si="11"/>
        <v>6.1951865673101833E-3</v>
      </c>
      <c r="AI60" s="21">
        <f t="shared" si="12"/>
        <v>6.2379533941810048E-3</v>
      </c>
      <c r="AJ60" s="21">
        <f t="shared" si="13"/>
        <v>6.0648937237240096E-3</v>
      </c>
    </row>
    <row r="61" spans="14:36" x14ac:dyDescent="0.2">
      <c r="N61" s="111"/>
      <c r="AF61" s="200">
        <f>_xll.qlCalendarAdvance(Calendar,AF60,"1d","mf",,Trigger)</f>
        <v>42811</v>
      </c>
      <c r="AG61" s="25">
        <f>_xll.qlDayCounterYearFraction(DayCounter,SettlementDate,AF61,,,Trigger)</f>
        <v>0.2361111111111111</v>
      </c>
      <c r="AH61" s="21">
        <f t="shared" si="11"/>
        <v>6.1951865673101833E-3</v>
      </c>
      <c r="AI61" s="21">
        <f t="shared" si="12"/>
        <v>6.2318438474851731E-3</v>
      </c>
      <c r="AJ61" s="21">
        <f t="shared" si="13"/>
        <v>6.055653239543362E-3</v>
      </c>
    </row>
    <row r="62" spans="14:36" x14ac:dyDescent="0.2">
      <c r="N62" s="111"/>
      <c r="AF62" s="200">
        <f>_xll.qlCalendarAdvance(Calendar,AF61,"1d","mf",,Trigger)</f>
        <v>42814</v>
      </c>
      <c r="AG62" s="25">
        <f>_xll.qlDayCounterYearFraction(DayCounter,SettlementDate,AF62,,,Trigger)</f>
        <v>0.24444444444444444</v>
      </c>
      <c r="AH62" s="21">
        <f t="shared" si="11"/>
        <v>6.1951865673101833E-3</v>
      </c>
      <c r="AI62" s="21">
        <f t="shared" si="12"/>
        <v>6.2135152073976782E-3</v>
      </c>
      <c r="AJ62" s="21">
        <f t="shared" si="13"/>
        <v>6.0287667036640373E-3</v>
      </c>
    </row>
    <row r="63" spans="14:36" x14ac:dyDescent="0.2">
      <c r="N63" s="111"/>
      <c r="AF63" s="200">
        <f>_xll.qlCalendarAdvance(Calendar,AF62,"1d","mf",,Trigger)</f>
        <v>42815</v>
      </c>
      <c r="AG63" s="25">
        <f>_xll.qlDayCounterYearFraction(DayCounter,SettlementDate,AF63,,,Trigger)</f>
        <v>0.24722222222222223</v>
      </c>
      <c r="AH63" s="21">
        <f t="shared" si="11"/>
        <v>6.1951865673101833E-3</v>
      </c>
      <c r="AI63" s="21">
        <f t="shared" si="12"/>
        <v>6.2074056607018466E-3</v>
      </c>
      <c r="AJ63" s="21">
        <f t="shared" si="13"/>
        <v>6.0200828305918015E-3</v>
      </c>
    </row>
    <row r="64" spans="14:36" x14ac:dyDescent="0.2">
      <c r="N64" s="111"/>
      <c r="AF64" s="200">
        <f>_xll.qlCalendarAdvance(Calendar,AF63,"1d","mf",,Trigger)</f>
        <v>42816</v>
      </c>
      <c r="AG64" s="25">
        <f>_xll.qlDayCounterYearFraction(DayCounter,SettlementDate,AF64,,,Trigger)</f>
        <v>0.25</v>
      </c>
      <c r="AH64" s="21">
        <f t="shared" si="11"/>
        <v>6.1951865673101833E-3</v>
      </c>
      <c r="AI64" s="21">
        <f t="shared" si="12"/>
        <v>6.2012961140060149E-3</v>
      </c>
      <c r="AJ64" s="21">
        <f t="shared" si="13"/>
        <v>6.0115381102966679E-3</v>
      </c>
    </row>
    <row r="65" spans="14:36" x14ac:dyDescent="0.2">
      <c r="N65" s="111"/>
      <c r="AF65" s="200">
        <f>_xll.qlCalendarAdvance(Calendar,AF64,"1d","mf",,Trigger)</f>
        <v>42817</v>
      </c>
      <c r="AG65" s="25">
        <f>_xll.qlDayCounterYearFraction(DayCounter,SettlementDate,AF65,,,Trigger)</f>
        <v>0.25277777777777777</v>
      </c>
      <c r="AH65" s="21">
        <f t="shared" si="11"/>
        <v>6.1951865673101833E-3</v>
      </c>
      <c r="AI65" s="21">
        <f t="shared" si="12"/>
        <v>6.1951865673101833E-3</v>
      </c>
      <c r="AJ65" s="21">
        <f t="shared" si="13"/>
        <v>6.0031325427786376E-3</v>
      </c>
    </row>
    <row r="66" spans="14:36" x14ac:dyDescent="0.2">
      <c r="N66" s="111"/>
      <c r="O66" s="111"/>
      <c r="AF66" s="200">
        <f>_xll.qlCalendarAdvance(Calendar,AF65,"1d","mf",,Trigger)</f>
        <v>42818</v>
      </c>
      <c r="AG66" s="25">
        <f>_xll.qlDayCounterYearFraction(DayCounter,SettlementDate,AF66,,,Trigger)</f>
        <v>0.25555555555555554</v>
      </c>
      <c r="AH66" s="21">
        <f t="shared" si="11"/>
        <v>6.1951865673101833E-3</v>
      </c>
      <c r="AI66" s="21">
        <f t="shared" si="12"/>
        <v>6.1890770206143517E-3</v>
      </c>
      <c r="AJ66" s="21">
        <f t="shared" si="13"/>
        <v>5.9948661280377112E-3</v>
      </c>
    </row>
    <row r="67" spans="14:36" x14ac:dyDescent="0.2">
      <c r="N67" s="111"/>
      <c r="O67" s="111"/>
      <c r="AF67" s="200">
        <f>_xll.qlCalendarAdvance(Calendar,AF66,"1d","mf",,Trigger)</f>
        <v>42821</v>
      </c>
      <c r="AG67" s="25">
        <f>_xll.qlDayCounterYearFraction(DayCounter,SettlementDate,AF67,,,Trigger)</f>
        <v>0.2638888888888889</v>
      </c>
      <c r="AH67" s="21">
        <f t="shared" ref="AH67:AH98" si="14">$W$13</f>
        <v>6.1951865673101833E-3</v>
      </c>
      <c r="AI67" s="21">
        <f t="shared" ref="AI67:AI98" si="15">$W$10+$W$9*AG67</f>
        <v>6.1707483805268568E-3</v>
      </c>
      <c r="AJ67" s="21">
        <f t="shared" ref="AJ67:AJ98" si="16">($W$5+$W$4*AG67+$W$3*AG67^2)</f>
        <v>5.9709018004775469E-3</v>
      </c>
    </row>
    <row r="68" spans="14:36" x14ac:dyDescent="0.2">
      <c r="N68" s="111"/>
      <c r="O68" s="111"/>
      <c r="AF68" s="200">
        <f>_xll.qlCalendarAdvance(Calendar,AF67,"1d","mf",,Trigger)</f>
        <v>42822</v>
      </c>
      <c r="AG68" s="25">
        <f>_xll.qlDayCounterYearFraction(DayCounter,SettlementDate,AF68,,,Trigger)</f>
        <v>0.26666666666666666</v>
      </c>
      <c r="AH68" s="21">
        <f t="shared" si="14"/>
        <v>6.1951865673101833E-3</v>
      </c>
      <c r="AI68" s="21">
        <f t="shared" si="15"/>
        <v>6.1646388338310251E-3</v>
      </c>
      <c r="AJ68" s="21">
        <f t="shared" si="16"/>
        <v>5.9631919968450315E-3</v>
      </c>
    </row>
    <row r="69" spans="14:36" x14ac:dyDescent="0.2">
      <c r="N69" s="111"/>
      <c r="O69" s="111"/>
      <c r="AF69" s="200">
        <f>_xll.qlCalendarAdvance(Calendar,AF68,"1d","mf",,Trigger)</f>
        <v>42823</v>
      </c>
      <c r="AG69" s="25">
        <f>_xll.qlDayCounterYearFraction(DayCounter,SettlementDate,AF69,,,Trigger)</f>
        <v>0.26944444444444443</v>
      </c>
      <c r="AH69" s="21">
        <f t="shared" si="14"/>
        <v>6.1951865673101833E-3</v>
      </c>
      <c r="AI69" s="21">
        <f t="shared" si="15"/>
        <v>6.1585292871351935E-3</v>
      </c>
      <c r="AJ69" s="21">
        <f t="shared" si="16"/>
        <v>5.9556213459896184E-3</v>
      </c>
    </row>
    <row r="70" spans="14:36" x14ac:dyDescent="0.2">
      <c r="N70" s="111"/>
      <c r="O70" s="111"/>
      <c r="AF70" s="200">
        <f>_xll.qlCalendarAdvance(Calendar,AF69,"1d","mf",,Trigger)</f>
        <v>42824</v>
      </c>
      <c r="AG70" s="25">
        <f>_xll.qlDayCounterYearFraction(DayCounter,SettlementDate,AF70,,,Trigger)</f>
        <v>0.2722222222222222</v>
      </c>
      <c r="AH70" s="21">
        <f t="shared" si="14"/>
        <v>6.1951865673101833E-3</v>
      </c>
      <c r="AI70" s="21">
        <f t="shared" si="15"/>
        <v>6.1524197404393619E-3</v>
      </c>
      <c r="AJ70" s="21">
        <f t="shared" si="16"/>
        <v>5.9481898479113093E-3</v>
      </c>
    </row>
    <row r="71" spans="14:36" x14ac:dyDescent="0.2">
      <c r="N71" s="111"/>
      <c r="O71" s="111"/>
      <c r="AF71" s="200">
        <f>_xll.qlCalendarAdvance(Calendar,AF70,"1d","mf",,Trigger)</f>
        <v>42825</v>
      </c>
      <c r="AG71" s="25">
        <f>_xll.qlDayCounterYearFraction(DayCounter,SettlementDate,AF71,,,Trigger)</f>
        <v>0.27500000000000002</v>
      </c>
      <c r="AH71" s="21">
        <f t="shared" si="14"/>
        <v>6.1951865673101833E-3</v>
      </c>
      <c r="AI71" s="21">
        <f t="shared" si="15"/>
        <v>6.1463101937435302E-3</v>
      </c>
      <c r="AJ71" s="21">
        <f t="shared" si="16"/>
        <v>5.9408975026101025E-3</v>
      </c>
    </row>
    <row r="72" spans="14:36" x14ac:dyDescent="0.2">
      <c r="N72" s="111"/>
      <c r="O72" s="111"/>
      <c r="AF72" s="200">
        <f>_xll.qlCalendarAdvance(Calendar,AF71,"1d","mf",,Trigger)</f>
        <v>42828</v>
      </c>
      <c r="AG72" s="25">
        <f>_xll.qlDayCounterYearFraction(DayCounter,SettlementDate,AF72,,,Trigger)</f>
        <v>0.28333333333333333</v>
      </c>
      <c r="AH72" s="21">
        <f t="shared" si="14"/>
        <v>6.1951865673101833E-3</v>
      </c>
      <c r="AI72" s="21">
        <f t="shared" si="15"/>
        <v>6.1279815536560353E-3</v>
      </c>
      <c r="AJ72" s="21">
        <f t="shared" si="16"/>
        <v>5.9198553833691003E-3</v>
      </c>
    </row>
    <row r="73" spans="14:36" x14ac:dyDescent="0.2">
      <c r="N73" s="111"/>
      <c r="O73" s="111"/>
      <c r="AF73" s="200">
        <f>_xll.qlCalendarAdvance(Calendar,AF72,"1d","mf",,Trigger)</f>
        <v>42829</v>
      </c>
      <c r="AG73" s="25">
        <f>_xll.qlDayCounterYearFraction(DayCounter,SettlementDate,AF73,,,Trigger)</f>
        <v>0.28611111111111109</v>
      </c>
      <c r="AH73" s="21">
        <f t="shared" si="14"/>
        <v>6.1951865673101833E-3</v>
      </c>
      <c r="AI73" s="21">
        <f t="shared" si="15"/>
        <v>6.1218720069602037E-3</v>
      </c>
      <c r="AJ73" s="21">
        <f t="shared" si="16"/>
        <v>5.9131196491763044E-3</v>
      </c>
    </row>
    <row r="74" spans="14:36" x14ac:dyDescent="0.2">
      <c r="N74" s="111"/>
      <c r="O74" s="111"/>
      <c r="AF74" s="200">
        <f>_xll.qlCalendarAdvance(Calendar,AF73,"1d","mf",,Trigger)</f>
        <v>42830</v>
      </c>
      <c r="AG74" s="25">
        <f>_xll.qlDayCounterYearFraction(DayCounter,SettlementDate,AF74,,,Trigger)</f>
        <v>0.28888888888888886</v>
      </c>
      <c r="AH74" s="21">
        <f t="shared" si="14"/>
        <v>6.1951865673101833E-3</v>
      </c>
      <c r="AI74" s="21">
        <f t="shared" si="15"/>
        <v>6.115762460264372E-3</v>
      </c>
      <c r="AJ74" s="21">
        <f t="shared" si="16"/>
        <v>5.9065230677606134E-3</v>
      </c>
    </row>
    <row r="75" spans="14:36" x14ac:dyDescent="0.2">
      <c r="N75" s="111"/>
      <c r="O75" s="111"/>
      <c r="AF75" s="200">
        <f>_xll.qlCalendarAdvance(Calendar,AF74,"1d","mf",,Trigger)</f>
        <v>42831</v>
      </c>
      <c r="AG75" s="25">
        <f>_xll.qlDayCounterYearFraction(DayCounter,SettlementDate,AF75,,,Trigger)</f>
        <v>0.29166666666666669</v>
      </c>
      <c r="AH75" s="21">
        <f t="shared" si="14"/>
        <v>6.1951865673101833E-3</v>
      </c>
      <c r="AI75" s="21">
        <f t="shared" si="15"/>
        <v>6.1096529135685404E-3</v>
      </c>
      <c r="AJ75" s="21">
        <f t="shared" si="16"/>
        <v>5.900065639122023E-3</v>
      </c>
    </row>
    <row r="76" spans="14:36" x14ac:dyDescent="0.2">
      <c r="N76" s="111"/>
      <c r="O76" s="111"/>
      <c r="AF76" s="200">
        <f>_xll.qlCalendarAdvance(Calendar,AF75,"1d","mf",,Trigger)</f>
        <v>42832</v>
      </c>
      <c r="AG76" s="25">
        <f>_xll.qlDayCounterYearFraction(DayCounter,SettlementDate,AF76,,,Trigger)</f>
        <v>0.29444444444444445</v>
      </c>
      <c r="AH76" s="21">
        <f t="shared" si="14"/>
        <v>6.1951865673101833E-3</v>
      </c>
      <c r="AI76" s="21">
        <f t="shared" si="15"/>
        <v>6.1035433668727088E-3</v>
      </c>
      <c r="AJ76" s="21">
        <f t="shared" si="16"/>
        <v>5.8937473632605375E-3</v>
      </c>
    </row>
    <row r="77" spans="14:36" x14ac:dyDescent="0.2">
      <c r="N77" s="111"/>
      <c r="O77" s="111"/>
      <c r="AF77" s="200">
        <f>_xll.qlCalendarAdvance(Calendar,AF76,"1d","mf",,Trigger)</f>
        <v>42835</v>
      </c>
      <c r="AG77" s="25">
        <f>_xll.qlDayCounterYearFraction(DayCounter,SettlementDate,AF77,,,Trigger)</f>
        <v>0.30277777777777776</v>
      </c>
      <c r="AH77" s="21">
        <f t="shared" si="14"/>
        <v>6.1951865673101833E-3</v>
      </c>
      <c r="AI77" s="21">
        <f t="shared" si="15"/>
        <v>6.0852147267852139E-3</v>
      </c>
      <c r="AJ77" s="21">
        <f t="shared" si="16"/>
        <v>5.8756274523386965E-3</v>
      </c>
    </row>
    <row r="78" spans="14:36" x14ac:dyDescent="0.2">
      <c r="N78" s="111"/>
      <c r="O78" s="111"/>
      <c r="AF78" s="200">
        <f>_xll.qlCalendarAdvance(Calendar,AF77,"1d","mf",,Trigger)</f>
        <v>42836</v>
      </c>
      <c r="AG78" s="25">
        <f>_xll.qlDayCounterYearFraction(DayCounter,SettlementDate,AF78,,,Trigger)</f>
        <v>0.30555555555555558</v>
      </c>
      <c r="AH78" s="21">
        <f t="shared" si="14"/>
        <v>6.1951865673101833E-3</v>
      </c>
      <c r="AI78" s="21">
        <f t="shared" si="15"/>
        <v>6.0791051800893822E-3</v>
      </c>
      <c r="AJ78" s="21">
        <f t="shared" si="16"/>
        <v>5.869865787585621E-3</v>
      </c>
    </row>
    <row r="79" spans="14:36" x14ac:dyDescent="0.2">
      <c r="N79" s="111"/>
      <c r="O79" s="111"/>
      <c r="AF79" s="200">
        <f>_xll.qlCalendarAdvance(Calendar,AF78,"1d","mf",,Trigger)</f>
        <v>42837</v>
      </c>
      <c r="AG79" s="25">
        <f>_xll.qlDayCounterYearFraction(DayCounter,SettlementDate,AF79,,,Trigger)</f>
        <v>0.30833333333333335</v>
      </c>
      <c r="AH79" s="21">
        <f t="shared" si="14"/>
        <v>6.1951865673101833E-3</v>
      </c>
      <c r="AI79" s="21">
        <f t="shared" si="15"/>
        <v>6.0729956333935506E-3</v>
      </c>
      <c r="AJ79" s="21">
        <f t="shared" si="16"/>
        <v>5.8642432756096504E-3</v>
      </c>
    </row>
    <row r="80" spans="14:36" x14ac:dyDescent="0.2">
      <c r="N80" s="111"/>
      <c r="O80" s="111"/>
      <c r="AF80" s="200">
        <f>_xll.qlCalendarAdvance(Calendar,AF79,"1d","mf",,Trigger)</f>
        <v>42838</v>
      </c>
      <c r="AG80" s="25">
        <f>_xll.qlDayCounterYearFraction(DayCounter,SettlementDate,AF80,,,Trigger)</f>
        <v>0.31111111111111112</v>
      </c>
      <c r="AH80" s="21">
        <f t="shared" si="14"/>
        <v>6.1951865673101833E-3</v>
      </c>
      <c r="AI80" s="21">
        <f t="shared" si="15"/>
        <v>6.0668860866977189E-3</v>
      </c>
      <c r="AJ80" s="21">
        <f t="shared" si="16"/>
        <v>5.8587599164107822E-3</v>
      </c>
    </row>
    <row r="81" spans="14:36" x14ac:dyDescent="0.2">
      <c r="N81" s="111"/>
      <c r="O81" s="111"/>
      <c r="AF81" s="200">
        <f>_xll.qlCalendarAdvance(Calendar,AF80,"1d","mf",,Trigger)</f>
        <v>42843</v>
      </c>
      <c r="AG81" s="25">
        <f>_xll.qlDayCounterYearFraction(DayCounter,SettlementDate,AF81,,,Trigger)</f>
        <v>0.32500000000000001</v>
      </c>
      <c r="AH81" s="21">
        <f t="shared" si="14"/>
        <v>6.1951865673101833E-3</v>
      </c>
      <c r="AI81" s="21">
        <f t="shared" si="15"/>
        <v>6.0363383532185608E-3</v>
      </c>
      <c r="AJ81" s="21">
        <f t="shared" si="16"/>
        <v>5.8334304120729822E-3</v>
      </c>
    </row>
    <row r="82" spans="14:36" x14ac:dyDescent="0.2">
      <c r="N82" s="111"/>
      <c r="O82" s="111"/>
      <c r="AF82" s="200">
        <f>_xll.qlCalendarAdvance(Calendar,AF81,"1d","mf",,Trigger)</f>
        <v>42844</v>
      </c>
      <c r="AG82" s="25">
        <f>_xll.qlDayCounterYearFraction(DayCounter,SettlementDate,AF82,,,Trigger)</f>
        <v>0.32777777777777778</v>
      </c>
      <c r="AH82" s="21">
        <f t="shared" si="14"/>
        <v>6.1951865673101833E-3</v>
      </c>
      <c r="AI82" s="21">
        <f t="shared" si="15"/>
        <v>6.0302288065227291E-3</v>
      </c>
      <c r="AJ82" s="21">
        <f t="shared" si="16"/>
        <v>5.8287819695367303E-3</v>
      </c>
    </row>
    <row r="83" spans="14:36" x14ac:dyDescent="0.2">
      <c r="N83" s="111"/>
      <c r="O83" s="111"/>
      <c r="AF83" s="200">
        <f>_xll.qlCalendarAdvance(Calendar,AF82,"1d","mf",,Trigger)</f>
        <v>42845</v>
      </c>
      <c r="AG83" s="25">
        <f>_xll.qlDayCounterYearFraction(DayCounter,SettlementDate,AF83,,,Trigger)</f>
        <v>0.33055555555555555</v>
      </c>
      <c r="AH83" s="21">
        <f t="shared" si="14"/>
        <v>6.1951865673101833E-3</v>
      </c>
      <c r="AI83" s="21">
        <f t="shared" si="15"/>
        <v>6.0241192598268975E-3</v>
      </c>
      <c r="AJ83" s="21">
        <f t="shared" si="16"/>
        <v>5.8242726797775824E-3</v>
      </c>
    </row>
    <row r="84" spans="14:36" x14ac:dyDescent="0.2">
      <c r="N84" s="111"/>
      <c r="O84" s="111"/>
      <c r="AF84" s="200">
        <f>_xll.qlCalendarAdvance(Calendar,AF83,"1d","mf",,Trigger)</f>
        <v>42846</v>
      </c>
      <c r="AG84" s="25">
        <f>_xll.qlDayCounterYearFraction(DayCounter,SettlementDate,AF84,,,Trigger)</f>
        <v>0.33333333333333331</v>
      </c>
      <c r="AH84" s="21">
        <f t="shared" si="14"/>
        <v>6.1951865673101833E-3</v>
      </c>
      <c r="AI84" s="21">
        <f t="shared" si="15"/>
        <v>6.0180097131310659E-3</v>
      </c>
      <c r="AJ84" s="21">
        <f t="shared" si="16"/>
        <v>5.8199025427955377E-3</v>
      </c>
    </row>
    <row r="85" spans="14:36" x14ac:dyDescent="0.2">
      <c r="N85" s="111"/>
      <c r="O85" s="111"/>
      <c r="AF85" s="200">
        <f>_xll.qlCalendarAdvance(Calendar,AF84,"1d","mf",,Trigger)</f>
        <v>42849</v>
      </c>
      <c r="AG85" s="25">
        <f>_xll.qlDayCounterYearFraction(DayCounter,SettlementDate,AF85,,,Trigger)</f>
        <v>0.34166666666666667</v>
      </c>
      <c r="AH85" s="21">
        <f t="shared" si="14"/>
        <v>6.1951865673101833E-3</v>
      </c>
      <c r="AI85" s="21">
        <f t="shared" si="15"/>
        <v>5.999681073043571E-3</v>
      </c>
      <c r="AJ85" s="21">
        <f t="shared" si="16"/>
        <v>5.8076270485120183E-3</v>
      </c>
    </row>
    <row r="86" spans="14:36" x14ac:dyDescent="0.2">
      <c r="N86" s="111"/>
      <c r="O86" s="111"/>
      <c r="AF86" s="200">
        <f>_xll.qlCalendarAdvance(Calendar,AF85,"1d","mf",,Trigger)</f>
        <v>42850</v>
      </c>
      <c r="AG86" s="25">
        <f>_xll.qlDayCounterYearFraction(DayCounter,SettlementDate,AF86,,,Trigger)</f>
        <v>0.34444444444444444</v>
      </c>
      <c r="AH86" s="21">
        <f t="shared" si="14"/>
        <v>6.1951865673101833E-3</v>
      </c>
      <c r="AI86" s="21">
        <f t="shared" si="15"/>
        <v>5.9935715263477393E-3</v>
      </c>
      <c r="AJ86" s="21">
        <f t="shared" si="16"/>
        <v>5.8038135226383854E-3</v>
      </c>
    </row>
    <row r="87" spans="14:36" x14ac:dyDescent="0.2">
      <c r="N87" s="111"/>
      <c r="O87" s="111"/>
      <c r="AF87" s="200">
        <f>_xll.qlCalendarAdvance(Calendar,AF86,"1d","mf",,Trigger)</f>
        <v>42851</v>
      </c>
      <c r="AG87" s="25">
        <f>_xll.qlDayCounterYearFraction(DayCounter,SettlementDate,AF87,,,Trigger)</f>
        <v>0.34722222222222221</v>
      </c>
      <c r="AH87" s="21">
        <f t="shared" si="14"/>
        <v>6.1951865673101833E-3</v>
      </c>
      <c r="AI87" s="21">
        <f t="shared" si="15"/>
        <v>5.9874619796519077E-3</v>
      </c>
      <c r="AJ87" s="21">
        <f t="shared" si="16"/>
        <v>5.8001391495418548E-3</v>
      </c>
    </row>
    <row r="88" spans="14:36" x14ac:dyDescent="0.2">
      <c r="N88" s="111"/>
      <c r="O88" s="111"/>
      <c r="AF88" s="200">
        <f>_xll.qlCalendarAdvance(Calendar,AF87,"1d","mf",,Trigger)</f>
        <v>42852</v>
      </c>
      <c r="AG88" s="25">
        <f>_xll.qlDayCounterYearFraction(DayCounter,SettlementDate,AF88,,,Trigger)</f>
        <v>0.35</v>
      </c>
      <c r="AH88" s="21">
        <f t="shared" si="14"/>
        <v>6.1951865673101833E-3</v>
      </c>
      <c r="AI88" s="21">
        <f t="shared" si="15"/>
        <v>5.981352432956076E-3</v>
      </c>
      <c r="AJ88" s="21">
        <f t="shared" si="16"/>
        <v>5.7966039292224273E-3</v>
      </c>
    </row>
    <row r="89" spans="14:36" x14ac:dyDescent="0.2">
      <c r="N89" s="111"/>
      <c r="O89" s="111"/>
      <c r="AF89" s="200">
        <f>_xll.qlCalendarAdvance(Calendar,AF88,"1d","mf",,Trigger)</f>
        <v>42853</v>
      </c>
      <c r="AG89" s="25">
        <f>_xll.qlDayCounterYearFraction(DayCounter,SettlementDate,AF89,,,Trigger)</f>
        <v>0.3527777777777778</v>
      </c>
      <c r="AH89" s="21">
        <f t="shared" si="14"/>
        <v>6.1951865673101833E-3</v>
      </c>
      <c r="AI89" s="21">
        <f t="shared" si="15"/>
        <v>5.9752428862602444E-3</v>
      </c>
      <c r="AJ89" s="21">
        <f t="shared" si="16"/>
        <v>5.7932078616801021E-3</v>
      </c>
    </row>
    <row r="90" spans="14:36" x14ac:dyDescent="0.2">
      <c r="N90" s="111"/>
      <c r="O90" s="111"/>
      <c r="AF90" s="200">
        <f>_xll.qlCalendarAdvance(Calendar,AF89,"1d","mf",,Trigger)</f>
        <v>42857</v>
      </c>
      <c r="AG90" s="25">
        <f>_xll.qlDayCounterYearFraction(DayCounter,SettlementDate,AF90,,,Trigger)</f>
        <v>0.36388888888888887</v>
      </c>
      <c r="AH90" s="21">
        <f t="shared" si="14"/>
        <v>6.1951865673101833E-3</v>
      </c>
      <c r="AI90" s="21">
        <f t="shared" si="15"/>
        <v>5.9508046994769179E-3</v>
      </c>
      <c r="AJ90" s="21">
        <f t="shared" si="16"/>
        <v>5.7810151192818314E-3</v>
      </c>
    </row>
    <row r="91" spans="14:36" x14ac:dyDescent="0.2">
      <c r="N91" s="111"/>
      <c r="O91" s="111"/>
      <c r="AF91" s="200">
        <f>_xll.qlCalendarAdvance(Calendar,AF90,"1d","mf",,Trigger)</f>
        <v>42858</v>
      </c>
      <c r="AG91" s="25">
        <f>_xll.qlDayCounterYearFraction(DayCounter,SettlementDate,AF91,,,Trigger)</f>
        <v>0.36666666666666664</v>
      </c>
      <c r="AH91" s="21">
        <f t="shared" si="14"/>
        <v>6.1951865673101833E-3</v>
      </c>
      <c r="AI91" s="21">
        <f t="shared" si="15"/>
        <v>5.9446951527810862E-3</v>
      </c>
      <c r="AJ91" s="21">
        <f t="shared" si="16"/>
        <v>5.7783148156250212E-3</v>
      </c>
    </row>
    <row r="92" spans="14:36" x14ac:dyDescent="0.2">
      <c r="N92" s="111"/>
      <c r="O92" s="111"/>
      <c r="AF92" s="200">
        <f>_xll.qlCalendarAdvance(Calendar,AF91,"1d","mf",,Trigger)</f>
        <v>42859</v>
      </c>
      <c r="AG92" s="25">
        <f>_xll.qlDayCounterYearFraction(DayCounter,SettlementDate,AF92,,,Trigger)</f>
        <v>0.36944444444444446</v>
      </c>
      <c r="AH92" s="21">
        <f t="shared" si="14"/>
        <v>6.1951865673101833E-3</v>
      </c>
      <c r="AI92" s="21">
        <f t="shared" si="15"/>
        <v>5.9385856060852546E-3</v>
      </c>
      <c r="AJ92" s="21">
        <f t="shared" si="16"/>
        <v>5.775753664745315E-3</v>
      </c>
    </row>
    <row r="93" spans="14:36" x14ac:dyDescent="0.2">
      <c r="N93" s="111"/>
      <c r="O93" s="111"/>
      <c r="AF93" s="200">
        <f>_xll.qlCalendarAdvance(Calendar,AF92,"1d","mf",,Trigger)</f>
        <v>42860</v>
      </c>
      <c r="AG93" s="25">
        <f>_xll.qlDayCounterYearFraction(DayCounter,SettlementDate,AF93,,,Trigger)</f>
        <v>0.37222222222222223</v>
      </c>
      <c r="AH93" s="21">
        <f t="shared" si="14"/>
        <v>6.1951865673101833E-3</v>
      </c>
      <c r="AI93" s="21">
        <f t="shared" si="15"/>
        <v>5.932476059389423E-3</v>
      </c>
      <c r="AJ93" s="21">
        <f t="shared" si="16"/>
        <v>5.7733316666427094E-3</v>
      </c>
    </row>
    <row r="94" spans="14:36" x14ac:dyDescent="0.2">
      <c r="N94" s="111"/>
      <c r="O94" s="111"/>
      <c r="AF94" s="200">
        <f>_xll.qlCalendarAdvance(Calendar,AF93,"1d","mf",,Trigger)</f>
        <v>42863</v>
      </c>
      <c r="AG94" s="25">
        <f>_xll.qlDayCounterYearFraction(DayCounter,SettlementDate,AF94,,,Trigger)</f>
        <v>0.38055555555555554</v>
      </c>
      <c r="AH94" s="21">
        <f t="shared" si="14"/>
        <v>6.1951865673101833E-3</v>
      </c>
      <c r="AI94" s="21">
        <f t="shared" si="15"/>
        <v>5.9141474193019281E-3</v>
      </c>
      <c r="AJ94" s="21">
        <f t="shared" si="16"/>
        <v>5.7669005889975141E-3</v>
      </c>
    </row>
    <row r="95" spans="14:36" x14ac:dyDescent="0.2">
      <c r="N95" s="111"/>
      <c r="O95" s="111"/>
      <c r="AF95" s="200">
        <f>_xll.qlCalendarAdvance(Calendar,AF94,"1d","mf",,Trigger)</f>
        <v>42864</v>
      </c>
      <c r="AG95" s="25">
        <f>_xll.qlDayCounterYearFraction(DayCounter,SettlementDate,AF95,,,Trigger)</f>
        <v>0.38333333333333336</v>
      </c>
      <c r="AH95" s="21">
        <f t="shared" si="14"/>
        <v>6.1951865673101833E-3</v>
      </c>
      <c r="AI95" s="21">
        <f t="shared" si="15"/>
        <v>5.9080378726060964E-3</v>
      </c>
      <c r="AJ95" s="21">
        <f t="shared" si="16"/>
        <v>5.765035202003322E-3</v>
      </c>
    </row>
    <row r="96" spans="14:36" x14ac:dyDescent="0.2">
      <c r="N96" s="111"/>
      <c r="O96" s="111"/>
      <c r="AF96" s="200">
        <f>_xll.qlCalendarAdvance(Calendar,AF95,"1d","mf",,Trigger)</f>
        <v>42865</v>
      </c>
      <c r="AG96" s="25">
        <f>_xll.qlDayCounterYearFraction(DayCounter,SettlementDate,AF96,,,Trigger)</f>
        <v>0.38611111111111113</v>
      </c>
      <c r="AH96" s="21">
        <f t="shared" si="14"/>
        <v>6.1951865673101833E-3</v>
      </c>
      <c r="AI96" s="21">
        <f t="shared" si="15"/>
        <v>5.9019283259102648E-3</v>
      </c>
      <c r="AJ96" s="21">
        <f t="shared" si="16"/>
        <v>5.7633089677862322E-3</v>
      </c>
    </row>
    <row r="97" spans="14:36" x14ac:dyDescent="0.2">
      <c r="N97" s="111"/>
      <c r="O97" s="111"/>
      <c r="AF97" s="200">
        <f>_xll.qlCalendarAdvance(Calendar,AF96,"1d","mf",,Trigger)</f>
        <v>42866</v>
      </c>
      <c r="AG97" s="25">
        <f>_xll.qlDayCounterYearFraction(DayCounter,SettlementDate,AF97,,,Trigger)</f>
        <v>0.3888888888888889</v>
      </c>
      <c r="AH97" s="21">
        <f t="shared" si="14"/>
        <v>6.1951865673101833E-3</v>
      </c>
      <c r="AI97" s="21">
        <f t="shared" si="15"/>
        <v>5.8958187792144331E-3</v>
      </c>
      <c r="AJ97" s="21">
        <f t="shared" si="16"/>
        <v>5.7617218863462456E-3</v>
      </c>
    </row>
    <row r="98" spans="14:36" x14ac:dyDescent="0.2">
      <c r="N98" s="111"/>
      <c r="O98" s="111"/>
      <c r="AF98" s="200">
        <f>_xll.qlCalendarAdvance(Calendar,AF97,"1d","mf",,Trigger)</f>
        <v>42867</v>
      </c>
      <c r="AG98" s="25">
        <f>_xll.qlDayCounterYearFraction(DayCounter,SettlementDate,AF98,,,Trigger)</f>
        <v>0.39166666666666666</v>
      </c>
      <c r="AH98" s="21">
        <f t="shared" si="14"/>
        <v>6.1951865673101833E-3</v>
      </c>
      <c r="AI98" s="21">
        <f t="shared" si="15"/>
        <v>5.8897092325186015E-3</v>
      </c>
      <c r="AJ98" s="21">
        <f t="shared" si="16"/>
        <v>5.7602739576833621E-3</v>
      </c>
    </row>
    <row r="99" spans="14:36" x14ac:dyDescent="0.2">
      <c r="N99" s="111"/>
      <c r="O99" s="111"/>
      <c r="AF99" s="200">
        <f>_xll.qlCalendarAdvance(Calendar,AF98,"1d","mf",,Trigger)</f>
        <v>42870</v>
      </c>
      <c r="AG99" s="25">
        <f>_xll.qlDayCounterYearFraction(DayCounter,SettlementDate,AF99,,,Trigger)</f>
        <v>0.4</v>
      </c>
      <c r="AH99" s="21">
        <f t="shared" ref="AH99:AH132" si="17">$W$13</f>
        <v>6.1951865673101833E-3</v>
      </c>
      <c r="AI99" s="21">
        <f t="shared" ref="AI99:AI132" si="18">$W$10+$W$9*AG99</f>
        <v>5.8713805924311066E-3</v>
      </c>
      <c r="AJ99" s="21">
        <f t="shared" ref="AJ99:AJ132" si="19">($W$5+$W$4*AG99+$W$3*AG99^2)</f>
        <v>5.7567650883573272E-3</v>
      </c>
    </row>
    <row r="100" spans="14:36" x14ac:dyDescent="0.2">
      <c r="N100" s="111"/>
      <c r="O100" s="111"/>
      <c r="AF100" s="200">
        <f>_xll.qlCalendarAdvance(Calendar,AF99,"1d","mf",,Trigger)</f>
        <v>42871</v>
      </c>
      <c r="AG100" s="25">
        <f>_xll.qlDayCounterYearFraction(DayCounter,SettlementDate,AF100,,,Trigger)</f>
        <v>0.40277777777777779</v>
      </c>
      <c r="AH100" s="21">
        <f t="shared" si="17"/>
        <v>6.1951865673101833E-3</v>
      </c>
      <c r="AI100" s="21">
        <f t="shared" si="18"/>
        <v>5.865271045735275E-3</v>
      </c>
      <c r="AJ100" s="21">
        <f t="shared" si="19"/>
        <v>5.7558737708028546E-3</v>
      </c>
    </row>
    <row r="101" spans="14:36" x14ac:dyDescent="0.2">
      <c r="N101" s="111"/>
      <c r="O101" s="111"/>
      <c r="AF101" s="200">
        <f>_xll.qlCalendarAdvance(Calendar,AF100,"1d","mf",,Trigger)</f>
        <v>42872</v>
      </c>
      <c r="AG101" s="25">
        <f>_xll.qlDayCounterYearFraction(DayCounter,SettlementDate,AF101,,,Trigger)</f>
        <v>0.40555555555555556</v>
      </c>
      <c r="AH101" s="21">
        <f t="shared" si="17"/>
        <v>6.1951865673101833E-3</v>
      </c>
      <c r="AI101" s="21">
        <f t="shared" si="18"/>
        <v>5.8591614990394433E-3</v>
      </c>
      <c r="AJ101" s="21">
        <f t="shared" si="19"/>
        <v>5.7551216060254861E-3</v>
      </c>
    </row>
    <row r="102" spans="14:36" x14ac:dyDescent="0.2">
      <c r="N102" s="111"/>
      <c r="O102" s="111"/>
      <c r="AF102" s="200">
        <f>_xll.qlCalendarAdvance(Calendar,AF101,"1d","mf",,Trigger)</f>
        <v>42873</v>
      </c>
      <c r="AG102" s="25">
        <f>_xll.qlDayCounterYearFraction(DayCounter,SettlementDate,AF102,,,Trigger)</f>
        <v>0.40833333333333333</v>
      </c>
      <c r="AH102" s="21">
        <f t="shared" si="17"/>
        <v>6.1951865673101833E-3</v>
      </c>
      <c r="AI102" s="21">
        <f t="shared" si="18"/>
        <v>5.8530519523436117E-3</v>
      </c>
      <c r="AJ102" s="21">
        <f t="shared" si="19"/>
        <v>5.7545085940252198E-3</v>
      </c>
    </row>
    <row r="103" spans="14:36" x14ac:dyDescent="0.2">
      <c r="N103" s="111"/>
      <c r="O103" s="111"/>
      <c r="AF103" s="200">
        <f>_xll.qlCalendarAdvance(Calendar,AF102,"1d","mf",,Trigger)</f>
        <v>42874</v>
      </c>
      <c r="AG103" s="25">
        <f>_xll.qlDayCounterYearFraction(DayCounter,SettlementDate,AF103,,,Trigger)</f>
        <v>0.41111111111111109</v>
      </c>
      <c r="AH103" s="21">
        <f t="shared" si="17"/>
        <v>6.1951865673101833E-3</v>
      </c>
      <c r="AI103" s="21">
        <f t="shared" si="18"/>
        <v>5.8469424056477801E-3</v>
      </c>
      <c r="AJ103" s="21">
        <f t="shared" si="19"/>
        <v>5.7540347348020559E-3</v>
      </c>
    </row>
    <row r="104" spans="14:36" x14ac:dyDescent="0.2">
      <c r="N104" s="111"/>
      <c r="O104" s="111"/>
      <c r="AF104" s="200">
        <f>_xll.qlCalendarAdvance(Calendar,AF103,"1d","mf",,Trigger)</f>
        <v>42877</v>
      </c>
      <c r="AG104" s="25">
        <f>_xll.qlDayCounterYearFraction(DayCounter,SettlementDate,AF104,,,Trigger)</f>
        <v>0.41944444444444445</v>
      </c>
      <c r="AH104" s="21">
        <f t="shared" si="17"/>
        <v>6.1951865673101833E-3</v>
      </c>
      <c r="AI104" s="21">
        <f t="shared" si="18"/>
        <v>5.8286137655602852E-3</v>
      </c>
      <c r="AJ104" s="21">
        <f t="shared" si="19"/>
        <v>5.7534480737951831E-3</v>
      </c>
    </row>
    <row r="105" spans="14:36" x14ac:dyDescent="0.2">
      <c r="N105" s="111"/>
      <c r="O105" s="111"/>
      <c r="AF105" s="200">
        <f>_xll.qlCalendarAdvance(Calendar,AF104,"1d","mf",,Trigger)</f>
        <v>42878</v>
      </c>
      <c r="AG105" s="25">
        <f>_xll.qlDayCounterYearFraction(DayCounter,SettlementDate,AF105,,,Trigger)</f>
        <v>0.42222222222222222</v>
      </c>
      <c r="AH105" s="21">
        <f t="shared" si="17"/>
        <v>6.1951865673101833E-3</v>
      </c>
      <c r="AI105" s="21">
        <f t="shared" si="18"/>
        <v>5.8225042188644535E-3</v>
      </c>
      <c r="AJ105" s="21">
        <f t="shared" si="19"/>
        <v>5.7535308256804318E-3</v>
      </c>
    </row>
    <row r="106" spans="14:36" x14ac:dyDescent="0.2">
      <c r="N106" s="111"/>
      <c r="O106" s="111"/>
      <c r="AF106" s="200">
        <f>_xll.qlCalendarAdvance(Calendar,AF105,"1d","mf",,Trigger)</f>
        <v>42879</v>
      </c>
      <c r="AG106" s="25">
        <f>_xll.qlDayCounterYearFraction(DayCounter,SettlementDate,AF106,,,Trigger)</f>
        <v>0.42499999999999999</v>
      </c>
      <c r="AH106" s="21">
        <f t="shared" si="17"/>
        <v>6.1951865673101833E-3</v>
      </c>
      <c r="AI106" s="21">
        <f t="shared" si="18"/>
        <v>5.8163946721686219E-3</v>
      </c>
      <c r="AJ106" s="21">
        <f t="shared" si="19"/>
        <v>5.7537527303427819E-3</v>
      </c>
    </row>
    <row r="107" spans="14:36" x14ac:dyDescent="0.2">
      <c r="N107" s="111"/>
      <c r="O107" s="111"/>
      <c r="AF107" s="200">
        <f>_xll.qlCalendarAdvance(Calendar,AF106,"1d","mf",,Trigger)</f>
        <v>42880</v>
      </c>
      <c r="AG107" s="25">
        <f>_xll.qlDayCounterYearFraction(DayCounter,SettlementDate,AF107,,,Trigger)</f>
        <v>0.42777777777777776</v>
      </c>
      <c r="AH107" s="21">
        <f t="shared" si="17"/>
        <v>6.1951865673101833E-3</v>
      </c>
      <c r="AI107" s="21">
        <f t="shared" si="18"/>
        <v>5.8102851254727902E-3</v>
      </c>
      <c r="AJ107" s="21">
        <f t="shared" si="19"/>
        <v>5.7541137877822369E-3</v>
      </c>
    </row>
    <row r="108" spans="14:36" x14ac:dyDescent="0.2">
      <c r="N108" s="111"/>
      <c r="O108" s="111"/>
      <c r="AF108" s="200">
        <f>_xll.qlCalendarAdvance(Calendar,AF107,"1d","mf",,Trigger)</f>
        <v>42881</v>
      </c>
      <c r="AG108" s="25">
        <f>_xll.qlDayCounterYearFraction(DayCounter,SettlementDate,AF108,,,Trigger)</f>
        <v>0.43055555555555558</v>
      </c>
      <c r="AH108" s="21">
        <f t="shared" si="17"/>
        <v>6.1951865673101833E-3</v>
      </c>
      <c r="AI108" s="21">
        <f t="shared" si="18"/>
        <v>5.8041755787769586E-3</v>
      </c>
      <c r="AJ108" s="21">
        <f t="shared" si="19"/>
        <v>5.7546139979987934E-3</v>
      </c>
    </row>
    <row r="109" spans="14:36" x14ac:dyDescent="0.2">
      <c r="N109" s="111"/>
      <c r="O109" s="111"/>
      <c r="AF109" s="200">
        <f>_xll.qlCalendarAdvance(Calendar,AF108,"1d","mf",,Trigger)</f>
        <v>42885</v>
      </c>
      <c r="AG109" s="25">
        <f>_xll.qlDayCounterYearFraction(DayCounter,SettlementDate,AF109,,,Trigger)</f>
        <v>0.44166666666666665</v>
      </c>
      <c r="AH109" s="21">
        <f t="shared" si="17"/>
        <v>6.1951865673101833E-3</v>
      </c>
      <c r="AI109" s="21">
        <f t="shared" si="18"/>
        <v>5.7797373919936321E-3</v>
      </c>
      <c r="AJ109" s="21">
        <f t="shared" si="19"/>
        <v>5.7580063666360518E-3</v>
      </c>
    </row>
    <row r="110" spans="14:36" x14ac:dyDescent="0.2">
      <c r="N110" s="111"/>
      <c r="O110" s="111"/>
      <c r="AF110" s="200">
        <f>_xll.qlCalendarAdvance(Calendar,AF109,"1d","mf",,Trigger)</f>
        <v>42886</v>
      </c>
      <c r="AG110" s="25">
        <f>_xll.qlDayCounterYearFraction(DayCounter,SettlementDate,AF110,,,Trigger)</f>
        <v>0.44444444444444442</v>
      </c>
      <c r="AH110" s="21">
        <f t="shared" si="17"/>
        <v>6.1951865673101833E-3</v>
      </c>
      <c r="AI110" s="21">
        <f t="shared" si="18"/>
        <v>5.7736278452978004E-3</v>
      </c>
      <c r="AJ110" s="21">
        <f t="shared" si="19"/>
        <v>5.7592023407381241E-3</v>
      </c>
    </row>
    <row r="111" spans="14:36" x14ac:dyDescent="0.2">
      <c r="N111" s="111"/>
      <c r="O111" s="111"/>
      <c r="AF111" s="200">
        <f>_xll.qlCalendarAdvance(Calendar,AF110,"1d","mf",,Trigger)</f>
        <v>42887</v>
      </c>
      <c r="AG111" s="25">
        <f>_xll.qlDayCounterYearFraction(DayCounter,SettlementDate,AF111,,,Trigger)</f>
        <v>0.44722222222222224</v>
      </c>
      <c r="AH111" s="21">
        <f t="shared" si="17"/>
        <v>6.1951865673101833E-3</v>
      </c>
      <c r="AI111" s="21">
        <f t="shared" si="18"/>
        <v>5.7675182986019688E-3</v>
      </c>
      <c r="AJ111" s="21">
        <f t="shared" si="19"/>
        <v>5.7605374676172978E-3</v>
      </c>
    </row>
    <row r="112" spans="14:36" x14ac:dyDescent="0.2">
      <c r="N112" s="111"/>
      <c r="O112" s="111"/>
      <c r="AF112" s="200">
        <f>_xll.qlCalendarAdvance(Calendar,AF111,"1d","mf",,Trigger)</f>
        <v>42888</v>
      </c>
      <c r="AG112" s="25">
        <f>_xll.qlDayCounterYearFraction(DayCounter,SettlementDate,AF112,,,Trigger)</f>
        <v>0.45</v>
      </c>
      <c r="AH112" s="21">
        <f t="shared" si="17"/>
        <v>6.1951865673101833E-3</v>
      </c>
      <c r="AI112" s="21">
        <f t="shared" si="18"/>
        <v>5.7614087519061372E-3</v>
      </c>
      <c r="AJ112" s="21">
        <f t="shared" si="19"/>
        <v>5.7620117472735755E-3</v>
      </c>
    </row>
    <row r="113" spans="14:36" x14ac:dyDescent="0.2">
      <c r="N113" s="112"/>
      <c r="O113" s="111"/>
      <c r="AF113" s="200">
        <f>_xll.qlCalendarAdvance(Calendar,AF112,"1d","mf",,Trigger)</f>
        <v>42891</v>
      </c>
      <c r="AG113" s="25">
        <f>_xll.qlDayCounterYearFraction(DayCounter,SettlementDate,AF113,,,Trigger)</f>
        <v>0.45833333333333331</v>
      </c>
      <c r="AH113" s="21">
        <f t="shared" si="17"/>
        <v>6.1951865673101833E-3</v>
      </c>
      <c r="AI113" s="21">
        <f t="shared" si="18"/>
        <v>5.7430801118186423E-3</v>
      </c>
      <c r="AJ113" s="21">
        <f t="shared" si="19"/>
        <v>5.7672695029050251E-3</v>
      </c>
    </row>
    <row r="114" spans="14:36" x14ac:dyDescent="0.2">
      <c r="N114" s="112"/>
      <c r="O114" s="111"/>
      <c r="AF114" s="200">
        <f>_xll.qlCalendarAdvance(Calendar,AF113,"1d","mf",,Trigger)</f>
        <v>42892</v>
      </c>
      <c r="AG114" s="25">
        <f>_xll.qlDayCounterYearFraction(DayCounter,SettlementDate,AF114,,,Trigger)</f>
        <v>0.46111111111111114</v>
      </c>
      <c r="AH114" s="21">
        <f t="shared" si="17"/>
        <v>6.1951865673101833E-3</v>
      </c>
      <c r="AI114" s="21">
        <f t="shared" si="18"/>
        <v>5.7369705651228106E-3</v>
      </c>
      <c r="AJ114" s="21">
        <f t="shared" si="19"/>
        <v>5.7693003936697147E-3</v>
      </c>
    </row>
    <row r="115" spans="14:36" x14ac:dyDescent="0.2">
      <c r="N115" s="112"/>
      <c r="O115" s="111"/>
      <c r="AF115" s="200">
        <f>_xll.qlCalendarAdvance(Calendar,AF114,"1d","mf",,Trigger)</f>
        <v>42893</v>
      </c>
      <c r="AG115" s="25">
        <f>_xll.qlDayCounterYearFraction(DayCounter,SettlementDate,AF115,,,Trigger)</f>
        <v>0.46388888888888891</v>
      </c>
      <c r="AH115" s="21">
        <f t="shared" si="17"/>
        <v>6.1951865673101833E-3</v>
      </c>
      <c r="AI115" s="21">
        <f t="shared" si="18"/>
        <v>5.730861018426979E-3</v>
      </c>
      <c r="AJ115" s="21">
        <f t="shared" si="19"/>
        <v>5.7714704372115065E-3</v>
      </c>
    </row>
    <row r="116" spans="14:36" x14ac:dyDescent="0.2">
      <c r="N116" s="112"/>
      <c r="O116" s="111"/>
      <c r="AF116" s="200">
        <f>_xll.qlCalendarAdvance(Calendar,AF115,"1d","mf",,Trigger)</f>
        <v>42894</v>
      </c>
      <c r="AG116" s="25">
        <f>_xll.qlDayCounterYearFraction(DayCounter,SettlementDate,AF116,,,Trigger)</f>
        <v>0.46666666666666667</v>
      </c>
      <c r="AH116" s="21">
        <f t="shared" si="17"/>
        <v>6.1951865673101833E-3</v>
      </c>
      <c r="AI116" s="21">
        <f t="shared" si="18"/>
        <v>5.7247514717311473E-3</v>
      </c>
      <c r="AJ116" s="21">
        <f t="shared" si="19"/>
        <v>5.7737796335304015E-3</v>
      </c>
    </row>
    <row r="117" spans="14:36" x14ac:dyDescent="0.2">
      <c r="N117" s="112"/>
      <c r="O117" s="111"/>
      <c r="AF117" s="200">
        <f>_xll.qlCalendarAdvance(Calendar,AF116,"1d","mf",,Trigger)</f>
        <v>42895</v>
      </c>
      <c r="AG117" s="25">
        <f>_xll.qlDayCounterYearFraction(DayCounter,SettlementDate,AF117,,,Trigger)</f>
        <v>0.46944444444444444</v>
      </c>
      <c r="AH117" s="21">
        <f t="shared" si="17"/>
        <v>6.1951865673101833E-3</v>
      </c>
      <c r="AI117" s="21">
        <f t="shared" si="18"/>
        <v>5.7186419250353157E-3</v>
      </c>
      <c r="AJ117" s="21">
        <f t="shared" si="19"/>
        <v>5.7762279826264005E-3</v>
      </c>
    </row>
    <row r="118" spans="14:36" x14ac:dyDescent="0.2">
      <c r="N118" s="112"/>
      <c r="O118" s="111"/>
      <c r="AF118" s="200">
        <f>_xll.qlCalendarAdvance(Calendar,AF117,"1d","mf",,Trigger)</f>
        <v>42898</v>
      </c>
      <c r="AG118" s="25">
        <f>_xll.qlDayCounterYearFraction(DayCounter,SettlementDate,AF118,,,Trigger)</f>
        <v>0.4777777777777778</v>
      </c>
      <c r="AH118" s="21">
        <f t="shared" si="17"/>
        <v>6.1951865673101833E-3</v>
      </c>
      <c r="AI118" s="21">
        <f t="shared" si="18"/>
        <v>5.7003132849478208E-3</v>
      </c>
      <c r="AJ118" s="21">
        <f t="shared" si="19"/>
        <v>5.7844079465770113E-3</v>
      </c>
    </row>
    <row r="119" spans="14:36" x14ac:dyDescent="0.2">
      <c r="N119" s="112"/>
      <c r="O119" s="112"/>
      <c r="AF119" s="200">
        <f>_xll.qlCalendarAdvance(Calendar,AF118,"1d","mf",,Trigger)</f>
        <v>42899</v>
      </c>
      <c r="AG119" s="25">
        <f>_xll.qlDayCounterYearFraction(DayCounter,SettlementDate,AF119,,,Trigger)</f>
        <v>0.48055555555555557</v>
      </c>
      <c r="AH119" s="21">
        <f t="shared" si="17"/>
        <v>6.1951865673101833E-3</v>
      </c>
      <c r="AI119" s="21">
        <f t="shared" si="18"/>
        <v>5.6942037382519892E-3</v>
      </c>
      <c r="AJ119" s="21">
        <f t="shared" si="19"/>
        <v>5.7874129067814212E-3</v>
      </c>
    </row>
    <row r="120" spans="14:36" x14ac:dyDescent="0.2">
      <c r="N120" s="112"/>
      <c r="O120" s="112"/>
      <c r="AF120" s="200">
        <f>_xll.qlCalendarAdvance(Calendar,AF119,"1d","mf",,Trigger)</f>
        <v>42900</v>
      </c>
      <c r="AG120" s="25">
        <f>_xll.qlDayCounterYearFraction(DayCounter,SettlementDate,AF120,,,Trigger)</f>
        <v>0.48333333333333334</v>
      </c>
      <c r="AH120" s="21">
        <f t="shared" si="17"/>
        <v>6.1951865673101833E-3</v>
      </c>
      <c r="AI120" s="21">
        <f t="shared" si="18"/>
        <v>5.6880941915561575E-3</v>
      </c>
      <c r="AJ120" s="21">
        <f t="shared" si="19"/>
        <v>5.7905570197629335E-3</v>
      </c>
    </row>
    <row r="121" spans="14:36" x14ac:dyDescent="0.2">
      <c r="N121" s="112"/>
      <c r="O121" s="112"/>
      <c r="AF121" s="200">
        <f>_xll.qlCalendarAdvance(Calendar,AF120,"1d","mf",,Trigger)</f>
        <v>42901</v>
      </c>
      <c r="AG121" s="25">
        <f>_xll.qlDayCounterYearFraction(DayCounter,SettlementDate,AF121,,,Trigger)</f>
        <v>0.4861111111111111</v>
      </c>
      <c r="AH121" s="21">
        <f t="shared" si="17"/>
        <v>6.1951865673101833E-3</v>
      </c>
      <c r="AI121" s="21">
        <f t="shared" si="18"/>
        <v>5.6819846448603259E-3</v>
      </c>
      <c r="AJ121" s="21">
        <f t="shared" si="19"/>
        <v>5.7938402855215489E-3</v>
      </c>
    </row>
    <row r="122" spans="14:36" x14ac:dyDescent="0.2">
      <c r="N122" s="112"/>
      <c r="O122" s="112"/>
      <c r="AF122" s="200">
        <f>_xll.qlCalendarAdvance(Calendar,AF121,"1d","mf",,Trigger)</f>
        <v>42902</v>
      </c>
      <c r="AG122" s="25">
        <f>_xll.qlDayCounterYearFraction(DayCounter,SettlementDate,AF122,,,Trigger)</f>
        <v>0.48888888888888887</v>
      </c>
      <c r="AH122" s="21">
        <f t="shared" si="17"/>
        <v>6.1951865673101833E-3</v>
      </c>
      <c r="AI122" s="21">
        <f t="shared" si="18"/>
        <v>5.6758750981644943E-3</v>
      </c>
      <c r="AJ122" s="21">
        <f t="shared" si="19"/>
        <v>5.7972627040572674E-3</v>
      </c>
    </row>
    <row r="123" spans="14:36" x14ac:dyDescent="0.2">
      <c r="N123" s="112"/>
      <c r="O123" s="112"/>
      <c r="AF123" s="200">
        <f>_xll.qlCalendarAdvance(Calendar,AF122,"1d","mf",,Trigger)</f>
        <v>42905</v>
      </c>
      <c r="AG123" s="25">
        <f>_xll.qlDayCounterYearFraction(DayCounter,SettlementDate,AF123,,,Trigger)</f>
        <v>0.49722222222222223</v>
      </c>
      <c r="AH123" s="21">
        <f t="shared" si="17"/>
        <v>6.1951865673101833E-3</v>
      </c>
      <c r="AI123" s="21">
        <f t="shared" si="18"/>
        <v>5.6575464580769994E-3</v>
      </c>
      <c r="AJ123" s="21">
        <f t="shared" si="19"/>
        <v>5.8083648763270403E-3</v>
      </c>
    </row>
    <row r="124" spans="14:36" x14ac:dyDescent="0.2">
      <c r="N124" s="112"/>
      <c r="O124" s="112"/>
      <c r="AF124" s="200">
        <f>_xll.qlCalendarAdvance(Calendar,AF123,"1d","mf",,Trigger)</f>
        <v>42906</v>
      </c>
      <c r="AG124" s="25">
        <f>_xll.qlDayCounterYearFraction(DayCounter,SettlementDate,AF124,,,Trigger)</f>
        <v>0.5</v>
      </c>
      <c r="AH124" s="21">
        <f t="shared" si="17"/>
        <v>6.1951865673101833E-3</v>
      </c>
      <c r="AI124" s="21">
        <f t="shared" si="18"/>
        <v>5.6514369113811677E-3</v>
      </c>
      <c r="AJ124" s="21">
        <f t="shared" si="19"/>
        <v>5.8123439059711707E-3</v>
      </c>
    </row>
    <row r="125" spans="14:36" x14ac:dyDescent="0.2">
      <c r="N125" s="112"/>
      <c r="O125" s="112"/>
      <c r="AF125" s="200">
        <f>_xll.qlCalendarAdvance(Calendar,AF124,"1d","mf",,Trigger)</f>
        <v>42907</v>
      </c>
      <c r="AG125" s="25">
        <f>_xll.qlDayCounterYearFraction(DayCounter,SettlementDate,AF125,,,Trigger)</f>
        <v>0.50277777777777777</v>
      </c>
      <c r="AH125" s="21">
        <f t="shared" si="17"/>
        <v>6.1951865673101833E-3</v>
      </c>
      <c r="AI125" s="21">
        <f t="shared" si="18"/>
        <v>5.6453273646853361E-3</v>
      </c>
      <c r="AJ125" s="21">
        <f t="shared" si="19"/>
        <v>5.8164620883924042E-3</v>
      </c>
    </row>
    <row r="126" spans="14:36" x14ac:dyDescent="0.2">
      <c r="N126" s="112"/>
      <c r="O126" s="112"/>
      <c r="AF126" s="200">
        <f>_xll.qlCalendarAdvance(Calendar,AF125,"1d","mf",,Trigger)</f>
        <v>42908</v>
      </c>
      <c r="AG126" s="25">
        <f>_xll.qlDayCounterYearFraction(DayCounter,SettlementDate,AF126,,,Trigger)</f>
        <v>0.50555555555555554</v>
      </c>
      <c r="AH126" s="21">
        <f t="shared" si="17"/>
        <v>6.1951865673101833E-3</v>
      </c>
      <c r="AI126" s="21">
        <f t="shared" si="18"/>
        <v>5.6392178179895044E-3</v>
      </c>
      <c r="AJ126" s="21">
        <f t="shared" si="19"/>
        <v>5.8207194235907391E-3</v>
      </c>
    </row>
    <row r="127" spans="14:36" x14ac:dyDescent="0.2">
      <c r="N127" s="112"/>
      <c r="O127" s="112"/>
      <c r="AF127" s="200">
        <f>_xll.qlCalendarAdvance(Calendar,AF126,"1d","mf",,Trigger)</f>
        <v>42909</v>
      </c>
      <c r="AG127" s="25">
        <f>_xll.qlDayCounterYearFraction(DayCounter,SettlementDate,AF127,,,Trigger)</f>
        <v>0.5083333333333333</v>
      </c>
      <c r="AH127" s="21">
        <f t="shared" si="17"/>
        <v>6.1951865673101833E-3</v>
      </c>
      <c r="AI127" s="21">
        <f t="shared" si="18"/>
        <v>5.6331082712936728E-3</v>
      </c>
      <c r="AJ127" s="21">
        <f t="shared" si="19"/>
        <v>5.8251159115661789E-3</v>
      </c>
    </row>
    <row r="128" spans="14:36" x14ac:dyDescent="0.2">
      <c r="N128" s="112"/>
      <c r="O128" s="112"/>
      <c r="AF128" s="200">
        <f>_xll.qlCalendarAdvance(Calendar,AF127,"1d","mf",,Trigger)</f>
        <v>42912</v>
      </c>
      <c r="AG128" s="25">
        <f>_xll.qlDayCounterYearFraction(DayCounter,SettlementDate,AF128,,,Trigger)</f>
        <v>0.51666666666666672</v>
      </c>
      <c r="AH128" s="21">
        <f t="shared" si="17"/>
        <v>6.1951865673101833E-3</v>
      </c>
      <c r="AI128" s="21">
        <f t="shared" si="18"/>
        <v>5.6147796312061779E-3</v>
      </c>
      <c r="AJ128" s="21">
        <f t="shared" si="19"/>
        <v>5.8391402921551131E-3</v>
      </c>
    </row>
    <row r="129" spans="15:36" x14ac:dyDescent="0.2">
      <c r="O129" s="112"/>
      <c r="AF129" s="200">
        <f>_xll.qlCalendarAdvance(Calendar,AF128,"1d","mf",,Trigger)</f>
        <v>42913</v>
      </c>
      <c r="AG129" s="25">
        <f>_xll.qlDayCounterYearFraction(DayCounter,SettlementDate,AF129,,,Trigger)</f>
        <v>0.51944444444444449</v>
      </c>
      <c r="AH129" s="21">
        <f t="shared" si="17"/>
        <v>6.1951865673101833E-3</v>
      </c>
      <c r="AI129" s="21">
        <f t="shared" si="18"/>
        <v>5.6086700845103463E-3</v>
      </c>
      <c r="AJ129" s="21">
        <f t="shared" si="19"/>
        <v>5.844093391238963E-3</v>
      </c>
    </row>
    <row r="130" spans="15:36" x14ac:dyDescent="0.2">
      <c r="O130" s="112"/>
      <c r="AF130" s="200">
        <f>_xll.qlCalendarAdvance(Calendar,AF129,"1d","mf",,Trigger)</f>
        <v>42914</v>
      </c>
      <c r="AG130" s="25">
        <f>_xll.qlDayCounterYearFraction(DayCounter,SettlementDate,AF130,,,Trigger)</f>
        <v>0.52222222222222225</v>
      </c>
      <c r="AH130" s="21">
        <f t="shared" si="17"/>
        <v>6.1951865673101833E-3</v>
      </c>
      <c r="AI130" s="21">
        <f t="shared" si="18"/>
        <v>5.6025605378145146E-3</v>
      </c>
      <c r="AJ130" s="21">
        <f t="shared" si="19"/>
        <v>5.8491856430999177E-3</v>
      </c>
    </row>
    <row r="131" spans="15:36" x14ac:dyDescent="0.2">
      <c r="O131" s="112"/>
      <c r="AF131" s="200">
        <f>_xll.qlCalendarAdvance(Calendar,AF130,"1d","mf",,Trigger)</f>
        <v>42915</v>
      </c>
      <c r="AG131" s="25">
        <f>_xll.qlDayCounterYearFraction(DayCounter,SettlementDate,AF131,,,Trigger)</f>
        <v>0.52500000000000002</v>
      </c>
      <c r="AH131" s="21">
        <f t="shared" si="17"/>
        <v>6.1951865673101833E-3</v>
      </c>
      <c r="AI131" s="21">
        <f t="shared" si="18"/>
        <v>5.596450991118683E-3</v>
      </c>
      <c r="AJ131" s="21">
        <f t="shared" si="19"/>
        <v>5.8544170477379739E-3</v>
      </c>
    </row>
    <row r="132" spans="15:36" x14ac:dyDescent="0.2">
      <c r="O132" s="112"/>
      <c r="AF132" s="201">
        <f>_xll.qlCalendarAdvance(Calendar,AF131,"1d","mf",,Trigger)</f>
        <v>42916</v>
      </c>
      <c r="AG132" s="180">
        <f>_xll.qlDayCounterYearFraction(DayCounter,SettlementDate,AF132,,,Trigger)</f>
        <v>0.52777777777777779</v>
      </c>
      <c r="AH132" s="26">
        <f t="shared" si="17"/>
        <v>6.1951865673101833E-3</v>
      </c>
      <c r="AI132" s="26">
        <f t="shared" si="18"/>
        <v>5.5903414444228514E-3</v>
      </c>
      <c r="AJ132" s="26">
        <f t="shared" si="19"/>
        <v>5.8597876051531324E-3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42725</v>
      </c>
      <c r="E3" s="47">
        <f>_xll.qlInterestRateIndexMaturity($D$10,D3)</f>
        <v>43090</v>
      </c>
      <c r="F3" s="75">
        <f>_xll.qlYieldTSDiscount(Discounting,D3,,AllTriggers)</f>
        <v>0.99998108063572677</v>
      </c>
      <c r="G3" s="75">
        <f>_xll.qlYieldTSDiscount(Discounting,E3,,AllTriggers)</f>
        <v>0.99146970807276558</v>
      </c>
      <c r="H3" s="77">
        <f>_xll.qlDayCounterYearFraction(DayCounter,D3,E3,,,Trigger)</f>
        <v>1.0138888888888888</v>
      </c>
      <c r="I3" s="79">
        <f>(F3/G3-1)/H3</f>
        <v>8.4670044378673242E-3</v>
      </c>
      <c r="J3" s="69">
        <f>'Delta 1Y'!P3</f>
        <v>8.4462941774214595E-3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1.0111111111111111</v>
      </c>
      <c r="M3" s="53">
        <f>L3-K3</f>
        <v>1.0138888888888888</v>
      </c>
      <c r="N3" s="53">
        <f>(L3^2-K3^2)/2</f>
        <v>0.51116898148148138</v>
      </c>
      <c r="O3" s="53">
        <f>(L3^3-K3^3)/3</f>
        <v>0.34456836562642884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0.34741601651806114</v>
      </c>
      <c r="T3" s="97">
        <f t="array" ref="T3:T5">_xll.ohFilter(N3:N7,P3:P7)</f>
        <v>0.51398533950617276</v>
      </c>
      <c r="U3" s="98">
        <f t="array" ref="U3:U5">_xll.ohFilter(M3:M7,P3:P7)</f>
        <v>1.0138888888888888</v>
      </c>
      <c r="V3" s="99"/>
      <c r="W3" s="100">
        <f t="array" ref="W3:W5">MMULT(AA3:AC5,Y3:Y5)</f>
        <v>6.1625791168852251E-3</v>
      </c>
      <c r="X3" s="101"/>
      <c r="Y3" s="117">
        <f t="array" ref="Y3:Y5">_xll.ohFilter(J3:J7,P3:P7)</f>
        <v>8.4462941774214595E-3</v>
      </c>
      <c r="AA3" s="96">
        <f t="array" ref="AA3:AC5">MINVERSE(S3:U5)</f>
        <v>64.427750773310223</v>
      </c>
      <c r="AB3" s="97">
        <v>-133.15068493150764</v>
      </c>
      <c r="AC3" s="98">
        <v>68.722934158197475</v>
      </c>
      <c r="AF3" s="23">
        <f>SettlementDate</f>
        <v>42726</v>
      </c>
      <c r="AG3" s="25">
        <f>_xll.qlDayCounterYearFraction(DayCounter,SettlementDate,AF3,,,Trigger)</f>
        <v>0</v>
      </c>
      <c r="AH3" s="20">
        <f t="shared" ref="AH3:AH66" si="0">$W$13</f>
        <v>8.3305915174567823E-3</v>
      </c>
      <c r="AI3" s="20">
        <f t="shared" ref="AI3:AI66" si="1">$W$10+$W$9*AG3</f>
        <v>5.5736206459581217E-3</v>
      </c>
      <c r="AJ3" s="20">
        <f t="shared" ref="AJ3:AJ66" si="2">($W$5+$W$4*AG3+$W$3*AG3^2)</f>
        <v>6.9071422188781983E-3</v>
      </c>
    </row>
    <row r="4" spans="1:36" ht="12.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42726</v>
      </c>
      <c r="E4" s="16">
        <f>_xll.qlInterestRateIndexMaturity($D$10,D4)</f>
        <v>43091</v>
      </c>
      <c r="F4" s="76">
        <f>_xll.qlYieldTSDiscount(Discounting,D4,,AllTriggers)</f>
        <v>0.99996227414614158</v>
      </c>
      <c r="G4" s="76">
        <f>_xll.qlYieldTSDiscount(Discounting,E4,,AllTriggers)</f>
        <v>0.99143810959939183</v>
      </c>
      <c r="H4" s="78">
        <f>_xll.qlDayCounterYearFraction(DayCounter,D4,E4,,,Trigger)</f>
        <v>1.0138888888888888</v>
      </c>
      <c r="I4" s="17">
        <f t="shared" ref="I4:I7" si="3">(F4/G4-1)/H4</f>
        <v>8.4799999999942335E-3</v>
      </c>
      <c r="J4" s="70">
        <f>LN((1+(_xll.qlInterpolationInterpolate(B12MInterpolation,D4,TRUE,AllTriggers)+I4)*H4)/(1+I4*H4))</f>
        <v>8.4462941774214595E-3</v>
      </c>
      <c r="K4" s="25">
        <f>_xll.qlDayCounterYearFraction(DayCounter,SettlementDate,D4,,,Trigger)</f>
        <v>0</v>
      </c>
      <c r="L4" s="25">
        <f>_xll.qlDayCounterYearFraction(DayCounter,SettlementDate,E4,,,Trigger)</f>
        <v>1.0138888888888888</v>
      </c>
      <c r="M4" s="25">
        <f>L4-K4</f>
        <v>1.0138888888888888</v>
      </c>
      <c r="N4" s="25">
        <f>(L4^2-K4^2)/2</f>
        <v>0.51398533950617276</v>
      </c>
      <c r="O4" s="25">
        <f>(L4^3-K4^3)/3</f>
        <v>0.34741601651806114</v>
      </c>
      <c r="P4" s="176" t="b">
        <f>IF(D12="fixing",FALSE,TRUE)</f>
        <v>1</v>
      </c>
      <c r="R4" s="379"/>
      <c r="S4" s="96">
        <v>0.44680216192272521</v>
      </c>
      <c r="T4" s="97">
        <v>0.60410879629629632</v>
      </c>
      <c r="U4" s="98">
        <v>1.0138888888888891</v>
      </c>
      <c r="V4" s="103" t="s">
        <v>28</v>
      </c>
      <c r="W4" s="100">
        <v>-1.3575470094350228E-3</v>
      </c>
      <c r="X4" s="103" t="s">
        <v>29</v>
      </c>
      <c r="Y4" s="117">
        <v>8.9364223323545582E-3</v>
      </c>
      <c r="AA4" s="96">
        <v>-82.145382235970473</v>
      </c>
      <c r="AB4" s="97">
        <v>157.93150684931601</v>
      </c>
      <c r="AC4" s="98">
        <v>-75.786124613345592</v>
      </c>
      <c r="AF4" s="24">
        <f>_xll.qlCalendarAdvance(Calendar,AF3,"1d","mf",,Trigger)</f>
        <v>42727</v>
      </c>
      <c r="AG4" s="25">
        <f>_xll.qlDayCounterYearFraction(DayCounter,SettlementDate,AF4,,,Trigger)</f>
        <v>2.7777777777777779E-3</v>
      </c>
      <c r="AH4" s="21">
        <f t="shared" si="0"/>
        <v>8.3305915174567823E-3</v>
      </c>
      <c r="AI4" s="21">
        <f t="shared" si="1"/>
        <v>5.5887273356649636E-3</v>
      </c>
      <c r="AJ4" s="21">
        <f t="shared" si="2"/>
        <v>6.9034188057278921E-3</v>
      </c>
    </row>
    <row r="5" spans="1:36" ht="12.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42758</v>
      </c>
      <c r="E5" s="16">
        <f>_xll.qlInterestRateIndexMaturity($D$10,D5)</f>
        <v>43123</v>
      </c>
      <c r="F5" s="76">
        <f>_xll.qlYieldTSDiscount(Discounting,D5,,AllTriggers)</f>
        <v>0.99939728154952057</v>
      </c>
      <c r="G5" s="76">
        <f>_xll.qlYieldTSDiscount(Discounting,E5,,AllTriggers)</f>
        <v>0.99039406588006429</v>
      </c>
      <c r="H5" s="78">
        <f>_xll.qlDayCounterYearFraction(DayCounter,D5,E5,,,Trigger)</f>
        <v>1.0138888888888888</v>
      </c>
      <c r="I5" s="17">
        <f t="shared" si="3"/>
        <v>8.9660108575734393E-3</v>
      </c>
      <c r="J5" s="70">
        <f>LN((1+(_xll.qlInterpolationInterpolate(B12MInterpolation,D5,TRUE,AllTriggers)+I5)*H5)/(1+I5*H5))</f>
        <v>8.9364223323545582E-3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1.1027777777777779</v>
      </c>
      <c r="M5" s="25">
        <f>L5-K5</f>
        <v>1.0138888888888891</v>
      </c>
      <c r="N5" s="25">
        <f>(L5^2-K5^2)/2</f>
        <v>0.60410879629629632</v>
      </c>
      <c r="O5" s="25">
        <f>(L5^3-K5^3)/3</f>
        <v>0.44680216192272521</v>
      </c>
      <c r="P5" s="176" t="b">
        <v>1</v>
      </c>
      <c r="R5" s="379"/>
      <c r="S5" s="96">
        <v>0.55452785636716961</v>
      </c>
      <c r="T5" s="97">
        <v>0.68859953703703702</v>
      </c>
      <c r="U5" s="98">
        <v>1.0138888888888888</v>
      </c>
      <c r="V5" s="86"/>
      <c r="W5" s="100">
        <v>6.9071422188781983E-3</v>
      </c>
      <c r="X5" s="103"/>
      <c r="Y5" s="117">
        <v>9.485590294872278E-3</v>
      </c>
      <c r="AA5" s="96">
        <v>20.552833627927644</v>
      </c>
      <c r="AB5" s="97">
        <v>-34.437500000000213</v>
      </c>
      <c r="AC5" s="98">
        <v>14.870967741935592</v>
      </c>
      <c r="AF5" s="24">
        <f>_xll.qlCalendarAdvance(Calendar,AF4,"1d","mf",,Trigger)</f>
        <v>42732</v>
      </c>
      <c r="AG5" s="25">
        <f>_xll.qlDayCounterYearFraction(DayCounter,SettlementDate,AF5,,,Trigger)</f>
        <v>1.6666666666666666E-2</v>
      </c>
      <c r="AH5" s="21">
        <f t="shared" si="0"/>
        <v>8.3305915174567823E-3</v>
      </c>
      <c r="AI5" s="21">
        <f t="shared" si="1"/>
        <v>5.6642607841991734E-3</v>
      </c>
      <c r="AJ5" s="21">
        <f t="shared" si="2"/>
        <v>6.8862282629200827E-3</v>
      </c>
    </row>
    <row r="6" spans="1:36" ht="12.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42788</v>
      </c>
      <c r="E6" s="16">
        <f>_xll.qlInterestRateIndexMaturity($D$10,D6)</f>
        <v>43153</v>
      </c>
      <c r="F6" s="76">
        <f>_xll.qlYieldTSDiscount(Discounting,D6,,AllTriggers)</f>
        <v>0.99885443359493531</v>
      </c>
      <c r="G6" s="76">
        <f>_xll.qlYieldTSDiscount(Discounting,E6,,AllTriggers)</f>
        <v>0.98936536743102454</v>
      </c>
      <c r="H6" s="78">
        <f>_xll.qlDayCounterYearFraction(DayCounter,D6,E6,,,Trigger)</f>
        <v>1.0138888888888888</v>
      </c>
      <c r="I6" s="17">
        <f t="shared" si="3"/>
        <v>9.4596791683618092E-3</v>
      </c>
      <c r="J6" s="70">
        <f>LN((1+(_xll.qlInterpolationInterpolate(B12MInterpolation,D6,TRUE,AllTriggers)+I6)*H6)/(1+I6*H6))</f>
        <v>9.485590294872278E-3</v>
      </c>
      <c r="K6" s="25">
        <f>_xll.qlDayCounterYearFraction(DayCounter,SettlementDate,D6,,,Trigger)</f>
        <v>0.17222222222222222</v>
      </c>
      <c r="L6" s="25">
        <f>_xll.qlDayCounterYearFraction(DayCounter,SettlementDate,E6,,,Trigger)</f>
        <v>1.1861111111111111</v>
      </c>
      <c r="M6" s="25">
        <f>L6-K6</f>
        <v>1.0138888888888888</v>
      </c>
      <c r="N6" s="25">
        <f>(L6^2-K6^2)/2</f>
        <v>0.68859953703703702</v>
      </c>
      <c r="O6" s="25">
        <f>(L6^3-K6^3)/3</f>
        <v>0.55452785636716961</v>
      </c>
      <c r="P6" s="176" t="b">
        <v>1</v>
      </c>
      <c r="W6" s="104"/>
      <c r="X6" s="93"/>
      <c r="Y6" s="94"/>
      <c r="AF6" s="24">
        <f>_xll.qlCalendarAdvance(Calendar,AF5,"1d","mf",,Trigger)</f>
        <v>42733</v>
      </c>
      <c r="AG6" s="25">
        <f>_xll.qlDayCounterYearFraction(DayCounter,SettlementDate,AF6,,,Trigger)</f>
        <v>1.9444444444444445E-2</v>
      </c>
      <c r="AH6" s="21">
        <f t="shared" si="0"/>
        <v>8.3305915174567823E-3</v>
      </c>
      <c r="AI6" s="21">
        <f t="shared" si="1"/>
        <v>5.6793674739060154E-3</v>
      </c>
      <c r="AJ6" s="21">
        <f t="shared" si="2"/>
        <v>6.8830754589472654E-3</v>
      </c>
    </row>
    <row r="7" spans="1:36" ht="12.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42816</v>
      </c>
      <c r="E7" s="178">
        <f>_xll.qlInterestRateIndexMaturity($D$10,D7)</f>
        <v>43181</v>
      </c>
      <c r="F7" s="192">
        <f>_xll.qlYieldTSDiscount(Discounting,D7,,AllTriggers)</f>
        <v>0.99833997169213695</v>
      </c>
      <c r="G7" s="192">
        <f>_xll.qlYieldTSDiscount(Discounting,E7,,AllTriggers)</f>
        <v>0.98837167977701812</v>
      </c>
      <c r="H7" s="193">
        <f>_xll.qlDayCounterYearFraction(DayCounter,D7,E7,,,Trigger)</f>
        <v>1.0138888888888888</v>
      </c>
      <c r="I7" s="194">
        <f t="shared" si="3"/>
        <v>9.9474116592396227E-3</v>
      </c>
      <c r="J7" s="179">
        <f>LN((1+(_xll.qlInterpolationInterpolate(B12MInterpolation,D7,TRUE,AllTriggers)+I7)*H7)/(1+I7*H7))</f>
        <v>9.9603689785106933E-3</v>
      </c>
      <c r="K7" s="180">
        <f>_xll.qlDayCounterYearFraction(DayCounter,SettlementDate,D7,,,Trigger)</f>
        <v>0.25</v>
      </c>
      <c r="L7" s="180">
        <f>_xll.qlDayCounterYearFraction(DayCounter,SettlementDate,E7,,,Trigger)</f>
        <v>1.2638888888888888</v>
      </c>
      <c r="M7" s="180">
        <f>L7-K7</f>
        <v>1.0138888888888888</v>
      </c>
      <c r="N7" s="180">
        <f>(L7^2-K7^2)/2</f>
        <v>0.76745756172839497</v>
      </c>
      <c r="O7" s="180">
        <f>(L7^3-K7^3)/3</f>
        <v>0.6677767418267031</v>
      </c>
      <c r="P7" s="181" t="b">
        <v>0</v>
      </c>
      <c r="W7" s="104"/>
      <c r="X7" s="93"/>
      <c r="Y7" s="94"/>
      <c r="AF7" s="24">
        <f>_xll.qlCalendarAdvance(Calendar,AF6,"1d","mf",,Trigger)</f>
        <v>42734</v>
      </c>
      <c r="AG7" s="25">
        <f>_xll.qlDayCounterYearFraction(DayCounter,SettlementDate,AF7,,,Trigger)</f>
        <v>2.2222222222222223E-2</v>
      </c>
      <c r="AH7" s="21">
        <f t="shared" si="0"/>
        <v>8.3305915174567823E-3</v>
      </c>
      <c r="AI7" s="21">
        <f t="shared" si="1"/>
        <v>5.6944741636128574E-3</v>
      </c>
      <c r="AJ7" s="21">
        <f t="shared" si="2"/>
        <v>6.88001775650403E-3</v>
      </c>
    </row>
    <row r="8" spans="1:36" ht="12.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42738</v>
      </c>
      <c r="AG8" s="25">
        <f>_xll.qlDayCounterYearFraction(DayCounter,SettlementDate,AF8,,,Trigger)</f>
        <v>3.3333333333333333E-2</v>
      </c>
      <c r="AH8" s="21">
        <f t="shared" si="0"/>
        <v>8.3305915174567823E-3</v>
      </c>
      <c r="AI8" s="21">
        <f t="shared" si="1"/>
        <v>5.7549009224402252E-3</v>
      </c>
      <c r="AJ8" s="21">
        <f t="shared" si="2"/>
        <v>6.8687379620269032E-3</v>
      </c>
    </row>
    <row r="9" spans="1:36" ht="12.2" customHeight="1" x14ac:dyDescent="0.2">
      <c r="C9" s="171" t="s">
        <v>134</v>
      </c>
      <c r="D9" s="190" t="s">
        <v>19</v>
      </c>
      <c r="R9" s="376" t="s">
        <v>89</v>
      </c>
      <c r="S9" s="105"/>
      <c r="T9" s="96">
        <f t="array" ref="T9:T10">_xll.ohFilter(N3:N7,P3:P7)</f>
        <v>0.51398533950617276</v>
      </c>
      <c r="U9" s="98">
        <f t="array" ref="U9:U10">_xll.ohFilter(M3:M7,P3:P7)</f>
        <v>1.0138888888888888</v>
      </c>
      <c r="V9" s="378" t="s">
        <v>28</v>
      </c>
      <c r="W9" s="100">
        <f t="array" ref="W9:W10">MMULT(AA9:AB10,Y9:Y10)</f>
        <v>5.4384082944630985E-3</v>
      </c>
      <c r="X9" s="378" t="s">
        <v>29</v>
      </c>
      <c r="Y9" s="117">
        <f t="array" ref="Y9:Y10">_xll.ohFilter(J3:J7,P3:P7)</f>
        <v>8.4462941774214595E-3</v>
      </c>
      <c r="AA9" s="96">
        <f t="array" ref="AA9:AB10">MINVERSE(T9:U10)</f>
        <v>-11.09589041095891</v>
      </c>
      <c r="AB9" s="98">
        <v>11.095890410958905</v>
      </c>
      <c r="AF9" s="24">
        <f>_xll.qlCalendarAdvance(Calendar,AF8,"1d","mf",,Trigger)</f>
        <v>42739</v>
      </c>
      <c r="AG9" s="25">
        <f>_xll.qlDayCounterYearFraction(DayCounter,SettlementDate,AF9,,,Trigger)</f>
        <v>3.6111111111111108E-2</v>
      </c>
      <c r="AH9" s="21">
        <f t="shared" si="0"/>
        <v>8.3305915174567823E-3</v>
      </c>
      <c r="AI9" s="21">
        <f t="shared" si="1"/>
        <v>5.7700076121470672E-3</v>
      </c>
      <c r="AJ9" s="21">
        <f t="shared" si="2"/>
        <v>6.8661557672315757E-3</v>
      </c>
    </row>
    <row r="10" spans="1:36" ht="12.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0.60410879629629632</v>
      </c>
      <c r="U10" s="98">
        <v>1.0138888888888891</v>
      </c>
      <c r="V10" s="378"/>
      <c r="W10" s="100">
        <v>5.5736206459581217E-3</v>
      </c>
      <c r="X10" s="378"/>
      <c r="Y10" s="117">
        <v>8.9364223323545582E-3</v>
      </c>
      <c r="AA10" s="96">
        <v>6.6113013698630159</v>
      </c>
      <c r="AB10" s="98">
        <v>-5.625</v>
      </c>
      <c r="AF10" s="24">
        <f>_xll.qlCalendarAdvance(Calendar,AF9,"1d","mf",,Trigger)</f>
        <v>42740</v>
      </c>
      <c r="AG10" s="25">
        <f>_xll.qlDayCounterYearFraction(DayCounter,SettlementDate,AF10,,,Trigger)</f>
        <v>3.888888888888889E-2</v>
      </c>
      <c r="AH10" s="21">
        <f t="shared" si="0"/>
        <v>8.3305915174567823E-3</v>
      </c>
      <c r="AI10" s="21">
        <f t="shared" si="1"/>
        <v>5.7851143018539091E-3</v>
      </c>
      <c r="AJ10" s="21">
        <f t="shared" si="2"/>
        <v>6.86366867396583E-3</v>
      </c>
    </row>
    <row r="11" spans="1:36" ht="12.2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42741</v>
      </c>
      <c r="AG11" s="25">
        <f>_xll.qlDayCounterYearFraction(DayCounter,SettlementDate,AF11,,,Trigger)</f>
        <v>4.1666666666666664E-2</v>
      </c>
      <c r="AH11" s="21">
        <f t="shared" si="0"/>
        <v>8.3305915174567823E-3</v>
      </c>
      <c r="AI11" s="21">
        <f t="shared" si="1"/>
        <v>5.8002209915607511E-3</v>
      </c>
      <c r="AJ11" s="21">
        <f t="shared" si="2"/>
        <v>6.8612766822296655E-3</v>
      </c>
    </row>
    <row r="12" spans="1:36" ht="12.2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4">
        <f>_xll.qlCalendarAdvance(Calendar,AF11,"1d","mf",,Trigger)</f>
        <v>42744</v>
      </c>
      <c r="AG12" s="25">
        <f>_xll.qlDayCounterYearFraction(DayCounter,SettlementDate,AF12,,,Trigger)</f>
        <v>0.05</v>
      </c>
      <c r="AH12" s="21">
        <f t="shared" si="0"/>
        <v>8.3305915174567823E-3</v>
      </c>
      <c r="AI12" s="21">
        <f t="shared" si="1"/>
        <v>5.8455410606812769E-3</v>
      </c>
      <c r="AJ12" s="21">
        <f t="shared" si="2"/>
        <v>6.8546713161986598E-3</v>
      </c>
    </row>
    <row r="13" spans="1:36" ht="12.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1.0138888888888888</v>
      </c>
      <c r="V13" s="106" t="s">
        <v>28</v>
      </c>
      <c r="W13" s="100">
        <f>MMULT(AA13,Y13)</f>
        <v>8.3305915174567823E-3</v>
      </c>
      <c r="X13" s="106" t="s">
        <v>29</v>
      </c>
      <c r="Y13" s="117">
        <f t="array" ref="Y13">_xll.ohFilter(J3:J7,P3:P7)</f>
        <v>8.4462941774214595E-3</v>
      </c>
      <c r="AA13" s="107">
        <f>MINVERSE(U13)</f>
        <v>0.98630136986301375</v>
      </c>
      <c r="AF13" s="24">
        <f>_xll.qlCalendarAdvance(Calendar,AF12,"1d","mf",,Trigger)</f>
        <v>42745</v>
      </c>
      <c r="AG13" s="25">
        <f>_xll.qlDayCounterYearFraction(DayCounter,SettlementDate,AF13,,,Trigger)</f>
        <v>5.2777777777777778E-2</v>
      </c>
      <c r="AH13" s="21">
        <f t="shared" si="0"/>
        <v>8.3305915174567823E-3</v>
      </c>
      <c r="AI13" s="21">
        <f t="shared" si="1"/>
        <v>5.8606477503881189E-3</v>
      </c>
      <c r="AJ13" s="21">
        <f t="shared" si="2"/>
        <v>6.8526597305808212E-3</v>
      </c>
    </row>
    <row r="14" spans="1:36" ht="12.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119</v>
      </c>
      <c r="K14" s="171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4">
        <f>_xll.qlCalendarAdvance(Calendar,AF13,"1d","mf",,Trigger)</f>
        <v>42746</v>
      </c>
      <c r="AG14" s="25">
        <f>_xll.qlDayCounterYearFraction(DayCounter,SettlementDate,AF14,,,Trigger)</f>
        <v>5.5555555555555552E-2</v>
      </c>
      <c r="AH14" s="21">
        <f t="shared" si="0"/>
        <v>8.3305915174567823E-3</v>
      </c>
      <c r="AI14" s="21">
        <f t="shared" si="1"/>
        <v>5.8757544400949609E-3</v>
      </c>
      <c r="AJ14" s="21">
        <f t="shared" si="2"/>
        <v>6.8507432464925645E-3</v>
      </c>
    </row>
    <row r="15" spans="1:36" ht="12.2" customHeight="1" x14ac:dyDescent="0.2">
      <c r="C15" s="182" t="s">
        <v>34</v>
      </c>
      <c r="D15" s="22">
        <f t="shared" ref="D15:D30" si="5">SettlementDate</f>
        <v>42726</v>
      </c>
      <c r="E15" s="23">
        <f>_xll.qlCalendarAdvance(Calendar,SettlementDate,C15,"Following",,Trigger)</f>
        <v>42727</v>
      </c>
      <c r="F15" s="203"/>
      <c r="G15" s="203"/>
      <c r="H15" s="203"/>
      <c r="I15" s="203"/>
      <c r="J15" s="55">
        <f>_xll.qlDayCounterYearFraction(DayCounter,D15,E15,,,Trigger)</f>
        <v>2.7777777777777779E-3</v>
      </c>
      <c r="K15" s="66">
        <f>_xll.qlYieldTSDiscount(Discounting,D15,,AllTriggers)</f>
        <v>0.99996227414614158</v>
      </c>
      <c r="L15" s="66">
        <f>_xll.qlYieldTSDiscount(Discounting,E15,,AllTriggers)</f>
        <v>0.99994359831358015</v>
      </c>
      <c r="M15" s="204">
        <f>(K15/L15-1)/J15</f>
        <v>6.723678948965528E-3</v>
      </c>
      <c r="N15" s="21">
        <f t="shared" ref="N15:N22" si="6">((1+M15*J15)*EXP($W$13*J15)-1)/J15</f>
        <v>1.5054522445616669E-2</v>
      </c>
      <c r="O15" s="21">
        <f>((1+J15*M15)*EXP($W$10*J15+0.5*$W$9*J15^2)-1)/J15</f>
        <v>1.2305000442900393E-2</v>
      </c>
      <c r="P15" s="21">
        <f>((1+J15*M15)*EXP($W$5*J15+0.5*$W$4*J15^2+1/3*$W$3*J15^3)-1)/J15</f>
        <v>1.3629146732876407E-2</v>
      </c>
      <c r="Q15" s="111"/>
      <c r="AF15" s="24">
        <f>_xll.qlCalendarAdvance(Calendar,AF14,"1d","mf",,Trigger)</f>
        <v>42747</v>
      </c>
      <c r="AG15" s="25">
        <f>_xll.qlDayCounterYearFraction(DayCounter,SettlementDate,AF15,,,Trigger)</f>
        <v>5.8333333333333334E-2</v>
      </c>
      <c r="AH15" s="21">
        <f t="shared" si="0"/>
        <v>8.3305915174567823E-3</v>
      </c>
      <c r="AI15" s="21">
        <f t="shared" si="1"/>
        <v>5.8908611298018028E-3</v>
      </c>
      <c r="AJ15" s="21">
        <f t="shared" si="2"/>
        <v>6.8489218639338897E-3</v>
      </c>
    </row>
    <row r="16" spans="1:36" ht="12.2" customHeight="1" x14ac:dyDescent="0.2">
      <c r="C16" s="81" t="s">
        <v>35</v>
      </c>
      <c r="D16" s="16">
        <f>SettlementDate</f>
        <v>42726</v>
      </c>
      <c r="E16" s="24">
        <f>_xll.qlCalendarAdvance(Calendar,SettlementDate,C16,"Following",,Trigger)</f>
        <v>42733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0.99996227414614158</v>
      </c>
      <c r="L16" s="67">
        <f>_xll.qlYieldTSDiscount(Discounting,E16,,AllTriggers)</f>
        <v>0.99983395674944964</v>
      </c>
      <c r="M16" s="176">
        <f t="shared" ref="M16:M22" si="7">(K16/L16-1)/J16</f>
        <v>6.6002763326343328E-3</v>
      </c>
      <c r="N16" s="21">
        <f t="shared" si="6"/>
        <v>1.4932611820570279E-2</v>
      </c>
      <c r="O16" s="21">
        <f t="shared" ref="O16:O22" si="8">((1+J16*M16)*EXP($W$10*J16+0.5*$W$9*J16^2)-1)/J16</f>
        <v>1.2227800320891038E-2</v>
      </c>
      <c r="P16" s="21">
        <f t="shared" ref="P16:P22" si="9">((1+J16*M16)*EXP($W$5*J16+0.5*$W$4*J16^2+1/3*$W$3*J16^3)-1)/J16</f>
        <v>1.3496343946714109E-2</v>
      </c>
      <c r="Q16" s="111"/>
      <c r="AF16" s="24">
        <f>_xll.qlCalendarAdvance(Calendar,AF15,"1d","mf",,Trigger)</f>
        <v>42748</v>
      </c>
      <c r="AG16" s="25">
        <f>_xll.qlDayCounterYearFraction(DayCounter,SettlementDate,AF16,,,Trigger)</f>
        <v>6.1111111111111109E-2</v>
      </c>
      <c r="AH16" s="21">
        <f t="shared" si="0"/>
        <v>8.3305915174567823E-3</v>
      </c>
      <c r="AI16" s="21">
        <f t="shared" si="1"/>
        <v>5.9059678195086448E-3</v>
      </c>
      <c r="AJ16" s="21">
        <f t="shared" si="2"/>
        <v>6.847195582904796E-3</v>
      </c>
    </row>
    <row r="17" spans="3:36" ht="12.2" customHeight="1" x14ac:dyDescent="0.2">
      <c r="C17" s="81" t="s">
        <v>36</v>
      </c>
      <c r="D17" s="16">
        <f t="shared" si="5"/>
        <v>42726</v>
      </c>
      <c r="E17" s="24">
        <f>_xll.qlCalendarAdvance(Calendar,SettlementDate,C17,"Following",,Trigger)</f>
        <v>42740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0.99996227414614158</v>
      </c>
      <c r="L17" s="67">
        <f>_xll.qlYieldTSDiscount(Discounting,E17,,AllTriggers)</f>
        <v>0.99971001842351692</v>
      </c>
      <c r="M17" s="176">
        <f t="shared" si="7"/>
        <v>6.4884572576977863E-3</v>
      </c>
      <c r="N17" s="21">
        <f t="shared" si="6"/>
        <v>1.4822500730598622E-2</v>
      </c>
      <c r="O17" s="21">
        <f t="shared" si="8"/>
        <v>1.2169885189291994E-2</v>
      </c>
      <c r="P17" s="21">
        <f t="shared" si="9"/>
        <v>1.337496811073218E-2</v>
      </c>
      <c r="Q17" s="111"/>
      <c r="AF17" s="24">
        <f>_xll.qlCalendarAdvance(Calendar,AF16,"1d","mf",,Trigger)</f>
        <v>42751</v>
      </c>
      <c r="AG17" s="25">
        <f>_xll.qlDayCounterYearFraction(DayCounter,SettlementDate,AF17,,,Trigger)</f>
        <v>6.9444444444444448E-2</v>
      </c>
      <c r="AH17" s="21">
        <f t="shared" si="0"/>
        <v>8.3305915174567823E-3</v>
      </c>
      <c r="AI17" s="21">
        <f t="shared" si="1"/>
        <v>5.9512878886291698E-3</v>
      </c>
      <c r="AJ17" s="21">
        <f t="shared" si="2"/>
        <v>6.8425873489950046E-3</v>
      </c>
    </row>
    <row r="18" spans="3:36" ht="12.2" customHeight="1" x14ac:dyDescent="0.2">
      <c r="C18" s="81" t="s">
        <v>37</v>
      </c>
      <c r="D18" s="16">
        <f t="shared" si="5"/>
        <v>42726</v>
      </c>
      <c r="E18" s="24">
        <f>_xll.qlCalendarAdvance(Calendar,SettlementDate,C18,"Following",,Trigger)</f>
        <v>42747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0.99996227414614158</v>
      </c>
      <c r="L18" s="67">
        <f>_xll.qlYieldTSDiscount(Discounting,E18,,AllTriggers)</f>
        <v>0.99958843702962685</v>
      </c>
      <c r="M18" s="176">
        <f t="shared" si="7"/>
        <v>6.4112749264629999E-3</v>
      </c>
      <c r="N18" s="21">
        <f t="shared" si="6"/>
        <v>1.4747007225886273E-2</v>
      </c>
      <c r="O18" s="21">
        <f t="shared" si="8"/>
        <v>1.2146618461766425E-2</v>
      </c>
      <c r="P18" s="21">
        <f t="shared" si="9"/>
        <v>1.3289762096828639E-2</v>
      </c>
      <c r="Q18" s="111"/>
      <c r="AF18" s="24">
        <f>_xll.qlCalendarAdvance(Calendar,AF17,"1d","mf",,Trigger)</f>
        <v>42752</v>
      </c>
      <c r="AG18" s="25">
        <f>_xll.qlDayCounterYearFraction(DayCounter,SettlementDate,AF18,,,Trigger)</f>
        <v>7.2222222222222215E-2</v>
      </c>
      <c r="AH18" s="21">
        <f t="shared" si="0"/>
        <v>8.3305915174567823E-3</v>
      </c>
      <c r="AI18" s="21">
        <f t="shared" si="1"/>
        <v>5.9663945783360118E-3</v>
      </c>
      <c r="AJ18" s="21">
        <f t="shared" si="2"/>
        <v>6.8412414740842368E-3</v>
      </c>
    </row>
    <row r="19" spans="3:36" ht="12.2" customHeight="1" x14ac:dyDescent="0.2">
      <c r="C19" s="81" t="s">
        <v>31</v>
      </c>
      <c r="D19" s="16">
        <f t="shared" si="5"/>
        <v>42726</v>
      </c>
      <c r="E19" s="24">
        <f>_xll.qlCalendarAdvance(Calendar,SettlementDate,C19,"mf",TRUE,Trigger)</f>
        <v>42758</v>
      </c>
      <c r="F19" s="203"/>
      <c r="G19" s="203"/>
      <c r="H19" s="203"/>
      <c r="I19" s="203"/>
      <c r="J19" s="25">
        <f>_xll.qlDayCounterYearFraction(DayCounter,D19,E19,,,Trigger)</f>
        <v>8.8888888888888892E-2</v>
      </c>
      <c r="K19" s="67">
        <f>_xll.qlYieldTSDiscount(Discounting,D19,,AllTriggers)</f>
        <v>0.99996227414614158</v>
      </c>
      <c r="L19" s="67">
        <f>_xll.qlYieldTSDiscount(Discounting,E19,,AllTriggers)</f>
        <v>0.99939728154952057</v>
      </c>
      <c r="M19" s="176">
        <f t="shared" si="7"/>
        <v>6.3600000013311342E-3</v>
      </c>
      <c r="N19" s="21">
        <f t="shared" si="6"/>
        <v>1.4698387974578231E-2</v>
      </c>
      <c r="O19" s="21">
        <f t="shared" si="8"/>
        <v>1.2180119413875146E-2</v>
      </c>
      <c r="P19" s="21">
        <f t="shared" si="9"/>
        <v>1.3229012362279136E-2</v>
      </c>
      <c r="Q19" s="111"/>
      <c r="AF19" s="24">
        <f>_xll.qlCalendarAdvance(Calendar,AF18,"1d","mf",,Trigger)</f>
        <v>42753</v>
      </c>
      <c r="AG19" s="25">
        <f>_xll.qlDayCounterYearFraction(DayCounter,SettlementDate,AF19,,,Trigger)</f>
        <v>7.4999999999999997E-2</v>
      </c>
      <c r="AH19" s="21">
        <f t="shared" si="0"/>
        <v>8.3305915174567823E-3</v>
      </c>
      <c r="AI19" s="21">
        <f t="shared" si="1"/>
        <v>5.9815012680428537E-3</v>
      </c>
      <c r="AJ19" s="21">
        <f t="shared" si="2"/>
        <v>6.8399907007030518E-3</v>
      </c>
    </row>
    <row r="20" spans="3:36" ht="12.2" customHeight="1" x14ac:dyDescent="0.2">
      <c r="C20" s="81" t="s">
        <v>38</v>
      </c>
      <c r="D20" s="16">
        <f t="shared" si="5"/>
        <v>42726</v>
      </c>
      <c r="E20" s="24">
        <f>_xll.qlCalendarAdvance(Calendar,SettlementDate,C20,"mf",TRUE,Trigger)</f>
        <v>42788</v>
      </c>
      <c r="F20" s="203"/>
      <c r="G20" s="203"/>
      <c r="H20" s="203"/>
      <c r="I20" s="203"/>
      <c r="J20" s="25">
        <f>_xll.qlDayCounterYearFraction(DayCounter,D20,E20,,,Trigger)</f>
        <v>0.17222222222222222</v>
      </c>
      <c r="K20" s="67">
        <f>_xll.qlYieldTSDiscount(Discounting,D20,,AllTriggers)</f>
        <v>0.99996227414614158</v>
      </c>
      <c r="L20" s="67">
        <f>_xll.qlYieldTSDiscount(Discounting,E20,,AllTriggers)</f>
        <v>0.99885443359493531</v>
      </c>
      <c r="M20" s="176">
        <f t="shared" si="7"/>
        <v>6.4400000030434019E-3</v>
      </c>
      <c r="N20" s="21">
        <f t="shared" si="6"/>
        <v>1.4785816566221835E-2</v>
      </c>
      <c r="O20" s="21">
        <f t="shared" si="8"/>
        <v>1.2491777254709549E-2</v>
      </c>
      <c r="P20" s="21">
        <f t="shared" si="9"/>
        <v>1.3302817434831991E-2</v>
      </c>
      <c r="Q20" s="111"/>
      <c r="AF20" s="24">
        <f>_xll.qlCalendarAdvance(Calendar,AF19,"1d","mf",,Trigger)</f>
        <v>42754</v>
      </c>
      <c r="AG20" s="25">
        <f>_xll.qlDayCounterYearFraction(DayCounter,SettlementDate,AF20,,,Trigger)</f>
        <v>7.7777777777777779E-2</v>
      </c>
      <c r="AH20" s="21">
        <f t="shared" si="0"/>
        <v>8.3305915174567823E-3</v>
      </c>
      <c r="AI20" s="21">
        <f t="shared" si="1"/>
        <v>5.9966079577496957E-3</v>
      </c>
      <c r="AJ20" s="21">
        <f t="shared" si="2"/>
        <v>6.838835028851447E-3</v>
      </c>
    </row>
    <row r="21" spans="3:36" ht="12.2" customHeight="1" x14ac:dyDescent="0.2">
      <c r="C21" s="81" t="s">
        <v>32</v>
      </c>
      <c r="D21" s="16">
        <f t="shared" si="5"/>
        <v>42726</v>
      </c>
      <c r="E21" s="24">
        <f>_xll.qlCalendarAdvance(Calendar,SettlementDate,C21,"mf",TRUE,Trigger)</f>
        <v>42816</v>
      </c>
      <c r="F21" s="203"/>
      <c r="G21" s="203"/>
      <c r="H21" s="203"/>
      <c r="I21" s="203"/>
      <c r="J21" s="25">
        <f>_xll.qlDayCounterYearFraction(DayCounter,D21,E21,,,Trigger)</f>
        <v>0.25</v>
      </c>
      <c r="K21" s="67">
        <f>_xll.qlYieldTSDiscount(Discounting,D21,,AllTriggers)</f>
        <v>0.99996227414614158</v>
      </c>
      <c r="L21" s="67">
        <f>_xll.qlYieldTSDiscount(Discounting,E21,,AllTriggers)</f>
        <v>0.99833997169213695</v>
      </c>
      <c r="M21" s="176">
        <f t="shared" si="7"/>
        <v>6.5000000000194902E-3</v>
      </c>
      <c r="N21" s="21">
        <f t="shared" si="6"/>
        <v>1.4852823704836204E-2</v>
      </c>
      <c r="O21" s="21">
        <f t="shared" si="8"/>
        <v>1.2768482149071225E-2</v>
      </c>
      <c r="P21" s="21">
        <f t="shared" si="9"/>
        <v>1.3382898307412461E-2</v>
      </c>
      <c r="Q21" s="111"/>
      <c r="AF21" s="24">
        <f>_xll.qlCalendarAdvance(Calendar,AF20,"1d","mf",,Trigger)</f>
        <v>42755</v>
      </c>
      <c r="AG21" s="25">
        <f>_xll.qlDayCounterYearFraction(DayCounter,SettlementDate,AF21,,,Trigger)</f>
        <v>8.0555555555555561E-2</v>
      </c>
      <c r="AH21" s="21">
        <f t="shared" si="0"/>
        <v>8.3305915174567823E-3</v>
      </c>
      <c r="AI21" s="21">
        <f t="shared" si="1"/>
        <v>6.0117146474565376E-3</v>
      </c>
      <c r="AJ21" s="21">
        <f t="shared" si="2"/>
        <v>6.8377744585294232E-3</v>
      </c>
    </row>
    <row r="22" spans="3:36" ht="12.2" customHeight="1" x14ac:dyDescent="0.2">
      <c r="C22" s="81" t="s">
        <v>39</v>
      </c>
      <c r="D22" s="16">
        <f t="shared" si="5"/>
        <v>42726</v>
      </c>
      <c r="E22" s="24">
        <f>_xll.qlCalendarAdvance(Calendar,SettlementDate,C22,"mf",TRUE,Trigger)</f>
        <v>42849</v>
      </c>
      <c r="F22" s="203"/>
      <c r="G22" s="203"/>
      <c r="H22" s="203"/>
      <c r="I22" s="203"/>
      <c r="J22" s="25">
        <f>_xll.qlDayCounterYearFraction(DayCounter,D22,E22,,,Trigger)</f>
        <v>0.34166666666666667</v>
      </c>
      <c r="K22" s="67">
        <f>_xll.qlYieldTSDiscount(Discounting,D22,,AllTriggers)</f>
        <v>0.99996227414614158</v>
      </c>
      <c r="L22" s="67">
        <f>_xll.qlYieldTSDiscount(Discounting,E22,,AllTriggers)</f>
        <v>0.99769882807152521</v>
      </c>
      <c r="M22" s="176">
        <f t="shared" si="7"/>
        <v>6.6399999999942382E-3</v>
      </c>
      <c r="N22" s="21">
        <f t="shared" si="6"/>
        <v>1.5001384651547376E-2</v>
      </c>
      <c r="O22" s="21">
        <f t="shared" si="8"/>
        <v>1.3164679899872805E-2</v>
      </c>
      <c r="P22" s="21">
        <f t="shared" si="9"/>
        <v>1.3578908157447885E-2</v>
      </c>
      <c r="Q22" s="111"/>
      <c r="AF22" s="24">
        <f>_xll.qlCalendarAdvance(Calendar,AF21,"1d","mf",,Trigger)</f>
        <v>42758</v>
      </c>
      <c r="AG22" s="25">
        <f>_xll.qlDayCounterYearFraction(DayCounter,SettlementDate,AF22,,,Trigger)</f>
        <v>8.8888888888888892E-2</v>
      </c>
      <c r="AH22" s="21">
        <f t="shared" si="0"/>
        <v>8.3305915174567823E-3</v>
      </c>
      <c r="AI22" s="21">
        <f t="shared" si="1"/>
        <v>6.0570347165770635E-3</v>
      </c>
      <c r="AJ22" s="21">
        <f t="shared" si="2"/>
        <v>6.8351633567408452E-3</v>
      </c>
    </row>
    <row r="23" spans="3:36" ht="12.2" customHeight="1" x14ac:dyDescent="0.2">
      <c r="C23" s="81" t="s">
        <v>40</v>
      </c>
      <c r="D23" s="16">
        <f t="shared" si="5"/>
        <v>42726</v>
      </c>
      <c r="E23" s="24">
        <f>_xll.qlCalendarAdvance(Calendar,SettlementDate,C23,"mf",TRUE,Trigger)</f>
        <v>42877</v>
      </c>
      <c r="F23" s="203"/>
      <c r="G23" s="203"/>
      <c r="H23" s="203"/>
      <c r="I23" s="203"/>
      <c r="J23" s="25">
        <f>_xll.qlDayCounterYearFraction(DayCounter,D23,E23,,,Trigger)</f>
        <v>0.41944444444444445</v>
      </c>
      <c r="K23" s="67">
        <f>_xll.qlYieldTSDiscount(Discounting,D23,,AllTriggers)</f>
        <v>0.99996227414614158</v>
      </c>
      <c r="L23" s="67">
        <f>_xll.qlYieldTSDiscount(Discounting,E23,,AllTriggers)</f>
        <v>0.99713078279800615</v>
      </c>
      <c r="M23" s="176">
        <f t="shared" ref="M23:M30" si="10">(K23/L23-1)/J23</f>
        <v>6.769999999985829E-3</v>
      </c>
      <c r="N23" s="21">
        <f t="shared" ref="N23:N30" si="11">((1+M23*J23)*EXP($W$13*J23)-1)/J23</f>
        <v>1.5138860194785159E-2</v>
      </c>
      <c r="O23" s="21">
        <f t="shared" ref="O23:O30" si="12">((1+J23*M23)*EXP($W$10*J23+0.5*$W$9*J23^2)-1)/J23</f>
        <v>1.3512731617145746E-2</v>
      </c>
      <c r="P23" s="21">
        <f t="shared" ref="P23:P30" si="13">((1+J23*M23)*EXP($W$5*J23+0.5*$W$4*J23^2+1/3*$W$3*J23^3)-1)/J23</f>
        <v>1.3783935733586362E-2</v>
      </c>
      <c r="Q23" s="111"/>
      <c r="AF23" s="24">
        <f>_xll.qlCalendarAdvance(Calendar,AF22,"1d","mf",,Trigger)</f>
        <v>42759</v>
      </c>
      <c r="AG23" s="25">
        <f>_xll.qlDayCounterYearFraction(DayCounter,SettlementDate,AF23,,,Trigger)</f>
        <v>9.166666666666666E-2</v>
      </c>
      <c r="AH23" s="21">
        <f t="shared" si="0"/>
        <v>8.3305915174567823E-3</v>
      </c>
      <c r="AI23" s="21">
        <f t="shared" si="1"/>
        <v>6.0721414062839055E-3</v>
      </c>
      <c r="AJ23" s="21">
        <f t="shared" si="2"/>
        <v>6.8344831925371483E-3</v>
      </c>
    </row>
    <row r="24" spans="3:36" ht="12.2" customHeight="1" x14ac:dyDescent="0.2">
      <c r="C24" s="81" t="s">
        <v>33</v>
      </c>
      <c r="D24" s="16">
        <f t="shared" si="5"/>
        <v>42726</v>
      </c>
      <c r="E24" s="24">
        <f>_xll.qlCalendarAdvance(Calendar,SettlementDate,C24,"mf",TRUE,Trigger)</f>
        <v>42908</v>
      </c>
      <c r="F24" s="203"/>
      <c r="G24" s="203"/>
      <c r="H24" s="203"/>
      <c r="I24" s="203"/>
      <c r="J24" s="25">
        <f>_xll.qlDayCounterYearFraction(DayCounter,D24,E24,,,Trigger)</f>
        <v>0.50555555555555554</v>
      </c>
      <c r="K24" s="67">
        <f>_xll.qlYieldTSDiscount(Discounting,D24,,AllTriggers)</f>
        <v>0.99996227414614158</v>
      </c>
      <c r="L24" s="67">
        <f>_xll.qlYieldTSDiscount(Discounting,E24,,AllTriggers)</f>
        <v>0.99646109736266397</v>
      </c>
      <c r="M24" s="176">
        <f t="shared" si="10"/>
        <v>6.9499999999886536E-3</v>
      </c>
      <c r="N24" s="21">
        <f t="shared" si="11"/>
        <v>1.5327490816550307E-2</v>
      </c>
      <c r="O24" s="21">
        <f t="shared" si="12"/>
        <v>1.3935004298721293E-2</v>
      </c>
      <c r="P24" s="21">
        <f t="shared" si="13"/>
        <v>1.4076679346030014E-2</v>
      </c>
      <c r="Q24" s="111"/>
      <c r="AF24" s="24">
        <f>_xll.qlCalendarAdvance(Calendar,AF23,"1d","mf",,Trigger)</f>
        <v>42760</v>
      </c>
      <c r="AG24" s="25">
        <f>_xll.qlDayCounterYearFraction(DayCounter,SettlementDate,AF24,,,Trigger)</f>
        <v>9.4444444444444442E-2</v>
      </c>
      <c r="AH24" s="21">
        <f t="shared" si="0"/>
        <v>8.3305915174567823E-3</v>
      </c>
      <c r="AI24" s="21">
        <f t="shared" si="1"/>
        <v>6.0872480959907474E-3</v>
      </c>
      <c r="AJ24" s="21">
        <f t="shared" si="2"/>
        <v>6.8338981298630332E-3</v>
      </c>
    </row>
    <row r="25" spans="3:36" ht="12.2" customHeight="1" x14ac:dyDescent="0.2">
      <c r="C25" s="81" t="s">
        <v>41</v>
      </c>
      <c r="D25" s="16">
        <f t="shared" si="5"/>
        <v>42726</v>
      </c>
      <c r="E25" s="24">
        <f>_xll.qlCalendarAdvance(Calendar,SettlementDate,C25,"mf",TRUE,Trigger)</f>
        <v>42940</v>
      </c>
      <c r="F25" s="203"/>
      <c r="G25" s="203"/>
      <c r="H25" s="203"/>
      <c r="I25" s="203"/>
      <c r="J25" s="25">
        <f>_xll.qlDayCounterYearFraction(DayCounter,D25,E25,,,Trigger)</f>
        <v>0.59444444444444444</v>
      </c>
      <c r="K25" s="67">
        <f>_xll.qlYieldTSDiscount(Discounting,D25,,AllTriggers)</f>
        <v>0.99996227414614158</v>
      </c>
      <c r="L25" s="67">
        <f>_xll.qlYieldTSDiscount(Discounting,E25,,AllTriggers)</f>
        <v>0.99568299458259735</v>
      </c>
      <c r="M25" s="176">
        <f t="shared" si="10"/>
        <v>7.229999999989729E-3</v>
      </c>
      <c r="N25" s="21">
        <f t="shared" si="11"/>
        <v>1.5617144751595095E-2</v>
      </c>
      <c r="O25" s="21">
        <f t="shared" si="12"/>
        <v>1.4466391454777398E-2</v>
      </c>
      <c r="P25" s="21">
        <f t="shared" si="13"/>
        <v>1.4506222433193865E-2</v>
      </c>
      <c r="Q25" s="111"/>
      <c r="AF25" s="24">
        <f>_xll.qlCalendarAdvance(Calendar,AF24,"1d","mf",,Trigger)</f>
        <v>42761</v>
      </c>
      <c r="AG25" s="25">
        <f>_xll.qlDayCounterYearFraction(DayCounter,SettlementDate,AF25,,,Trigger)</f>
        <v>9.7222222222222224E-2</v>
      </c>
      <c r="AH25" s="21">
        <f t="shared" si="0"/>
        <v>8.3305915174567823E-3</v>
      </c>
      <c r="AI25" s="21">
        <f t="shared" si="1"/>
        <v>6.1023547856975894E-3</v>
      </c>
      <c r="AJ25" s="21">
        <f t="shared" si="2"/>
        <v>6.8334081687185001E-3</v>
      </c>
    </row>
    <row r="26" spans="3:36" ht="12.2" customHeight="1" x14ac:dyDescent="0.2">
      <c r="C26" s="81" t="s">
        <v>42</v>
      </c>
      <c r="D26" s="16">
        <f t="shared" si="5"/>
        <v>42726</v>
      </c>
      <c r="E26" s="24">
        <f>_xll.qlCalendarAdvance(Calendar,SettlementDate,C26,"mf",TRUE,Trigger)</f>
        <v>42969</v>
      </c>
      <c r="F26" s="203"/>
      <c r="G26" s="203"/>
      <c r="H26" s="203"/>
      <c r="I26" s="203"/>
      <c r="J26" s="25">
        <f>_xll.qlDayCounterYearFraction(DayCounter,D26,E26,,,Trigger)</f>
        <v>0.67500000000000004</v>
      </c>
      <c r="K26" s="67">
        <f>_xll.qlYieldTSDiscount(Discounting,D26,,AllTriggers)</f>
        <v>0.99996227414614158</v>
      </c>
      <c r="L26" s="67">
        <f>_xll.qlYieldTSDiscount(Discounting,E26,,AllTriggers)</f>
        <v>0.99494551014760579</v>
      </c>
      <c r="M26" s="176">
        <f t="shared" si="10"/>
        <v>7.4699999999911565E-3</v>
      </c>
      <c r="N26" s="21">
        <f t="shared" si="11"/>
        <v>1.5866180807744514E-2</v>
      </c>
      <c r="O26" s="21">
        <f t="shared" si="12"/>
        <v>1.4935093292980782E-2</v>
      </c>
      <c r="P26" s="21">
        <f t="shared" si="13"/>
        <v>1.4910678174555684E-2</v>
      </c>
      <c r="Q26" s="111"/>
      <c r="AF26" s="24">
        <f>_xll.qlCalendarAdvance(Calendar,AF25,"1d","mf",,Trigger)</f>
        <v>42762</v>
      </c>
      <c r="AG26" s="25">
        <f>_xll.qlDayCounterYearFraction(DayCounter,SettlementDate,AF26,,,Trigger)</f>
        <v>0.1</v>
      </c>
      <c r="AH26" s="21">
        <f t="shared" si="0"/>
        <v>8.3305915174567823E-3</v>
      </c>
      <c r="AI26" s="21">
        <f t="shared" si="1"/>
        <v>6.1174614754044314E-3</v>
      </c>
      <c r="AJ26" s="21">
        <f t="shared" si="2"/>
        <v>6.8330133091035489E-3</v>
      </c>
    </row>
    <row r="27" spans="3:36" ht="12.2" customHeight="1" x14ac:dyDescent="0.2">
      <c r="C27" s="81" t="s">
        <v>43</v>
      </c>
      <c r="D27" s="16">
        <f t="shared" si="5"/>
        <v>42726</v>
      </c>
      <c r="E27" s="24">
        <f>_xll.qlCalendarAdvance(Calendar,SettlementDate,C27,"mf",TRUE,Trigger)</f>
        <v>43000</v>
      </c>
      <c r="F27" s="203"/>
      <c r="G27" s="203"/>
      <c r="H27" s="203"/>
      <c r="I27" s="203"/>
      <c r="J27" s="25">
        <f>_xll.qlDayCounterYearFraction(DayCounter,D27,E27,,,Trigger)</f>
        <v>0.76111111111111107</v>
      </c>
      <c r="K27" s="67">
        <f>_xll.qlYieldTSDiscount(Discounting,D27,,AllTriggers)</f>
        <v>0.99996227414614158</v>
      </c>
      <c r="L27" s="67">
        <f>_xll.qlYieldTSDiscount(Discounting,E27,,AllTriggers)</f>
        <v>0.9941436068454812</v>
      </c>
      <c r="M27" s="176">
        <f t="shared" si="10"/>
        <v>7.6899999999923523E-3</v>
      </c>
      <c r="N27" s="21">
        <f t="shared" si="11"/>
        <v>1.609597089887297E-2</v>
      </c>
      <c r="O27" s="21">
        <f t="shared" si="12"/>
        <v>1.5400377827513457E-2</v>
      </c>
      <c r="P27" s="21">
        <f t="shared" si="13"/>
        <v>1.5336900670585012E-2</v>
      </c>
      <c r="Q27" s="111"/>
      <c r="AF27" s="24">
        <f>_xll.qlCalendarAdvance(Calendar,AF26,"1d","mf",,Trigger)</f>
        <v>42765</v>
      </c>
      <c r="AG27" s="25">
        <f>_xll.qlDayCounterYearFraction(DayCounter,SettlementDate,AF27,,,Trigger)</f>
        <v>0.10833333333333334</v>
      </c>
      <c r="AH27" s="21">
        <f t="shared" si="0"/>
        <v>8.3305915174567823E-3</v>
      </c>
      <c r="AI27" s="21">
        <f t="shared" si="1"/>
        <v>6.1627815445249572E-3</v>
      </c>
      <c r="AJ27" s="21">
        <f t="shared" si="2"/>
        <v>6.8323993394361826E-3</v>
      </c>
    </row>
    <row r="28" spans="3:36" ht="12.2" customHeight="1" x14ac:dyDescent="0.2">
      <c r="C28" s="81" t="s">
        <v>44</v>
      </c>
      <c r="D28" s="16">
        <f t="shared" si="5"/>
        <v>42726</v>
      </c>
      <c r="E28" s="24">
        <f>_xll.qlCalendarAdvance(Calendar,SettlementDate,C28,"mf",TRUE,Trigger)</f>
        <v>43031</v>
      </c>
      <c r="F28" s="203"/>
      <c r="G28" s="203"/>
      <c r="H28" s="203"/>
      <c r="I28" s="203"/>
      <c r="J28" s="25">
        <f>_xll.qlDayCounterYearFraction(DayCounter,D28,E28,,,Trigger)</f>
        <v>0.84722222222222221</v>
      </c>
      <c r="K28" s="67">
        <f>_xll.qlYieldTSDiscount(Discounting,D28,,AllTriggers)</f>
        <v>0.99996227414614158</v>
      </c>
      <c r="L28" s="67">
        <f>_xll.qlYieldTSDiscount(Discounting,E28,,AllTriggers)</f>
        <v>0.99325545464083176</v>
      </c>
      <c r="M28" s="176">
        <f t="shared" si="10"/>
        <v>7.9699999999929168E-3</v>
      </c>
      <c r="N28" s="21">
        <f t="shared" si="11"/>
        <v>1.6386509022435256E-2</v>
      </c>
      <c r="O28" s="21">
        <f t="shared" si="12"/>
        <v>1.5927104741889873E-2</v>
      </c>
      <c r="P28" s="21">
        <f t="shared" si="13"/>
        <v>1.5855300213298795E-2</v>
      </c>
      <c r="Q28" s="111"/>
      <c r="AF28" s="24">
        <f>_xll.qlCalendarAdvance(Calendar,AF27,"1d","mf",,Trigger)</f>
        <v>42766</v>
      </c>
      <c r="AG28" s="25">
        <f>_xll.qlDayCounterYearFraction(DayCounter,SettlementDate,AF28,,,Trigger)</f>
        <v>0.1111111111111111</v>
      </c>
      <c r="AH28" s="21">
        <f t="shared" si="0"/>
        <v>8.3305915174567823E-3</v>
      </c>
      <c r="AI28" s="21">
        <f t="shared" si="1"/>
        <v>6.1778882342317992E-3</v>
      </c>
      <c r="AJ28" s="21">
        <f t="shared" si="2"/>
        <v>6.8323848859395565E-3</v>
      </c>
    </row>
    <row r="29" spans="3:36" ht="12.2" customHeight="1" x14ac:dyDescent="0.2">
      <c r="C29" s="81" t="s">
        <v>45</v>
      </c>
      <c r="D29" s="16">
        <f t="shared" si="5"/>
        <v>42726</v>
      </c>
      <c r="E29" s="24">
        <f>_xll.qlCalendarAdvance(Calendar,SettlementDate,C29,"mf",TRUE,Trigger)</f>
        <v>43061</v>
      </c>
      <c r="F29" s="203"/>
      <c r="G29" s="203"/>
      <c r="H29" s="203"/>
      <c r="I29" s="203"/>
      <c r="J29" s="25">
        <f>_xll.qlDayCounterYearFraction(DayCounter,D29,E29,,,Trigger)</f>
        <v>0.93055555555555558</v>
      </c>
      <c r="K29" s="67">
        <f>_xll.qlYieldTSDiscount(Discounting,D29,,AllTriggers)</f>
        <v>0.99996227414614158</v>
      </c>
      <c r="L29" s="67">
        <f>_xll.qlYieldTSDiscount(Discounting,E29,,AllTriggers)</f>
        <v>0.99236229507493545</v>
      </c>
      <c r="M29" s="176">
        <f t="shared" si="10"/>
        <v>8.2299999999934873E-3</v>
      </c>
      <c r="N29" s="21">
        <f t="shared" si="11"/>
        <v>1.6657012349082626E-2</v>
      </c>
      <c r="O29" s="21">
        <f t="shared" si="12"/>
        <v>1.6426923895284294E-2</v>
      </c>
      <c r="P29" s="21">
        <f t="shared" si="13"/>
        <v>1.6376474934513975E-2</v>
      </c>
      <c r="Q29" s="111"/>
      <c r="AF29" s="24">
        <f>_xll.qlCalendarAdvance(Calendar,AF28,"1d","mf",,Trigger)</f>
        <v>42767</v>
      </c>
      <c r="AG29" s="25">
        <f>_xll.qlDayCounterYearFraction(DayCounter,SettlementDate,AF29,,,Trigger)</f>
        <v>0.11388888888888889</v>
      </c>
      <c r="AH29" s="21">
        <f t="shared" si="0"/>
        <v>8.3305915174567823E-3</v>
      </c>
      <c r="AI29" s="21">
        <f t="shared" si="1"/>
        <v>6.1929949239386411E-3</v>
      </c>
      <c r="AJ29" s="21">
        <f t="shared" si="2"/>
        <v>6.8324655339725123E-3</v>
      </c>
    </row>
    <row r="30" spans="3:36" ht="12.2" customHeight="1" x14ac:dyDescent="0.2">
      <c r="C30" s="183" t="s">
        <v>19</v>
      </c>
      <c r="D30" s="178">
        <f t="shared" si="5"/>
        <v>42726</v>
      </c>
      <c r="E30" s="184">
        <f>_xll.qlCalendarAdvance(Calendar,SettlementDate,C30,"mf",TRUE,Trigger)</f>
        <v>43091</v>
      </c>
      <c r="F30" s="205"/>
      <c r="G30" s="205"/>
      <c r="H30" s="205"/>
      <c r="I30" s="205"/>
      <c r="J30" s="180">
        <f>_xll.qlDayCounterYearFraction(DayCounter,D30,E30,,,Trigger)</f>
        <v>1.0138888888888888</v>
      </c>
      <c r="K30" s="196">
        <f>_xll.qlYieldTSDiscount(Discounting,D30,,AllTriggers)</f>
        <v>0.99996227414614158</v>
      </c>
      <c r="L30" s="196">
        <f>_xll.qlYieldTSDiscount(Discounting,E30,,AllTriggers)</f>
        <v>0.99143810959939183</v>
      </c>
      <c r="M30" s="181">
        <f t="shared" si="10"/>
        <v>8.4799999999942335E-3</v>
      </c>
      <c r="N30" s="26">
        <f t="shared" si="11"/>
        <v>1.6917799999999993E-2</v>
      </c>
      <c r="O30" s="26">
        <f t="shared" si="12"/>
        <v>1.6917799999999993E-2</v>
      </c>
      <c r="P30" s="26">
        <f t="shared" si="13"/>
        <v>1.6917799999999993E-2</v>
      </c>
      <c r="AF30" s="24">
        <f>_xll.qlCalendarAdvance(Calendar,AF29,"1d","mf",,Trigger)</f>
        <v>42768</v>
      </c>
      <c r="AG30" s="25">
        <f>_xll.qlDayCounterYearFraction(DayCounter,SettlementDate,AF30,,,Trigger)</f>
        <v>0.11666666666666667</v>
      </c>
      <c r="AH30" s="21">
        <f t="shared" si="0"/>
        <v>8.3305915174567823E-3</v>
      </c>
      <c r="AI30" s="21">
        <f t="shared" si="1"/>
        <v>6.2081016136454831E-3</v>
      </c>
      <c r="AJ30" s="21">
        <f t="shared" si="2"/>
        <v>6.83264128353505E-3</v>
      </c>
    </row>
    <row r="31" spans="3:36" ht="12.2" customHeight="1" x14ac:dyDescent="0.2">
      <c r="AF31" s="24">
        <f>_xll.qlCalendarAdvance(Calendar,AF30,"1d","mf",,Trigger)</f>
        <v>42769</v>
      </c>
      <c r="AG31" s="25">
        <f>_xll.qlDayCounterYearFraction(DayCounter,SettlementDate,AF31,,,Trigger)</f>
        <v>0.11944444444444445</v>
      </c>
      <c r="AH31" s="21">
        <f t="shared" si="0"/>
        <v>8.3305915174567823E-3</v>
      </c>
      <c r="AI31" s="21">
        <f t="shared" si="1"/>
        <v>6.2232083033523251E-3</v>
      </c>
      <c r="AJ31" s="21">
        <f t="shared" si="2"/>
        <v>6.8329121346271688E-3</v>
      </c>
    </row>
    <row r="32" spans="3:36" ht="12.2" customHeight="1" x14ac:dyDescent="0.2">
      <c r="C32" s="171" t="s">
        <v>103</v>
      </c>
      <c r="AF32" s="24">
        <f>_xll.qlCalendarAdvance(Calendar,AF31,"1d","mf",,Trigger)</f>
        <v>42772</v>
      </c>
      <c r="AG32" s="25">
        <f>_xll.qlDayCounterYearFraction(DayCounter,SettlementDate,AF32,,,Trigger)</f>
        <v>0.12777777777777777</v>
      </c>
      <c r="AH32" s="21">
        <f t="shared" si="0"/>
        <v>8.3305915174567823E-3</v>
      </c>
      <c r="AI32" s="21">
        <f t="shared" si="1"/>
        <v>6.2685283724728509E-3</v>
      </c>
      <c r="AJ32" s="21">
        <f t="shared" si="2"/>
        <v>6.8342952970810158E-3</v>
      </c>
    </row>
    <row r="33" spans="3:36" ht="12.2" customHeight="1" x14ac:dyDescent="0.2">
      <c r="C33" s="113" t="s">
        <v>89</v>
      </c>
      <c r="AF33" s="24">
        <f>_xll.qlCalendarAdvance(Calendar,AF32,"1d","mf",,Trigger)</f>
        <v>42773</v>
      </c>
      <c r="AG33" s="25">
        <f>_xll.qlDayCounterYearFraction(DayCounter,SettlementDate,AF33,,,Trigger)</f>
        <v>0.13055555555555556</v>
      </c>
      <c r="AH33" s="21">
        <f t="shared" si="0"/>
        <v>8.3305915174567823E-3</v>
      </c>
      <c r="AI33" s="21">
        <f t="shared" si="1"/>
        <v>6.2836350621796929E-3</v>
      </c>
      <c r="AJ33" s="21">
        <f t="shared" si="2"/>
        <v>6.8349465542914614E-3</v>
      </c>
    </row>
    <row r="34" spans="3:36" ht="12.2" customHeight="1" x14ac:dyDescent="0.2">
      <c r="C34" s="21">
        <f>IF($C$33="FLAT",N15,IF($C$33="linear",O15,P15))</f>
        <v>1.2305000442900393E-2</v>
      </c>
      <c r="AF34" s="24">
        <f>_xll.qlCalendarAdvance(Calendar,AF33,"1d","mf",,Trigger)</f>
        <v>42774</v>
      </c>
      <c r="AG34" s="25">
        <f>_xll.qlDayCounterYearFraction(DayCounter,SettlementDate,AF34,,,Trigger)</f>
        <v>0.13333333333333333</v>
      </c>
      <c r="AH34" s="21">
        <f t="shared" si="0"/>
        <v>8.3305915174567823E-3</v>
      </c>
      <c r="AI34" s="21">
        <f t="shared" si="1"/>
        <v>6.2987417518865349E-3</v>
      </c>
      <c r="AJ34" s="21">
        <f t="shared" si="2"/>
        <v>6.8356929130314881E-3</v>
      </c>
    </row>
    <row r="35" spans="3:36" ht="12.2" customHeight="1" x14ac:dyDescent="0.2">
      <c r="C35" s="21">
        <f>IF($C$33="FLAT",N16,IF($C$33="linear",O16,P16))</f>
        <v>1.2227800320891038E-2</v>
      </c>
      <c r="AF35" s="24">
        <f>_xll.qlCalendarAdvance(Calendar,AF34,"1d","mf",,Trigger)</f>
        <v>42775</v>
      </c>
      <c r="AG35" s="25">
        <f>_xll.qlDayCounterYearFraction(DayCounter,SettlementDate,AF35,,,Trigger)</f>
        <v>0.1361111111111111</v>
      </c>
      <c r="AH35" s="21">
        <f t="shared" si="0"/>
        <v>8.3305915174567823E-3</v>
      </c>
      <c r="AI35" s="21">
        <f t="shared" si="1"/>
        <v>6.3138484415933768E-3</v>
      </c>
      <c r="AJ35" s="21">
        <f t="shared" si="2"/>
        <v>6.8365343733010966E-3</v>
      </c>
    </row>
    <row r="36" spans="3:36" ht="12.2" customHeight="1" x14ac:dyDescent="0.2">
      <c r="C36" s="21">
        <f>IF($C$33="FLAT",N17,IF($C$33="linear",O17,P17))</f>
        <v>1.2169885189291994E-2</v>
      </c>
      <c r="AF36" s="24">
        <f>_xll.qlCalendarAdvance(Calendar,AF35,"1d","mf",,Trigger)</f>
        <v>42776</v>
      </c>
      <c r="AG36" s="25">
        <f>_xll.qlDayCounterYearFraction(DayCounter,SettlementDate,AF36,,,Trigger)</f>
        <v>0.1388888888888889</v>
      </c>
      <c r="AH36" s="21">
        <f t="shared" si="0"/>
        <v>8.3305915174567823E-3</v>
      </c>
      <c r="AI36" s="21">
        <f t="shared" si="1"/>
        <v>6.3289551313002188E-3</v>
      </c>
      <c r="AJ36" s="21">
        <f t="shared" si="2"/>
        <v>6.8374709351002871E-3</v>
      </c>
    </row>
    <row r="37" spans="3:36" ht="12.2" customHeight="1" x14ac:dyDescent="0.2">
      <c r="C37" s="21">
        <f t="shared" ref="C37:C49" si="14">IF($C$33="FLAT",N18,IF($C$33="linear",O18,P18))</f>
        <v>1.2146618461766425E-2</v>
      </c>
      <c r="AF37" s="24">
        <f>_xll.qlCalendarAdvance(Calendar,AF36,"1d","mf",,Trigger)</f>
        <v>42779</v>
      </c>
      <c r="AG37" s="25">
        <f>_xll.qlDayCounterYearFraction(DayCounter,SettlementDate,AF37,,,Trigger)</f>
        <v>0.14722222222222223</v>
      </c>
      <c r="AH37" s="21">
        <f t="shared" si="0"/>
        <v>8.3305915174567823E-3</v>
      </c>
      <c r="AI37" s="21">
        <f t="shared" si="1"/>
        <v>6.3742752004207447E-3</v>
      </c>
      <c r="AJ37" s="21">
        <f t="shared" si="2"/>
        <v>6.8408512296753458E-3</v>
      </c>
    </row>
    <row r="38" spans="3:36" x14ac:dyDescent="0.2">
      <c r="C38" s="21">
        <f t="shared" si="14"/>
        <v>1.2180119413875146E-2</v>
      </c>
      <c r="AF38" s="24">
        <f>_xll.qlCalendarAdvance(Calendar,AF37,"1d","mf",,Trigger)</f>
        <v>42780</v>
      </c>
      <c r="AG38" s="25">
        <f>_xll.qlDayCounterYearFraction(DayCounter,SettlementDate,AF38,,,Trigger)</f>
        <v>0.15</v>
      </c>
      <c r="AH38" s="21">
        <f t="shared" si="0"/>
        <v>8.3305915174567823E-3</v>
      </c>
      <c r="AI38" s="21">
        <f t="shared" si="1"/>
        <v>6.3893818901275866E-3</v>
      </c>
      <c r="AJ38" s="21">
        <f t="shared" si="2"/>
        <v>6.8421681975928622E-3</v>
      </c>
    </row>
    <row r="39" spans="3:36" x14ac:dyDescent="0.2">
      <c r="C39" s="21">
        <f t="shared" si="14"/>
        <v>1.2491777254709549E-2</v>
      </c>
      <c r="AF39" s="24">
        <f>_xll.qlCalendarAdvance(Calendar,AF38,"1d","mf",,Trigger)</f>
        <v>42781</v>
      </c>
      <c r="AG39" s="25">
        <f>_xll.qlDayCounterYearFraction(DayCounter,SettlementDate,AF39,,,Trigger)</f>
        <v>0.15277777777777779</v>
      </c>
      <c r="AH39" s="21">
        <f t="shared" si="0"/>
        <v>8.3305915174567823E-3</v>
      </c>
      <c r="AI39" s="21">
        <f t="shared" si="1"/>
        <v>6.4044885798344286E-3</v>
      </c>
      <c r="AJ39" s="21">
        <f t="shared" si="2"/>
        <v>6.8435802670399606E-3</v>
      </c>
    </row>
    <row r="40" spans="3:36" x14ac:dyDescent="0.2">
      <c r="C40" s="21">
        <f t="shared" si="14"/>
        <v>1.2768482149071225E-2</v>
      </c>
      <c r="AF40" s="24">
        <f>_xll.qlCalendarAdvance(Calendar,AF39,"1d","mf",,Trigger)</f>
        <v>42782</v>
      </c>
      <c r="AG40" s="25">
        <f>_xll.qlDayCounterYearFraction(DayCounter,SettlementDate,AF40,,,Trigger)</f>
        <v>0.15555555555555556</v>
      </c>
      <c r="AH40" s="21">
        <f t="shared" si="0"/>
        <v>8.3305915174567823E-3</v>
      </c>
      <c r="AI40" s="21">
        <f t="shared" si="1"/>
        <v>6.4195952695412705E-3</v>
      </c>
      <c r="AJ40" s="21">
        <f t="shared" si="2"/>
        <v>6.84508743801664E-3</v>
      </c>
    </row>
    <row r="41" spans="3:36" x14ac:dyDescent="0.2">
      <c r="C41" s="21">
        <f t="shared" si="14"/>
        <v>1.3164679899872805E-2</v>
      </c>
      <c r="AF41" s="24">
        <f>_xll.qlCalendarAdvance(Calendar,AF40,"1d","mf",,Trigger)</f>
        <v>42783</v>
      </c>
      <c r="AG41" s="25">
        <f>_xll.qlDayCounterYearFraction(DayCounter,SettlementDate,AF41,,,Trigger)</f>
        <v>0.15833333333333333</v>
      </c>
      <c r="AH41" s="21">
        <f t="shared" si="0"/>
        <v>8.3305915174567823E-3</v>
      </c>
      <c r="AI41" s="21">
        <f t="shared" si="1"/>
        <v>6.4347019592481125E-3</v>
      </c>
      <c r="AJ41" s="21">
        <f t="shared" si="2"/>
        <v>6.8466897105229005E-3</v>
      </c>
    </row>
    <row r="42" spans="3:36" x14ac:dyDescent="0.2">
      <c r="C42" s="21">
        <f t="shared" si="14"/>
        <v>1.3512731617145746E-2</v>
      </c>
      <c r="AF42" s="24">
        <f>_xll.qlCalendarAdvance(Calendar,AF41,"1d","mf",,Trigger)</f>
        <v>42786</v>
      </c>
      <c r="AG42" s="25">
        <f>_xll.qlDayCounterYearFraction(DayCounter,SettlementDate,AF42,,,Trigger)</f>
        <v>0.16666666666666666</v>
      </c>
      <c r="AH42" s="21">
        <f t="shared" si="0"/>
        <v>8.3305915174567823E-3</v>
      </c>
      <c r="AI42" s="21">
        <f t="shared" si="1"/>
        <v>6.4800220283686384E-3</v>
      </c>
      <c r="AJ42" s="21">
        <f t="shared" si="2"/>
        <v>6.8520671372191734E-3</v>
      </c>
    </row>
    <row r="43" spans="3:36" ht="11.25" customHeight="1" x14ac:dyDescent="0.2">
      <c r="C43" s="21">
        <f t="shared" si="14"/>
        <v>1.3935004298721293E-2</v>
      </c>
      <c r="AF43" s="24">
        <f>_xll.qlCalendarAdvance(Calendar,AF42,"1d","mf",,Trigger)</f>
        <v>42787</v>
      </c>
      <c r="AG43" s="25">
        <f>_xll.qlDayCounterYearFraction(DayCounter,SettlementDate,AF43,,,Trigger)</f>
        <v>0.16944444444444445</v>
      </c>
      <c r="AH43" s="21">
        <f t="shared" si="0"/>
        <v>8.3305915174567823E-3</v>
      </c>
      <c r="AI43" s="21">
        <f t="shared" si="1"/>
        <v>6.4951287180754803E-3</v>
      </c>
      <c r="AJ43" s="21">
        <f t="shared" si="2"/>
        <v>6.8540498158437607E-3</v>
      </c>
    </row>
    <row r="44" spans="3:36" x14ac:dyDescent="0.2">
      <c r="C44" s="21">
        <f t="shared" si="14"/>
        <v>1.4466391454777398E-2</v>
      </c>
      <c r="AF44" s="24">
        <f>_xll.qlCalendarAdvance(Calendar,AF43,"1d","mf",,Trigger)</f>
        <v>42788</v>
      </c>
      <c r="AG44" s="25">
        <f>_xll.qlDayCounterYearFraction(DayCounter,SettlementDate,AF44,,,Trigger)</f>
        <v>0.17222222222222222</v>
      </c>
      <c r="AH44" s="21">
        <f t="shared" si="0"/>
        <v>8.3305915174567823E-3</v>
      </c>
      <c r="AI44" s="21">
        <f t="shared" si="1"/>
        <v>6.5102354077823223E-3</v>
      </c>
      <c r="AJ44" s="21">
        <f t="shared" si="2"/>
        <v>6.8561275959979281E-3</v>
      </c>
    </row>
    <row r="45" spans="3:36" x14ac:dyDescent="0.2">
      <c r="C45" s="21">
        <f t="shared" si="14"/>
        <v>1.4935093292980782E-2</v>
      </c>
      <c r="AF45" s="24">
        <f>_xll.qlCalendarAdvance(Calendar,AF44,"1d","mf",,Trigger)</f>
        <v>42789</v>
      </c>
      <c r="AG45" s="25">
        <f>_xll.qlDayCounterYearFraction(DayCounter,SettlementDate,AF45,,,Trigger)</f>
        <v>0.17499999999999999</v>
      </c>
      <c r="AH45" s="21">
        <f t="shared" si="0"/>
        <v>8.3305915174567823E-3</v>
      </c>
      <c r="AI45" s="21">
        <f t="shared" si="1"/>
        <v>6.5253420974891643E-3</v>
      </c>
      <c r="AJ45" s="21">
        <f t="shared" si="2"/>
        <v>6.8583004776816793E-3</v>
      </c>
    </row>
    <row r="46" spans="3:36" x14ac:dyDescent="0.2">
      <c r="C46" s="21">
        <f t="shared" si="14"/>
        <v>1.5400377827513457E-2</v>
      </c>
      <c r="AF46" s="24">
        <f>_xll.qlCalendarAdvance(Calendar,AF45,"1d","mf",,Trigger)</f>
        <v>42790</v>
      </c>
      <c r="AG46" s="25">
        <f>_xll.qlDayCounterYearFraction(DayCounter,SettlementDate,AF46,,,Trigger)</f>
        <v>0.17777777777777778</v>
      </c>
      <c r="AH46" s="21">
        <f t="shared" si="0"/>
        <v>8.3305915174567823E-3</v>
      </c>
      <c r="AI46" s="21">
        <f t="shared" si="1"/>
        <v>6.5404487871960062E-3</v>
      </c>
      <c r="AJ46" s="21">
        <f t="shared" si="2"/>
        <v>6.8605684608950106E-3</v>
      </c>
    </row>
    <row r="47" spans="3:36" x14ac:dyDescent="0.2">
      <c r="C47" s="21">
        <f t="shared" si="14"/>
        <v>1.5927104741889873E-2</v>
      </c>
      <c r="N47" s="111"/>
      <c r="O47" s="111"/>
      <c r="AF47" s="24">
        <f>_xll.qlCalendarAdvance(Calendar,AF46,"1d","mf",,Trigger)</f>
        <v>42793</v>
      </c>
      <c r="AG47" s="25">
        <f>_xll.qlDayCounterYearFraction(DayCounter,SettlementDate,AF47,,,Trigger)</f>
        <v>0.18611111111111112</v>
      </c>
      <c r="AH47" s="21">
        <f t="shared" si="0"/>
        <v>8.3305915174567823E-3</v>
      </c>
      <c r="AI47" s="21">
        <f t="shared" si="1"/>
        <v>6.5857688563165321E-3</v>
      </c>
      <c r="AJ47" s="21">
        <f t="shared" si="2"/>
        <v>6.867943019712496E-3</v>
      </c>
    </row>
    <row r="48" spans="3:36" x14ac:dyDescent="0.2">
      <c r="C48" s="21">
        <f t="shared" si="14"/>
        <v>1.6426923895284294E-2</v>
      </c>
      <c r="AF48" s="24">
        <f>_xll.qlCalendarAdvance(Calendar,AF47,"1d","mf",,Trigger)</f>
        <v>42794</v>
      </c>
      <c r="AG48" s="25">
        <f>_xll.qlDayCounterYearFraction(DayCounter,SettlementDate,AF48,,,Trigger)</f>
        <v>0.18888888888888888</v>
      </c>
      <c r="AH48" s="21">
        <f t="shared" si="0"/>
        <v>8.3305915174567823E-3</v>
      </c>
      <c r="AI48" s="21">
        <f t="shared" si="1"/>
        <v>6.6008755460233732E-3</v>
      </c>
      <c r="AJ48" s="21">
        <f t="shared" si="2"/>
        <v>6.870591409044155E-3</v>
      </c>
    </row>
    <row r="49" spans="3:36" x14ac:dyDescent="0.2">
      <c r="C49" s="26">
        <f t="shared" si="14"/>
        <v>1.6917799999999993E-2</v>
      </c>
      <c r="AF49" s="24">
        <f>_xll.qlCalendarAdvance(Calendar,AF48,"1d","mf",,Trigger)</f>
        <v>42795</v>
      </c>
      <c r="AG49" s="25">
        <f>_xll.qlDayCounterYearFraction(DayCounter,SettlementDate,AF49,,,Trigger)</f>
        <v>0.19166666666666668</v>
      </c>
      <c r="AH49" s="21">
        <f t="shared" si="0"/>
        <v>8.3305915174567823E-3</v>
      </c>
      <c r="AI49" s="21">
        <f t="shared" si="1"/>
        <v>6.615982235730216E-3</v>
      </c>
      <c r="AJ49" s="21">
        <f t="shared" si="2"/>
        <v>6.8733348999053942E-3</v>
      </c>
    </row>
    <row r="50" spans="3:36" x14ac:dyDescent="0.2">
      <c r="AF50" s="24">
        <f>_xll.qlCalendarAdvance(Calendar,AF49,"1d","mf",,Trigger)</f>
        <v>42796</v>
      </c>
      <c r="AG50" s="25">
        <f>_xll.qlDayCounterYearFraction(DayCounter,SettlementDate,AF50,,,Trigger)</f>
        <v>0.19444444444444445</v>
      </c>
      <c r="AH50" s="21">
        <f t="shared" si="0"/>
        <v>8.3305915174567823E-3</v>
      </c>
      <c r="AI50" s="21">
        <f t="shared" si="1"/>
        <v>6.6310889254370571E-3</v>
      </c>
      <c r="AJ50" s="21">
        <f t="shared" si="2"/>
        <v>6.8761734922962161E-3</v>
      </c>
    </row>
    <row r="51" spans="3:36" x14ac:dyDescent="0.2">
      <c r="AF51" s="24">
        <f>_xll.qlCalendarAdvance(Calendar,AF50,"1d","mf",,Trigger)</f>
        <v>42797</v>
      </c>
      <c r="AG51" s="25">
        <f>_xll.qlDayCounterYearFraction(DayCounter,SettlementDate,AF51,,,Trigger)</f>
        <v>0.19722222222222222</v>
      </c>
      <c r="AH51" s="21">
        <f t="shared" si="0"/>
        <v>8.3305915174567823E-3</v>
      </c>
      <c r="AI51" s="21">
        <f t="shared" si="1"/>
        <v>6.6461956151438999E-3</v>
      </c>
      <c r="AJ51" s="21">
        <f t="shared" si="2"/>
        <v>6.8791071862166183E-3</v>
      </c>
    </row>
    <row r="52" spans="3:36" x14ac:dyDescent="0.2">
      <c r="AF52" s="24">
        <f>_xll.qlCalendarAdvance(Calendar,AF51,"1d","mf",,Trigger)</f>
        <v>42800</v>
      </c>
      <c r="AG52" s="25">
        <f>_xll.qlDayCounterYearFraction(DayCounter,SettlementDate,AF52,,,Trigger)</f>
        <v>0.20555555555555555</v>
      </c>
      <c r="AH52" s="21">
        <f t="shared" si="0"/>
        <v>8.3305915174567823E-3</v>
      </c>
      <c r="AI52" s="21">
        <f t="shared" si="1"/>
        <v>6.6915156842644249E-3</v>
      </c>
      <c r="AJ52" s="21">
        <f t="shared" si="2"/>
        <v>6.8884788771553162E-3</v>
      </c>
    </row>
    <row r="53" spans="3:36" x14ac:dyDescent="0.2">
      <c r="AF53" s="24">
        <f>_xll.qlCalendarAdvance(Calendar,AF52,"1d","mf",,Trigger)</f>
        <v>42801</v>
      </c>
      <c r="AG53" s="25">
        <f>_xll.qlDayCounterYearFraction(DayCounter,SettlementDate,AF53,,,Trigger)</f>
        <v>0.20833333333333334</v>
      </c>
      <c r="AH53" s="21">
        <f t="shared" si="0"/>
        <v>8.3305915174567823E-3</v>
      </c>
      <c r="AI53" s="21">
        <f t="shared" si="1"/>
        <v>6.7066223739712678E-3</v>
      </c>
      <c r="AJ53" s="21">
        <f t="shared" si="2"/>
        <v>6.8917929771940452E-3</v>
      </c>
    </row>
    <row r="54" spans="3:36" x14ac:dyDescent="0.2">
      <c r="AF54" s="24">
        <f>_xll.qlCalendarAdvance(Calendar,AF53,"1d","mf",,Trigger)</f>
        <v>42802</v>
      </c>
      <c r="AG54" s="25">
        <f>_xll.qlDayCounterYearFraction(DayCounter,SettlementDate,AF54,,,Trigger)</f>
        <v>0.21111111111111111</v>
      </c>
      <c r="AH54" s="21">
        <f t="shared" si="0"/>
        <v>8.3305915174567823E-3</v>
      </c>
      <c r="AI54" s="21">
        <f t="shared" si="1"/>
        <v>6.7217290636781089E-3</v>
      </c>
      <c r="AJ54" s="21">
        <f t="shared" si="2"/>
        <v>6.8952021787623561E-3</v>
      </c>
    </row>
    <row r="55" spans="3:36" x14ac:dyDescent="0.2">
      <c r="AF55" s="24">
        <f>_xll.qlCalendarAdvance(Calendar,AF54,"1d","mf",,Trigger)</f>
        <v>42803</v>
      </c>
      <c r="AG55" s="25">
        <f>_xll.qlDayCounterYearFraction(DayCounter,SettlementDate,AF55,,,Trigger)</f>
        <v>0.21388888888888888</v>
      </c>
      <c r="AH55" s="21">
        <f t="shared" si="0"/>
        <v>8.3305915174567823E-3</v>
      </c>
      <c r="AI55" s="21">
        <f t="shared" si="1"/>
        <v>6.7368357533849508E-3</v>
      </c>
      <c r="AJ55" s="21">
        <f t="shared" si="2"/>
        <v>6.898706481860248E-3</v>
      </c>
    </row>
    <row r="56" spans="3:36" x14ac:dyDescent="0.2">
      <c r="AF56" s="24">
        <f>_xll.qlCalendarAdvance(Calendar,AF55,"1d","mf",,Trigger)</f>
        <v>42804</v>
      </c>
      <c r="AG56" s="25">
        <f>_xll.qlDayCounterYearFraction(DayCounter,SettlementDate,AF56,,,Trigger)</f>
        <v>0.21666666666666667</v>
      </c>
      <c r="AH56" s="21">
        <f t="shared" si="0"/>
        <v>8.3305915174567823E-3</v>
      </c>
      <c r="AI56" s="21">
        <f t="shared" si="1"/>
        <v>6.7519424430917928E-3</v>
      </c>
      <c r="AJ56" s="21">
        <f t="shared" si="2"/>
        <v>6.9023058864877218E-3</v>
      </c>
    </row>
    <row r="57" spans="3:36" x14ac:dyDescent="0.2">
      <c r="AF57" s="24">
        <f>_xll.qlCalendarAdvance(Calendar,AF56,"1d","mf",,Trigger)</f>
        <v>42807</v>
      </c>
      <c r="AG57" s="25">
        <f>_xll.qlDayCounterYearFraction(DayCounter,SettlementDate,AF57,,,Trigger)</f>
        <v>0.22500000000000001</v>
      </c>
      <c r="AH57" s="21">
        <f t="shared" si="0"/>
        <v>8.3305915174567823E-3</v>
      </c>
      <c r="AI57" s="21">
        <f t="shared" si="1"/>
        <v>6.7972625122123187E-3</v>
      </c>
      <c r="AJ57" s="21">
        <f t="shared" si="2"/>
        <v>6.9136747095476332E-3</v>
      </c>
    </row>
    <row r="58" spans="3:36" x14ac:dyDescent="0.2">
      <c r="AF58" s="24">
        <f>_xll.qlCalendarAdvance(Calendar,AF57,"1d","mf",,Trigger)</f>
        <v>42808</v>
      </c>
      <c r="AG58" s="25">
        <f>_xll.qlDayCounterYearFraction(DayCounter,SettlementDate,AF58,,,Trigger)</f>
        <v>0.22777777777777777</v>
      </c>
      <c r="AH58" s="21">
        <f t="shared" si="0"/>
        <v>8.3305915174567823E-3</v>
      </c>
      <c r="AI58" s="21">
        <f t="shared" si="1"/>
        <v>6.8123692019191606E-3</v>
      </c>
      <c r="AJ58" s="21">
        <f t="shared" si="2"/>
        <v>6.917654520293433E-3</v>
      </c>
    </row>
    <row r="59" spans="3:36" x14ac:dyDescent="0.2">
      <c r="AF59" s="24">
        <f>_xll.qlCalendarAdvance(Calendar,AF58,"1d","mf",,Trigger)</f>
        <v>42809</v>
      </c>
      <c r="AG59" s="25">
        <f>_xll.qlDayCounterYearFraction(DayCounter,SettlementDate,AF59,,,Trigger)</f>
        <v>0.23055555555555557</v>
      </c>
      <c r="AH59" s="21">
        <f t="shared" si="0"/>
        <v>8.3305915174567823E-3</v>
      </c>
      <c r="AI59" s="21">
        <f t="shared" si="1"/>
        <v>6.8274758916260026E-3</v>
      </c>
      <c r="AJ59" s="21">
        <f t="shared" si="2"/>
        <v>6.9217294325688147E-3</v>
      </c>
    </row>
    <row r="60" spans="3:36" x14ac:dyDescent="0.2">
      <c r="AF60" s="24">
        <f>_xll.qlCalendarAdvance(Calendar,AF59,"1d","mf",,Trigger)</f>
        <v>42810</v>
      </c>
      <c r="AG60" s="25">
        <f>_xll.qlDayCounterYearFraction(DayCounter,SettlementDate,AF60,,,Trigger)</f>
        <v>0.23333333333333334</v>
      </c>
      <c r="AH60" s="21">
        <f t="shared" si="0"/>
        <v>8.3305915174567823E-3</v>
      </c>
      <c r="AI60" s="21">
        <f t="shared" si="1"/>
        <v>6.8425825813328445E-3</v>
      </c>
      <c r="AJ60" s="21">
        <f t="shared" si="2"/>
        <v>6.9258994463737775E-3</v>
      </c>
    </row>
    <row r="61" spans="3:36" x14ac:dyDescent="0.2">
      <c r="AF61" s="24">
        <f>_xll.qlCalendarAdvance(Calendar,AF60,"1d","mf",,Trigger)</f>
        <v>42811</v>
      </c>
      <c r="AG61" s="25">
        <f>_xll.qlDayCounterYearFraction(DayCounter,SettlementDate,AF61,,,Trigger)</f>
        <v>0.2361111111111111</v>
      </c>
      <c r="AH61" s="21">
        <f t="shared" si="0"/>
        <v>8.3305915174567823E-3</v>
      </c>
      <c r="AI61" s="21">
        <f t="shared" si="1"/>
        <v>6.8576892710396865E-3</v>
      </c>
      <c r="AJ61" s="21">
        <f t="shared" si="2"/>
        <v>6.9301645617083222E-3</v>
      </c>
    </row>
    <row r="62" spans="3:36" x14ac:dyDescent="0.2">
      <c r="AF62" s="24">
        <f>_xll.qlCalendarAdvance(Calendar,AF61,"1d","mf",,Trigger)</f>
        <v>42814</v>
      </c>
      <c r="AG62" s="25">
        <f>_xll.qlDayCounterYearFraction(DayCounter,SettlementDate,AF62,,,Trigger)</f>
        <v>0.24444444444444444</v>
      </c>
      <c r="AH62" s="21">
        <f t="shared" si="0"/>
        <v>8.3305915174567823E-3</v>
      </c>
      <c r="AI62" s="21">
        <f t="shared" si="1"/>
        <v>6.9030093401602124E-3</v>
      </c>
      <c r="AJ62" s="21">
        <f t="shared" si="2"/>
        <v>6.9435305168894451E-3</v>
      </c>
    </row>
    <row r="63" spans="3:36" x14ac:dyDescent="0.2">
      <c r="AF63" s="24">
        <f>_xll.qlCalendarAdvance(Calendar,AF62,"1d","mf",,Trigger)</f>
        <v>42815</v>
      </c>
      <c r="AG63" s="25">
        <f>_xll.qlDayCounterYearFraction(DayCounter,SettlementDate,AF63,,,Trigger)</f>
        <v>0.24722222222222223</v>
      </c>
      <c r="AH63" s="21">
        <f t="shared" si="0"/>
        <v>8.3305915174567823E-3</v>
      </c>
      <c r="AI63" s="21">
        <f t="shared" si="1"/>
        <v>6.9181160298670543E-3</v>
      </c>
      <c r="AJ63" s="21">
        <f t="shared" si="2"/>
        <v>6.9481760383423167E-3</v>
      </c>
    </row>
    <row r="64" spans="3:36" x14ac:dyDescent="0.2">
      <c r="AF64" s="24">
        <f>_xll.qlCalendarAdvance(Calendar,AF63,"1d","mf",,Trigger)</f>
        <v>42816</v>
      </c>
      <c r="AG64" s="25">
        <f>_xll.qlDayCounterYearFraction(DayCounter,SettlementDate,AF64,,,Trigger)</f>
        <v>0.25</v>
      </c>
      <c r="AH64" s="21">
        <f t="shared" si="0"/>
        <v>8.3305915174567823E-3</v>
      </c>
      <c r="AI64" s="21">
        <f t="shared" si="1"/>
        <v>6.9332227195738963E-3</v>
      </c>
      <c r="AJ64" s="21">
        <f t="shared" si="2"/>
        <v>6.9529166613247692E-3</v>
      </c>
    </row>
    <row r="65" spans="14:36" x14ac:dyDescent="0.2">
      <c r="AF65" s="24">
        <f>_xll.qlCalendarAdvance(Calendar,AF64,"1d","mf",,Trigger)</f>
        <v>42817</v>
      </c>
      <c r="AG65" s="25">
        <f>_xll.qlDayCounterYearFraction(DayCounter,SettlementDate,AF65,,,Trigger)</f>
        <v>0.25277777777777777</v>
      </c>
      <c r="AH65" s="21">
        <f t="shared" si="0"/>
        <v>8.3305915174567823E-3</v>
      </c>
      <c r="AI65" s="21">
        <f t="shared" si="1"/>
        <v>6.9483294092807383E-3</v>
      </c>
      <c r="AJ65" s="21">
        <f t="shared" si="2"/>
        <v>6.9577523858368037E-3</v>
      </c>
    </row>
    <row r="66" spans="14:36" x14ac:dyDescent="0.2">
      <c r="N66" s="111"/>
      <c r="AF66" s="24">
        <f>_xll.qlCalendarAdvance(Calendar,AF65,"1d","mf",,Trigger)</f>
        <v>42818</v>
      </c>
      <c r="AG66" s="25">
        <f>_xll.qlDayCounterYearFraction(DayCounter,SettlementDate,AF66,,,Trigger)</f>
        <v>0.25555555555555554</v>
      </c>
      <c r="AH66" s="21">
        <f t="shared" si="0"/>
        <v>8.3305915174567823E-3</v>
      </c>
      <c r="AI66" s="21">
        <f t="shared" si="1"/>
        <v>6.9634360989875802E-3</v>
      </c>
      <c r="AJ66" s="21">
        <f t="shared" si="2"/>
        <v>6.9626832118784192E-3</v>
      </c>
    </row>
    <row r="67" spans="14:36" x14ac:dyDescent="0.2">
      <c r="N67" s="111"/>
      <c r="AF67" s="24">
        <f>_xll.qlCalendarAdvance(Calendar,AF66,"1d","mf",,Trigger)</f>
        <v>42821</v>
      </c>
      <c r="AG67" s="25">
        <f>_xll.qlDayCounterYearFraction(DayCounter,SettlementDate,AF67,,,Trigger)</f>
        <v>0.2638888888888889</v>
      </c>
      <c r="AH67" s="21">
        <f t="shared" ref="AH67:AH130" si="15">$W$13</f>
        <v>8.3305915174567823E-3</v>
      </c>
      <c r="AI67" s="21">
        <f t="shared" ref="AI67:AI126" si="16">$W$10+$W$9*AG67</f>
        <v>7.0087561681081061E-3</v>
      </c>
      <c r="AJ67" s="21">
        <f t="shared" ref="AJ67:AJ126" si="17">($W$5+$W$4*AG67+$W$3*AG67^2)</f>
        <v>6.9780462991807556E-3</v>
      </c>
    </row>
    <row r="68" spans="14:36" x14ac:dyDescent="0.2">
      <c r="N68" s="111"/>
      <c r="AF68" s="24">
        <f>_xll.qlCalendarAdvance(Calendar,AF67,"1d","mf",,Trigger)</f>
        <v>42822</v>
      </c>
      <c r="AG68" s="25">
        <f>_xll.qlDayCounterYearFraction(DayCounter,SettlementDate,AF68,,,Trigger)</f>
        <v>0.26666666666666666</v>
      </c>
      <c r="AH68" s="21">
        <f t="shared" si="15"/>
        <v>8.3305915174567823E-3</v>
      </c>
      <c r="AI68" s="21">
        <f t="shared" si="16"/>
        <v>7.0238628578149481E-3</v>
      </c>
      <c r="AJ68" s="21">
        <f t="shared" si="17"/>
        <v>6.9833575313406979E-3</v>
      </c>
    </row>
    <row r="69" spans="14:36" x14ac:dyDescent="0.2">
      <c r="N69" s="111"/>
      <c r="AF69" s="24">
        <f>_xll.qlCalendarAdvance(Calendar,AF68,"1d","mf",,Trigger)</f>
        <v>42823</v>
      </c>
      <c r="AG69" s="25">
        <f>_xll.qlDayCounterYearFraction(DayCounter,SettlementDate,AF69,,,Trigger)</f>
        <v>0.26944444444444443</v>
      </c>
      <c r="AH69" s="21">
        <f t="shared" si="15"/>
        <v>8.3305915174567823E-3</v>
      </c>
      <c r="AI69" s="21">
        <f t="shared" si="16"/>
        <v>7.03896954752179E-3</v>
      </c>
      <c r="AJ69" s="21">
        <f t="shared" si="17"/>
        <v>6.9887638650302205E-3</v>
      </c>
    </row>
    <row r="70" spans="14:36" x14ac:dyDescent="0.2">
      <c r="N70" s="111"/>
      <c r="AF70" s="24">
        <f>_xll.qlCalendarAdvance(Calendar,AF69,"1d","mf",,Trigger)</f>
        <v>42824</v>
      </c>
      <c r="AG70" s="25">
        <f>_xll.qlDayCounterYearFraction(DayCounter,SettlementDate,AF70,,,Trigger)</f>
        <v>0.2722222222222222</v>
      </c>
      <c r="AH70" s="21">
        <f t="shared" si="15"/>
        <v>8.3305915174567823E-3</v>
      </c>
      <c r="AI70" s="21">
        <f t="shared" si="16"/>
        <v>7.054076237228632E-3</v>
      </c>
      <c r="AJ70" s="21">
        <f t="shared" si="17"/>
        <v>6.9942653002493249E-3</v>
      </c>
    </row>
    <row r="71" spans="14:36" x14ac:dyDescent="0.2">
      <c r="N71" s="111"/>
      <c r="AF71" s="24">
        <f>_xll.qlCalendarAdvance(Calendar,AF70,"1d","mf",,Trigger)</f>
        <v>42825</v>
      </c>
      <c r="AG71" s="25">
        <f>_xll.qlDayCounterYearFraction(DayCounter,SettlementDate,AF71,,,Trigger)</f>
        <v>0.27500000000000002</v>
      </c>
      <c r="AH71" s="21">
        <f t="shared" si="15"/>
        <v>8.3305915174567823E-3</v>
      </c>
      <c r="AI71" s="21">
        <f t="shared" si="16"/>
        <v>7.0691829269354739E-3</v>
      </c>
      <c r="AJ71" s="21">
        <f t="shared" si="17"/>
        <v>6.9998618369980121E-3</v>
      </c>
    </row>
    <row r="72" spans="14:36" x14ac:dyDescent="0.2">
      <c r="N72" s="111"/>
      <c r="O72" s="111"/>
      <c r="AF72" s="24">
        <f>_xll.qlCalendarAdvance(Calendar,AF71,"1d","mf",,Trigger)</f>
        <v>42828</v>
      </c>
      <c r="AG72" s="25">
        <f>_xll.qlDayCounterYearFraction(DayCounter,SettlementDate,AF72,,,Trigger)</f>
        <v>0.28333333333333333</v>
      </c>
      <c r="AH72" s="21">
        <f t="shared" si="15"/>
        <v>8.3305915174567823E-3</v>
      </c>
      <c r="AI72" s="21">
        <f t="shared" si="16"/>
        <v>7.1145029960559998E-3</v>
      </c>
      <c r="AJ72" s="21">
        <f t="shared" si="17"/>
        <v>7.017222056421561E-3</v>
      </c>
    </row>
    <row r="73" spans="14:36" x14ac:dyDescent="0.2">
      <c r="N73" s="111"/>
      <c r="O73" s="111"/>
      <c r="AF73" s="24">
        <f>_xll.qlCalendarAdvance(Calendar,AF72,"1d","mf",,Trigger)</f>
        <v>42829</v>
      </c>
      <c r="AG73" s="25">
        <f>_xll.qlDayCounterYearFraction(DayCounter,SettlementDate,AF73,,,Trigger)</f>
        <v>0.28611111111111109</v>
      </c>
      <c r="AH73" s="21">
        <f t="shared" si="15"/>
        <v>8.3305915174567823E-3</v>
      </c>
      <c r="AI73" s="21">
        <f t="shared" si="16"/>
        <v>7.1296096857628409E-3</v>
      </c>
      <c r="AJ73" s="21">
        <f t="shared" si="17"/>
        <v>7.0231989992885742E-3</v>
      </c>
    </row>
    <row r="74" spans="14:36" x14ac:dyDescent="0.2">
      <c r="N74" s="111"/>
      <c r="O74" s="111"/>
      <c r="AF74" s="24">
        <f>_xll.qlCalendarAdvance(Calendar,AF73,"1d","mf",,Trigger)</f>
        <v>42830</v>
      </c>
      <c r="AG74" s="25">
        <f>_xll.qlDayCounterYearFraction(DayCounter,SettlementDate,AF74,,,Trigger)</f>
        <v>0.28888888888888886</v>
      </c>
      <c r="AH74" s="21">
        <f t="shared" si="15"/>
        <v>8.3305915174567823E-3</v>
      </c>
      <c r="AI74" s="21">
        <f t="shared" si="16"/>
        <v>7.1447163754696837E-3</v>
      </c>
      <c r="AJ74" s="21">
        <f t="shared" si="17"/>
        <v>7.0292710436851685E-3</v>
      </c>
    </row>
    <row r="75" spans="14:36" x14ac:dyDescent="0.2">
      <c r="N75" s="111"/>
      <c r="O75" s="111"/>
      <c r="AF75" s="24">
        <f>_xll.qlCalendarAdvance(Calendar,AF74,"1d","mf",,Trigger)</f>
        <v>42831</v>
      </c>
      <c r="AG75" s="25">
        <f>_xll.qlDayCounterYearFraction(DayCounter,SettlementDate,AF75,,,Trigger)</f>
        <v>0.29166666666666669</v>
      </c>
      <c r="AH75" s="21">
        <f t="shared" si="15"/>
        <v>8.3305915174567823E-3</v>
      </c>
      <c r="AI75" s="21">
        <f t="shared" si="16"/>
        <v>7.1598230651765257E-3</v>
      </c>
      <c r="AJ75" s="21">
        <f t="shared" si="17"/>
        <v>7.0354381896113446E-3</v>
      </c>
    </row>
    <row r="76" spans="14:36" x14ac:dyDescent="0.2">
      <c r="N76" s="111"/>
      <c r="O76" s="111"/>
      <c r="AF76" s="24">
        <f>_xll.qlCalendarAdvance(Calendar,AF75,"1d","mf",,Trigger)</f>
        <v>42832</v>
      </c>
      <c r="AG76" s="25">
        <f>_xll.qlDayCounterYearFraction(DayCounter,SettlementDate,AF76,,,Trigger)</f>
        <v>0.29444444444444445</v>
      </c>
      <c r="AH76" s="21">
        <f t="shared" si="15"/>
        <v>8.3305915174567823E-3</v>
      </c>
      <c r="AI76" s="21">
        <f t="shared" si="16"/>
        <v>7.1749297548833676E-3</v>
      </c>
      <c r="AJ76" s="21">
        <f t="shared" si="17"/>
        <v>7.0417004370671027E-3</v>
      </c>
    </row>
    <row r="77" spans="14:36" x14ac:dyDescent="0.2">
      <c r="N77" s="111"/>
      <c r="O77" s="111"/>
      <c r="AF77" s="24">
        <f>_xll.qlCalendarAdvance(Calendar,AF76,"1d","mf",,Trigger)</f>
        <v>42835</v>
      </c>
      <c r="AG77" s="25">
        <f>_xll.qlDayCounterYearFraction(DayCounter,SettlementDate,AF77,,,Trigger)</f>
        <v>0.30277777777777776</v>
      </c>
      <c r="AH77" s="21">
        <f t="shared" si="15"/>
        <v>8.3305915174567823E-3</v>
      </c>
      <c r="AI77" s="21">
        <f t="shared" si="16"/>
        <v>7.2202498240038927E-3</v>
      </c>
      <c r="AJ77" s="21">
        <f t="shared" si="17"/>
        <v>7.0610577886118641E-3</v>
      </c>
    </row>
    <row r="78" spans="14:36" x14ac:dyDescent="0.2">
      <c r="N78" s="111"/>
      <c r="O78" s="111"/>
      <c r="AF78" s="24">
        <f>_xll.qlCalendarAdvance(Calendar,AF77,"1d","mf",,Trigger)</f>
        <v>42836</v>
      </c>
      <c r="AG78" s="25">
        <f>_xll.qlDayCounterYearFraction(DayCounter,SettlementDate,AF78,,,Trigger)</f>
        <v>0.30555555555555558</v>
      </c>
      <c r="AH78" s="21">
        <f t="shared" si="15"/>
        <v>8.3305915174567823E-3</v>
      </c>
      <c r="AI78" s="21">
        <f t="shared" si="16"/>
        <v>7.2353565137107355E-3</v>
      </c>
      <c r="AJ78" s="21">
        <f t="shared" si="17"/>
        <v>7.0677004421859473E-3</v>
      </c>
    </row>
    <row r="79" spans="14:36" x14ac:dyDescent="0.2">
      <c r="N79" s="111"/>
      <c r="O79" s="111"/>
      <c r="AF79" s="24">
        <f>_xll.qlCalendarAdvance(Calendar,AF78,"1d","mf",,Trigger)</f>
        <v>42837</v>
      </c>
      <c r="AG79" s="25">
        <f>_xll.qlDayCounterYearFraction(DayCounter,SettlementDate,AF79,,,Trigger)</f>
        <v>0.30833333333333335</v>
      </c>
      <c r="AH79" s="21">
        <f t="shared" si="15"/>
        <v>8.3305915174567823E-3</v>
      </c>
      <c r="AI79" s="21">
        <f t="shared" si="16"/>
        <v>7.2504632034175774E-3</v>
      </c>
      <c r="AJ79" s="21">
        <f t="shared" si="17"/>
        <v>7.0744381972896132E-3</v>
      </c>
    </row>
    <row r="80" spans="14:36" x14ac:dyDescent="0.2">
      <c r="N80" s="111"/>
      <c r="O80" s="111"/>
      <c r="AF80" s="24">
        <f>_xll.qlCalendarAdvance(Calendar,AF79,"1d","mf",,Trigger)</f>
        <v>42838</v>
      </c>
      <c r="AG80" s="25">
        <f>_xll.qlDayCounterYearFraction(DayCounter,SettlementDate,AF80,,,Trigger)</f>
        <v>0.31111111111111112</v>
      </c>
      <c r="AH80" s="21">
        <f t="shared" si="15"/>
        <v>8.3305915174567823E-3</v>
      </c>
      <c r="AI80" s="21">
        <f t="shared" si="16"/>
        <v>7.2655698931244194E-3</v>
      </c>
      <c r="AJ80" s="21">
        <f t="shared" si="17"/>
        <v>7.0812710539228602E-3</v>
      </c>
    </row>
    <row r="81" spans="14:36" x14ac:dyDescent="0.2">
      <c r="N81" s="111"/>
      <c r="O81" s="111"/>
      <c r="AF81" s="24">
        <f>_xll.qlCalendarAdvance(Calendar,AF80,"1d","mf",,Trigger)</f>
        <v>42843</v>
      </c>
      <c r="AG81" s="25">
        <f>_xll.qlDayCounterYearFraction(DayCounter,SettlementDate,AF81,,,Trigger)</f>
        <v>0.32500000000000001</v>
      </c>
      <c r="AH81" s="21">
        <f t="shared" si="15"/>
        <v>8.3305915174567823E-3</v>
      </c>
      <c r="AI81" s="21">
        <f t="shared" si="16"/>
        <v>7.3411033416586283E-3</v>
      </c>
      <c r="AJ81" s="21">
        <f t="shared" si="17"/>
        <v>7.1168618600328179E-3</v>
      </c>
    </row>
    <row r="82" spans="14:36" x14ac:dyDescent="0.2">
      <c r="N82" s="111"/>
      <c r="O82" s="111"/>
      <c r="AF82" s="24">
        <f>_xll.qlCalendarAdvance(Calendar,AF81,"1d","mf",,Trigger)</f>
        <v>42844</v>
      </c>
      <c r="AG82" s="25">
        <f>_xll.qlDayCounterYearFraction(DayCounter,SettlementDate,AF82,,,Trigger)</f>
        <v>0.32777777777777778</v>
      </c>
      <c r="AH82" s="21">
        <f t="shared" si="15"/>
        <v>8.3305915174567823E-3</v>
      </c>
      <c r="AI82" s="21">
        <f t="shared" si="16"/>
        <v>7.3562100313654712E-3</v>
      </c>
      <c r="AJ82" s="21">
        <f t="shared" si="17"/>
        <v>7.1242653258435547E-3</v>
      </c>
    </row>
    <row r="83" spans="14:36" x14ac:dyDescent="0.2">
      <c r="N83" s="111"/>
      <c r="O83" s="111"/>
      <c r="AF83" s="24">
        <f>_xll.qlCalendarAdvance(Calendar,AF82,"1d","mf",,Trigger)</f>
        <v>42845</v>
      </c>
      <c r="AG83" s="25">
        <f>_xll.qlDayCounterYearFraction(DayCounter,SettlementDate,AF83,,,Trigger)</f>
        <v>0.33055555555555555</v>
      </c>
      <c r="AH83" s="21">
        <f t="shared" si="15"/>
        <v>8.3305915174567823E-3</v>
      </c>
      <c r="AI83" s="21">
        <f t="shared" si="16"/>
        <v>7.3713167210723123E-3</v>
      </c>
      <c r="AJ83" s="21">
        <f t="shared" si="17"/>
        <v>7.1317638931838716E-3</v>
      </c>
    </row>
    <row r="84" spans="14:36" x14ac:dyDescent="0.2">
      <c r="N84" s="111"/>
      <c r="O84" s="111"/>
      <c r="AF84" s="24">
        <f>_xll.qlCalendarAdvance(Calendar,AF83,"1d","mf",,Trigger)</f>
        <v>42846</v>
      </c>
      <c r="AG84" s="25">
        <f>_xll.qlDayCounterYearFraction(DayCounter,SettlementDate,AF84,,,Trigger)</f>
        <v>0.33333333333333331</v>
      </c>
      <c r="AH84" s="21">
        <f t="shared" si="15"/>
        <v>8.3305915174567823E-3</v>
      </c>
      <c r="AI84" s="21">
        <f t="shared" si="16"/>
        <v>7.3864234107791542E-3</v>
      </c>
      <c r="AJ84" s="21">
        <f t="shared" si="17"/>
        <v>7.1393575620537705E-3</v>
      </c>
    </row>
    <row r="85" spans="14:36" x14ac:dyDescent="0.2">
      <c r="N85" s="111"/>
      <c r="O85" s="111"/>
      <c r="AF85" s="24">
        <f>_xll.qlCalendarAdvance(Calendar,AF84,"1d","mf",,Trigger)</f>
        <v>42849</v>
      </c>
      <c r="AG85" s="25">
        <f>_xll.qlDayCounterYearFraction(DayCounter,SettlementDate,AF85,,,Trigger)</f>
        <v>0.34166666666666667</v>
      </c>
      <c r="AH85" s="21">
        <f t="shared" si="15"/>
        <v>8.3305915174567823E-3</v>
      </c>
      <c r="AI85" s="21">
        <f t="shared" si="16"/>
        <v>7.4317434798996801E-3</v>
      </c>
      <c r="AJ85" s="21">
        <f t="shared" si="17"/>
        <v>7.1627091778409587E-3</v>
      </c>
    </row>
    <row r="86" spans="14:36" x14ac:dyDescent="0.2">
      <c r="N86" s="111"/>
      <c r="O86" s="111"/>
      <c r="AF86" s="24">
        <f>_xll.qlCalendarAdvance(Calendar,AF85,"1d","mf",,Trigger)</f>
        <v>42850</v>
      </c>
      <c r="AG86" s="25">
        <f>_xll.qlDayCounterYearFraction(DayCounter,SettlementDate,AF86,,,Trigger)</f>
        <v>0.34444444444444444</v>
      </c>
      <c r="AH86" s="21">
        <f t="shared" si="15"/>
        <v>8.3305915174567823E-3</v>
      </c>
      <c r="AI86" s="21">
        <f t="shared" si="16"/>
        <v>7.4468501696065221E-3</v>
      </c>
      <c r="AJ86" s="21">
        <f t="shared" si="17"/>
        <v>7.1706832528291844E-3</v>
      </c>
    </row>
    <row r="87" spans="14:36" x14ac:dyDescent="0.2">
      <c r="N87" s="111"/>
      <c r="O87" s="111"/>
      <c r="AF87" s="24">
        <f>_xll.qlCalendarAdvance(Calendar,AF86,"1d","mf",,Trigger)</f>
        <v>42851</v>
      </c>
      <c r="AG87" s="25">
        <f>_xll.qlDayCounterYearFraction(DayCounter,SettlementDate,AF87,,,Trigger)</f>
        <v>0.34722222222222221</v>
      </c>
      <c r="AH87" s="21">
        <f t="shared" si="15"/>
        <v>8.3305915174567823E-3</v>
      </c>
      <c r="AI87" s="21">
        <f t="shared" si="16"/>
        <v>7.461956859313364E-3</v>
      </c>
      <c r="AJ87" s="21">
        <f t="shared" si="17"/>
        <v>7.178752429346992E-3</v>
      </c>
    </row>
    <row r="88" spans="14:36" x14ac:dyDescent="0.2">
      <c r="N88" s="111"/>
      <c r="O88" s="111"/>
      <c r="AF88" s="24">
        <f>_xll.qlCalendarAdvance(Calendar,AF87,"1d","mf",,Trigger)</f>
        <v>42852</v>
      </c>
      <c r="AG88" s="25">
        <f>_xll.qlDayCounterYearFraction(DayCounter,SettlementDate,AF88,,,Trigger)</f>
        <v>0.35</v>
      </c>
      <c r="AH88" s="21">
        <f t="shared" si="15"/>
        <v>8.3305915174567823E-3</v>
      </c>
      <c r="AI88" s="21">
        <f t="shared" si="16"/>
        <v>7.477063549020206E-3</v>
      </c>
      <c r="AJ88" s="21">
        <f t="shared" si="17"/>
        <v>7.1869167073943807E-3</v>
      </c>
    </row>
    <row r="89" spans="14:36" x14ac:dyDescent="0.2">
      <c r="N89" s="111"/>
      <c r="O89" s="111"/>
      <c r="AF89" s="24">
        <f>_xll.qlCalendarAdvance(Calendar,AF88,"1d","mf",,Trigger)</f>
        <v>42853</v>
      </c>
      <c r="AG89" s="25">
        <f>_xll.qlDayCounterYearFraction(DayCounter,SettlementDate,AF89,,,Trigger)</f>
        <v>0.3527777777777778</v>
      </c>
      <c r="AH89" s="21">
        <f t="shared" si="15"/>
        <v>8.3305915174567823E-3</v>
      </c>
      <c r="AI89" s="21">
        <f t="shared" si="16"/>
        <v>7.4921702387270479E-3</v>
      </c>
      <c r="AJ89" s="21">
        <f t="shared" si="17"/>
        <v>7.1951760869713513E-3</v>
      </c>
    </row>
    <row r="90" spans="14:36" x14ac:dyDescent="0.2">
      <c r="N90" s="111"/>
      <c r="O90" s="111"/>
      <c r="AF90" s="24">
        <f>_xll.qlCalendarAdvance(Calendar,AF89,"1d","mf",,Trigger)</f>
        <v>42857</v>
      </c>
      <c r="AG90" s="25">
        <f>_xll.qlDayCounterYearFraction(DayCounter,SettlementDate,AF90,,,Trigger)</f>
        <v>0.36388888888888887</v>
      </c>
      <c r="AH90" s="21">
        <f t="shared" si="15"/>
        <v>8.3305915174567823E-3</v>
      </c>
      <c r="AI90" s="21">
        <f t="shared" si="16"/>
        <v>7.5525969975544158E-3</v>
      </c>
      <c r="AJ90" s="21">
        <f t="shared" si="17"/>
        <v>7.2291646205750477E-3</v>
      </c>
    </row>
    <row r="91" spans="14:36" x14ac:dyDescent="0.2">
      <c r="N91" s="111"/>
      <c r="O91" s="111"/>
      <c r="AF91" s="24">
        <f>_xll.qlCalendarAdvance(Calendar,AF90,"1d","mf",,Trigger)</f>
        <v>42858</v>
      </c>
      <c r="AG91" s="25">
        <f>_xll.qlDayCounterYearFraction(DayCounter,SettlementDate,AF91,,,Trigger)</f>
        <v>0.36666666666666664</v>
      </c>
      <c r="AH91" s="21">
        <f t="shared" si="15"/>
        <v>8.3305915174567823E-3</v>
      </c>
      <c r="AI91" s="21">
        <f t="shared" si="16"/>
        <v>7.5677036872612577E-3</v>
      </c>
      <c r="AJ91" s="21">
        <f t="shared" si="17"/>
        <v>7.2378995077999253E-3</v>
      </c>
    </row>
    <row r="92" spans="14:36" x14ac:dyDescent="0.2">
      <c r="N92" s="111"/>
      <c r="O92" s="111"/>
      <c r="AF92" s="24">
        <f>_xll.qlCalendarAdvance(Calendar,AF91,"1d","mf",,Trigger)</f>
        <v>42859</v>
      </c>
      <c r="AG92" s="25">
        <f>_xll.qlDayCounterYearFraction(DayCounter,SettlementDate,AF92,,,Trigger)</f>
        <v>0.36944444444444446</v>
      </c>
      <c r="AH92" s="21">
        <f t="shared" si="15"/>
        <v>8.3305915174567823E-3</v>
      </c>
      <c r="AI92" s="21">
        <f t="shared" si="16"/>
        <v>7.5828103769680997E-3</v>
      </c>
      <c r="AJ92" s="21">
        <f t="shared" si="17"/>
        <v>7.2467294965543856E-3</v>
      </c>
    </row>
    <row r="93" spans="14:36" x14ac:dyDescent="0.2">
      <c r="N93" s="111"/>
      <c r="O93" s="111"/>
      <c r="AF93" s="24">
        <f>_xll.qlCalendarAdvance(Calendar,AF92,"1d","mf",,Trigger)</f>
        <v>42860</v>
      </c>
      <c r="AG93" s="25">
        <f>_xll.qlDayCounterYearFraction(DayCounter,SettlementDate,AF93,,,Trigger)</f>
        <v>0.37222222222222223</v>
      </c>
      <c r="AH93" s="21">
        <f t="shared" si="15"/>
        <v>8.3305915174567823E-3</v>
      </c>
      <c r="AI93" s="21">
        <f t="shared" si="16"/>
        <v>7.5979170666749416E-3</v>
      </c>
      <c r="AJ93" s="21">
        <f t="shared" si="17"/>
        <v>7.2556545868384271E-3</v>
      </c>
    </row>
    <row r="94" spans="14:36" x14ac:dyDescent="0.2">
      <c r="N94" s="111"/>
      <c r="O94" s="111"/>
      <c r="AF94" s="24">
        <f>_xll.qlCalendarAdvance(Calendar,AF93,"1d","mf",,Trigger)</f>
        <v>42863</v>
      </c>
      <c r="AG94" s="25">
        <f>_xll.qlDayCounterYearFraction(DayCounter,SettlementDate,AF94,,,Trigger)</f>
        <v>0.38055555555555554</v>
      </c>
      <c r="AH94" s="21">
        <f t="shared" si="15"/>
        <v>8.3305915174567823E-3</v>
      </c>
      <c r="AI94" s="21">
        <f t="shared" si="16"/>
        <v>7.6432371357954675E-3</v>
      </c>
      <c r="AJ94" s="21">
        <f t="shared" si="17"/>
        <v>7.2830004668680403E-3</v>
      </c>
    </row>
    <row r="95" spans="14:36" x14ac:dyDescent="0.2">
      <c r="N95" s="111"/>
      <c r="O95" s="111"/>
      <c r="AF95" s="24">
        <f>_xll.qlCalendarAdvance(Calendar,AF94,"1d","mf",,Trigger)</f>
        <v>42864</v>
      </c>
      <c r="AG95" s="25">
        <f>_xll.qlDayCounterYearFraction(DayCounter,SettlementDate,AF95,,,Trigger)</f>
        <v>0.38333333333333336</v>
      </c>
      <c r="AH95" s="21">
        <f t="shared" si="15"/>
        <v>8.3305915174567823E-3</v>
      </c>
      <c r="AI95" s="21">
        <f t="shared" si="16"/>
        <v>7.6583438255023095E-3</v>
      </c>
      <c r="AJ95" s="21">
        <f t="shared" si="17"/>
        <v>7.2923059632704077E-3</v>
      </c>
    </row>
    <row r="96" spans="14:36" x14ac:dyDescent="0.2">
      <c r="N96" s="111"/>
      <c r="O96" s="111"/>
      <c r="AF96" s="24">
        <f>_xll.qlCalendarAdvance(Calendar,AF95,"1d","mf",,Trigger)</f>
        <v>42865</v>
      </c>
      <c r="AG96" s="25">
        <f>_xll.qlDayCounterYearFraction(DayCounter,SettlementDate,AF96,,,Trigger)</f>
        <v>0.38611111111111113</v>
      </c>
      <c r="AH96" s="21">
        <f t="shared" si="15"/>
        <v>8.3305915174567823E-3</v>
      </c>
      <c r="AI96" s="21">
        <f t="shared" si="16"/>
        <v>7.6734505152091514E-3</v>
      </c>
      <c r="AJ96" s="21">
        <f t="shared" si="17"/>
        <v>7.301706561202357E-3</v>
      </c>
    </row>
    <row r="97" spans="14:36" x14ac:dyDescent="0.2">
      <c r="N97" s="111"/>
      <c r="O97" s="111"/>
      <c r="AF97" s="24">
        <f>_xll.qlCalendarAdvance(Calendar,AF96,"1d","mf",,Trigger)</f>
        <v>42866</v>
      </c>
      <c r="AG97" s="25">
        <f>_xll.qlDayCounterYearFraction(DayCounter,SettlementDate,AF97,,,Trigger)</f>
        <v>0.3888888888888889</v>
      </c>
      <c r="AH97" s="21">
        <f t="shared" si="15"/>
        <v>8.3305915174567823E-3</v>
      </c>
      <c r="AI97" s="21">
        <f t="shared" si="16"/>
        <v>7.6885572049159934E-3</v>
      </c>
      <c r="AJ97" s="21">
        <f t="shared" si="17"/>
        <v>7.3112022606638873E-3</v>
      </c>
    </row>
    <row r="98" spans="14:36" x14ac:dyDescent="0.2">
      <c r="N98" s="111"/>
      <c r="O98" s="111"/>
      <c r="AF98" s="24">
        <f>_xll.qlCalendarAdvance(Calendar,AF97,"1d","mf",,Trigger)</f>
        <v>42867</v>
      </c>
      <c r="AG98" s="25">
        <f>_xll.qlDayCounterYearFraction(DayCounter,SettlementDate,AF98,,,Trigger)</f>
        <v>0.39166666666666666</v>
      </c>
      <c r="AH98" s="21">
        <f t="shared" si="15"/>
        <v>8.3305915174567823E-3</v>
      </c>
      <c r="AI98" s="21">
        <f t="shared" si="16"/>
        <v>7.7036638946228354E-3</v>
      </c>
      <c r="AJ98" s="21">
        <f t="shared" si="17"/>
        <v>7.3207930616549996E-3</v>
      </c>
    </row>
    <row r="99" spans="14:36" x14ac:dyDescent="0.2">
      <c r="N99" s="111"/>
      <c r="O99" s="111"/>
      <c r="AF99" s="24">
        <f>_xll.qlCalendarAdvance(Calendar,AF98,"1d","mf",,Trigger)</f>
        <v>42870</v>
      </c>
      <c r="AG99" s="25">
        <f>_xll.qlDayCounterYearFraction(DayCounter,SettlementDate,AF99,,,Trigger)</f>
        <v>0.4</v>
      </c>
      <c r="AH99" s="21">
        <f t="shared" si="15"/>
        <v>8.3305915174567823E-3</v>
      </c>
      <c r="AI99" s="21">
        <f t="shared" si="16"/>
        <v>7.7489839637433612E-3</v>
      </c>
      <c r="AJ99" s="21">
        <f t="shared" si="17"/>
        <v>7.3501360738058253E-3</v>
      </c>
    </row>
    <row r="100" spans="14:36" x14ac:dyDescent="0.2">
      <c r="N100" s="111"/>
      <c r="O100" s="111"/>
      <c r="AF100" s="24">
        <f>_xll.qlCalendarAdvance(Calendar,AF99,"1d","mf",,Trigger)</f>
        <v>42871</v>
      </c>
      <c r="AG100" s="25">
        <f>_xll.qlDayCounterYearFraction(DayCounter,SettlementDate,AF100,,,Trigger)</f>
        <v>0.40277777777777779</v>
      </c>
      <c r="AH100" s="21">
        <f t="shared" si="15"/>
        <v>8.3305915174567823E-3</v>
      </c>
      <c r="AI100" s="21">
        <f t="shared" si="16"/>
        <v>7.7640906534502032E-3</v>
      </c>
      <c r="AJ100" s="21">
        <f t="shared" si="17"/>
        <v>7.3601072809152636E-3</v>
      </c>
    </row>
    <row r="101" spans="14:36" x14ac:dyDescent="0.2">
      <c r="N101" s="111"/>
      <c r="O101" s="111"/>
      <c r="AF101" s="24">
        <f>_xll.qlCalendarAdvance(Calendar,AF100,"1d","mf",,Trigger)</f>
        <v>42872</v>
      </c>
      <c r="AG101" s="25">
        <f>_xll.qlDayCounterYearFraction(DayCounter,SettlementDate,AF101,,,Trigger)</f>
        <v>0.40555555555555556</v>
      </c>
      <c r="AH101" s="21">
        <f t="shared" si="15"/>
        <v>8.3305915174567823E-3</v>
      </c>
      <c r="AI101" s="21">
        <f t="shared" si="16"/>
        <v>7.7791973431570452E-3</v>
      </c>
      <c r="AJ101" s="21">
        <f t="shared" si="17"/>
        <v>7.3701735895542837E-3</v>
      </c>
    </row>
    <row r="102" spans="14:36" x14ac:dyDescent="0.2">
      <c r="N102" s="111"/>
      <c r="O102" s="111"/>
      <c r="AF102" s="24">
        <f>_xll.qlCalendarAdvance(Calendar,AF101,"1d","mf",,Trigger)</f>
        <v>42873</v>
      </c>
      <c r="AG102" s="25">
        <f>_xll.qlDayCounterYearFraction(DayCounter,SettlementDate,AF102,,,Trigger)</f>
        <v>0.40833333333333333</v>
      </c>
      <c r="AH102" s="21">
        <f t="shared" si="15"/>
        <v>8.3305915174567823E-3</v>
      </c>
      <c r="AI102" s="21">
        <f t="shared" si="16"/>
        <v>7.7943040328638871E-3</v>
      </c>
      <c r="AJ102" s="21">
        <f t="shared" si="17"/>
        <v>7.3803349997228849E-3</v>
      </c>
    </row>
    <row r="103" spans="14:36" x14ac:dyDescent="0.2">
      <c r="N103" s="111"/>
      <c r="O103" s="111"/>
      <c r="AF103" s="24">
        <f>_xll.qlCalendarAdvance(Calendar,AF102,"1d","mf",,Trigger)</f>
        <v>42874</v>
      </c>
      <c r="AG103" s="25">
        <f>_xll.qlDayCounterYearFraction(DayCounter,SettlementDate,AF103,,,Trigger)</f>
        <v>0.41111111111111109</v>
      </c>
      <c r="AH103" s="21">
        <f t="shared" si="15"/>
        <v>8.3305915174567823E-3</v>
      </c>
      <c r="AI103" s="21">
        <f t="shared" si="16"/>
        <v>7.8094107225707282E-3</v>
      </c>
      <c r="AJ103" s="21">
        <f t="shared" si="17"/>
        <v>7.3905915114210689E-3</v>
      </c>
    </row>
    <row r="104" spans="14:36" x14ac:dyDescent="0.2">
      <c r="N104" s="111"/>
      <c r="O104" s="111"/>
      <c r="AF104" s="24">
        <f>_xll.qlCalendarAdvance(Calendar,AF103,"1d","mf",,Trigger)</f>
        <v>42877</v>
      </c>
      <c r="AG104" s="25">
        <f>_xll.qlDayCounterYearFraction(DayCounter,SettlementDate,AF104,,,Trigger)</f>
        <v>0.41944444444444445</v>
      </c>
      <c r="AH104" s="21">
        <f t="shared" si="15"/>
        <v>8.3305915174567823E-3</v>
      </c>
      <c r="AI104" s="21">
        <f t="shared" si="16"/>
        <v>7.854730791691255E-3</v>
      </c>
      <c r="AJ104" s="21">
        <f t="shared" si="17"/>
        <v>7.4219316556931071E-3</v>
      </c>
    </row>
    <row r="105" spans="14:36" x14ac:dyDescent="0.2">
      <c r="N105" s="111"/>
      <c r="O105" s="111"/>
      <c r="AF105" s="24">
        <f>_xll.qlCalendarAdvance(Calendar,AF104,"1d","mf",,Trigger)</f>
        <v>42878</v>
      </c>
      <c r="AG105" s="25">
        <f>_xll.qlDayCounterYearFraction(DayCounter,SettlementDate,AF105,,,Trigger)</f>
        <v>0.42222222222222222</v>
      </c>
      <c r="AH105" s="21">
        <f t="shared" si="15"/>
        <v>8.3305915174567823E-3</v>
      </c>
      <c r="AI105" s="21">
        <f t="shared" si="16"/>
        <v>7.8698374813980961E-3</v>
      </c>
      <c r="AJ105" s="21">
        <f t="shared" si="17"/>
        <v>7.4325685735096162E-3</v>
      </c>
    </row>
    <row r="106" spans="14:36" x14ac:dyDescent="0.2">
      <c r="N106" s="111"/>
      <c r="O106" s="111"/>
      <c r="AF106" s="24">
        <f>_xll.qlCalendarAdvance(Calendar,AF105,"1d","mf",,Trigger)</f>
        <v>42879</v>
      </c>
      <c r="AG106" s="25">
        <f>_xll.qlDayCounterYearFraction(DayCounter,SettlementDate,AF106,,,Trigger)</f>
        <v>0.42499999999999999</v>
      </c>
      <c r="AH106" s="21">
        <f t="shared" si="15"/>
        <v>8.3305915174567823E-3</v>
      </c>
      <c r="AI106" s="21">
        <f t="shared" si="16"/>
        <v>7.8849441711049389E-3</v>
      </c>
      <c r="AJ106" s="21">
        <f t="shared" si="17"/>
        <v>7.4433005928557072E-3</v>
      </c>
    </row>
    <row r="107" spans="14:36" x14ac:dyDescent="0.2">
      <c r="N107" s="111"/>
      <c r="O107" s="111"/>
      <c r="AF107" s="24">
        <f>_xll.qlCalendarAdvance(Calendar,AF106,"1d","mf",,Trigger)</f>
        <v>42880</v>
      </c>
      <c r="AG107" s="25">
        <f>_xll.qlDayCounterYearFraction(DayCounter,SettlementDate,AF107,,,Trigger)</f>
        <v>0.42777777777777776</v>
      </c>
      <c r="AH107" s="21">
        <f t="shared" si="15"/>
        <v>8.3305915174567823E-3</v>
      </c>
      <c r="AI107" s="21">
        <f t="shared" si="16"/>
        <v>7.90005086081178E-3</v>
      </c>
      <c r="AJ107" s="21">
        <f t="shared" si="17"/>
        <v>7.4541277137313792E-3</v>
      </c>
    </row>
    <row r="108" spans="14:36" x14ac:dyDescent="0.2">
      <c r="N108" s="111"/>
      <c r="O108" s="111"/>
      <c r="AF108" s="24">
        <f>_xll.qlCalendarAdvance(Calendar,AF107,"1d","mf",,Trigger)</f>
        <v>42881</v>
      </c>
      <c r="AG108" s="25">
        <f>_xll.qlDayCounterYearFraction(DayCounter,SettlementDate,AF108,,,Trigger)</f>
        <v>0.43055555555555558</v>
      </c>
      <c r="AH108" s="21">
        <f t="shared" si="15"/>
        <v>8.3305915174567823E-3</v>
      </c>
      <c r="AI108" s="21">
        <f t="shared" si="16"/>
        <v>7.9151575505186228E-3</v>
      </c>
      <c r="AJ108" s="21">
        <f t="shared" si="17"/>
        <v>7.465049936136634E-3</v>
      </c>
    </row>
    <row r="109" spans="14:36" x14ac:dyDescent="0.2">
      <c r="N109" s="111"/>
      <c r="O109" s="111"/>
      <c r="AF109" s="24">
        <f>_xll.qlCalendarAdvance(Calendar,AF108,"1d","mf",,Trigger)</f>
        <v>42885</v>
      </c>
      <c r="AG109" s="25">
        <f>_xll.qlDayCounterYearFraction(DayCounter,SettlementDate,AF109,,,Trigger)</f>
        <v>0.44166666666666665</v>
      </c>
      <c r="AH109" s="21">
        <f t="shared" si="15"/>
        <v>8.3305915174567823E-3</v>
      </c>
      <c r="AI109" s="21">
        <f t="shared" si="16"/>
        <v>7.9755843093459906E-3</v>
      </c>
      <c r="AJ109" s="21">
        <f t="shared" si="17"/>
        <v>7.5096898410534664E-3</v>
      </c>
    </row>
    <row r="110" spans="14:36" x14ac:dyDescent="0.2">
      <c r="N110" s="111"/>
      <c r="O110" s="111"/>
      <c r="AF110" s="24">
        <f>_xll.qlCalendarAdvance(Calendar,AF109,"1d","mf",,Trigger)</f>
        <v>42886</v>
      </c>
      <c r="AG110" s="25">
        <f>_xll.qlDayCounterYearFraction(DayCounter,SettlementDate,AF110,,,Trigger)</f>
        <v>0.44444444444444442</v>
      </c>
      <c r="AH110" s="21">
        <f t="shared" si="15"/>
        <v>8.3305915174567823E-3</v>
      </c>
      <c r="AI110" s="21">
        <f t="shared" si="16"/>
        <v>7.9906909990528317E-3</v>
      </c>
      <c r="AJ110" s="21">
        <f t="shared" si="17"/>
        <v>7.5210875711066282E-3</v>
      </c>
    </row>
    <row r="111" spans="14:36" x14ac:dyDescent="0.2">
      <c r="N111" s="111"/>
      <c r="O111" s="111"/>
      <c r="AF111" s="24">
        <f>_xll.qlCalendarAdvance(Calendar,AF110,"1d","mf",,Trigger)</f>
        <v>42887</v>
      </c>
      <c r="AG111" s="25">
        <f>_xll.qlDayCounterYearFraction(DayCounter,SettlementDate,AF111,,,Trigger)</f>
        <v>0.44722222222222224</v>
      </c>
      <c r="AH111" s="21">
        <f t="shared" si="15"/>
        <v>8.3305915174567823E-3</v>
      </c>
      <c r="AI111" s="21">
        <f t="shared" si="16"/>
        <v>8.0057976887596746E-3</v>
      </c>
      <c r="AJ111" s="21">
        <f t="shared" si="17"/>
        <v>7.532580402689372E-3</v>
      </c>
    </row>
    <row r="112" spans="14:36" x14ac:dyDescent="0.2">
      <c r="N112" s="111"/>
      <c r="O112" s="111"/>
      <c r="AF112" s="24">
        <f>_xll.qlCalendarAdvance(Calendar,AF111,"1d","mf",,Trigger)</f>
        <v>42888</v>
      </c>
      <c r="AG112" s="25">
        <f>_xll.qlDayCounterYearFraction(DayCounter,SettlementDate,AF112,,,Trigger)</f>
        <v>0.45</v>
      </c>
      <c r="AH112" s="21">
        <f t="shared" si="15"/>
        <v>8.3305915174567823E-3</v>
      </c>
      <c r="AI112" s="21">
        <f t="shared" si="16"/>
        <v>8.0209043784665156E-3</v>
      </c>
      <c r="AJ112" s="21">
        <f t="shared" si="17"/>
        <v>7.5441683358016967E-3</v>
      </c>
    </row>
    <row r="113" spans="14:36" x14ac:dyDescent="0.2">
      <c r="N113" s="111"/>
      <c r="O113" s="111"/>
      <c r="AF113" s="24">
        <f>_xll.qlCalendarAdvance(Calendar,AF112,"1d","mf",,Trigger)</f>
        <v>42891</v>
      </c>
      <c r="AG113" s="25">
        <f>_xll.qlDayCounterYearFraction(DayCounter,SettlementDate,AF113,,,Trigger)</f>
        <v>0.45833333333333331</v>
      </c>
      <c r="AH113" s="21">
        <f t="shared" si="15"/>
        <v>8.3305915174567823E-3</v>
      </c>
      <c r="AI113" s="21">
        <f t="shared" si="16"/>
        <v>8.0662244475870407E-3</v>
      </c>
      <c r="AJ113" s="21">
        <f t="shared" si="17"/>
        <v>7.57950274431616E-3</v>
      </c>
    </row>
    <row r="114" spans="14:36" x14ac:dyDescent="0.2">
      <c r="N114" s="111"/>
      <c r="O114" s="111"/>
      <c r="AF114" s="24">
        <f>_xll.qlCalendarAdvance(Calendar,AF113,"1d","mf",,Trigger)</f>
        <v>42892</v>
      </c>
      <c r="AG114" s="25">
        <f>_xll.qlDayCounterYearFraction(DayCounter,SettlementDate,AF114,,,Trigger)</f>
        <v>0.46111111111111114</v>
      </c>
      <c r="AH114" s="21">
        <f t="shared" si="15"/>
        <v>8.3305915174567823E-3</v>
      </c>
      <c r="AI114" s="21">
        <f t="shared" si="16"/>
        <v>8.0813311372938835E-3</v>
      </c>
      <c r="AJ114" s="21">
        <f t="shared" si="17"/>
        <v>7.5914710835468116E-3</v>
      </c>
    </row>
    <row r="115" spans="14:36" x14ac:dyDescent="0.2">
      <c r="N115" s="111"/>
      <c r="O115" s="111"/>
      <c r="AF115" s="24">
        <f>_xll.qlCalendarAdvance(Calendar,AF114,"1d","mf",,Trigger)</f>
        <v>42893</v>
      </c>
      <c r="AG115" s="25">
        <f>_xll.qlDayCounterYearFraction(DayCounter,SettlementDate,AF115,,,Trigger)</f>
        <v>0.46388888888888891</v>
      </c>
      <c r="AH115" s="21">
        <f t="shared" si="15"/>
        <v>8.3305915174567823E-3</v>
      </c>
      <c r="AI115" s="21">
        <f t="shared" si="16"/>
        <v>8.0964378270007263E-3</v>
      </c>
      <c r="AJ115" s="21">
        <f t="shared" si="17"/>
        <v>7.6035345243070443E-3</v>
      </c>
    </row>
    <row r="116" spans="14:36" x14ac:dyDescent="0.2">
      <c r="N116" s="111"/>
      <c r="O116" s="111"/>
      <c r="AF116" s="24">
        <f>_xll.qlCalendarAdvance(Calendar,AF115,"1d","mf",,Trigger)</f>
        <v>42894</v>
      </c>
      <c r="AG116" s="25">
        <f>_xll.qlDayCounterYearFraction(DayCounter,SettlementDate,AF116,,,Trigger)</f>
        <v>0.46666666666666667</v>
      </c>
      <c r="AH116" s="21">
        <f t="shared" si="15"/>
        <v>8.3305915174567823E-3</v>
      </c>
      <c r="AI116" s="21">
        <f t="shared" si="16"/>
        <v>8.1115445167075674E-3</v>
      </c>
      <c r="AJ116" s="21">
        <f t="shared" si="17"/>
        <v>7.6156930665968589E-3</v>
      </c>
    </row>
    <row r="117" spans="14:36" x14ac:dyDescent="0.2">
      <c r="N117" s="111"/>
      <c r="O117" s="111"/>
      <c r="AF117" s="24">
        <f>_xll.qlCalendarAdvance(Calendar,AF116,"1d","mf",,Trigger)</f>
        <v>42895</v>
      </c>
      <c r="AG117" s="25">
        <f>_xll.qlDayCounterYearFraction(DayCounter,SettlementDate,AF117,,,Trigger)</f>
        <v>0.46944444444444444</v>
      </c>
      <c r="AH117" s="21">
        <f t="shared" si="15"/>
        <v>8.3305915174567823E-3</v>
      </c>
      <c r="AI117" s="21">
        <f t="shared" si="16"/>
        <v>8.1266512064144085E-3</v>
      </c>
      <c r="AJ117" s="21">
        <f t="shared" si="17"/>
        <v>7.6279467104162554E-3</v>
      </c>
    </row>
    <row r="118" spans="14:36" x14ac:dyDescent="0.2">
      <c r="N118" s="111"/>
      <c r="O118" s="111"/>
      <c r="AF118" s="24">
        <f>_xll.qlCalendarAdvance(Calendar,AF117,"1d","mf",,Trigger)</f>
        <v>42898</v>
      </c>
      <c r="AG118" s="25">
        <f>_xll.qlDayCounterYearFraction(DayCounter,SettlementDate,AF118,,,Trigger)</f>
        <v>0.4777777777777778</v>
      </c>
      <c r="AH118" s="21">
        <f t="shared" si="15"/>
        <v>8.3305915174567823E-3</v>
      </c>
      <c r="AI118" s="21">
        <f t="shared" si="16"/>
        <v>8.1719712755349352E-3</v>
      </c>
      <c r="AJ118" s="21">
        <f t="shared" si="17"/>
        <v>7.665278251051932E-3</v>
      </c>
    </row>
    <row r="119" spans="14:36" x14ac:dyDescent="0.2">
      <c r="N119" s="112"/>
      <c r="O119" s="111"/>
      <c r="AF119" s="24">
        <f>_xll.qlCalendarAdvance(Calendar,AF118,"1d","mf",,Trigger)</f>
        <v>42899</v>
      </c>
      <c r="AG119" s="25">
        <f>_xll.qlDayCounterYearFraction(DayCounter,SettlementDate,AF119,,,Trigger)</f>
        <v>0.48055555555555557</v>
      </c>
      <c r="AH119" s="21">
        <f t="shared" si="15"/>
        <v>8.3305915174567823E-3</v>
      </c>
      <c r="AI119" s="21">
        <f t="shared" si="16"/>
        <v>8.1870779652417763E-3</v>
      </c>
      <c r="AJ119" s="21">
        <f t="shared" si="17"/>
        <v>7.6779123009896545E-3</v>
      </c>
    </row>
    <row r="120" spans="14:36" x14ac:dyDescent="0.2">
      <c r="N120" s="112"/>
      <c r="O120" s="111"/>
      <c r="AF120" s="24">
        <f>_xll.qlCalendarAdvance(Calendar,AF119,"1d","mf",,Trigger)</f>
        <v>42900</v>
      </c>
      <c r="AG120" s="25">
        <f>_xll.qlDayCounterYearFraction(DayCounter,SettlementDate,AF120,,,Trigger)</f>
        <v>0.48333333333333334</v>
      </c>
      <c r="AH120" s="21">
        <f t="shared" si="15"/>
        <v>8.3305915174567823E-3</v>
      </c>
      <c r="AI120" s="21">
        <f t="shared" si="16"/>
        <v>8.2021846549486192E-3</v>
      </c>
      <c r="AJ120" s="21">
        <f t="shared" si="17"/>
        <v>7.6906414524569571E-3</v>
      </c>
    </row>
    <row r="121" spans="14:36" x14ac:dyDescent="0.2">
      <c r="N121" s="112"/>
      <c r="O121" s="111"/>
      <c r="AF121" s="24">
        <f>_xll.qlCalendarAdvance(Calendar,AF120,"1d","mf",,Trigger)</f>
        <v>42901</v>
      </c>
      <c r="AG121" s="25">
        <f>_xll.qlDayCounterYearFraction(DayCounter,SettlementDate,AF121,,,Trigger)</f>
        <v>0.4861111111111111</v>
      </c>
      <c r="AH121" s="21">
        <f t="shared" si="15"/>
        <v>8.3305915174567823E-3</v>
      </c>
      <c r="AI121" s="21">
        <f t="shared" si="16"/>
        <v>8.217291344655462E-3</v>
      </c>
      <c r="AJ121" s="21">
        <f t="shared" si="17"/>
        <v>7.7034657054538425E-3</v>
      </c>
    </row>
    <row r="122" spans="14:36" x14ac:dyDescent="0.2">
      <c r="N122" s="112"/>
      <c r="O122" s="111"/>
      <c r="AF122" s="24">
        <f>_xll.qlCalendarAdvance(Calendar,AF121,"1d","mf",,Trigger)</f>
        <v>42902</v>
      </c>
      <c r="AG122" s="25">
        <f>_xll.qlDayCounterYearFraction(DayCounter,SettlementDate,AF122,,,Trigger)</f>
        <v>0.48888888888888887</v>
      </c>
      <c r="AH122" s="21">
        <f t="shared" si="15"/>
        <v>8.3305915174567823E-3</v>
      </c>
      <c r="AI122" s="21">
        <f t="shared" si="16"/>
        <v>8.2323980343623031E-3</v>
      </c>
      <c r="AJ122" s="21">
        <f t="shared" si="17"/>
        <v>7.7163850599803099E-3</v>
      </c>
    </row>
    <row r="123" spans="14:36" x14ac:dyDescent="0.2">
      <c r="N123" s="112"/>
      <c r="O123" s="111"/>
      <c r="AF123" s="24">
        <f>_xll.qlCalendarAdvance(Calendar,AF122,"1d","mf",,Trigger)</f>
        <v>42905</v>
      </c>
      <c r="AG123" s="25">
        <f>_xll.qlDayCounterYearFraction(DayCounter,SettlementDate,AF123,,,Trigger)</f>
        <v>0.49722222222222223</v>
      </c>
      <c r="AH123" s="21">
        <f t="shared" si="15"/>
        <v>8.3305915174567823E-3</v>
      </c>
      <c r="AI123" s="21">
        <f t="shared" si="16"/>
        <v>8.2777181034828298E-3</v>
      </c>
      <c r="AJ123" s="21">
        <f t="shared" si="17"/>
        <v>7.7557137327371999E-3</v>
      </c>
    </row>
    <row r="124" spans="14:36" x14ac:dyDescent="0.2">
      <c r="N124" s="112"/>
      <c r="O124" s="111"/>
      <c r="AF124" s="24">
        <f>_xll.qlCalendarAdvance(Calendar,AF123,"1d","mf",,Trigger)</f>
        <v>42906</v>
      </c>
      <c r="AG124" s="25">
        <f>_xll.qlDayCounterYearFraction(DayCounter,SettlementDate,AF124,,,Trigger)</f>
        <v>0.5</v>
      </c>
      <c r="AH124" s="21">
        <f t="shared" si="15"/>
        <v>8.3305915174567823E-3</v>
      </c>
      <c r="AI124" s="21">
        <f t="shared" si="16"/>
        <v>8.2928247931896709E-3</v>
      </c>
      <c r="AJ124" s="21">
        <f t="shared" si="17"/>
        <v>7.7690134933819932E-3</v>
      </c>
    </row>
    <row r="125" spans="14:36" x14ac:dyDescent="0.2">
      <c r="N125" s="112"/>
      <c r="O125" s="112"/>
      <c r="AF125" s="24">
        <f>_xll.qlCalendarAdvance(Calendar,AF124,"1d","mf",,Trigger)</f>
        <v>42907</v>
      </c>
      <c r="AG125" s="25">
        <f>_xll.qlDayCounterYearFraction(DayCounter,SettlementDate,AF125,,,Trigger)</f>
        <v>0.50277777777777777</v>
      </c>
      <c r="AH125" s="21">
        <f t="shared" si="15"/>
        <v>8.3305915174567823E-3</v>
      </c>
      <c r="AI125" s="21">
        <f t="shared" si="16"/>
        <v>8.307931482896512E-3</v>
      </c>
      <c r="AJ125" s="21">
        <f t="shared" si="17"/>
        <v>7.7824083555563684E-3</v>
      </c>
    </row>
    <row r="126" spans="14:36" x14ac:dyDescent="0.2">
      <c r="N126" s="112"/>
      <c r="O126" s="112"/>
      <c r="AF126" s="24">
        <f>_xll.qlCalendarAdvance(Calendar,AF125,"1d","mf",,Trigger)</f>
        <v>42908</v>
      </c>
      <c r="AG126" s="25">
        <f>_xll.qlDayCounterYearFraction(DayCounter,SettlementDate,AF126,,,Trigger)</f>
        <v>0.50555555555555554</v>
      </c>
      <c r="AH126" s="21">
        <f t="shared" si="15"/>
        <v>8.3305915174567823E-3</v>
      </c>
      <c r="AI126" s="21">
        <f t="shared" si="16"/>
        <v>8.3230381726033548E-3</v>
      </c>
      <c r="AJ126" s="21">
        <f t="shared" si="17"/>
        <v>7.7958983192603238E-3</v>
      </c>
    </row>
    <row r="127" spans="14:36" x14ac:dyDescent="0.2">
      <c r="N127" s="112"/>
      <c r="O127" s="112"/>
      <c r="AF127" s="24">
        <f>_xll.qlCalendarAdvance(Calendar,AF126,"1d","mf",,Trigger)</f>
        <v>42909</v>
      </c>
      <c r="AG127" s="25">
        <f>_xll.qlDayCounterYearFraction(DayCounter,SettlementDate,AF127,,,Trigger)</f>
        <v>0.5083333333333333</v>
      </c>
      <c r="AH127" s="21">
        <f t="shared" si="15"/>
        <v>8.3305915174567823E-3</v>
      </c>
      <c r="AI127" s="21">
        <f t="shared" ref="AI127:AI140" si="18">$W$10+$W$9*AG127</f>
        <v>8.3381448623101959E-3</v>
      </c>
      <c r="AJ127" s="21">
        <f t="shared" ref="AJ127:AJ140" si="19">($W$5+$W$4*AG127+$W$3*AG127^2)</f>
        <v>7.809483384493862E-3</v>
      </c>
    </row>
    <row r="128" spans="14:36" x14ac:dyDescent="0.2">
      <c r="N128" s="112"/>
      <c r="O128" s="112"/>
      <c r="AF128" s="24">
        <f>_xll.qlCalendarAdvance(Calendar,AF127,"1d","mf",,Trigger)</f>
        <v>42912</v>
      </c>
      <c r="AG128" s="25">
        <f>_xll.qlDayCounterYearFraction(DayCounter,SettlementDate,AF128,,,Trigger)</f>
        <v>0.51666666666666672</v>
      </c>
      <c r="AH128" s="21">
        <f t="shared" si="15"/>
        <v>8.3305915174567823E-3</v>
      </c>
      <c r="AI128" s="21">
        <f t="shared" si="18"/>
        <v>8.3834649314307227E-3</v>
      </c>
      <c r="AJ128" s="21">
        <f t="shared" si="19"/>
        <v>7.8508091893719645E-3</v>
      </c>
    </row>
    <row r="129" spans="14:36" x14ac:dyDescent="0.2">
      <c r="N129" s="112"/>
      <c r="O129" s="112"/>
      <c r="AF129" s="24">
        <f>_xll.qlCalendarAdvance(Calendar,AF128,"1d","mf",,Trigger)</f>
        <v>42913</v>
      </c>
      <c r="AG129" s="25">
        <f>_xll.qlDayCounterYearFraction(DayCounter,SettlementDate,AF129,,,Trigger)</f>
        <v>0.51944444444444449</v>
      </c>
      <c r="AH129" s="21">
        <f t="shared" si="15"/>
        <v>8.3305915174567823E-3</v>
      </c>
      <c r="AI129" s="21">
        <f t="shared" si="18"/>
        <v>8.3985716211375655E-3</v>
      </c>
      <c r="AJ129" s="21">
        <f t="shared" si="19"/>
        <v>7.8647746607238278E-3</v>
      </c>
    </row>
    <row r="130" spans="14:36" x14ac:dyDescent="0.2">
      <c r="N130" s="112"/>
      <c r="O130" s="112"/>
      <c r="AF130" s="24">
        <f>_xll.qlCalendarAdvance(Calendar,AF129,"1d","mf",,Trigger)</f>
        <v>42914</v>
      </c>
      <c r="AG130" s="25">
        <f>_xll.qlDayCounterYearFraction(DayCounter,SettlementDate,AF130,,,Trigger)</f>
        <v>0.52222222222222225</v>
      </c>
      <c r="AH130" s="21">
        <f t="shared" si="15"/>
        <v>8.3305915174567823E-3</v>
      </c>
      <c r="AI130" s="21">
        <f t="shared" si="18"/>
        <v>8.4136783108444066E-3</v>
      </c>
      <c r="AJ130" s="21">
        <f t="shared" si="19"/>
        <v>7.8788352336052747E-3</v>
      </c>
    </row>
    <row r="131" spans="14:36" x14ac:dyDescent="0.2">
      <c r="N131" s="112"/>
      <c r="O131" s="112"/>
      <c r="AF131" s="24">
        <f>_xll.qlCalendarAdvance(Calendar,AF130,"1d","mf",,Trigger)</f>
        <v>42915</v>
      </c>
      <c r="AG131" s="25">
        <f>_xll.qlDayCounterYearFraction(DayCounter,SettlementDate,AF131,,,Trigger)</f>
        <v>0.52500000000000002</v>
      </c>
      <c r="AH131" s="21">
        <f t="shared" ref="AH131:AH194" si="20">$W$13</f>
        <v>8.3305915174567823E-3</v>
      </c>
      <c r="AI131" s="21">
        <f t="shared" si="18"/>
        <v>8.4287850005512477E-3</v>
      </c>
      <c r="AJ131" s="21">
        <f t="shared" si="19"/>
        <v>7.8929909080163018E-3</v>
      </c>
    </row>
    <row r="132" spans="14:36" x14ac:dyDescent="0.2">
      <c r="N132" s="112"/>
      <c r="O132" s="112"/>
      <c r="AF132" s="24">
        <f>_xll.qlCalendarAdvance(Calendar,AF131,"1d","mf",,Trigger)</f>
        <v>42916</v>
      </c>
      <c r="AG132" s="25">
        <f>_xll.qlDayCounterYearFraction(DayCounter,SettlementDate,AF132,,,Trigger)</f>
        <v>0.52777777777777779</v>
      </c>
      <c r="AH132" s="21">
        <f t="shared" si="20"/>
        <v>8.3305915174567823E-3</v>
      </c>
      <c r="AI132" s="21">
        <f t="shared" si="18"/>
        <v>8.4438916902580905E-3</v>
      </c>
      <c r="AJ132" s="21">
        <f t="shared" si="19"/>
        <v>7.9072416839569108E-3</v>
      </c>
    </row>
    <row r="133" spans="14:36" x14ac:dyDescent="0.2">
      <c r="N133" s="112"/>
      <c r="O133" s="112"/>
      <c r="AF133" s="24">
        <f>_xll.qlCalendarAdvance(Calendar,AF132,"1d","mf",,Trigger)</f>
        <v>42919</v>
      </c>
      <c r="AG133" s="25">
        <f>_xll.qlDayCounterYearFraction(DayCounter,SettlementDate,AF133,,,Trigger)</f>
        <v>0.53611111111111109</v>
      </c>
      <c r="AH133" s="21">
        <f t="shared" si="20"/>
        <v>8.3305915174567823E-3</v>
      </c>
      <c r="AI133" s="21">
        <f t="shared" si="18"/>
        <v>8.4892117593786155E-3</v>
      </c>
      <c r="AJ133" s="21">
        <f t="shared" si="19"/>
        <v>7.9505646209562259E-3</v>
      </c>
    </row>
    <row r="134" spans="14:36" x14ac:dyDescent="0.2">
      <c r="N134" s="112"/>
      <c r="O134" s="112"/>
      <c r="AF134" s="24">
        <f>_xll.qlCalendarAdvance(Calendar,AF133,"1d","mf",,Trigger)</f>
        <v>42920</v>
      </c>
      <c r="AG134" s="25">
        <f>_xll.qlDayCounterYearFraction(DayCounter,SettlementDate,AF134,,,Trigger)</f>
        <v>0.53888888888888886</v>
      </c>
      <c r="AH134" s="21">
        <f t="shared" si="20"/>
        <v>8.3305915174567823E-3</v>
      </c>
      <c r="AI134" s="21">
        <f t="shared" si="18"/>
        <v>8.5043184490854584E-3</v>
      </c>
      <c r="AJ134" s="21">
        <f t="shared" si="19"/>
        <v>7.9651958030151609E-3</v>
      </c>
    </row>
    <row r="135" spans="14:36" x14ac:dyDescent="0.2">
      <c r="O135" s="112"/>
      <c r="AF135" s="24">
        <f>_xll.qlCalendarAdvance(Calendar,AF134,"1d","mf",,Trigger)</f>
        <v>42921</v>
      </c>
      <c r="AG135" s="25">
        <f>_xll.qlDayCounterYearFraction(DayCounter,SettlementDate,AF135,,,Trigger)</f>
        <v>0.54166666666666663</v>
      </c>
      <c r="AH135" s="21">
        <f t="shared" si="20"/>
        <v>8.3305915174567823E-3</v>
      </c>
      <c r="AI135" s="21">
        <f t="shared" si="18"/>
        <v>8.5194251387922994E-3</v>
      </c>
      <c r="AJ135" s="21">
        <f t="shared" si="19"/>
        <v>7.9799220866036778E-3</v>
      </c>
    </row>
    <row r="136" spans="14:36" x14ac:dyDescent="0.2">
      <c r="O136" s="112"/>
      <c r="AF136" s="24">
        <f>_xll.qlCalendarAdvance(Calendar,AF135,"1d","mf",,Trigger)</f>
        <v>42922</v>
      </c>
      <c r="AG136" s="25">
        <f>_xll.qlDayCounterYearFraction(DayCounter,SettlementDate,AF136,,,Trigger)</f>
        <v>0.5444444444444444</v>
      </c>
      <c r="AH136" s="21">
        <f t="shared" si="20"/>
        <v>8.3305915174567823E-3</v>
      </c>
      <c r="AI136" s="21">
        <f t="shared" si="18"/>
        <v>8.5345318284991423E-3</v>
      </c>
      <c r="AJ136" s="21">
        <f t="shared" si="19"/>
        <v>7.9947434717217748E-3</v>
      </c>
    </row>
    <row r="137" spans="14:36" x14ac:dyDescent="0.2">
      <c r="O137" s="112"/>
      <c r="AF137" s="24">
        <f>_xll.qlCalendarAdvance(Calendar,AF136,"1d","mf",,Trigger)</f>
        <v>42923</v>
      </c>
      <c r="AG137" s="25">
        <f>_xll.qlDayCounterYearFraction(DayCounter,SettlementDate,AF137,,,Trigger)</f>
        <v>0.54722222222222228</v>
      </c>
      <c r="AH137" s="21">
        <f t="shared" si="20"/>
        <v>8.3305915174567823E-3</v>
      </c>
      <c r="AI137" s="21">
        <f t="shared" si="18"/>
        <v>8.5496385182059834E-3</v>
      </c>
      <c r="AJ137" s="21">
        <f t="shared" si="19"/>
        <v>8.0096599583694555E-3</v>
      </c>
    </row>
    <row r="138" spans="14:36" x14ac:dyDescent="0.2">
      <c r="O138" s="112"/>
      <c r="AF138" s="24">
        <f>_xll.qlCalendarAdvance(Calendar,AF137,"1d","mf",,Trigger)</f>
        <v>42926</v>
      </c>
      <c r="AG138" s="25">
        <f>_xll.qlDayCounterYearFraction(DayCounter,SettlementDate,AF138,,,Trigger)</f>
        <v>0.55555555555555558</v>
      </c>
      <c r="AH138" s="21">
        <f t="shared" si="20"/>
        <v>8.3305915174567823E-3</v>
      </c>
      <c r="AI138" s="21">
        <f t="shared" si="18"/>
        <v>8.5949585873265101E-3</v>
      </c>
      <c r="AJ138" s="21">
        <f t="shared" si="19"/>
        <v>8.054980027489984E-3</v>
      </c>
    </row>
    <row r="139" spans="14:36" x14ac:dyDescent="0.2">
      <c r="O139" s="112"/>
      <c r="AF139" s="24">
        <f>_xll.qlCalendarAdvance(Calendar,AF138,"1d","mf",,Trigger)</f>
        <v>42927</v>
      </c>
      <c r="AG139" s="25">
        <f>_xll.qlDayCounterYearFraction(DayCounter,SettlementDate,AF139,,,Trigger)</f>
        <v>0.55833333333333335</v>
      </c>
      <c r="AH139" s="21">
        <f t="shared" si="20"/>
        <v>8.3305915174567823E-3</v>
      </c>
      <c r="AI139" s="21">
        <f t="shared" si="18"/>
        <v>8.6100652770333512E-3</v>
      </c>
      <c r="AJ139" s="21">
        <f t="shared" si="19"/>
        <v>8.070276920255989E-3</v>
      </c>
    </row>
    <row r="140" spans="14:36" x14ac:dyDescent="0.2">
      <c r="O140" s="112"/>
      <c r="AF140" s="24">
        <f>_xll.qlCalendarAdvance(Calendar,AF139,"1d","mf",,Trigger)</f>
        <v>42928</v>
      </c>
      <c r="AG140" s="25">
        <f>_xll.qlDayCounterYearFraction(DayCounter,SettlementDate,AF140,,,Trigger)</f>
        <v>0.56111111111111112</v>
      </c>
      <c r="AH140" s="21">
        <f t="shared" si="20"/>
        <v>8.3305915174567823E-3</v>
      </c>
      <c r="AI140" s="21">
        <f t="shared" si="18"/>
        <v>8.625171966740194E-3</v>
      </c>
      <c r="AJ140" s="21">
        <f t="shared" si="19"/>
        <v>8.0856689145515775E-3</v>
      </c>
    </row>
    <row r="141" spans="14:36" x14ac:dyDescent="0.2">
      <c r="AF141" s="24">
        <f>_xll.qlCalendarAdvance(Calendar,AF140,"1d","mf",,Trigger)</f>
        <v>42929</v>
      </c>
      <c r="AG141" s="25">
        <f>_xll.qlDayCounterYearFraction(DayCounter,SettlementDate,AF141,,,Trigger)</f>
        <v>0.56388888888888888</v>
      </c>
      <c r="AH141" s="21">
        <f t="shared" si="20"/>
        <v>8.3305915174567823E-3</v>
      </c>
      <c r="AI141" s="21">
        <f t="shared" ref="AI141:AI204" si="21">$W$10+$W$9*AG141</f>
        <v>8.6402786564470351E-3</v>
      </c>
      <c r="AJ141" s="21">
        <f t="shared" ref="AJ141:AJ204" si="22">($W$5+$W$4*AG141+$W$3*AG141^2)</f>
        <v>8.1011560103767463E-3</v>
      </c>
    </row>
    <row r="142" spans="14:36" x14ac:dyDescent="0.2">
      <c r="AF142" s="24">
        <f>_xll.qlCalendarAdvance(Calendar,AF141,"1d","mf",,Trigger)</f>
        <v>42930</v>
      </c>
      <c r="AG142" s="25">
        <f>_xll.qlDayCounterYearFraction(DayCounter,SettlementDate,AF142,,,Trigger)</f>
        <v>0.56666666666666665</v>
      </c>
      <c r="AH142" s="21">
        <f t="shared" si="20"/>
        <v>8.3305915174567823E-3</v>
      </c>
      <c r="AI142" s="21">
        <f t="shared" si="21"/>
        <v>8.6553853461538779E-3</v>
      </c>
      <c r="AJ142" s="21">
        <f t="shared" si="22"/>
        <v>8.116738207731497E-3</v>
      </c>
    </row>
    <row r="143" spans="14:36" x14ac:dyDescent="0.2">
      <c r="AF143" s="24">
        <f>_xll.qlCalendarAdvance(Calendar,AF142,"1d","mf",,Trigger)</f>
        <v>42933</v>
      </c>
      <c r="AG143" s="25">
        <f>_xll.qlDayCounterYearFraction(DayCounter,SettlementDate,AF143,,,Trigger)</f>
        <v>0.57499999999999996</v>
      </c>
      <c r="AH143" s="21">
        <f t="shared" si="20"/>
        <v>8.3305915174567823E-3</v>
      </c>
      <c r="AI143" s="21">
        <f t="shared" si="21"/>
        <v>8.700705415274403E-3</v>
      </c>
      <c r="AJ143" s="21">
        <f t="shared" si="22"/>
        <v>8.1640554089732371E-3</v>
      </c>
    </row>
    <row r="144" spans="14:36" x14ac:dyDescent="0.2">
      <c r="AF144" s="24">
        <f>_xll.qlCalendarAdvance(Calendar,AF143,"1d","mf",,Trigger)</f>
        <v>42934</v>
      </c>
      <c r="AG144" s="25">
        <f>_xll.qlDayCounterYearFraction(DayCounter,SettlementDate,AF144,,,Trigger)</f>
        <v>0.57777777777777772</v>
      </c>
      <c r="AH144" s="21">
        <f t="shared" si="20"/>
        <v>8.3305915174567823E-3</v>
      </c>
      <c r="AI144" s="21">
        <f t="shared" si="21"/>
        <v>8.7158121049812458E-3</v>
      </c>
      <c r="AJ144" s="21">
        <f t="shared" si="22"/>
        <v>8.1800180124463155E-3</v>
      </c>
    </row>
    <row r="145" spans="32:36" x14ac:dyDescent="0.2">
      <c r="AF145" s="24">
        <f>_xll.qlCalendarAdvance(Calendar,AF144,"1d","mf",,Trigger)</f>
        <v>42935</v>
      </c>
      <c r="AG145" s="25">
        <f>_xll.qlDayCounterYearFraction(DayCounter,SettlementDate,AF145,,,Trigger)</f>
        <v>0.5805555555555556</v>
      </c>
      <c r="AH145" s="21">
        <f t="shared" si="20"/>
        <v>8.3305915174567823E-3</v>
      </c>
      <c r="AI145" s="21">
        <f t="shared" si="21"/>
        <v>8.7309187946880869E-3</v>
      </c>
      <c r="AJ145" s="21">
        <f t="shared" si="22"/>
        <v>8.1960757174489723E-3</v>
      </c>
    </row>
    <row r="146" spans="32:36" x14ac:dyDescent="0.2">
      <c r="AF146" s="24">
        <f>_xll.qlCalendarAdvance(Calendar,AF145,"1d","mf",,Trigger)</f>
        <v>42936</v>
      </c>
      <c r="AG146" s="25">
        <f>_xll.qlDayCounterYearFraction(DayCounter,SettlementDate,AF146,,,Trigger)</f>
        <v>0.58333333333333337</v>
      </c>
      <c r="AH146" s="21">
        <f t="shared" si="20"/>
        <v>8.3305915174567823E-3</v>
      </c>
      <c r="AI146" s="21">
        <f t="shared" si="21"/>
        <v>8.7460254843949297E-3</v>
      </c>
      <c r="AJ146" s="21">
        <f t="shared" si="22"/>
        <v>8.2122285239812128E-3</v>
      </c>
    </row>
    <row r="147" spans="32:36" x14ac:dyDescent="0.2">
      <c r="AF147" s="24">
        <f>_xll.qlCalendarAdvance(Calendar,AF146,"1d","mf",,Trigger)</f>
        <v>42937</v>
      </c>
      <c r="AG147" s="25">
        <f>_xll.qlDayCounterYearFraction(DayCounter,SettlementDate,AF147,,,Trigger)</f>
        <v>0.58611111111111114</v>
      </c>
      <c r="AH147" s="21">
        <f t="shared" si="20"/>
        <v>8.3305915174567823E-3</v>
      </c>
      <c r="AI147" s="21">
        <f t="shared" si="21"/>
        <v>8.7611321741017708E-3</v>
      </c>
      <c r="AJ147" s="21">
        <f t="shared" si="22"/>
        <v>8.2284764320430352E-3</v>
      </c>
    </row>
    <row r="148" spans="32:36" x14ac:dyDescent="0.2">
      <c r="AF148" s="24">
        <f>_xll.qlCalendarAdvance(Calendar,AF147,"1d","mf",,Trigger)</f>
        <v>42940</v>
      </c>
      <c r="AG148" s="25">
        <f>_xll.qlDayCounterYearFraction(DayCounter,SettlementDate,AF148,,,Trigger)</f>
        <v>0.59444444444444444</v>
      </c>
      <c r="AH148" s="21">
        <f t="shared" si="20"/>
        <v>8.3305915174567823E-3</v>
      </c>
      <c r="AI148" s="21">
        <f t="shared" si="21"/>
        <v>8.8064522432222958E-3</v>
      </c>
      <c r="AJ148" s="21">
        <f t="shared" si="22"/>
        <v>8.2777907654059887E-3</v>
      </c>
    </row>
    <row r="149" spans="32:36" x14ac:dyDescent="0.2">
      <c r="AF149" s="24">
        <f>_xll.qlCalendarAdvance(Calendar,AF148,"1d","mf",,Trigger)</f>
        <v>42941</v>
      </c>
      <c r="AG149" s="25">
        <f>_xll.qlDayCounterYearFraction(DayCounter,SettlementDate,AF149,,,Trigger)</f>
        <v>0.59722222222222221</v>
      </c>
      <c r="AH149" s="21">
        <f t="shared" si="20"/>
        <v>8.3305915174567823E-3</v>
      </c>
      <c r="AI149" s="21">
        <f t="shared" si="21"/>
        <v>8.8215589329291386E-3</v>
      </c>
      <c r="AJ149" s="21">
        <f t="shared" si="22"/>
        <v>8.2944190795861371E-3</v>
      </c>
    </row>
    <row r="150" spans="32:36" x14ac:dyDescent="0.2">
      <c r="AF150" s="24">
        <f>_xll.qlCalendarAdvance(Calendar,AF149,"1d","mf",,Trigger)</f>
        <v>42942</v>
      </c>
      <c r="AG150" s="25">
        <f>_xll.qlDayCounterYearFraction(DayCounter,SettlementDate,AF150,,,Trigger)</f>
        <v>0.6</v>
      </c>
      <c r="AH150" s="21">
        <f t="shared" si="20"/>
        <v>8.3305915174567823E-3</v>
      </c>
      <c r="AI150" s="21">
        <f t="shared" si="21"/>
        <v>8.8366656226359815E-3</v>
      </c>
      <c r="AJ150" s="21">
        <f t="shared" si="22"/>
        <v>8.3111424952958656E-3</v>
      </c>
    </row>
    <row r="151" spans="32:36" x14ac:dyDescent="0.2">
      <c r="AF151" s="24">
        <f>_xll.qlCalendarAdvance(Calendar,AF150,"1d","mf",,Trigger)</f>
        <v>42943</v>
      </c>
      <c r="AG151" s="25">
        <f>_xll.qlDayCounterYearFraction(DayCounter,SettlementDate,AF151,,,Trigger)</f>
        <v>0.60277777777777775</v>
      </c>
      <c r="AH151" s="21">
        <f t="shared" si="20"/>
        <v>8.3305915174567823E-3</v>
      </c>
      <c r="AI151" s="21">
        <f t="shared" si="21"/>
        <v>8.8517723123428226E-3</v>
      </c>
      <c r="AJ151" s="21">
        <f t="shared" si="22"/>
        <v>8.3279610125351761E-3</v>
      </c>
    </row>
    <row r="152" spans="32:36" x14ac:dyDescent="0.2">
      <c r="AF152" s="24">
        <f>_xll.qlCalendarAdvance(Calendar,AF151,"1d","mf",,Trigger)</f>
        <v>42944</v>
      </c>
      <c r="AG152" s="25">
        <f>_xll.qlDayCounterYearFraction(DayCounter,SettlementDate,AF152,,,Trigger)</f>
        <v>0.60555555555555551</v>
      </c>
      <c r="AH152" s="21">
        <f t="shared" si="20"/>
        <v>8.3305915174567823E-3</v>
      </c>
      <c r="AI152" s="21">
        <f t="shared" si="21"/>
        <v>8.8668790020496636E-3</v>
      </c>
      <c r="AJ152" s="21">
        <f t="shared" si="22"/>
        <v>8.3448746313040702E-3</v>
      </c>
    </row>
    <row r="153" spans="32:36" x14ac:dyDescent="0.2">
      <c r="AF153" s="24">
        <f>_xll.qlCalendarAdvance(Calendar,AF152,"1d","mf",,Trigger)</f>
        <v>42947</v>
      </c>
      <c r="AG153" s="25">
        <f>_xll.qlDayCounterYearFraction(DayCounter,SettlementDate,AF153,,,Trigger)</f>
        <v>0.61388888888888893</v>
      </c>
      <c r="AH153" s="21">
        <f t="shared" si="20"/>
        <v>8.3305915174567823E-3</v>
      </c>
      <c r="AI153" s="21">
        <f t="shared" si="21"/>
        <v>8.9121990711701904E-3</v>
      </c>
      <c r="AJ153" s="21">
        <f t="shared" si="22"/>
        <v>8.3961860967882353E-3</v>
      </c>
    </row>
    <row r="154" spans="32:36" x14ac:dyDescent="0.2">
      <c r="AF154" s="24">
        <f>_xll.qlCalendarAdvance(Calendar,AF153,"1d","mf",,Trigger)</f>
        <v>42948</v>
      </c>
      <c r="AG154" s="25">
        <f>_xll.qlDayCounterYearFraction(DayCounter,SettlementDate,AF154,,,Trigger)</f>
        <v>0.6166666666666667</v>
      </c>
      <c r="AH154" s="21">
        <f t="shared" si="20"/>
        <v>8.3305915174567823E-3</v>
      </c>
      <c r="AI154" s="21">
        <f t="shared" si="21"/>
        <v>8.9273057608770332E-3</v>
      </c>
      <c r="AJ154" s="21">
        <f t="shared" si="22"/>
        <v>8.4134801216754554E-3</v>
      </c>
    </row>
    <row r="155" spans="32:36" x14ac:dyDescent="0.2">
      <c r="AF155" s="24">
        <f>_xll.qlCalendarAdvance(Calendar,AF154,"1d","mf",,Trigger)</f>
        <v>42949</v>
      </c>
      <c r="AG155" s="25">
        <f>_xll.qlDayCounterYearFraction(DayCounter,SettlementDate,AF155,,,Trigger)</f>
        <v>0.61944444444444446</v>
      </c>
      <c r="AH155" s="21">
        <f t="shared" si="20"/>
        <v>8.3305915174567823E-3</v>
      </c>
      <c r="AI155" s="21">
        <f t="shared" si="21"/>
        <v>8.9424124505838743E-3</v>
      </c>
      <c r="AJ155" s="21">
        <f t="shared" si="22"/>
        <v>8.4308692480922556E-3</v>
      </c>
    </row>
    <row r="156" spans="32:36" x14ac:dyDescent="0.2">
      <c r="AF156" s="24">
        <f>_xll.qlCalendarAdvance(Calendar,AF155,"1d","mf",,Trigger)</f>
        <v>42950</v>
      </c>
      <c r="AG156" s="25">
        <f>_xll.qlDayCounterYearFraction(DayCounter,SettlementDate,AF156,,,Trigger)</f>
        <v>0.62222222222222223</v>
      </c>
      <c r="AH156" s="21">
        <f t="shared" si="20"/>
        <v>8.3305915174567823E-3</v>
      </c>
      <c r="AI156" s="21">
        <f t="shared" si="21"/>
        <v>8.9575191402907171E-3</v>
      </c>
      <c r="AJ156" s="21">
        <f t="shared" si="22"/>
        <v>8.4483534760386361E-3</v>
      </c>
    </row>
    <row r="157" spans="32:36" x14ac:dyDescent="0.2">
      <c r="AF157" s="24">
        <f>_xll.qlCalendarAdvance(Calendar,AF156,"1d","mf",,Trigger)</f>
        <v>42951</v>
      </c>
      <c r="AG157" s="25">
        <f>_xll.qlDayCounterYearFraction(DayCounter,SettlementDate,AF157,,,Trigger)</f>
        <v>0.625</v>
      </c>
      <c r="AH157" s="21">
        <f t="shared" si="20"/>
        <v>8.3305915174567823E-3</v>
      </c>
      <c r="AI157" s="21">
        <f t="shared" si="21"/>
        <v>8.9726258299975582E-3</v>
      </c>
      <c r="AJ157" s="21">
        <f t="shared" si="22"/>
        <v>8.4659328055146001E-3</v>
      </c>
    </row>
    <row r="158" spans="32:36" x14ac:dyDescent="0.2">
      <c r="AF158" s="24">
        <f>_xll.qlCalendarAdvance(Calendar,AF157,"1d","mf",,Trigger)</f>
        <v>42954</v>
      </c>
      <c r="AG158" s="25">
        <f>_xll.qlDayCounterYearFraction(DayCounter,SettlementDate,AF158,,,Trigger)</f>
        <v>0.6333333333333333</v>
      </c>
      <c r="AH158" s="21">
        <f t="shared" si="20"/>
        <v>8.3305915174567823E-3</v>
      </c>
      <c r="AI158" s="21">
        <f t="shared" si="21"/>
        <v>9.0179458991180832E-3</v>
      </c>
      <c r="AJ158" s="21">
        <f t="shared" si="22"/>
        <v>8.5192414031199804E-3</v>
      </c>
    </row>
    <row r="159" spans="32:36" x14ac:dyDescent="0.2">
      <c r="AF159" s="24">
        <f>_xll.qlCalendarAdvance(Calendar,AF158,"1d","mf",,Trigger)</f>
        <v>42955</v>
      </c>
      <c r="AG159" s="25">
        <f>_xll.qlDayCounterYearFraction(DayCounter,SettlementDate,AF159,,,Trigger)</f>
        <v>0.63611111111111107</v>
      </c>
      <c r="AH159" s="21">
        <f t="shared" si="20"/>
        <v>8.3305915174567823E-3</v>
      </c>
      <c r="AI159" s="21">
        <f t="shared" si="21"/>
        <v>9.0330525888249261E-3</v>
      </c>
      <c r="AJ159" s="21">
        <f t="shared" si="22"/>
        <v>8.5372011387142687E-3</v>
      </c>
    </row>
    <row r="160" spans="32:36" x14ac:dyDescent="0.2">
      <c r="AF160" s="24">
        <f>_xll.qlCalendarAdvance(Calendar,AF159,"1d","mf",,Trigger)</f>
        <v>42956</v>
      </c>
      <c r="AG160" s="25">
        <f>_xll.qlDayCounterYearFraction(DayCounter,SettlementDate,AF160,,,Trigger)</f>
        <v>0.63888888888888884</v>
      </c>
      <c r="AH160" s="21">
        <f t="shared" si="20"/>
        <v>8.3305915174567823E-3</v>
      </c>
      <c r="AI160" s="21">
        <f t="shared" si="21"/>
        <v>9.0481592785317672E-3</v>
      </c>
      <c r="AJ160" s="21">
        <f t="shared" si="22"/>
        <v>8.5552559758381407E-3</v>
      </c>
    </row>
    <row r="161" spans="32:36" x14ac:dyDescent="0.2">
      <c r="AF161" s="24">
        <f>_xll.qlCalendarAdvance(Calendar,AF160,"1d","mf",,Trigger)</f>
        <v>42957</v>
      </c>
      <c r="AG161" s="25">
        <f>_xll.qlDayCounterYearFraction(DayCounter,SettlementDate,AF161,,,Trigger)</f>
        <v>0.64166666666666672</v>
      </c>
      <c r="AH161" s="21">
        <f t="shared" si="20"/>
        <v>8.3305915174567823E-3</v>
      </c>
      <c r="AI161" s="21">
        <f t="shared" si="21"/>
        <v>9.06326596823861E-3</v>
      </c>
      <c r="AJ161" s="21">
        <f t="shared" si="22"/>
        <v>8.5734059144915928E-3</v>
      </c>
    </row>
    <row r="162" spans="32:36" x14ac:dyDescent="0.2">
      <c r="AF162" s="24">
        <f>_xll.qlCalendarAdvance(Calendar,AF161,"1d","mf",,Trigger)</f>
        <v>42958</v>
      </c>
      <c r="AG162" s="25">
        <f>_xll.qlDayCounterYearFraction(DayCounter,SettlementDate,AF162,,,Trigger)</f>
        <v>0.64444444444444449</v>
      </c>
      <c r="AH162" s="21">
        <f t="shared" si="20"/>
        <v>8.3305915174567823E-3</v>
      </c>
      <c r="AI162" s="21">
        <f t="shared" si="21"/>
        <v>9.0783726579454528E-3</v>
      </c>
      <c r="AJ162" s="21">
        <f t="shared" si="22"/>
        <v>8.5916509546746268E-3</v>
      </c>
    </row>
    <row r="163" spans="32:36" x14ac:dyDescent="0.2">
      <c r="AF163" s="24">
        <f>_xll.qlCalendarAdvance(Calendar,AF162,"1d","mf",,Trigger)</f>
        <v>42961</v>
      </c>
      <c r="AG163" s="25">
        <f>_xll.qlDayCounterYearFraction(DayCounter,SettlementDate,AF163,,,Trigger)</f>
        <v>0.65277777777777779</v>
      </c>
      <c r="AH163" s="21">
        <f t="shared" si="20"/>
        <v>8.3305915174567823E-3</v>
      </c>
      <c r="AI163" s="21">
        <f t="shared" si="21"/>
        <v>9.1236927270659778E-3</v>
      </c>
      <c r="AJ163" s="21">
        <f t="shared" si="22"/>
        <v>8.6469566844012205E-3</v>
      </c>
    </row>
    <row r="164" spans="32:36" x14ac:dyDescent="0.2">
      <c r="AF164" s="24">
        <f>_xll.qlCalendarAdvance(Calendar,AF163,"1d","mf",,Trigger)</f>
        <v>42962</v>
      </c>
      <c r="AG164" s="25">
        <f>_xll.qlDayCounterYearFraction(DayCounter,SettlementDate,AF164,,,Trigger)</f>
        <v>0.65555555555555556</v>
      </c>
      <c r="AH164" s="21">
        <f t="shared" si="20"/>
        <v>8.3305915174567823E-3</v>
      </c>
      <c r="AI164" s="21">
        <f t="shared" si="21"/>
        <v>9.1387994167728206E-3</v>
      </c>
      <c r="AJ164" s="21">
        <f t="shared" si="22"/>
        <v>8.6655821307025805E-3</v>
      </c>
    </row>
    <row r="165" spans="32:36" x14ac:dyDescent="0.2">
      <c r="AF165" s="24">
        <f>_xll.qlCalendarAdvance(Calendar,AF164,"1d","mf",,Trigger)</f>
        <v>42963</v>
      </c>
      <c r="AG165" s="25">
        <f>_xll.qlDayCounterYearFraction(DayCounter,SettlementDate,AF165,,,Trigger)</f>
        <v>0.65833333333333333</v>
      </c>
      <c r="AH165" s="21">
        <f t="shared" si="20"/>
        <v>8.3305915174567823E-3</v>
      </c>
      <c r="AI165" s="21">
        <f t="shared" si="21"/>
        <v>9.1539061064796617E-3</v>
      </c>
      <c r="AJ165" s="21">
        <f t="shared" si="22"/>
        <v>8.6843026785335224E-3</v>
      </c>
    </row>
    <row r="166" spans="32:36" x14ac:dyDescent="0.2">
      <c r="AF166" s="24">
        <f>_xll.qlCalendarAdvance(Calendar,AF165,"1d","mf",,Trigger)</f>
        <v>42964</v>
      </c>
      <c r="AG166" s="25">
        <f>_xll.qlDayCounterYearFraction(DayCounter,SettlementDate,AF166,,,Trigger)</f>
        <v>0.66111111111111109</v>
      </c>
      <c r="AH166" s="21">
        <f t="shared" si="20"/>
        <v>8.3305915174567823E-3</v>
      </c>
      <c r="AI166" s="21">
        <f t="shared" si="21"/>
        <v>9.1690127961865028E-3</v>
      </c>
      <c r="AJ166" s="21">
        <f t="shared" si="22"/>
        <v>8.7031183278940463E-3</v>
      </c>
    </row>
    <row r="167" spans="32:36" x14ac:dyDescent="0.2">
      <c r="AF167" s="24">
        <f>_xll.qlCalendarAdvance(Calendar,AF166,"1d","mf",,Trigger)</f>
        <v>42965</v>
      </c>
      <c r="AG167" s="25">
        <f>_xll.qlDayCounterYearFraction(DayCounter,SettlementDate,AF167,,,Trigger)</f>
        <v>0.66388888888888886</v>
      </c>
      <c r="AH167" s="21">
        <f t="shared" si="20"/>
        <v>8.3305915174567823E-3</v>
      </c>
      <c r="AI167" s="21">
        <f t="shared" si="21"/>
        <v>9.1841194858933457E-3</v>
      </c>
      <c r="AJ167" s="21">
        <f t="shared" si="22"/>
        <v>8.722029078784152E-3</v>
      </c>
    </row>
    <row r="168" spans="32:36" x14ac:dyDescent="0.2">
      <c r="AF168" s="24">
        <f>_xll.qlCalendarAdvance(Calendar,AF167,"1d","mf",,Trigger)</f>
        <v>42968</v>
      </c>
      <c r="AG168" s="25">
        <f>_xll.qlDayCounterYearFraction(DayCounter,SettlementDate,AF168,,,Trigger)</f>
        <v>0.67222222222222228</v>
      </c>
      <c r="AH168" s="21">
        <f t="shared" si="20"/>
        <v>8.3305915174567823E-3</v>
      </c>
      <c r="AI168" s="21">
        <f t="shared" si="21"/>
        <v>9.2294395550138707E-3</v>
      </c>
      <c r="AJ168" s="21">
        <f t="shared" si="22"/>
        <v>8.7793319406319573E-3</v>
      </c>
    </row>
    <row r="169" spans="32:36" x14ac:dyDescent="0.2">
      <c r="AF169" s="24">
        <f>_xll.qlCalendarAdvance(Calendar,AF168,"1d","mf",,Trigger)</f>
        <v>42969</v>
      </c>
      <c r="AG169" s="25">
        <f>_xll.qlDayCounterYearFraction(DayCounter,SettlementDate,AF169,,,Trigger)</f>
        <v>0.67500000000000004</v>
      </c>
      <c r="AH169" s="21">
        <f t="shared" si="20"/>
        <v>8.3305915174567823E-3</v>
      </c>
      <c r="AI169" s="21">
        <f t="shared" si="21"/>
        <v>9.2445462447207135E-3</v>
      </c>
      <c r="AJ169" s="21">
        <f t="shared" si="22"/>
        <v>8.798623097640389E-3</v>
      </c>
    </row>
    <row r="170" spans="32:36" x14ac:dyDescent="0.2">
      <c r="AF170" s="24">
        <f>_xll.qlCalendarAdvance(Calendar,AF169,"1d","mf",,Trigger)</f>
        <v>42970</v>
      </c>
      <c r="AG170" s="25">
        <f>_xll.qlDayCounterYearFraction(DayCounter,SettlementDate,AF170,,,Trigger)</f>
        <v>0.67777777777777781</v>
      </c>
      <c r="AH170" s="21">
        <f t="shared" si="20"/>
        <v>8.3305915174567823E-3</v>
      </c>
      <c r="AI170" s="21">
        <f t="shared" si="21"/>
        <v>9.2596529344275563E-3</v>
      </c>
      <c r="AJ170" s="21">
        <f t="shared" si="22"/>
        <v>8.8180093561784009E-3</v>
      </c>
    </row>
    <row r="171" spans="32:36" x14ac:dyDescent="0.2">
      <c r="AF171" s="24">
        <f>_xll.qlCalendarAdvance(Calendar,AF170,"1d","mf",,Trigger)</f>
        <v>42971</v>
      </c>
      <c r="AG171" s="25">
        <f>_xll.qlDayCounterYearFraction(DayCounter,SettlementDate,AF171,,,Trigger)</f>
        <v>0.68055555555555558</v>
      </c>
      <c r="AH171" s="21">
        <f t="shared" si="20"/>
        <v>8.3305915174567823E-3</v>
      </c>
      <c r="AI171" s="21">
        <f t="shared" si="21"/>
        <v>9.2747596241343974E-3</v>
      </c>
      <c r="AJ171" s="21">
        <f t="shared" si="22"/>
        <v>8.8374907162459965E-3</v>
      </c>
    </row>
    <row r="172" spans="32:36" x14ac:dyDescent="0.2">
      <c r="AF172" s="24">
        <f>_xll.qlCalendarAdvance(Calendar,AF171,"1d","mf",,Trigger)</f>
        <v>42972</v>
      </c>
      <c r="AG172" s="25">
        <f>_xll.qlDayCounterYearFraction(DayCounter,SettlementDate,AF172,,,Trigger)</f>
        <v>0.68333333333333335</v>
      </c>
      <c r="AH172" s="21">
        <f t="shared" si="20"/>
        <v>8.3305915174567823E-3</v>
      </c>
      <c r="AI172" s="21">
        <f t="shared" si="21"/>
        <v>9.2898663138412385E-3</v>
      </c>
      <c r="AJ172" s="21">
        <f t="shared" si="22"/>
        <v>8.8570671778431722E-3</v>
      </c>
    </row>
    <row r="173" spans="32:36" x14ac:dyDescent="0.2">
      <c r="AF173" s="24">
        <f>_xll.qlCalendarAdvance(Calendar,AF172,"1d","mf",,Trigger)</f>
        <v>42976</v>
      </c>
      <c r="AG173" s="25">
        <f>_xll.qlDayCounterYearFraction(DayCounter,SettlementDate,AF173,,,Trigger)</f>
        <v>0.69444444444444442</v>
      </c>
      <c r="AH173" s="21">
        <f t="shared" si="20"/>
        <v>8.3305915174567823E-3</v>
      </c>
      <c r="AI173" s="21">
        <f t="shared" si="21"/>
        <v>9.3502930726686063E-3</v>
      </c>
      <c r="AJ173" s="21">
        <f t="shared" si="22"/>
        <v>8.9363240395276926E-3</v>
      </c>
    </row>
    <row r="174" spans="32:36" x14ac:dyDescent="0.2">
      <c r="AF174" s="24">
        <f>_xll.qlCalendarAdvance(Calendar,AF173,"1d","mf",,Trigger)</f>
        <v>42977</v>
      </c>
      <c r="AG174" s="25">
        <f>_xll.qlDayCounterYearFraction(DayCounter,SettlementDate,AF174,,,Trigger)</f>
        <v>0.69722222222222219</v>
      </c>
      <c r="AH174" s="21">
        <f t="shared" si="20"/>
        <v>8.3305915174567823E-3</v>
      </c>
      <c r="AI174" s="21">
        <f t="shared" si="21"/>
        <v>9.3653997623754474E-3</v>
      </c>
      <c r="AJ174" s="21">
        <f t="shared" si="22"/>
        <v>8.9563760087727762E-3</v>
      </c>
    </row>
    <row r="175" spans="32:36" x14ac:dyDescent="0.2">
      <c r="AF175" s="24">
        <f>_xll.qlCalendarAdvance(Calendar,AF174,"1d","mf",,Trigger)</f>
        <v>42978</v>
      </c>
      <c r="AG175" s="25">
        <f>_xll.qlDayCounterYearFraction(DayCounter,SettlementDate,AF175,,,Trigger)</f>
        <v>0.7</v>
      </c>
      <c r="AH175" s="21">
        <f t="shared" si="20"/>
        <v>8.3305915174567823E-3</v>
      </c>
      <c r="AI175" s="21">
        <f t="shared" si="21"/>
        <v>9.3805064520822903E-3</v>
      </c>
      <c r="AJ175" s="21">
        <f t="shared" si="22"/>
        <v>8.9765230795474417E-3</v>
      </c>
    </row>
    <row r="176" spans="32:36" x14ac:dyDescent="0.2">
      <c r="AF176" s="24">
        <f>_xll.qlCalendarAdvance(Calendar,AF175,"1d","mf",,Trigger)</f>
        <v>42979</v>
      </c>
      <c r="AG176" s="25">
        <f>_xll.qlDayCounterYearFraction(DayCounter,SettlementDate,AF176,,,Trigger)</f>
        <v>0.70277777777777772</v>
      </c>
      <c r="AH176" s="21">
        <f t="shared" si="20"/>
        <v>8.3305915174567823E-3</v>
      </c>
      <c r="AI176" s="21">
        <f t="shared" si="21"/>
        <v>9.3956131417891331E-3</v>
      </c>
      <c r="AJ176" s="21">
        <f t="shared" si="22"/>
        <v>8.9967652518516891E-3</v>
      </c>
    </row>
    <row r="177" spans="32:36" x14ac:dyDescent="0.2">
      <c r="AF177" s="24">
        <f>_xll.qlCalendarAdvance(Calendar,AF176,"1d","mf",,Trigger)</f>
        <v>42982</v>
      </c>
      <c r="AG177" s="25">
        <f>_xll.qlDayCounterYearFraction(DayCounter,SettlementDate,AF177,,,Trigger)</f>
        <v>0.71111111111111114</v>
      </c>
      <c r="AH177" s="21">
        <f t="shared" si="20"/>
        <v>8.3305915174567823E-3</v>
      </c>
      <c r="AI177" s="21">
        <f t="shared" si="21"/>
        <v>9.4409332109096581E-3</v>
      </c>
      <c r="AJ177" s="21">
        <f t="shared" si="22"/>
        <v>9.0580623779419195E-3</v>
      </c>
    </row>
    <row r="178" spans="32:36" x14ac:dyDescent="0.2">
      <c r="AF178" s="24">
        <f>_xll.qlCalendarAdvance(Calendar,AF177,"1d","mf",,Trigger)</f>
        <v>42983</v>
      </c>
      <c r="AG178" s="25">
        <f>_xll.qlDayCounterYearFraction(DayCounter,SettlementDate,AF178,,,Trigger)</f>
        <v>0.71388888888888891</v>
      </c>
      <c r="AH178" s="21">
        <f t="shared" si="20"/>
        <v>8.3305915174567823E-3</v>
      </c>
      <c r="AI178" s="21">
        <f t="shared" si="21"/>
        <v>9.4560399006165009E-3</v>
      </c>
      <c r="AJ178" s="21">
        <f t="shared" si="22"/>
        <v>9.0786849563644946E-3</v>
      </c>
    </row>
    <row r="179" spans="32:36" x14ac:dyDescent="0.2">
      <c r="AF179" s="24">
        <f>_xll.qlCalendarAdvance(Calendar,AF178,"1d","mf",,Trigger)</f>
        <v>42984</v>
      </c>
      <c r="AG179" s="25">
        <f>_xll.qlDayCounterYearFraction(DayCounter,SettlementDate,AF179,,,Trigger)</f>
        <v>0.71666666666666667</v>
      </c>
      <c r="AH179" s="21">
        <f t="shared" si="20"/>
        <v>8.3305915174567823E-3</v>
      </c>
      <c r="AI179" s="21">
        <f t="shared" si="21"/>
        <v>9.471146590323342E-3</v>
      </c>
      <c r="AJ179" s="21">
        <f t="shared" si="22"/>
        <v>9.0994026363166482E-3</v>
      </c>
    </row>
    <row r="180" spans="32:36" x14ac:dyDescent="0.2">
      <c r="AF180" s="24">
        <f>_xll.qlCalendarAdvance(Calendar,AF179,"1d","mf",,Trigger)</f>
        <v>42985</v>
      </c>
      <c r="AG180" s="25">
        <f>_xll.qlDayCounterYearFraction(DayCounter,SettlementDate,AF180,,,Trigger)</f>
        <v>0.71944444444444444</v>
      </c>
      <c r="AH180" s="21">
        <f t="shared" si="20"/>
        <v>8.3305915174567823E-3</v>
      </c>
      <c r="AI180" s="21">
        <f t="shared" si="21"/>
        <v>9.4862532800301831E-3</v>
      </c>
      <c r="AJ180" s="21">
        <f t="shared" si="22"/>
        <v>9.1202154177983854E-3</v>
      </c>
    </row>
    <row r="181" spans="32:36" x14ac:dyDescent="0.2">
      <c r="AF181" s="24">
        <f>_xll.qlCalendarAdvance(Calendar,AF180,"1d","mf",,Trigger)</f>
        <v>42986</v>
      </c>
      <c r="AG181" s="25">
        <f>_xll.qlDayCounterYearFraction(DayCounter,SettlementDate,AF181,,,Trigger)</f>
        <v>0.72222222222222221</v>
      </c>
      <c r="AH181" s="21">
        <f t="shared" si="20"/>
        <v>8.3305915174567823E-3</v>
      </c>
      <c r="AI181" s="21">
        <f t="shared" si="21"/>
        <v>9.5013599697370259E-3</v>
      </c>
      <c r="AJ181" s="21">
        <f t="shared" si="22"/>
        <v>9.1411233008097045E-3</v>
      </c>
    </row>
    <row r="182" spans="32:36" x14ac:dyDescent="0.2">
      <c r="AF182" s="24">
        <f>_xll.qlCalendarAdvance(Calendar,AF181,"1d","mf",,Trigger)</f>
        <v>42989</v>
      </c>
      <c r="AG182" s="25">
        <f>_xll.qlDayCounterYearFraction(DayCounter,SettlementDate,AF182,,,Trigger)</f>
        <v>0.73055555555555551</v>
      </c>
      <c r="AH182" s="21">
        <f t="shared" si="20"/>
        <v>8.3305915174567823E-3</v>
      </c>
      <c r="AI182" s="21">
        <f t="shared" si="21"/>
        <v>9.546680038857551E-3</v>
      </c>
      <c r="AJ182" s="21">
        <f t="shared" si="22"/>
        <v>9.2044175590211465E-3</v>
      </c>
    </row>
    <row r="183" spans="32:36" x14ac:dyDescent="0.2">
      <c r="AF183" s="24">
        <f>_xll.qlCalendarAdvance(Calendar,AF182,"1d","mf",,Trigger)</f>
        <v>42990</v>
      </c>
      <c r="AG183" s="25">
        <f>_xll.qlDayCounterYearFraction(DayCounter,SettlementDate,AF183,,,Trigger)</f>
        <v>0.73333333333333328</v>
      </c>
      <c r="AH183" s="21">
        <f t="shared" si="20"/>
        <v>8.3305915174567823E-3</v>
      </c>
      <c r="AI183" s="21">
        <f t="shared" si="21"/>
        <v>9.5617867285643938E-3</v>
      </c>
      <c r="AJ183" s="21">
        <f t="shared" si="22"/>
        <v>9.2257058481507899E-3</v>
      </c>
    </row>
    <row r="184" spans="32:36" x14ac:dyDescent="0.2">
      <c r="AF184" s="24">
        <f>_xll.qlCalendarAdvance(Calendar,AF183,"1d","mf",,Trigger)</f>
        <v>42991</v>
      </c>
      <c r="AG184" s="25">
        <f>_xll.qlDayCounterYearFraction(DayCounter,SettlementDate,AF184,,,Trigger)</f>
        <v>0.73611111111111116</v>
      </c>
      <c r="AH184" s="21">
        <f t="shared" si="20"/>
        <v>8.3305915174567823E-3</v>
      </c>
      <c r="AI184" s="21">
        <f t="shared" si="21"/>
        <v>9.5768934182712366E-3</v>
      </c>
      <c r="AJ184" s="21">
        <f t="shared" si="22"/>
        <v>9.2470892388100169E-3</v>
      </c>
    </row>
    <row r="185" spans="32:36" x14ac:dyDescent="0.2">
      <c r="AF185" s="24">
        <f>_xll.qlCalendarAdvance(Calendar,AF184,"1d","mf",,Trigger)</f>
        <v>42992</v>
      </c>
      <c r="AG185" s="25">
        <f>_xll.qlDayCounterYearFraction(DayCounter,SettlementDate,AF185,,,Trigger)</f>
        <v>0.73888888888888893</v>
      </c>
      <c r="AH185" s="21">
        <f t="shared" si="20"/>
        <v>8.3305915174567823E-3</v>
      </c>
      <c r="AI185" s="21">
        <f t="shared" si="21"/>
        <v>9.5920001079780777E-3</v>
      </c>
      <c r="AJ185" s="21">
        <f t="shared" si="22"/>
        <v>9.2685677309988258E-3</v>
      </c>
    </row>
    <row r="186" spans="32:36" x14ac:dyDescent="0.2">
      <c r="AF186" s="24">
        <f>_xll.qlCalendarAdvance(Calendar,AF185,"1d","mf",,Trigger)</f>
        <v>42993</v>
      </c>
      <c r="AG186" s="25">
        <f>_xll.qlDayCounterYearFraction(DayCounter,SettlementDate,AF186,,,Trigger)</f>
        <v>0.7416666666666667</v>
      </c>
      <c r="AH186" s="21">
        <f t="shared" si="20"/>
        <v>8.3305915174567823E-3</v>
      </c>
      <c r="AI186" s="21">
        <f t="shared" si="21"/>
        <v>9.6071067976849188E-3</v>
      </c>
      <c r="AJ186" s="21">
        <f t="shared" si="22"/>
        <v>9.2901413247172132E-3</v>
      </c>
    </row>
    <row r="187" spans="32:36" x14ac:dyDescent="0.2">
      <c r="AF187" s="24">
        <f>_xll.qlCalendarAdvance(Calendar,AF186,"1d","mf",,Trigger)</f>
        <v>42996</v>
      </c>
      <c r="AG187" s="25">
        <f>_xll.qlDayCounterYearFraction(DayCounter,SettlementDate,AF187,,,Trigger)</f>
        <v>0.75</v>
      </c>
      <c r="AH187" s="21">
        <f t="shared" si="20"/>
        <v>8.3305915174567823E-3</v>
      </c>
      <c r="AI187" s="21">
        <f t="shared" si="21"/>
        <v>9.6524268668054455E-3</v>
      </c>
      <c r="AJ187" s="21">
        <f t="shared" si="22"/>
        <v>9.3554327150498703E-3</v>
      </c>
    </row>
    <row r="188" spans="32:36" x14ac:dyDescent="0.2">
      <c r="AF188" s="24">
        <f>_xll.qlCalendarAdvance(Calendar,AF187,"1d","mf",,Trigger)</f>
        <v>42997</v>
      </c>
      <c r="AG188" s="25">
        <f>_xll.qlDayCounterYearFraction(DayCounter,SettlementDate,AF188,,,Trigger)</f>
        <v>0.75277777777777777</v>
      </c>
      <c r="AH188" s="21">
        <f t="shared" si="20"/>
        <v>8.3305915174567823E-3</v>
      </c>
      <c r="AI188" s="21">
        <f t="shared" si="21"/>
        <v>9.6675335565122866E-3</v>
      </c>
      <c r="AJ188" s="21">
        <f t="shared" si="22"/>
        <v>9.3773867148865854E-3</v>
      </c>
    </row>
    <row r="189" spans="32:36" x14ac:dyDescent="0.2">
      <c r="AF189" s="24">
        <f>_xll.qlCalendarAdvance(Calendar,AF188,"1d","mf",,Trigger)</f>
        <v>42998</v>
      </c>
      <c r="AG189" s="25">
        <f>_xll.qlDayCounterYearFraction(DayCounter,SettlementDate,AF189,,,Trigger)</f>
        <v>0.75555555555555554</v>
      </c>
      <c r="AH189" s="21">
        <f t="shared" si="20"/>
        <v>8.3305915174567823E-3</v>
      </c>
      <c r="AI189" s="21">
        <f t="shared" si="21"/>
        <v>9.6826402462191295E-3</v>
      </c>
      <c r="AJ189" s="21">
        <f t="shared" si="22"/>
        <v>9.3994358162528824E-3</v>
      </c>
    </row>
    <row r="190" spans="32:36" x14ac:dyDescent="0.2">
      <c r="AF190" s="24">
        <f>_xll.qlCalendarAdvance(Calendar,AF189,"1d","mf",,Trigger)</f>
        <v>42999</v>
      </c>
      <c r="AG190" s="25">
        <f>_xll.qlDayCounterYearFraction(DayCounter,SettlementDate,AF190,,,Trigger)</f>
        <v>0.7583333333333333</v>
      </c>
      <c r="AH190" s="21">
        <f t="shared" si="20"/>
        <v>8.3305915174567823E-3</v>
      </c>
      <c r="AI190" s="21">
        <f t="shared" si="21"/>
        <v>9.6977469359259723E-3</v>
      </c>
      <c r="AJ190" s="21">
        <f t="shared" si="22"/>
        <v>9.4215800191487613E-3</v>
      </c>
    </row>
    <row r="191" spans="32:36" x14ac:dyDescent="0.2">
      <c r="AF191" s="24">
        <f>_xll.qlCalendarAdvance(Calendar,AF190,"1d","mf",,Trigger)</f>
        <v>43000</v>
      </c>
      <c r="AG191" s="25">
        <f>_xll.qlDayCounterYearFraction(DayCounter,SettlementDate,AF191,,,Trigger)</f>
        <v>0.76111111111111107</v>
      </c>
      <c r="AH191" s="21">
        <f t="shared" si="20"/>
        <v>8.3305915174567823E-3</v>
      </c>
      <c r="AI191" s="21">
        <f t="shared" si="21"/>
        <v>9.7128536256328134E-3</v>
      </c>
      <c r="AJ191" s="21">
        <f t="shared" si="22"/>
        <v>9.4438193235742204E-3</v>
      </c>
    </row>
    <row r="192" spans="32:36" x14ac:dyDescent="0.2">
      <c r="AF192" s="24">
        <f>_xll.qlCalendarAdvance(Calendar,AF191,"1d","mf",,Trigger)</f>
        <v>43003</v>
      </c>
      <c r="AG192" s="25">
        <f>_xll.qlDayCounterYearFraction(DayCounter,SettlementDate,AF192,,,Trigger)</f>
        <v>0.76944444444444449</v>
      </c>
      <c r="AH192" s="21">
        <f t="shared" si="20"/>
        <v>8.3305915174567823E-3</v>
      </c>
      <c r="AI192" s="21">
        <f t="shared" si="21"/>
        <v>9.7581736947533401E-3</v>
      </c>
      <c r="AJ192" s="21">
        <f t="shared" si="22"/>
        <v>9.5111078460280891E-3</v>
      </c>
    </row>
    <row r="193" spans="32:36" x14ac:dyDescent="0.2">
      <c r="AF193" s="24">
        <f>_xll.qlCalendarAdvance(Calendar,AF192,"1d","mf",,Trigger)</f>
        <v>43004</v>
      </c>
      <c r="AG193" s="25">
        <f>_xll.qlDayCounterYearFraction(DayCounter,SettlementDate,AF193,,,Trigger)</f>
        <v>0.77222222222222225</v>
      </c>
      <c r="AH193" s="21">
        <f t="shared" si="20"/>
        <v>8.3305915174567823E-3</v>
      </c>
      <c r="AI193" s="21">
        <f t="shared" si="21"/>
        <v>9.7732803844601812E-3</v>
      </c>
      <c r="AJ193" s="21">
        <f t="shared" si="22"/>
        <v>9.5337275565718759E-3</v>
      </c>
    </row>
    <row r="194" spans="32:36" x14ac:dyDescent="0.2">
      <c r="AF194" s="24">
        <f>_xll.qlCalendarAdvance(Calendar,AF193,"1d","mf",,Trigger)</f>
        <v>43005</v>
      </c>
      <c r="AG194" s="25">
        <f>_xll.qlDayCounterYearFraction(DayCounter,SettlementDate,AF194,,,Trigger)</f>
        <v>0.77500000000000002</v>
      </c>
      <c r="AH194" s="21">
        <f t="shared" si="20"/>
        <v>8.3305915174567823E-3</v>
      </c>
      <c r="AI194" s="21">
        <f t="shared" si="21"/>
        <v>9.7883870741670223E-3</v>
      </c>
      <c r="AJ194" s="21">
        <f t="shared" si="22"/>
        <v>9.5564423686452446E-3</v>
      </c>
    </row>
    <row r="195" spans="32:36" x14ac:dyDescent="0.2">
      <c r="AF195" s="24">
        <f>_xll.qlCalendarAdvance(Calendar,AF194,"1d","mf",,Trigger)</f>
        <v>43006</v>
      </c>
      <c r="AG195" s="25">
        <f>_xll.qlDayCounterYearFraction(DayCounter,SettlementDate,AF195,,,Trigger)</f>
        <v>0.77777777777777779</v>
      </c>
      <c r="AH195" s="21">
        <f t="shared" ref="AH195:AH253" si="23">$W$13</f>
        <v>8.3305915174567823E-3</v>
      </c>
      <c r="AI195" s="21">
        <f t="shared" si="21"/>
        <v>9.8034937638738651E-3</v>
      </c>
      <c r="AJ195" s="21">
        <f t="shared" si="22"/>
        <v>9.5792522822481935E-3</v>
      </c>
    </row>
    <row r="196" spans="32:36" x14ac:dyDescent="0.2">
      <c r="AF196" s="24">
        <f>_xll.qlCalendarAdvance(Calendar,AF195,"1d","mf",,Trigger)</f>
        <v>43007</v>
      </c>
      <c r="AG196" s="25">
        <f>_xll.qlDayCounterYearFraction(DayCounter,SettlementDate,AF196,,,Trigger)</f>
        <v>0.78055555555555556</v>
      </c>
      <c r="AH196" s="21">
        <f t="shared" si="23"/>
        <v>8.3305915174567823E-3</v>
      </c>
      <c r="AI196" s="21">
        <f t="shared" si="21"/>
        <v>9.818600453580708E-3</v>
      </c>
      <c r="AJ196" s="21">
        <f t="shared" si="22"/>
        <v>9.6021572973807243E-3</v>
      </c>
    </row>
    <row r="197" spans="32:36" x14ac:dyDescent="0.2">
      <c r="AF197" s="24">
        <f>_xll.qlCalendarAdvance(Calendar,AF196,"1d","mf",,Trigger)</f>
        <v>43010</v>
      </c>
      <c r="AG197" s="25">
        <f>_xll.qlDayCounterYearFraction(DayCounter,SettlementDate,AF197,,,Trigger)</f>
        <v>0.78888888888888886</v>
      </c>
      <c r="AH197" s="21">
        <f t="shared" si="23"/>
        <v>8.3305915174567823E-3</v>
      </c>
      <c r="AI197" s="21">
        <f t="shared" si="21"/>
        <v>9.863920522701233E-3</v>
      </c>
      <c r="AJ197" s="21">
        <f t="shared" si="22"/>
        <v>9.6714429519558064E-3</v>
      </c>
    </row>
    <row r="198" spans="32:36" x14ac:dyDescent="0.2">
      <c r="AF198" s="24">
        <f>_xll.qlCalendarAdvance(Calendar,AF197,"1d","mf",,Trigger)</f>
        <v>43011</v>
      </c>
      <c r="AG198" s="25">
        <f>_xll.qlDayCounterYearFraction(DayCounter,SettlementDate,AF198,,,Trigger)</f>
        <v>0.79166666666666663</v>
      </c>
      <c r="AH198" s="21">
        <f t="shared" si="23"/>
        <v>8.3305915174567823E-3</v>
      </c>
      <c r="AI198" s="21">
        <f t="shared" si="21"/>
        <v>9.8790272124080741E-3</v>
      </c>
      <c r="AJ198" s="21">
        <f t="shared" si="22"/>
        <v>9.6947283732066632E-3</v>
      </c>
    </row>
    <row r="199" spans="32:36" x14ac:dyDescent="0.2">
      <c r="AF199" s="24">
        <f>_xll.qlCalendarAdvance(Calendar,AF198,"1d","mf",,Trigger)</f>
        <v>43012</v>
      </c>
      <c r="AG199" s="25">
        <f>_xll.qlDayCounterYearFraction(DayCounter,SettlementDate,AF199,,,Trigger)</f>
        <v>0.7944444444444444</v>
      </c>
      <c r="AH199" s="21">
        <f t="shared" si="23"/>
        <v>8.3305915174567823E-3</v>
      </c>
      <c r="AI199" s="21">
        <f t="shared" si="21"/>
        <v>9.8941339021149169E-3</v>
      </c>
      <c r="AJ199" s="21">
        <f t="shared" si="22"/>
        <v>9.7181088959871018E-3</v>
      </c>
    </row>
    <row r="200" spans="32:36" x14ac:dyDescent="0.2">
      <c r="AF200" s="24">
        <f>_xll.qlCalendarAdvance(Calendar,AF199,"1d","mf",,Trigger)</f>
        <v>43013</v>
      </c>
      <c r="AG200" s="25">
        <f>_xll.qlDayCounterYearFraction(DayCounter,SettlementDate,AF200,,,Trigger)</f>
        <v>0.79722222222222228</v>
      </c>
      <c r="AH200" s="21">
        <f t="shared" si="23"/>
        <v>8.3305915174567823E-3</v>
      </c>
      <c r="AI200" s="21">
        <f t="shared" si="21"/>
        <v>9.909240591821758E-3</v>
      </c>
      <c r="AJ200" s="21">
        <f t="shared" si="22"/>
        <v>9.7415845202971224E-3</v>
      </c>
    </row>
    <row r="201" spans="32:36" x14ac:dyDescent="0.2">
      <c r="AF201" s="24">
        <f>_xll.qlCalendarAdvance(Calendar,AF200,"1d","mf",,Trigger)</f>
        <v>43014</v>
      </c>
      <c r="AG201" s="25">
        <f>_xll.qlDayCounterYearFraction(DayCounter,SettlementDate,AF201,,,Trigger)</f>
        <v>0.8</v>
      </c>
      <c r="AH201" s="21">
        <f t="shared" si="23"/>
        <v>8.3305915174567823E-3</v>
      </c>
      <c r="AI201" s="21">
        <f t="shared" si="21"/>
        <v>9.9243472815286008E-3</v>
      </c>
      <c r="AJ201" s="21">
        <f t="shared" si="22"/>
        <v>9.7651552461367249E-3</v>
      </c>
    </row>
    <row r="202" spans="32:36" x14ac:dyDescent="0.2">
      <c r="AF202" s="24">
        <f>_xll.qlCalendarAdvance(Calendar,AF201,"1d","mf",,Trigger)</f>
        <v>43017</v>
      </c>
      <c r="AG202" s="25">
        <f>_xll.qlDayCounterYearFraction(DayCounter,SettlementDate,AF202,,,Trigger)</f>
        <v>0.80833333333333335</v>
      </c>
      <c r="AH202" s="21">
        <f t="shared" si="23"/>
        <v>8.3305915174567823E-3</v>
      </c>
      <c r="AI202" s="21">
        <f t="shared" si="21"/>
        <v>9.9696673506491258E-3</v>
      </c>
      <c r="AJ202" s="21">
        <f t="shared" si="22"/>
        <v>9.8364380328330187E-3</v>
      </c>
    </row>
    <row r="203" spans="32:36" x14ac:dyDescent="0.2">
      <c r="AF203" s="24">
        <f>_xll.qlCalendarAdvance(Calendar,AF202,"1d","mf",,Trigger)</f>
        <v>43018</v>
      </c>
      <c r="AG203" s="25">
        <f>_xll.qlDayCounterYearFraction(DayCounter,SettlementDate,AF203,,,Trigger)</f>
        <v>0.81111111111111112</v>
      </c>
      <c r="AH203" s="21">
        <f t="shared" si="23"/>
        <v>8.3305915174567823E-3</v>
      </c>
      <c r="AI203" s="21">
        <f t="shared" si="21"/>
        <v>9.9847740403559686E-3</v>
      </c>
      <c r="AJ203" s="21">
        <f t="shared" si="22"/>
        <v>9.8603891647909472E-3</v>
      </c>
    </row>
    <row r="204" spans="32:36" x14ac:dyDescent="0.2">
      <c r="AF204" s="24">
        <f>_xll.qlCalendarAdvance(Calendar,AF203,"1d","mf",,Trigger)</f>
        <v>43019</v>
      </c>
      <c r="AG204" s="25">
        <f>_xll.qlDayCounterYearFraction(DayCounter,SettlementDate,AF204,,,Trigger)</f>
        <v>0.81388888888888888</v>
      </c>
      <c r="AH204" s="21">
        <f t="shared" si="23"/>
        <v>8.3305915174567823E-3</v>
      </c>
      <c r="AI204" s="21">
        <f t="shared" si="21"/>
        <v>9.9998807300628097E-3</v>
      </c>
      <c r="AJ204" s="21">
        <f t="shared" si="22"/>
        <v>9.8844353982784558E-3</v>
      </c>
    </row>
    <row r="205" spans="32:36" x14ac:dyDescent="0.2">
      <c r="AF205" s="24">
        <f>_xll.qlCalendarAdvance(Calendar,AF204,"1d","mf",,Trigger)</f>
        <v>43020</v>
      </c>
      <c r="AG205" s="25">
        <f>_xll.qlDayCounterYearFraction(DayCounter,SettlementDate,AF205,,,Trigger)</f>
        <v>0.81666666666666665</v>
      </c>
      <c r="AH205" s="21">
        <f t="shared" si="23"/>
        <v>8.3305915174567823E-3</v>
      </c>
      <c r="AI205" s="21">
        <f t="shared" ref="AI205:AI253" si="24">$W$10+$W$9*AG205</f>
        <v>1.0014987419769653E-2</v>
      </c>
      <c r="AJ205" s="21">
        <f t="shared" ref="AJ205:AJ253" si="25">($W$5+$W$4*AG205+$W$3*AG205^2)</f>
        <v>9.9085767332955481E-3</v>
      </c>
    </row>
    <row r="206" spans="32:36" x14ac:dyDescent="0.2">
      <c r="AF206" s="24">
        <f>_xll.qlCalendarAdvance(Calendar,AF205,"1d","mf",,Trigger)</f>
        <v>43021</v>
      </c>
      <c r="AG206" s="25">
        <f>_xll.qlDayCounterYearFraction(DayCounter,SettlementDate,AF206,,,Trigger)</f>
        <v>0.81944444444444442</v>
      </c>
      <c r="AH206" s="21">
        <f t="shared" si="23"/>
        <v>8.3305915174567823E-3</v>
      </c>
      <c r="AI206" s="21">
        <f t="shared" si="24"/>
        <v>1.0030094109476494E-2</v>
      </c>
      <c r="AJ206" s="21">
        <f t="shared" si="25"/>
        <v>9.9328131698422206E-3</v>
      </c>
    </row>
    <row r="207" spans="32:36" x14ac:dyDescent="0.2">
      <c r="AF207" s="24">
        <f>_xll.qlCalendarAdvance(Calendar,AF206,"1d","mf",,Trigger)</f>
        <v>43024</v>
      </c>
      <c r="AG207" s="25">
        <f>_xll.qlDayCounterYearFraction(DayCounter,SettlementDate,AF207,,,Trigger)</f>
        <v>0.82777777777777772</v>
      </c>
      <c r="AH207" s="21">
        <f t="shared" si="23"/>
        <v>8.3305915174567823E-3</v>
      </c>
      <c r="AI207" s="21">
        <f t="shared" si="24"/>
        <v>1.007541417859702E-2</v>
      </c>
      <c r="AJ207" s="21">
        <f t="shared" si="25"/>
        <v>1.0006093088659728E-2</v>
      </c>
    </row>
    <row r="208" spans="32:36" x14ac:dyDescent="0.2">
      <c r="AF208" s="24">
        <f>_xll.qlCalendarAdvance(Calendar,AF207,"1d","mf",,Trigger)</f>
        <v>43025</v>
      </c>
      <c r="AG208" s="25">
        <f>_xll.qlDayCounterYearFraction(DayCounter,SettlementDate,AF208,,,Trigger)</f>
        <v>0.8305555555555556</v>
      </c>
      <c r="AH208" s="21">
        <f t="shared" si="23"/>
        <v>8.3305915174567823E-3</v>
      </c>
      <c r="AI208" s="21">
        <f t="shared" si="24"/>
        <v>1.0090520868303861E-2</v>
      </c>
      <c r="AJ208" s="21">
        <f t="shared" si="25"/>
        <v>1.0030709931324728E-2</v>
      </c>
    </row>
    <row r="209" spans="32:36" x14ac:dyDescent="0.2">
      <c r="AF209" s="24">
        <f>_xll.qlCalendarAdvance(Calendar,AF208,"1d","mf",,Trigger)</f>
        <v>43026</v>
      </c>
      <c r="AG209" s="25">
        <f>_xll.qlDayCounterYearFraction(DayCounter,SettlementDate,AF209,,,Trigger)</f>
        <v>0.83333333333333337</v>
      </c>
      <c r="AH209" s="21">
        <f t="shared" si="23"/>
        <v>8.3305915174567823E-3</v>
      </c>
      <c r="AI209" s="21">
        <f t="shared" si="24"/>
        <v>1.0105627558010704E-2</v>
      </c>
      <c r="AJ209" s="21">
        <f t="shared" si="25"/>
        <v>1.0055421875519308E-2</v>
      </c>
    </row>
    <row r="210" spans="32:36" x14ac:dyDescent="0.2">
      <c r="AF210" s="24">
        <f>_xll.qlCalendarAdvance(Calendar,AF209,"1d","mf",,Trigger)</f>
        <v>43027</v>
      </c>
      <c r="AG210" s="25">
        <f>_xll.qlDayCounterYearFraction(DayCounter,SettlementDate,AF210,,,Trigger)</f>
        <v>0.83611111111111114</v>
      </c>
      <c r="AH210" s="21">
        <f t="shared" si="23"/>
        <v>8.3305915174567823E-3</v>
      </c>
      <c r="AI210" s="21">
        <f t="shared" si="24"/>
        <v>1.0120734247717545E-2</v>
      </c>
      <c r="AJ210" s="21">
        <f t="shared" si="25"/>
        <v>1.0080228921243471E-2</v>
      </c>
    </row>
    <row r="211" spans="32:36" x14ac:dyDescent="0.2">
      <c r="AF211" s="24">
        <f>_xll.qlCalendarAdvance(Calendar,AF210,"1d","mf",,Trigger)</f>
        <v>43028</v>
      </c>
      <c r="AG211" s="25">
        <f>_xll.qlDayCounterYearFraction(DayCounter,SettlementDate,AF211,,,Trigger)</f>
        <v>0.83888888888888891</v>
      </c>
      <c r="AH211" s="21">
        <f t="shared" si="23"/>
        <v>8.3305915174567823E-3</v>
      </c>
      <c r="AI211" s="21">
        <f t="shared" si="24"/>
        <v>1.0135840937424388E-2</v>
      </c>
      <c r="AJ211" s="21">
        <f t="shared" si="25"/>
        <v>1.0105131068497215E-2</v>
      </c>
    </row>
    <row r="212" spans="32:36" x14ac:dyDescent="0.2">
      <c r="AF212" s="24">
        <f>_xll.qlCalendarAdvance(Calendar,AF211,"1d","mf",,Trigger)</f>
        <v>43031</v>
      </c>
      <c r="AG212" s="25">
        <f>_xll.qlDayCounterYearFraction(DayCounter,SettlementDate,AF212,,,Trigger)</f>
        <v>0.84722222222222221</v>
      </c>
      <c r="AH212" s="21">
        <f t="shared" si="23"/>
        <v>8.3305915174567823E-3</v>
      </c>
      <c r="AI212" s="21">
        <f t="shared" si="24"/>
        <v>1.0181161006544913E-2</v>
      </c>
      <c r="AJ212" s="21">
        <f t="shared" si="25"/>
        <v>1.0180408119435935E-2</v>
      </c>
    </row>
    <row r="213" spans="32:36" x14ac:dyDescent="0.2">
      <c r="AF213" s="24">
        <f>_xll.qlCalendarAdvance(Calendar,AF212,"1d","mf",,Trigger)</f>
        <v>43032</v>
      </c>
      <c r="AG213" s="25">
        <f>_xll.qlDayCounterYearFraction(DayCounter,SettlementDate,AF213,,,Trigger)</f>
        <v>0.85</v>
      </c>
      <c r="AH213" s="21">
        <f t="shared" si="23"/>
        <v>8.3305915174567823E-3</v>
      </c>
      <c r="AI213" s="21">
        <f t="shared" si="24"/>
        <v>1.0196267696251756E-2</v>
      </c>
      <c r="AJ213" s="21">
        <f t="shared" si="25"/>
        <v>1.0205690672808004E-2</v>
      </c>
    </row>
    <row r="214" spans="32:36" x14ac:dyDescent="0.2">
      <c r="AF214" s="24">
        <f>_xll.qlCalendarAdvance(Calendar,AF213,"1d","mf",,Trigger)</f>
        <v>43033</v>
      </c>
      <c r="AG214" s="25">
        <f>_xll.qlDayCounterYearFraction(DayCounter,SettlementDate,AF214,,,Trigger)</f>
        <v>0.85277777777777775</v>
      </c>
      <c r="AH214" s="21">
        <f t="shared" si="23"/>
        <v>8.3305915174567823E-3</v>
      </c>
      <c r="AI214" s="21">
        <f t="shared" si="24"/>
        <v>1.0211374385958597E-2</v>
      </c>
      <c r="AJ214" s="21">
        <f t="shared" si="25"/>
        <v>1.0231068327709656E-2</v>
      </c>
    </row>
    <row r="215" spans="32:36" x14ac:dyDescent="0.2">
      <c r="AF215" s="24">
        <f>_xll.qlCalendarAdvance(Calendar,AF214,"1d","mf",,Trigger)</f>
        <v>43034</v>
      </c>
      <c r="AG215" s="25">
        <f>_xll.qlDayCounterYearFraction(DayCounter,SettlementDate,AF215,,,Trigger)</f>
        <v>0.85555555555555551</v>
      </c>
      <c r="AH215" s="21">
        <f t="shared" si="23"/>
        <v>8.3305915174567823E-3</v>
      </c>
      <c r="AI215" s="21">
        <f t="shared" si="24"/>
        <v>1.0226481075665438E-2</v>
      </c>
      <c r="AJ215" s="21">
        <f t="shared" si="25"/>
        <v>1.025654108414089E-2</v>
      </c>
    </row>
    <row r="216" spans="32:36" x14ac:dyDescent="0.2">
      <c r="AF216" s="24">
        <f>_xll.qlCalendarAdvance(Calendar,AF215,"1d","mf",,Trigger)</f>
        <v>43035</v>
      </c>
      <c r="AG216" s="25">
        <f>_xll.qlDayCounterYearFraction(DayCounter,SettlementDate,AF216,,,Trigger)</f>
        <v>0.85833333333333328</v>
      </c>
      <c r="AH216" s="21">
        <f t="shared" si="23"/>
        <v>8.3305915174567823E-3</v>
      </c>
      <c r="AI216" s="21">
        <f t="shared" si="24"/>
        <v>1.0241587765372281E-2</v>
      </c>
      <c r="AJ216" s="21">
        <f t="shared" si="25"/>
        <v>1.0282108942101702E-2</v>
      </c>
    </row>
    <row r="217" spans="32:36" x14ac:dyDescent="0.2">
      <c r="AF217" s="24">
        <f>_xll.qlCalendarAdvance(Calendar,AF216,"1d","mf",,Trigger)</f>
        <v>43038</v>
      </c>
      <c r="AG217" s="25">
        <f>_xll.qlDayCounterYearFraction(DayCounter,SettlementDate,AF217,,,Trigger)</f>
        <v>0.8666666666666667</v>
      </c>
      <c r="AH217" s="21">
        <f t="shared" si="23"/>
        <v>8.3305915174567823E-3</v>
      </c>
      <c r="AI217" s="21">
        <f t="shared" si="24"/>
        <v>1.0286907834492806E-2</v>
      </c>
      <c r="AJ217" s="21">
        <f t="shared" si="25"/>
        <v>1.0359383125161638E-2</v>
      </c>
    </row>
    <row r="218" spans="32:36" x14ac:dyDescent="0.2">
      <c r="AF218" s="24">
        <f>_xll.qlCalendarAdvance(Calendar,AF217,"1d","mf",,Trigger)</f>
        <v>43039</v>
      </c>
      <c r="AG218" s="25">
        <f>_xll.qlDayCounterYearFraction(DayCounter,SettlementDate,AF218,,,Trigger)</f>
        <v>0.86944444444444446</v>
      </c>
      <c r="AH218" s="21">
        <f t="shared" si="23"/>
        <v>8.3305915174567823E-3</v>
      </c>
      <c r="AI218" s="21">
        <f t="shared" si="24"/>
        <v>1.0302014524199649E-2</v>
      </c>
      <c r="AJ218" s="21">
        <f t="shared" si="25"/>
        <v>1.0385331389240776E-2</v>
      </c>
    </row>
    <row r="219" spans="32:36" x14ac:dyDescent="0.2">
      <c r="AF219" s="24">
        <f>_xll.qlCalendarAdvance(Calendar,AF218,"1d","mf",,Trigger)</f>
        <v>43040</v>
      </c>
      <c r="AG219" s="25">
        <f>_xll.qlDayCounterYearFraction(DayCounter,SettlementDate,AF219,,,Trigger)</f>
        <v>0.87222222222222223</v>
      </c>
      <c r="AH219" s="21">
        <f t="shared" si="23"/>
        <v>8.3305915174567823E-3</v>
      </c>
      <c r="AI219" s="21">
        <f t="shared" si="24"/>
        <v>1.0317121213906492E-2</v>
      </c>
      <c r="AJ219" s="21">
        <f t="shared" si="25"/>
        <v>1.04113747548495E-2</v>
      </c>
    </row>
    <row r="220" spans="32:36" x14ac:dyDescent="0.2">
      <c r="AF220" s="24">
        <f>_xll.qlCalendarAdvance(Calendar,AF219,"1d","mf",,Trigger)</f>
        <v>43041</v>
      </c>
      <c r="AG220" s="25">
        <f>_xll.qlDayCounterYearFraction(DayCounter,SettlementDate,AF220,,,Trigger)</f>
        <v>0.875</v>
      </c>
      <c r="AH220" s="21">
        <f t="shared" si="23"/>
        <v>8.3305915174567823E-3</v>
      </c>
      <c r="AI220" s="21">
        <f t="shared" si="24"/>
        <v>1.0332227903613333E-2</v>
      </c>
      <c r="AJ220" s="21">
        <f t="shared" si="25"/>
        <v>1.0437513221987804E-2</v>
      </c>
    </row>
    <row r="221" spans="32:36" x14ac:dyDescent="0.2">
      <c r="AF221" s="24">
        <f>_xll.qlCalendarAdvance(Calendar,AF220,"1d","mf",,Trigger)</f>
        <v>43042</v>
      </c>
      <c r="AG221" s="25">
        <f>_xll.qlDayCounterYearFraction(DayCounter,SettlementDate,AF221,,,Trigger)</f>
        <v>0.87777777777777777</v>
      </c>
      <c r="AH221" s="21">
        <f t="shared" si="23"/>
        <v>8.3305915174567823E-3</v>
      </c>
      <c r="AI221" s="21">
        <f t="shared" si="24"/>
        <v>1.0347334593320174E-2</v>
      </c>
      <c r="AJ221" s="21">
        <f t="shared" si="25"/>
        <v>1.046374679065569E-2</v>
      </c>
    </row>
    <row r="222" spans="32:36" x14ac:dyDescent="0.2">
      <c r="AF222" s="24">
        <f>_xll.qlCalendarAdvance(Calendar,AF221,"1d","mf",,Trigger)</f>
        <v>43045</v>
      </c>
      <c r="AG222" s="25">
        <f>_xll.qlDayCounterYearFraction(DayCounter,SettlementDate,AF222,,,Trigger)</f>
        <v>0.88611111111111107</v>
      </c>
      <c r="AH222" s="21">
        <f t="shared" si="23"/>
        <v>8.3305915174567823E-3</v>
      </c>
      <c r="AI222" s="21">
        <f t="shared" si="24"/>
        <v>1.0392654662440701E-2</v>
      </c>
      <c r="AJ222" s="21">
        <f t="shared" si="25"/>
        <v>1.0543018105836835E-2</v>
      </c>
    </row>
    <row r="223" spans="32:36" x14ac:dyDescent="0.2">
      <c r="AF223" s="24">
        <f>_xll.qlCalendarAdvance(Calendar,AF222,"1d","mf",,Trigger)</f>
        <v>43046</v>
      </c>
      <c r="AG223" s="25">
        <f>_xll.qlDayCounterYearFraction(DayCounter,SettlementDate,AF223,,,Trigger)</f>
        <v>0.88888888888888884</v>
      </c>
      <c r="AH223" s="21">
        <f t="shared" si="23"/>
        <v>8.3305915174567823E-3</v>
      </c>
      <c r="AI223" s="21">
        <f t="shared" si="24"/>
        <v>1.0407761352147542E-2</v>
      </c>
      <c r="AJ223" s="21">
        <f t="shared" si="25"/>
        <v>1.0569632080623047E-2</v>
      </c>
    </row>
    <row r="224" spans="32:36" x14ac:dyDescent="0.2">
      <c r="AF224" s="24">
        <f>_xll.qlCalendarAdvance(Calendar,AF223,"1d","mf",,Trigger)</f>
        <v>43047</v>
      </c>
      <c r="AG224" s="25">
        <f>_xll.qlDayCounterYearFraction(DayCounter,SettlementDate,AF224,,,Trigger)</f>
        <v>0.89166666666666672</v>
      </c>
      <c r="AH224" s="21">
        <f t="shared" si="23"/>
        <v>8.3305915174567823E-3</v>
      </c>
      <c r="AI224" s="21">
        <f t="shared" si="24"/>
        <v>1.0422868041854385E-2</v>
      </c>
      <c r="AJ224" s="21">
        <f t="shared" si="25"/>
        <v>1.0596341156938843E-2</v>
      </c>
    </row>
    <row r="225" spans="32:36" x14ac:dyDescent="0.2">
      <c r="AF225" s="24">
        <f>_xll.qlCalendarAdvance(Calendar,AF224,"1d","mf",,Trigger)</f>
        <v>43048</v>
      </c>
      <c r="AG225" s="25">
        <f>_xll.qlDayCounterYearFraction(DayCounter,SettlementDate,AF225,,,Trigger)</f>
        <v>0.89444444444444449</v>
      </c>
      <c r="AH225" s="21">
        <f t="shared" si="23"/>
        <v>8.3305915174567823E-3</v>
      </c>
      <c r="AI225" s="21">
        <f t="shared" si="24"/>
        <v>1.0437974731561227E-2</v>
      </c>
      <c r="AJ225" s="21">
        <f t="shared" si="25"/>
        <v>1.0623145334784215E-2</v>
      </c>
    </row>
    <row r="226" spans="32:36" x14ac:dyDescent="0.2">
      <c r="AF226" s="24">
        <f>_xll.qlCalendarAdvance(Calendar,AF225,"1d","mf",,Trigger)</f>
        <v>43049</v>
      </c>
      <c r="AG226" s="25">
        <f>_xll.qlDayCounterYearFraction(DayCounter,SettlementDate,AF226,,,Trigger)</f>
        <v>0.89722222222222225</v>
      </c>
      <c r="AH226" s="21">
        <f t="shared" si="23"/>
        <v>8.3305915174567823E-3</v>
      </c>
      <c r="AI226" s="21">
        <f t="shared" si="24"/>
        <v>1.0453081421268069E-2</v>
      </c>
      <c r="AJ226" s="21">
        <f t="shared" si="25"/>
        <v>1.0650044614159172E-2</v>
      </c>
    </row>
    <row r="227" spans="32:36" x14ac:dyDescent="0.2">
      <c r="AF227" s="24">
        <f>_xll.qlCalendarAdvance(Calendar,AF226,"1d","mf",,Trigger)</f>
        <v>43052</v>
      </c>
      <c r="AG227" s="25">
        <f>_xll.qlDayCounterYearFraction(DayCounter,SettlementDate,AF227,,,Trigger)</f>
        <v>0.90555555555555556</v>
      </c>
      <c r="AH227" s="21">
        <f t="shared" si="23"/>
        <v>8.3305915174567823E-3</v>
      </c>
      <c r="AI227" s="21">
        <f t="shared" si="24"/>
        <v>1.0498401490388595E-2</v>
      </c>
      <c r="AJ227" s="21">
        <f t="shared" si="25"/>
        <v>1.0731313061461531E-2</v>
      </c>
    </row>
    <row r="228" spans="32:36" x14ac:dyDescent="0.2">
      <c r="AF228" s="24">
        <f>_xll.qlCalendarAdvance(Calendar,AF227,"1d","mf",,Trigger)</f>
        <v>43053</v>
      </c>
      <c r="AG228" s="25">
        <f>_xll.qlDayCounterYearFraction(DayCounter,SettlementDate,AF228,,,Trigger)</f>
        <v>0.90833333333333333</v>
      </c>
      <c r="AH228" s="21">
        <f t="shared" si="23"/>
        <v>8.3305915174567823E-3</v>
      </c>
      <c r="AI228" s="21">
        <f t="shared" si="24"/>
        <v>1.0513508180095436E-2</v>
      </c>
      <c r="AJ228" s="21">
        <f t="shared" si="25"/>
        <v>1.0758592746954815E-2</v>
      </c>
    </row>
    <row r="229" spans="32:36" x14ac:dyDescent="0.2">
      <c r="AF229" s="24">
        <f>_xll.qlCalendarAdvance(Calendar,AF228,"1d","mf",,Trigger)</f>
        <v>43054</v>
      </c>
      <c r="AG229" s="25">
        <f>_xll.qlDayCounterYearFraction(DayCounter,SettlementDate,AF229,,,Trigger)</f>
        <v>0.91111111111111109</v>
      </c>
      <c r="AH229" s="21">
        <f t="shared" si="23"/>
        <v>8.3305915174567823E-3</v>
      </c>
      <c r="AI229" s="21">
        <f t="shared" si="24"/>
        <v>1.0528614869802277E-2</v>
      </c>
      <c r="AJ229" s="21">
        <f t="shared" si="25"/>
        <v>1.0785967533977679E-2</v>
      </c>
    </row>
    <row r="230" spans="32:36" x14ac:dyDescent="0.2">
      <c r="AF230" s="24">
        <f>_xll.qlCalendarAdvance(Calendar,AF229,"1d","mf",,Trigger)</f>
        <v>43055</v>
      </c>
      <c r="AG230" s="25">
        <f>_xll.qlDayCounterYearFraction(DayCounter,SettlementDate,AF230,,,Trigger)</f>
        <v>0.91388888888888886</v>
      </c>
      <c r="AH230" s="21">
        <f t="shared" si="23"/>
        <v>8.3305915174567823E-3</v>
      </c>
      <c r="AI230" s="21">
        <f t="shared" si="24"/>
        <v>1.054372155950912E-2</v>
      </c>
      <c r="AJ230" s="21">
        <f t="shared" si="25"/>
        <v>1.0813437422530124E-2</v>
      </c>
    </row>
    <row r="231" spans="32:36" x14ac:dyDescent="0.2">
      <c r="AF231" s="24">
        <f>_xll.qlCalendarAdvance(Calendar,AF230,"1d","mf",,Trigger)</f>
        <v>43056</v>
      </c>
      <c r="AG231" s="25">
        <f>_xll.qlDayCounterYearFraction(DayCounter,SettlementDate,AF231,,,Trigger)</f>
        <v>0.91666666666666663</v>
      </c>
      <c r="AH231" s="21">
        <f t="shared" si="23"/>
        <v>8.3305915174567823E-3</v>
      </c>
      <c r="AI231" s="21">
        <f t="shared" si="24"/>
        <v>1.0558828249215961E-2</v>
      </c>
      <c r="AJ231" s="21">
        <f t="shared" si="25"/>
        <v>1.0841002412612152E-2</v>
      </c>
    </row>
    <row r="232" spans="32:36" x14ac:dyDescent="0.2">
      <c r="AF232" s="24">
        <f>_xll.qlCalendarAdvance(Calendar,AF231,"1d","mf",,Trigger)</f>
        <v>43059</v>
      </c>
      <c r="AG232" s="25">
        <f>_xll.qlDayCounterYearFraction(DayCounter,SettlementDate,AF232,,,Trigger)</f>
        <v>0.92500000000000004</v>
      </c>
      <c r="AH232" s="21">
        <f t="shared" si="23"/>
        <v>8.3305915174567823E-3</v>
      </c>
      <c r="AI232" s="21">
        <f t="shared" si="24"/>
        <v>1.0604148318336488E-2</v>
      </c>
      <c r="AJ232" s="21">
        <f t="shared" si="25"/>
        <v>1.0924267992035722E-2</v>
      </c>
    </row>
    <row r="233" spans="32:36" x14ac:dyDescent="0.2">
      <c r="AF233" s="24">
        <f>_xll.qlCalendarAdvance(Calendar,AF232,"1d","mf",,Trigger)</f>
        <v>43060</v>
      </c>
      <c r="AG233" s="25">
        <f>_xll.qlDayCounterYearFraction(DayCounter,SettlementDate,AF233,,,Trigger)</f>
        <v>0.92777777777777781</v>
      </c>
      <c r="AH233" s="21">
        <f t="shared" si="23"/>
        <v>8.3305915174567823E-3</v>
      </c>
      <c r="AI233" s="21">
        <f t="shared" si="24"/>
        <v>1.0619255008043331E-2</v>
      </c>
      <c r="AJ233" s="21">
        <f t="shared" si="25"/>
        <v>1.0952213388236078E-2</v>
      </c>
    </row>
    <row r="234" spans="32:36" x14ac:dyDescent="0.2">
      <c r="AF234" s="24">
        <f>_xll.qlCalendarAdvance(Calendar,AF233,"1d","mf",,Trigger)</f>
        <v>43061</v>
      </c>
      <c r="AG234" s="25">
        <f>_xll.qlDayCounterYearFraction(DayCounter,SettlementDate,AF234,,,Trigger)</f>
        <v>0.93055555555555558</v>
      </c>
      <c r="AH234" s="21">
        <f t="shared" si="23"/>
        <v>8.3305915174567823E-3</v>
      </c>
      <c r="AI234" s="21">
        <f t="shared" si="24"/>
        <v>1.0634361697750172E-2</v>
      </c>
      <c r="AJ234" s="21">
        <f t="shared" si="25"/>
        <v>1.0980253885966011E-2</v>
      </c>
    </row>
    <row r="235" spans="32:36" x14ac:dyDescent="0.2">
      <c r="AF235" s="24">
        <f>_xll.qlCalendarAdvance(Calendar,AF234,"1d","mf",,Trigger)</f>
        <v>43062</v>
      </c>
      <c r="AG235" s="25">
        <f>_xll.qlDayCounterYearFraction(DayCounter,SettlementDate,AF235,,,Trigger)</f>
        <v>0.93333333333333335</v>
      </c>
      <c r="AH235" s="21">
        <f t="shared" si="23"/>
        <v>8.3305915174567823E-3</v>
      </c>
      <c r="AI235" s="21">
        <f t="shared" si="24"/>
        <v>1.0649468387457013E-2</v>
      </c>
      <c r="AJ235" s="21">
        <f t="shared" si="25"/>
        <v>1.1008389485225529E-2</v>
      </c>
    </row>
    <row r="236" spans="32:36" x14ac:dyDescent="0.2">
      <c r="AF236" s="24">
        <f>_xll.qlCalendarAdvance(Calendar,AF235,"1d","mf",,Trigger)</f>
        <v>43063</v>
      </c>
      <c r="AG236" s="25">
        <f>_xll.qlDayCounterYearFraction(DayCounter,SettlementDate,AF236,,,Trigger)</f>
        <v>0.93611111111111112</v>
      </c>
      <c r="AH236" s="21">
        <f t="shared" si="23"/>
        <v>8.3305915174567823E-3</v>
      </c>
      <c r="AI236" s="21">
        <f t="shared" si="24"/>
        <v>1.0664575077163856E-2</v>
      </c>
      <c r="AJ236" s="21">
        <f t="shared" si="25"/>
        <v>1.1036620186014628E-2</v>
      </c>
    </row>
    <row r="237" spans="32:36" x14ac:dyDescent="0.2">
      <c r="AF237" s="24">
        <f>_xll.qlCalendarAdvance(Calendar,AF236,"1d","mf",,Trigger)</f>
        <v>43066</v>
      </c>
      <c r="AG237" s="25">
        <f>_xll.qlDayCounterYearFraction(DayCounter,SettlementDate,AF237,,,Trigger)</f>
        <v>0.94444444444444442</v>
      </c>
      <c r="AH237" s="21">
        <f t="shared" si="23"/>
        <v>8.3305915174567823E-3</v>
      </c>
      <c r="AI237" s="21">
        <f t="shared" si="24"/>
        <v>1.0709895146284381E-2</v>
      </c>
      <c r="AJ237" s="21">
        <f t="shared" si="25"/>
        <v>1.1121882897559412E-2</v>
      </c>
    </row>
    <row r="238" spans="32:36" x14ac:dyDescent="0.2">
      <c r="AF238" s="24">
        <f>_xll.qlCalendarAdvance(Calendar,AF237,"1d","mf",,Trigger)</f>
        <v>43067</v>
      </c>
      <c r="AG238" s="25">
        <f>_xll.qlDayCounterYearFraction(DayCounter,SettlementDate,AF238,,,Trigger)</f>
        <v>0.94722222222222219</v>
      </c>
      <c r="AH238" s="21">
        <f t="shared" si="23"/>
        <v>8.3305915174567823E-3</v>
      </c>
      <c r="AI238" s="21">
        <f t="shared" si="24"/>
        <v>1.0725001835991222E-2</v>
      </c>
      <c r="AJ238" s="21">
        <f t="shared" si="25"/>
        <v>1.1150494004466837E-2</v>
      </c>
    </row>
    <row r="239" spans="32:36" x14ac:dyDescent="0.2">
      <c r="AF239" s="24">
        <f>_xll.qlCalendarAdvance(Calendar,AF238,"1d","mf",,Trigger)</f>
        <v>43068</v>
      </c>
      <c r="AG239" s="25">
        <f>_xll.qlDayCounterYearFraction(DayCounter,SettlementDate,AF239,,,Trigger)</f>
        <v>0.95</v>
      </c>
      <c r="AH239" s="21">
        <f t="shared" si="23"/>
        <v>8.3305915174567823E-3</v>
      </c>
      <c r="AI239" s="21">
        <f t="shared" si="24"/>
        <v>1.0740108525698065E-2</v>
      </c>
      <c r="AJ239" s="21">
        <f t="shared" si="25"/>
        <v>1.1179200212903842E-2</v>
      </c>
    </row>
    <row r="240" spans="32:36" x14ac:dyDescent="0.2">
      <c r="AF240" s="24">
        <f>_xll.qlCalendarAdvance(Calendar,AF239,"1d","mf",,Trigger)</f>
        <v>43069</v>
      </c>
      <c r="AG240" s="25">
        <f>_xll.qlDayCounterYearFraction(DayCounter,SettlementDate,AF240,,,Trigger)</f>
        <v>0.95277777777777772</v>
      </c>
      <c r="AH240" s="21">
        <f t="shared" si="23"/>
        <v>8.3305915174567823E-3</v>
      </c>
      <c r="AI240" s="21">
        <f t="shared" si="24"/>
        <v>1.0755215215404908E-2</v>
      </c>
      <c r="AJ240" s="21">
        <f t="shared" si="25"/>
        <v>1.120800152287043E-2</v>
      </c>
    </row>
    <row r="241" spans="32:36" x14ac:dyDescent="0.2">
      <c r="AF241" s="24">
        <f>_xll.qlCalendarAdvance(Calendar,AF240,"1d","mf",,Trigger)</f>
        <v>43070</v>
      </c>
      <c r="AG241" s="25">
        <f>_xll.qlDayCounterYearFraction(DayCounter,SettlementDate,AF241,,,Trigger)</f>
        <v>0.9555555555555556</v>
      </c>
      <c r="AH241" s="21">
        <f t="shared" si="23"/>
        <v>8.3305915174567823E-3</v>
      </c>
      <c r="AI241" s="21">
        <f t="shared" si="24"/>
        <v>1.0770321905111749E-2</v>
      </c>
      <c r="AJ241" s="21">
        <f t="shared" si="25"/>
        <v>1.1236897934366599E-2</v>
      </c>
    </row>
    <row r="242" spans="32:36" x14ac:dyDescent="0.2">
      <c r="AF242" s="24">
        <f>_xll.qlCalendarAdvance(Calendar,AF241,"1d","mf",,Trigger)</f>
        <v>43073</v>
      </c>
      <c r="AG242" s="25">
        <f>_xll.qlDayCounterYearFraction(DayCounter,SettlementDate,AF242,,,Trigger)</f>
        <v>0.96388888888888891</v>
      </c>
      <c r="AH242" s="21">
        <f t="shared" si="23"/>
        <v>8.3305915174567823E-3</v>
      </c>
      <c r="AI242" s="21">
        <f t="shared" si="24"/>
        <v>1.0815641974232276E-2</v>
      </c>
      <c r="AJ242" s="21">
        <f t="shared" si="25"/>
        <v>1.1324157778032596E-2</v>
      </c>
    </row>
    <row r="243" spans="32:36" x14ac:dyDescent="0.2">
      <c r="AF243" s="24">
        <f>_xll.qlCalendarAdvance(Calendar,AF242,"1d","mf",,Trigger)</f>
        <v>43074</v>
      </c>
      <c r="AG243" s="25">
        <f>_xll.qlDayCounterYearFraction(DayCounter,SettlementDate,AF243,,,Trigger)</f>
        <v>0.96666666666666667</v>
      </c>
      <c r="AH243" s="21">
        <f t="shared" si="23"/>
        <v>8.3305915174567823E-3</v>
      </c>
      <c r="AI243" s="21">
        <f t="shared" si="24"/>
        <v>1.0830748663939117E-2</v>
      </c>
      <c r="AJ243" s="21">
        <f t="shared" si="25"/>
        <v>1.1353434595647093E-2</v>
      </c>
    </row>
    <row r="244" spans="32:36" x14ac:dyDescent="0.2">
      <c r="AF244" s="24">
        <f>_xll.qlCalendarAdvance(Calendar,AF243,"1d","mf",,Trigger)</f>
        <v>43075</v>
      </c>
      <c r="AG244" s="25">
        <f>_xll.qlDayCounterYearFraction(DayCounter,SettlementDate,AF244,,,Trigger)</f>
        <v>0.96944444444444444</v>
      </c>
      <c r="AH244" s="21">
        <f t="shared" si="23"/>
        <v>8.3305915174567823E-3</v>
      </c>
      <c r="AI244" s="21">
        <f t="shared" si="24"/>
        <v>1.0845855353645958E-2</v>
      </c>
      <c r="AJ244" s="21">
        <f t="shared" si="25"/>
        <v>1.138280651479117E-2</v>
      </c>
    </row>
    <row r="245" spans="32:36" x14ac:dyDescent="0.2">
      <c r="AF245" s="24">
        <f>_xll.qlCalendarAdvance(Calendar,AF244,"1d","mf",,Trigger)</f>
        <v>43076</v>
      </c>
      <c r="AG245" s="25">
        <f>_xll.qlDayCounterYearFraction(DayCounter,SettlementDate,AF245,,,Trigger)</f>
        <v>0.97222222222222221</v>
      </c>
      <c r="AH245" s="21">
        <f t="shared" si="23"/>
        <v>8.3305915174567823E-3</v>
      </c>
      <c r="AI245" s="21">
        <f t="shared" si="24"/>
        <v>1.0860962043352801E-2</v>
      </c>
      <c r="AJ245" s="21">
        <f t="shared" si="25"/>
        <v>1.1412273535464828E-2</v>
      </c>
    </row>
    <row r="246" spans="32:36" x14ac:dyDescent="0.2">
      <c r="AF246" s="24">
        <f>_xll.qlCalendarAdvance(Calendar,AF245,"1d","mf",,Trigger)</f>
        <v>43077</v>
      </c>
      <c r="AG246" s="25">
        <f>_xll.qlDayCounterYearFraction(DayCounter,SettlementDate,AF246,,,Trigger)</f>
        <v>0.97499999999999998</v>
      </c>
      <c r="AH246" s="21">
        <f t="shared" si="23"/>
        <v>8.3305915174567823E-3</v>
      </c>
      <c r="AI246" s="21">
        <f t="shared" si="24"/>
        <v>1.0876068733059643E-2</v>
      </c>
      <c r="AJ246" s="21">
        <f t="shared" si="25"/>
        <v>1.1441835657668067E-2</v>
      </c>
    </row>
    <row r="247" spans="32:36" x14ac:dyDescent="0.2">
      <c r="AF247" s="24">
        <f>_xll.qlCalendarAdvance(Calendar,AF246,"1d","mf",,Trigger)</f>
        <v>43080</v>
      </c>
      <c r="AG247" s="25">
        <f>_xll.qlDayCounterYearFraction(DayCounter,SettlementDate,AF247,,,Trigger)</f>
        <v>0.98333333333333328</v>
      </c>
      <c r="AH247" s="21">
        <f t="shared" si="23"/>
        <v>8.3305915174567823E-3</v>
      </c>
      <c r="AI247" s="21">
        <f t="shared" si="24"/>
        <v>1.0921388802180168E-2</v>
      </c>
      <c r="AJ247" s="21">
        <f t="shared" si="25"/>
        <v>1.1531092633455278E-2</v>
      </c>
    </row>
    <row r="248" spans="32:36" x14ac:dyDescent="0.2">
      <c r="AF248" s="24">
        <f>_xll.qlCalendarAdvance(Calendar,AF247,"1d","mf",,Trigger)</f>
        <v>43081</v>
      </c>
      <c r="AG248" s="25">
        <f>_xll.qlDayCounterYearFraction(DayCounter,SettlementDate,AF248,,,Trigger)</f>
        <v>0.98611111111111116</v>
      </c>
      <c r="AH248" s="21">
        <f t="shared" si="23"/>
        <v>8.3305915174567823E-3</v>
      </c>
      <c r="AI248" s="21">
        <f t="shared" si="24"/>
        <v>1.0936495491887011E-2</v>
      </c>
      <c r="AJ248" s="21">
        <f t="shared" si="25"/>
        <v>1.1561035161776846E-2</v>
      </c>
    </row>
    <row r="249" spans="32:36" x14ac:dyDescent="0.2">
      <c r="AF249" s="24">
        <f>_xll.qlCalendarAdvance(Calendar,AF248,"1d","mf",,Trigger)</f>
        <v>43082</v>
      </c>
      <c r="AG249" s="25">
        <f>_xll.qlDayCounterYearFraction(DayCounter,SettlementDate,AF249,,,Trigger)</f>
        <v>0.98888888888888893</v>
      </c>
      <c r="AH249" s="21">
        <f t="shared" si="23"/>
        <v>8.3305915174567823E-3</v>
      </c>
      <c r="AI249" s="21">
        <f t="shared" si="24"/>
        <v>1.0951602181593852E-2</v>
      </c>
      <c r="AJ249" s="21">
        <f t="shared" si="25"/>
        <v>1.1591072791627993E-2</v>
      </c>
    </row>
    <row r="250" spans="32:36" x14ac:dyDescent="0.2">
      <c r="AF250" s="24">
        <f>_xll.qlCalendarAdvance(Calendar,AF249,"1d","mf",,Trigger)</f>
        <v>43083</v>
      </c>
      <c r="AG250" s="25">
        <f>_xll.qlDayCounterYearFraction(DayCounter,SettlementDate,AF250,,,Trigger)</f>
        <v>0.9916666666666667</v>
      </c>
      <c r="AH250" s="21">
        <f t="shared" si="23"/>
        <v>8.3305915174567823E-3</v>
      </c>
      <c r="AI250" s="21">
        <f t="shared" si="24"/>
        <v>1.0966708871300693E-2</v>
      </c>
      <c r="AJ250" s="21">
        <f t="shared" si="25"/>
        <v>1.1621205523008722E-2</v>
      </c>
    </row>
    <row r="251" spans="32:36" x14ac:dyDescent="0.2">
      <c r="AF251" s="24">
        <f>_xll.qlCalendarAdvance(Calendar,AF250,"1d","mf",,Trigger)</f>
        <v>43084</v>
      </c>
      <c r="AG251" s="25">
        <f>_xll.qlDayCounterYearFraction(DayCounter,SettlementDate,AF251,,,Trigger)</f>
        <v>0.99444444444444446</v>
      </c>
      <c r="AH251" s="21">
        <f t="shared" si="23"/>
        <v>8.3305915174567823E-3</v>
      </c>
      <c r="AI251" s="21">
        <f t="shared" si="24"/>
        <v>1.0981815561007536E-2</v>
      </c>
      <c r="AJ251" s="21">
        <f t="shared" si="25"/>
        <v>1.1651433355919033E-2</v>
      </c>
    </row>
    <row r="252" spans="32:36" x14ac:dyDescent="0.2">
      <c r="AF252" s="24">
        <f>_xll.qlCalendarAdvance(Calendar,AF251,"1d","mf",,Trigger)</f>
        <v>43087</v>
      </c>
      <c r="AG252" s="25">
        <f>_xll.qlDayCounterYearFraction(DayCounter,SettlementDate,AF252,,,Trigger)</f>
        <v>1.0027777777777778</v>
      </c>
      <c r="AH252" s="21">
        <f t="shared" si="23"/>
        <v>8.3305915174567823E-3</v>
      </c>
      <c r="AI252" s="21">
        <f t="shared" si="24"/>
        <v>1.1027135630128061E-2</v>
      </c>
      <c r="AJ252" s="21">
        <f t="shared" si="25"/>
        <v>1.1742687463827457E-2</v>
      </c>
    </row>
    <row r="253" spans="32:36" x14ac:dyDescent="0.2">
      <c r="AF253" s="184">
        <f>_xll.qlCalendarAdvance(Calendar,AF252,"1d","mf",,Trigger)</f>
        <v>43088</v>
      </c>
      <c r="AG253" s="180">
        <f>_xll.qlDayCounterYearFraction(DayCounter,SettlementDate,AF253,,,Trigger)</f>
        <v>1.0055555555555555</v>
      </c>
      <c r="AH253" s="26">
        <f t="shared" si="23"/>
        <v>8.3305915174567823E-3</v>
      </c>
      <c r="AI253" s="26">
        <f t="shared" si="24"/>
        <v>1.1042242319834904E-2</v>
      </c>
      <c r="AJ253" s="26">
        <f t="shared" si="25"/>
        <v>1.1773295702856094E-2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ColWidth="9.33203125"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7" customHeight="1" x14ac:dyDescent="0.2">
      <c r="A2" s="120"/>
      <c r="B2" s="120"/>
      <c r="C2" s="120" t="s">
        <v>183</v>
      </c>
      <c r="D2" s="120" t="s">
        <v>184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693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USDSND_SYNTH1M_Quote#0000</v>
      </c>
      <c r="E3" s="302" t="str">
        <f>_xll.ohRangeRetrieveError(D3)</f>
        <v/>
      </c>
      <c r="F3" s="4"/>
      <c r="G3" s="276" t="s">
        <v>50</v>
      </c>
      <c r="H3" s="277">
        <f>'1MSynthDepo'!C23</f>
        <v>7.7959461774135264E-3</v>
      </c>
      <c r="I3" s="5" t="s">
        <v>51</v>
      </c>
      <c r="J3" s="268">
        <v>2.6013065703889282E-3</v>
      </c>
      <c r="K3" s="4"/>
      <c r="L3" s="255">
        <f t="array" ref="L3:L84">QuoteLive</f>
        <v>7.7959461774135264E-3</v>
      </c>
      <c r="M3" s="256">
        <f>_xll.qlSimpleQuoteSetValue(D3,ROUND($L3,6),EvaluationDate)</f>
        <v>0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USDSWD_SYNTH1M_Quote#0000</v>
      </c>
      <c r="E4" s="116" t="str">
        <f>_xll.ohRangeRetrieveError(D4)</f>
        <v/>
      </c>
      <c r="F4" s="4"/>
      <c r="G4" s="276" t="s">
        <v>52</v>
      </c>
      <c r="H4" s="277">
        <f>'1MSynthDepo'!C24</f>
        <v>7.6720268368532119E-3</v>
      </c>
      <c r="I4" s="5" t="s">
        <v>51</v>
      </c>
      <c r="J4" s="268">
        <v>1.8614842000402071E-3</v>
      </c>
      <c r="K4" s="4"/>
      <c r="L4" s="255">
        <v>7.6720268368532119E-3</v>
      </c>
      <c r="M4" s="256">
        <f>_xll.qlSimpleQuoteSetValue(D4,ROUND($L4,6),EvaluationDate)</f>
        <v>0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USD2WD_SYNTH1M_Quote#0000</v>
      </c>
      <c r="E5" s="116" t="str">
        <f>_xll.ohRangeRetrieveError(D5)</f>
        <v/>
      </c>
      <c r="F5" s="4"/>
      <c r="G5" s="276" t="s">
        <v>53</v>
      </c>
      <c r="H5" s="277">
        <f>'1MSynthDepo'!C25</f>
        <v>7.5608241974478574E-3</v>
      </c>
      <c r="I5" s="5" t="s">
        <v>51</v>
      </c>
      <c r="J5" s="268">
        <v>1.8706376411538525E-3</v>
      </c>
      <c r="K5" s="4"/>
      <c r="L5" s="255">
        <v>7.5608241974478574E-3</v>
      </c>
      <c r="M5" s="256">
        <f>_xll.qlSimpleQuoteSetValue(D5,ROUND($L5,6),EvaluationDate)</f>
        <v>0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USD3WD_SYNTH1M_Quote#0000</v>
      </c>
      <c r="E6" s="116" t="str">
        <f>_xll.ohRangeRetrieveError(D6)</f>
        <v/>
      </c>
      <c r="F6" s="4"/>
      <c r="G6" s="278" t="s">
        <v>54</v>
      </c>
      <c r="H6" s="277">
        <f>'1MSynthDepo'!C26</f>
        <v>7.4855739779103713E-3</v>
      </c>
      <c r="I6" s="5" t="s">
        <v>51</v>
      </c>
      <c r="J6" s="269">
        <v>1.889099435753597E-3</v>
      </c>
      <c r="K6" s="4"/>
      <c r="L6" s="257">
        <v>7.4855739779103713E-3</v>
      </c>
      <c r="M6" s="258">
        <f>_xll.qlSimpleQuoteSetValue(D6,ROUND($L6,6),EvaluationDate)</f>
        <v>0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USD1MD_SYNTH1M_Quote#0000</v>
      </c>
      <c r="E7" s="140" t="str">
        <f>_xll.ohRangeRetrieveError(D7)</f>
        <v/>
      </c>
      <c r="F7" s="4"/>
      <c r="G7" s="276" t="s">
        <v>55</v>
      </c>
      <c r="H7" s="283">
        <f>'1MSynthDepo'!C27</f>
        <v>7.4400000000007793E-3</v>
      </c>
      <c r="I7" s="5" t="s">
        <v>51</v>
      </c>
      <c r="J7" s="274">
        <v>1.941000000000026E-3</v>
      </c>
      <c r="K7" s="4"/>
      <c r="L7" s="255">
        <v>7.4400000000007793E-3</v>
      </c>
      <c r="M7" s="256">
        <f>_xll.qlSimpleQuoteSetValue(D7,ROUND($L7,6),EvaluationDate)</f>
        <v>0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USDSND_SYNTH3M_Quote#0000</v>
      </c>
      <c r="E8" s="302"/>
      <c r="F8" s="6"/>
      <c r="G8" s="282" t="s">
        <v>50</v>
      </c>
      <c r="H8" s="283">
        <f>'3MSynthDepo'!C25</f>
        <v>1.0186013219932732E-2</v>
      </c>
      <c r="I8" s="7"/>
      <c r="J8" s="270">
        <v>3.7181295389743241E-3</v>
      </c>
      <c r="K8" s="6"/>
      <c r="L8" s="259">
        <v>1.0186013219932732E-2</v>
      </c>
      <c r="M8" s="260">
        <f>_xll.qlSimpleQuoteSetValue(D8,ROUND($L8,6),EvaluationDate)</f>
        <v>0</v>
      </c>
      <c r="N8" s="243">
        <f>_xll.ohTrigger(M8:M14)</f>
        <v>693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USDSWD_SYNTH3M_Quote#0000</v>
      </c>
      <c r="E9" s="116"/>
      <c r="F9" s="6"/>
      <c r="G9" s="279" t="s">
        <v>52</v>
      </c>
      <c r="H9" s="277">
        <f>'3MSynthDepo'!C26</f>
        <v>1.0060888057849786E-2</v>
      </c>
      <c r="I9" s="7"/>
      <c r="J9" s="268">
        <v>2.9630408701602257E-3</v>
      </c>
      <c r="K9" s="6"/>
      <c r="L9" s="255">
        <v>1.0060888057849786E-2</v>
      </c>
      <c r="M9" s="256">
        <f>_xll.qlSimpleQuoteSetValue(D9,ROUND($L9,6),EvaluationDate)</f>
        <v>0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USD2WD_SYNTH3M_Quote#0000</v>
      </c>
      <c r="E10" s="116"/>
      <c r="F10" s="6"/>
      <c r="G10" s="279" t="s">
        <v>53</v>
      </c>
      <c r="H10" s="277">
        <f>'3MSynthDepo'!C27</f>
        <v>9.9471205136130482E-3</v>
      </c>
      <c r="I10" s="7"/>
      <c r="J10" s="268">
        <v>2.9553125351654075E-3</v>
      </c>
      <c r="K10" s="6"/>
      <c r="L10" s="255">
        <v>9.9471205136130482E-3</v>
      </c>
      <c r="M10" s="256">
        <f>_xll.qlSimpleQuoteSetValue(D10,ROUND($L10,6),EvaluationDate)</f>
        <v>0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USD3WD_SYNTH3M_Quote#0000</v>
      </c>
      <c r="E11" s="116"/>
      <c r="F11" s="6"/>
      <c r="G11" s="280" t="s">
        <v>54</v>
      </c>
      <c r="H11" s="281">
        <f>'3MSynthDepo'!C28</f>
        <v>9.8680623085581742E-3</v>
      </c>
      <c r="I11" s="7"/>
      <c r="J11" s="269">
        <v>2.957890741665129E-3</v>
      </c>
      <c r="K11" s="6"/>
      <c r="L11" s="257">
        <v>9.8680623085581742E-3</v>
      </c>
      <c r="M11" s="258">
        <f>_xll.qlSimpleQuoteSetValue(D11,ROUND($L11,6),EvaluationDate)</f>
        <v>0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USD1MD_SYNTH3M_Quote#0000</v>
      </c>
      <c r="E12" s="116"/>
      <c r="F12" s="6"/>
      <c r="G12" s="279" t="s">
        <v>55</v>
      </c>
      <c r="H12" s="277">
        <f>'3MSynthDepo'!C29</f>
        <v>9.8140031895746493E-3</v>
      </c>
      <c r="I12" s="7"/>
      <c r="J12" s="268">
        <v>2.9868502222504811E-3</v>
      </c>
      <c r="K12" s="6"/>
      <c r="L12" s="255">
        <v>9.8140031895746493E-3</v>
      </c>
      <c r="M12" s="256">
        <f>_xll.qlSimpleQuoteSetValue(D12,ROUND($L12,6),EvaluationDate)</f>
        <v>0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USD2MD_SYNTH3M_Quote#0000</v>
      </c>
      <c r="E13" s="116"/>
      <c r="F13" s="6"/>
      <c r="G13" s="279" t="s">
        <v>56</v>
      </c>
      <c r="H13" s="277">
        <f>'3MSynthDepo'!C30</f>
        <v>9.8874997398727456E-3</v>
      </c>
      <c r="I13" s="7"/>
      <c r="J13" s="268">
        <v>3.0113661132728626E-3</v>
      </c>
      <c r="K13" s="6"/>
      <c r="L13" s="255">
        <v>9.8874997398727456E-3</v>
      </c>
      <c r="M13" s="256">
        <f>_xll.qlSimpleQuoteSetValue(D13,ROUND($L13,6),EvaluationDate)</f>
        <v>-9.9999999999926537E-7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USD3MD_SYNTH3M_Quote#0000</v>
      </c>
      <c r="E14" s="140"/>
      <c r="F14" s="6"/>
      <c r="G14" s="280" t="s">
        <v>57</v>
      </c>
      <c r="H14" s="281">
        <f>'3MSynthDepo'!C31</f>
        <v>9.9428000000001404E-3</v>
      </c>
      <c r="I14" s="7"/>
      <c r="J14" s="269">
        <v>3.1799999999996328E-3</v>
      </c>
      <c r="K14" s="6"/>
      <c r="L14" s="257">
        <v>9.9428000000001404E-3</v>
      </c>
      <c r="M14" s="258">
        <f>_xll.qlSimpleQuoteSetValue(D14,ROUND($L14,6),EvaluationDate)</f>
        <v>0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USDSND_SYNTH6M_Quote#0000</v>
      </c>
      <c r="E15" s="302" t="str">
        <f>_xll.ohRangeRetrieveError(D15)</f>
        <v/>
      </c>
      <c r="F15" s="6"/>
      <c r="G15" s="282" t="s">
        <v>50</v>
      </c>
      <c r="H15" s="283">
        <f>'6MSynthDepo'!C28</f>
        <v>1.4051283928555591E-2</v>
      </c>
      <c r="I15" s="7"/>
      <c r="J15" s="270">
        <v>5.8838085270362939E-3</v>
      </c>
      <c r="K15" s="6"/>
      <c r="L15" s="259">
        <v>1.4051283928555591E-2</v>
      </c>
      <c r="M15" s="260">
        <f>_xll.qlSimpleQuoteSetValue(D15,ROUND($L15,6),EvaluationDate)</f>
        <v>0</v>
      </c>
      <c r="N15" s="245">
        <f>_xll.ohTrigger(M15:M24)</f>
        <v>693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USDSWD_SYNTH6M_Quote#0000</v>
      </c>
      <c r="E16" s="116" t="str">
        <f>_xll.ohRangeRetrieveError(D16)</f>
        <v/>
      </c>
      <c r="F16" s="6"/>
      <c r="G16" s="279" t="s">
        <v>52</v>
      </c>
      <c r="H16" s="277">
        <f>'6MSynthDepo'!C29</f>
        <v>1.3867232177013276E-2</v>
      </c>
      <c r="I16" s="7"/>
      <c r="J16" s="268">
        <v>5.0993747188294537E-3</v>
      </c>
      <c r="K16" s="6"/>
      <c r="L16" s="255">
        <v>1.3867232177013276E-2</v>
      </c>
      <c r="M16" s="256">
        <f>_xll.qlSimpleQuoteSetValue(D16,ROUND($L16,6),EvaluationDate)</f>
        <v>0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USD2WD_SYNTH6M_Quote#0000</v>
      </c>
      <c r="E17" s="116" t="str">
        <f>_xll.ohRangeRetrieveError(D17)</f>
        <v/>
      </c>
      <c r="F17" s="2"/>
      <c r="G17" s="279" t="s">
        <v>53</v>
      </c>
      <c r="H17" s="277">
        <f>'6MSynthDepo'!C30</f>
        <v>1.3686703147350876E-2</v>
      </c>
      <c r="I17" s="7"/>
      <c r="J17" s="268">
        <v>5.0583545255244999E-3</v>
      </c>
      <c r="K17" s="6"/>
      <c r="L17" s="255">
        <v>1.3686703147350876E-2</v>
      </c>
      <c r="M17" s="256">
        <f>_xll.qlSimpleQuoteSetValue(D17,ROUND($L17,6),EvaluationDate)</f>
        <v>0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USD3WD_SYNTH6M_Quote#0000</v>
      </c>
      <c r="E18" s="116" t="str">
        <f>_xll.ohRangeRetrieveError(D18)</f>
        <v/>
      </c>
      <c r="F18" s="2"/>
      <c r="G18" s="279" t="s">
        <v>54</v>
      </c>
      <c r="H18" s="277">
        <f>'6MSynthDepo'!C31</f>
        <v>1.3543032249602658E-2</v>
      </c>
      <c r="I18" s="7"/>
      <c r="J18" s="268">
        <v>5.028653598886379E-3</v>
      </c>
      <c r="K18" s="6"/>
      <c r="L18" s="255">
        <v>1.3543032249602658E-2</v>
      </c>
      <c r="M18" s="256">
        <f>_xll.qlSimpleQuoteSetValue(D18,ROUND($L18,6),EvaluationDate)</f>
        <v>0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USD1MD_SYNTH6M_Quote#0000</v>
      </c>
      <c r="E19" s="116" t="str">
        <f>_xll.ohRangeRetrieveError(D19)</f>
        <v/>
      </c>
      <c r="F19" s="2"/>
      <c r="G19" s="282" t="s">
        <v>55</v>
      </c>
      <c r="H19" s="283">
        <f>'6MSynthDepo'!C32</f>
        <v>1.3391803531571378E-2</v>
      </c>
      <c r="I19" s="62"/>
      <c r="J19" s="270">
        <v>5.008939286938463E-3</v>
      </c>
      <c r="K19" s="63"/>
      <c r="L19" s="259">
        <v>1.3391803531571378E-2</v>
      </c>
      <c r="M19" s="260">
        <f>_xll.qlSimpleQuoteSetValue(D19,ROUND($L19,6),EvaluationDate)</f>
        <v>0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USD2MD_SYNTH6M_Quote#0000</v>
      </c>
      <c r="E20" s="116" t="str">
        <f>_xll.ohRangeRetrieveError(D20)</f>
        <v/>
      </c>
      <c r="F20" s="2"/>
      <c r="G20" s="279" t="s">
        <v>56</v>
      </c>
      <c r="H20" s="277">
        <f>'6MSynthDepo'!C33</f>
        <v>1.3227529756171575E-2</v>
      </c>
      <c r="I20" s="7"/>
      <c r="J20" s="268">
        <v>4.9171255634054122E-3</v>
      </c>
      <c r="K20" s="6"/>
      <c r="L20" s="255">
        <v>1.3227529756171575E-2</v>
      </c>
      <c r="M20" s="256">
        <f>_xll.qlSimpleQuoteSetValue(D20,ROUND($L20,6),EvaluationDate)</f>
        <v>0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USD3MD_SYNTH6M_Quote#0000</v>
      </c>
      <c r="E21" s="116" t="str">
        <f>_xll.ohRangeRetrieveError(D21)</f>
        <v/>
      </c>
      <c r="F21" s="2"/>
      <c r="G21" s="279" t="s">
        <v>57</v>
      </c>
      <c r="H21" s="277">
        <f>'6MSynthDepo'!C34</f>
        <v>1.3096894693617855E-2</v>
      </c>
      <c r="I21" s="7"/>
      <c r="J21" s="268">
        <v>4.9807313704000244E-3</v>
      </c>
      <c r="K21" s="6"/>
      <c r="L21" s="255">
        <v>1.3096894693617855E-2</v>
      </c>
      <c r="M21" s="256">
        <f>_xll.qlSimpleQuoteSetValue(D21,ROUND($L21,6),EvaluationDate)</f>
        <v>0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USD4MD_SYNTH6M_Quote#0000</v>
      </c>
      <c r="E22" s="116" t="str">
        <f>_xll.ohRangeRetrieveError(D22)</f>
        <v/>
      </c>
      <c r="F22" s="2"/>
      <c r="G22" s="279" t="s">
        <v>58</v>
      </c>
      <c r="H22" s="277">
        <f>'6MSynthDepo'!C35</f>
        <v>1.3058837357940594E-2</v>
      </c>
      <c r="I22" s="7"/>
      <c r="J22" s="268">
        <v>5.0503342942548185E-3</v>
      </c>
      <c r="K22" s="6"/>
      <c r="L22" s="255">
        <v>1.3058837357940594E-2</v>
      </c>
      <c r="M22" s="256">
        <f>_xll.qlSimpleQuoteSetValue(D22,ROUND($L22,6),EvaluationDate)</f>
        <v>0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USD5MD_SYNTH6M_Quote#0000</v>
      </c>
      <c r="E23" s="116" t="str">
        <f>_xll.ohRangeRetrieveError(D23)</f>
        <v/>
      </c>
      <c r="F23" s="2"/>
      <c r="G23" s="279" t="s">
        <v>59</v>
      </c>
      <c r="H23" s="277">
        <f>'6MSynthDepo'!C36</f>
        <v>1.3077398779730178E-2</v>
      </c>
      <c r="I23" s="7"/>
      <c r="J23" s="268">
        <v>5.1299740935001632E-3</v>
      </c>
      <c r="K23" s="6"/>
      <c r="L23" s="255">
        <v>1.3077398779730178E-2</v>
      </c>
      <c r="M23" s="256">
        <f>_xll.qlSimpleQuoteSetValue(D23,ROUND($L23,6),EvaluationDate)</f>
        <v>0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USD6MD_SYNTH6M_Quote#0000</v>
      </c>
      <c r="E24" s="140" t="str">
        <f>_xll.ohRangeRetrieveError(D24)</f>
        <v/>
      </c>
      <c r="F24" s="2"/>
      <c r="G24" s="280" t="s">
        <v>60</v>
      </c>
      <c r="H24" s="281">
        <f>'6MSynthDepo'!C37</f>
        <v>1.317669999999979E-2</v>
      </c>
      <c r="I24" s="7"/>
      <c r="J24" s="269">
        <v>5.2499999999999951E-3</v>
      </c>
      <c r="K24" s="6"/>
      <c r="L24" s="257">
        <v>1.317669999999979E-2</v>
      </c>
      <c r="M24" s="258">
        <f>_xll.qlSimpleQuoteSetValue(D24,ROUND($L24,6),EvaluationDate)</f>
        <v>0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USDSND_SYNTH1Y_Quote#0000</v>
      </c>
      <c r="E25" s="302" t="str">
        <f>_xll.ohRangeRetrieveError(D25)</f>
        <v/>
      </c>
      <c r="F25" s="6"/>
      <c r="G25" s="292" t="s">
        <v>50</v>
      </c>
      <c r="H25" s="283">
        <f>'1YSynthDepo'!C34</f>
        <v>1.2305000442900393E-2</v>
      </c>
      <c r="I25" s="7"/>
      <c r="J25" s="270">
        <v>1.1023926894857539E-2</v>
      </c>
      <c r="K25" s="6"/>
      <c r="L25" s="259">
        <v>1.2305000442900393E-2</v>
      </c>
      <c r="M25" s="260">
        <f>_xll.qlSimpleQuoteSetValue(D25,ROUND($L25,6),EvaluationDate)</f>
        <v>0</v>
      </c>
      <c r="N25" s="245">
        <f>_xll.ohTrigger(M25:M40)</f>
        <v>693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USDSWD_SYNTH1Y_Quote#0000</v>
      </c>
      <c r="E26" s="116" t="str">
        <f>_xll.ohRangeRetrieveError(D26)</f>
        <v/>
      </c>
      <c r="F26" s="6"/>
      <c r="G26" s="284" t="s">
        <v>52</v>
      </c>
      <c r="H26" s="277">
        <f>'1YSynthDepo'!C35</f>
        <v>1.2227800320891038E-2</v>
      </c>
      <c r="I26" s="7"/>
      <c r="J26" s="268">
        <v>1.0215943544597142E-2</v>
      </c>
      <c r="K26" s="6"/>
      <c r="L26" s="255">
        <v>1.2227800320891038E-2</v>
      </c>
      <c r="M26" s="256">
        <f>_xll.qlSimpleQuoteSetValue(D26,ROUND($L26,6),EvaluationDate)</f>
        <v>0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USD2WD_SYNTH1Y_Quote#0000</v>
      </c>
      <c r="E27" s="116" t="str">
        <f>_xll.ohRangeRetrieveError(D27)</f>
        <v/>
      </c>
      <c r="F27" s="2"/>
      <c r="G27" s="284" t="s">
        <v>53</v>
      </c>
      <c r="H27" s="277">
        <f>'1YSynthDepo'!C36</f>
        <v>1.2169885189291994E-2</v>
      </c>
      <c r="I27" s="7"/>
      <c r="J27" s="268">
        <v>1.0146212892698792E-2</v>
      </c>
      <c r="K27" s="6"/>
      <c r="L27" s="255">
        <v>1.2169885189291994E-2</v>
      </c>
      <c r="M27" s="256">
        <f>_xll.qlSimpleQuoteSetValue(D27,ROUND($L27,6),EvaluationDate)</f>
        <v>0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USD3WD_SYNTH1Y_Quote#0000</v>
      </c>
      <c r="E28" s="116" t="str">
        <f>_xll.ohRangeRetrieveError(D28)</f>
        <v/>
      </c>
      <c r="F28" s="2"/>
      <c r="G28" s="285" t="s">
        <v>54</v>
      </c>
      <c r="H28" s="281">
        <f>'1YSynthDepo'!C37</f>
        <v>1.2146618461766425E-2</v>
      </c>
      <c r="I28" s="7"/>
      <c r="J28" s="269">
        <v>1.0086459773745051E-2</v>
      </c>
      <c r="K28" s="6"/>
      <c r="L28" s="257">
        <v>1.2146618461766425E-2</v>
      </c>
      <c r="M28" s="258">
        <f>_xll.qlSimpleQuoteSetValue(D28,ROUND($L28,6),EvaluationDate)</f>
        <v>0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USD1MD_SYNTH1Y_Quote#0000</v>
      </c>
      <c r="E29" s="116" t="str">
        <f>_xll.ohRangeRetrieveError(D29)</f>
        <v/>
      </c>
      <c r="F29" s="2"/>
      <c r="G29" s="284" t="s">
        <v>55</v>
      </c>
      <c r="H29" s="277">
        <f>'1YSynthDepo'!C38</f>
        <v>1.2180119413875146E-2</v>
      </c>
      <c r="I29" s="7"/>
      <c r="J29" s="268">
        <v>1.0016817993758198E-2</v>
      </c>
      <c r="K29" s="6"/>
      <c r="L29" s="255">
        <v>1.2180119413875146E-2</v>
      </c>
      <c r="M29" s="256">
        <f>_xll.qlSimpleQuoteSetValue(D29,ROUND($L29,6),EvaluationDate)</f>
        <v>0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USD2MD_SYNTH1Y_Quote#0000</v>
      </c>
      <c r="E30" s="116" t="str">
        <f>_xll.ohRangeRetrieveError(D30)</f>
        <v/>
      </c>
      <c r="F30" s="2"/>
      <c r="G30" s="284" t="s">
        <v>56</v>
      </c>
      <c r="H30" s="277">
        <f>'1YSynthDepo'!C39</f>
        <v>1.2491777254709549E-2</v>
      </c>
      <c r="I30" s="7"/>
      <c r="J30" s="268">
        <v>9.7774627836170313E-3</v>
      </c>
      <c r="K30" s="6"/>
      <c r="L30" s="255">
        <v>1.2491777254709549E-2</v>
      </c>
      <c r="M30" s="256">
        <f>_xll.qlSimpleQuoteSetValue(D30,ROUND($L30,6),EvaluationDate)</f>
        <v>0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USD3MD_SYNTH1Y_Quote#0000</v>
      </c>
      <c r="E31" s="116" t="str">
        <f>_xll.ohRangeRetrieveError(D31)</f>
        <v/>
      </c>
      <c r="F31" s="2"/>
      <c r="G31" s="284" t="s">
        <v>57</v>
      </c>
      <c r="H31" s="277">
        <f>'1YSynthDepo'!C40</f>
        <v>1.2768482149071225E-2</v>
      </c>
      <c r="I31" s="7"/>
      <c r="J31" s="268">
        <v>9.6580101032196358E-3</v>
      </c>
      <c r="K31" s="6"/>
      <c r="L31" s="255">
        <v>1.2768482149071225E-2</v>
      </c>
      <c r="M31" s="256">
        <f>_xll.qlSimpleQuoteSetValue(D31,ROUND($L31,6),EvaluationDate)</f>
        <v>0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USD4MD_SYNTH1Y_Quote#0000</v>
      </c>
      <c r="E32" s="116" t="str">
        <f>_xll.ohRangeRetrieveError(D32)</f>
        <v/>
      </c>
      <c r="F32" s="2"/>
      <c r="G32" s="284" t="s">
        <v>58</v>
      </c>
      <c r="H32" s="277">
        <f>'1YSynthDepo'!C41</f>
        <v>1.3164679899872805E-2</v>
      </c>
      <c r="I32" s="7"/>
      <c r="J32" s="268">
        <v>9.5182436363890708E-3</v>
      </c>
      <c r="K32" s="6"/>
      <c r="L32" s="255">
        <v>1.3164679899872805E-2</v>
      </c>
      <c r="M32" s="256">
        <f>_xll.qlSimpleQuoteSetValue(D32,ROUND($L32,6),EvaluationDate)</f>
        <v>0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USD5MD_SYNTH1Y_Quote#0000</v>
      </c>
      <c r="E33" s="116" t="str">
        <f>_xll.ohRangeRetrieveError(D33)</f>
        <v/>
      </c>
      <c r="F33" s="6"/>
      <c r="G33" s="284" t="s">
        <v>59</v>
      </c>
      <c r="H33" s="277">
        <f>'1YSynthDepo'!C42</f>
        <v>1.3512731617145746E-2</v>
      </c>
      <c r="I33" s="7"/>
      <c r="J33" s="268">
        <v>9.3781730292544947E-3</v>
      </c>
      <c r="K33" s="6"/>
      <c r="L33" s="255">
        <v>1.3512731617145746E-2</v>
      </c>
      <c r="M33" s="256">
        <f>_xll.qlSimpleQuoteSetValue(D33,ROUND($L33,6),EvaluationDate)</f>
        <v>0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USD6MD_SYNTH1Y_Quote#0000</v>
      </c>
      <c r="E34" s="116" t="str">
        <f>_xll.ohRangeRetrieveError(D34)</f>
        <v/>
      </c>
      <c r="F34" s="6"/>
      <c r="G34" s="284" t="s">
        <v>60</v>
      </c>
      <c r="H34" s="277">
        <f>'1YSynthDepo'!C43</f>
        <v>1.3935004298721293E-2</v>
      </c>
      <c r="I34" s="7"/>
      <c r="J34" s="268">
        <v>9.2378425364880185E-3</v>
      </c>
      <c r="K34" s="6"/>
      <c r="L34" s="255">
        <v>1.3935004298721293E-2</v>
      </c>
      <c r="M34" s="256">
        <f>_xll.qlSimpleQuoteSetValue(D34,ROUND($L34,6),EvaluationDate)</f>
        <v>0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USD7MD_SYNTH1Y_Quote#0000</v>
      </c>
      <c r="E35" s="116" t="str">
        <f>_xll.ohRangeRetrieveError(D35)</f>
        <v/>
      </c>
      <c r="F35" s="6"/>
      <c r="G35" s="284" t="s">
        <v>61</v>
      </c>
      <c r="H35" s="277">
        <f>'1YSynthDepo'!C44</f>
        <v>1.4466391454777398E-2</v>
      </c>
      <c r="I35" s="7"/>
      <c r="J35" s="268">
        <v>9.0871790878708884E-3</v>
      </c>
      <c r="K35" s="6"/>
      <c r="L35" s="255">
        <v>1.4466391454777398E-2</v>
      </c>
      <c r="M35" s="256">
        <f>_xll.qlSimpleQuoteSetValue(D35,ROUND($L35,6),EvaluationDate)</f>
        <v>0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USD8MD_SYNTH1Y_Quote#0000</v>
      </c>
      <c r="E36" s="116" t="str">
        <f>_xll.ohRangeRetrieveError(D36)</f>
        <v/>
      </c>
      <c r="F36" s="6"/>
      <c r="G36" s="284" t="s">
        <v>62</v>
      </c>
      <c r="H36" s="277">
        <f>'1YSynthDepo'!C45</f>
        <v>1.4935093292980782E-2</v>
      </c>
      <c r="I36" s="7"/>
      <c r="J36" s="268">
        <v>8.9362277581101195E-3</v>
      </c>
      <c r="K36" s="6"/>
      <c r="L36" s="255">
        <v>1.4935093292980782E-2</v>
      </c>
      <c r="M36" s="256">
        <f>_xll.qlSimpleQuoteSetValue(D36,ROUND($L36,6),EvaluationDate)</f>
        <v>0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USD9MD_SYNTH1Y_Quote#0000</v>
      </c>
      <c r="E37" s="116" t="str">
        <f>_xll.ohRangeRetrieveError(D37)</f>
        <v/>
      </c>
      <c r="F37" s="6"/>
      <c r="G37" s="284" t="s">
        <v>63</v>
      </c>
      <c r="H37" s="277">
        <f>'1YSynthDepo'!C46</f>
        <v>1.5400377827513457E-2</v>
      </c>
      <c r="I37" s="7"/>
      <c r="J37" s="268">
        <v>8.7950368170252105E-3</v>
      </c>
      <c r="K37" s="6"/>
      <c r="L37" s="255">
        <v>1.5400377827513457E-2</v>
      </c>
      <c r="M37" s="256">
        <f>_xll.qlSimpleQuoteSetValue(D37,ROUND($L37,6),EvaluationDate)</f>
        <v>0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USD10MD_SYNTH1Y_Quote#0000</v>
      </c>
      <c r="E38" s="116" t="str">
        <f>_xll.ohRangeRetrieveError(D38)</f>
        <v/>
      </c>
      <c r="F38" s="6"/>
      <c r="G38" s="284" t="s">
        <v>64</v>
      </c>
      <c r="H38" s="277">
        <f>'1YSynthDepo'!C47</f>
        <v>1.5927104741889873E-2</v>
      </c>
      <c r="I38" s="7"/>
      <c r="J38" s="268">
        <v>8.6535335549023113E-3</v>
      </c>
      <c r="K38" s="6"/>
      <c r="L38" s="255">
        <v>1.5927104741889873E-2</v>
      </c>
      <c r="M38" s="256">
        <f>_xll.qlSimpleQuoteSetValue(D38,ROUND($L38,6),EvaluationDate)</f>
        <v>0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USD11MD_SYNTH1Y_Quote#0000</v>
      </c>
      <c r="E39" s="116" t="str">
        <f>_xll.ohRangeRetrieveError(D39)</f>
        <v/>
      </c>
      <c r="F39" s="6"/>
      <c r="G39" s="284" t="s">
        <v>65</v>
      </c>
      <c r="H39" s="277">
        <f>'1YSynthDepo'!C48</f>
        <v>1.6426923895284294E-2</v>
      </c>
      <c r="I39" s="7"/>
      <c r="J39" s="268">
        <v>8.501677595791346E-3</v>
      </c>
      <c r="K39" s="6"/>
      <c r="L39" s="255">
        <v>1.6426923895284294E-2</v>
      </c>
      <c r="M39" s="256">
        <f>_xll.qlSimpleQuoteSetValue(D39,ROUND($L39,6),EvaluationDate)</f>
        <v>0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USD1YD_SYNTH1Y_Quote#0000</v>
      </c>
      <c r="E40" s="140" t="str">
        <f>_xll.ohRangeRetrieveError(D40)</f>
        <v/>
      </c>
      <c r="F40" s="6"/>
      <c r="G40" s="285" t="s">
        <v>66</v>
      </c>
      <c r="H40" s="281">
        <f>'1YSynthDepo'!C49</f>
        <v>1.6917799999999993E-2</v>
      </c>
      <c r="I40" s="7"/>
      <c r="J40" s="269">
        <v>8.373570381690525E-3</v>
      </c>
      <c r="K40" s="6"/>
      <c r="L40" s="257">
        <v>1.6917799999999993E-2</v>
      </c>
      <c r="M40" s="258">
        <f>_xll.qlSimpleQuoteSetValue(D40,ROUND($L40,6),EvaluationDate)</f>
        <v>0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ColWidth="9.33203125"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180</v>
      </c>
      <c r="C1" s="373" t="s">
        <v>180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182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obj_00238#0000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7.4400000000000013E-3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42726</v>
      </c>
      <c r="U3" s="30">
        <f>_xll.qlRateHelperPillarDate(L3,Trigger)</f>
        <v>42758</v>
      </c>
    </row>
    <row r="4" spans="2:21" ht="11.25" customHeight="1" x14ac:dyDescent="0.2">
      <c r="B4" s="125"/>
      <c r="C4" s="125" t="s">
        <v>112</v>
      </c>
      <c r="D4" s="130" t="s">
        <v>38</v>
      </c>
      <c r="E4" s="131" t="s">
        <v>175</v>
      </c>
      <c r="F4" s="131" t="s">
        <v>186</v>
      </c>
      <c r="G4" s="125" t="s">
        <v>113</v>
      </c>
      <c r="H4" s="128" t="s">
        <v>110</v>
      </c>
      <c r="I4" s="128" t="s">
        <v>173</v>
      </c>
      <c r="J4" s="132">
        <v>0</v>
      </c>
      <c r="K4" s="133" t="str">
        <f t="shared" ref="K4:K9" si="0">Currency&amp;$E4&amp;$F4&amp;$D4&amp;"_Quote"</f>
        <v>USDAM1L2M_Quote</v>
      </c>
      <c r="L4" s="116" t="str">
        <f>_xll.qlSwapRateHelper2(,$K4,,D4,Calendar,$G4,$H4,$I4,$L$1,$J4,C4,Discounting,,,Permanent,Trigger,ObjectOverwrite)</f>
        <v>obj_00202#0000</v>
      </c>
      <c r="M4" s="374" t="str">
        <f>_xll.ohRangeRetrieveError(L4)</f>
        <v/>
      </c>
      <c r="O4" s="143"/>
      <c r="P4" s="28" t="str">
        <f>_xll.qlRateHelperQuoteName(L4,Trigger)</f>
        <v>USDAM1L2M_Quote</v>
      </c>
      <c r="Q4" s="29">
        <f>_xll.qlQuoteValue(K4,AllTriggers)</f>
        <v>7.5500000000000003E-3</v>
      </c>
      <c r="R4" s="45">
        <f>IF(ISBLANK(J4),"--",_xll.qlSwapRateHelperSpread(L4,AllTriggers))</f>
        <v>0</v>
      </c>
      <c r="S4" s="28" t="b">
        <f t="shared" ref="S4:S9" si="1">NOT(ISERROR(Q4))</f>
        <v>1</v>
      </c>
      <c r="T4" s="30">
        <f>_xll.qlRateHelperEarliestDate(L4,Trigger)</f>
        <v>42726</v>
      </c>
      <c r="U4" s="30">
        <f>_xll.qlRateHelperPillarDate(L4,Trigger)</f>
        <v>42788</v>
      </c>
    </row>
    <row r="5" spans="2:21" ht="11.25" customHeight="1" x14ac:dyDescent="0.2">
      <c r="B5" s="125"/>
      <c r="C5" s="125" t="s">
        <v>112</v>
      </c>
      <c r="D5" s="130" t="s">
        <v>32</v>
      </c>
      <c r="E5" s="131" t="s">
        <v>175</v>
      </c>
      <c r="F5" s="131" t="s">
        <v>186</v>
      </c>
      <c r="G5" s="125" t="s">
        <v>113</v>
      </c>
      <c r="H5" s="128" t="s">
        <v>110</v>
      </c>
      <c r="I5" s="128" t="s">
        <v>173</v>
      </c>
      <c r="J5" s="132">
        <v>0</v>
      </c>
      <c r="K5" s="133" t="str">
        <f t="shared" si="0"/>
        <v>USDAM1L3M_Quote</v>
      </c>
      <c r="L5" s="116" t="str">
        <f>_xll.qlSwapRateHelper2(,$K5,,D5,Calendar,$G5,$H5,$I5,$L$1,$J5,C5,Discounting,,,Permanent,Trigger,ObjectOverwrite)</f>
        <v>obj_001fe#0000</v>
      </c>
      <c r="M5" s="374" t="str">
        <f>_xll.ohRangeRetrieveError(L5)</f>
        <v/>
      </c>
      <c r="O5" s="143"/>
      <c r="P5" s="28" t="str">
        <f>_xll.qlRateHelperQuoteName(L5,Trigger)</f>
        <v>USDAM1L3M_Quote</v>
      </c>
      <c r="Q5" s="29">
        <f>_xll.qlQuoteValue(K5,AllTriggers)</f>
        <v>7.6600000000000001E-3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42726</v>
      </c>
      <c r="U5" s="30">
        <f>_xll.qlRateHelperPillarDate(L5,Trigger)</f>
        <v>42816</v>
      </c>
    </row>
    <row r="6" spans="2:21" ht="11.25" customHeight="1" x14ac:dyDescent="0.2">
      <c r="B6" s="125"/>
      <c r="C6" s="125" t="s">
        <v>112</v>
      </c>
      <c r="D6" s="130" t="s">
        <v>39</v>
      </c>
      <c r="E6" s="131" t="s">
        <v>175</v>
      </c>
      <c r="F6" s="131" t="s">
        <v>186</v>
      </c>
      <c r="G6" s="125" t="s">
        <v>113</v>
      </c>
      <c r="H6" s="128" t="s">
        <v>110</v>
      </c>
      <c r="I6" s="128" t="s">
        <v>173</v>
      </c>
      <c r="J6" s="132">
        <v>0</v>
      </c>
      <c r="K6" s="133" t="str">
        <f t="shared" si="0"/>
        <v>USDAM1L4M_Quote</v>
      </c>
      <c r="L6" s="116" t="str">
        <f>_xll.qlSwapRateHelper2(,$K6,,D6,Calendar,$G6,$H6,$I6,$L$1,$J6,C6,Discounting,,,Permanent,Trigger,ObjectOverwrite)</f>
        <v>obj_00201#0000</v>
      </c>
      <c r="M6" s="374" t="str">
        <f>_xll.ohRangeRetrieveError(L6)</f>
        <v/>
      </c>
      <c r="O6" s="143"/>
      <c r="P6" s="28" t="str">
        <f>_xll.qlRateHelperQuoteName(L6,Trigger)</f>
        <v>USDAM1L4M_Quote</v>
      </c>
      <c r="Q6" s="29">
        <f>_xll.qlQuoteValue(K6,AllTriggers)</f>
        <v>7.8300000000000002E-3</v>
      </c>
      <c r="R6" s="45">
        <f>IF(ISBLANK(J6),"--",_xll.qlSwapRateHelperSpread(L6,AllTriggers))</f>
        <v>0</v>
      </c>
      <c r="S6" s="28" t="b">
        <f t="shared" si="1"/>
        <v>1</v>
      </c>
      <c r="T6" s="30">
        <f>_xll.qlRateHelperEarliestDate(L6,Trigger)</f>
        <v>42726</v>
      </c>
      <c r="U6" s="30">
        <f>_xll.qlRateHelperPillarDate(L6,Trigger)</f>
        <v>42849</v>
      </c>
    </row>
    <row r="7" spans="2:21" ht="11.25" customHeight="1" x14ac:dyDescent="0.2">
      <c r="B7" s="125"/>
      <c r="C7" s="125" t="s">
        <v>112</v>
      </c>
      <c r="D7" s="130" t="s">
        <v>40</v>
      </c>
      <c r="E7" s="131" t="s">
        <v>175</v>
      </c>
      <c r="F7" s="131" t="s">
        <v>186</v>
      </c>
      <c r="G7" s="125" t="s">
        <v>113</v>
      </c>
      <c r="H7" s="128" t="s">
        <v>110</v>
      </c>
      <c r="I7" s="128" t="s">
        <v>173</v>
      </c>
      <c r="J7" s="132">
        <v>0</v>
      </c>
      <c r="K7" s="133" t="str">
        <f t="shared" si="0"/>
        <v>USDAM1L5M_Quote</v>
      </c>
      <c r="L7" s="116" t="str">
        <f>_xll.qlSwapRateHelper2(,$K7,,D7,Calendar,$G7,$H7,$I7,$L$1,$J7,C7,Discounting,,,Permanent,Trigger,ObjectOverwrite)</f>
        <v>obj_001ff#0000</v>
      </c>
      <c r="M7" s="374" t="str">
        <f>_xll.ohRangeRetrieveError(L7)</f>
        <v/>
      </c>
      <c r="O7" s="143"/>
      <c r="P7" s="28" t="str">
        <f>_xll.qlRateHelperQuoteName(L7,Trigger)</f>
        <v>USDAM1L5M_Quote</v>
      </c>
      <c r="Q7" s="29">
        <f>_xll.qlQuoteValue(K7,AllTriggers)</f>
        <v>7.9600000000000001E-3</v>
      </c>
      <c r="R7" s="45">
        <f>IF(ISBLANK(J7),"--",_xll.qlSwapRateHelperSpread(L7,AllTriggers))</f>
        <v>0</v>
      </c>
      <c r="S7" s="28" t="b">
        <f t="shared" si="1"/>
        <v>1</v>
      </c>
      <c r="T7" s="30">
        <f>_xll.qlRateHelperEarliestDate(L7,Trigger)</f>
        <v>42726</v>
      </c>
      <c r="U7" s="30">
        <f>_xll.qlRateHelperPillarDate(L7,Trigger)</f>
        <v>42877</v>
      </c>
    </row>
    <row r="8" spans="2:21" ht="11.25" customHeight="1" x14ac:dyDescent="0.2">
      <c r="B8" s="125"/>
      <c r="C8" s="125" t="s">
        <v>112</v>
      </c>
      <c r="D8" s="130" t="s">
        <v>33</v>
      </c>
      <c r="E8" s="131" t="s">
        <v>175</v>
      </c>
      <c r="F8" s="131" t="s">
        <v>186</v>
      </c>
      <c r="G8" s="125" t="s">
        <v>113</v>
      </c>
      <c r="H8" s="128" t="s">
        <v>110</v>
      </c>
      <c r="I8" s="128" t="s">
        <v>173</v>
      </c>
      <c r="J8" s="132">
        <v>0</v>
      </c>
      <c r="K8" s="133" t="str">
        <f t="shared" si="0"/>
        <v>USDAM1L6M_Quote</v>
      </c>
      <c r="L8" s="116" t="str">
        <f>_xll.qlSwapRateHelper2(,$K8,,D8,Calendar,$G8,$H8,$I8,$L$1,$J8,C8,Discounting,,,Permanent,Trigger,ObjectOverwrite)</f>
        <v>obj_00203#0000</v>
      </c>
      <c r="M8" s="374" t="str">
        <f>_xll.ohRangeRetrieveError(L8)</f>
        <v/>
      </c>
      <c r="O8" s="143"/>
      <c r="P8" s="28" t="str">
        <f>_xll.qlRateHelperQuoteName(L8,Trigger)</f>
        <v>USDAM1L6M_Quote</v>
      </c>
      <c r="Q8" s="29">
        <f>_xll.qlQuoteValue(K8,AllTriggers)</f>
        <v>8.1499999999999993E-3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42726</v>
      </c>
      <c r="U8" s="30">
        <f>_xll.qlRateHelperPillarDate(L8,Trigger)</f>
        <v>42908</v>
      </c>
    </row>
    <row r="9" spans="2:21" ht="11.25" customHeight="1" x14ac:dyDescent="0.2">
      <c r="B9" s="134"/>
      <c r="C9" s="134" t="s">
        <v>112</v>
      </c>
      <c r="D9" s="135" t="s">
        <v>41</v>
      </c>
      <c r="E9" s="136" t="s">
        <v>175</v>
      </c>
      <c r="F9" s="136" t="s">
        <v>186</v>
      </c>
      <c r="G9" s="134" t="s">
        <v>113</v>
      </c>
      <c r="H9" s="137" t="s">
        <v>110</v>
      </c>
      <c r="I9" s="137" t="s">
        <v>173</v>
      </c>
      <c r="J9" s="138">
        <v>0</v>
      </c>
      <c r="K9" s="139" t="str">
        <f t="shared" si="0"/>
        <v>USDAM1L7M_Quote</v>
      </c>
      <c r="L9" s="140" t="str">
        <f>_xll.qlSwapRateHelper2(,$K9,,D9,Calendar,$G9,$H9,$I9,$L$1,$J9,C9,Discounting,,,Permanent,Trigger,ObjectOverwrite)</f>
        <v>obj_00200#0000</v>
      </c>
      <c r="M9" s="375" t="str">
        <f>_xll.ohRangeRetrieveError(L9)</f>
        <v/>
      </c>
      <c r="P9" s="31" t="str">
        <f>_xll.qlRateHelperQuoteName(L9,Trigger)</f>
        <v>USDAM1L7M_Quote</v>
      </c>
      <c r="Q9" s="32">
        <f>_xll.qlQuoteValue(K9,AllTriggers)</f>
        <v>8.4400000000000013E-3</v>
      </c>
      <c r="R9" s="46">
        <f>IF(ISBLANK(J9),"--",_xll.qlSwapRateHelperSpread(L9,AllTriggers))</f>
        <v>0</v>
      </c>
      <c r="S9" s="31" t="b">
        <f t="shared" si="1"/>
        <v>1</v>
      </c>
      <c r="T9" s="33">
        <f>_xll.qlRateHelperEarliestDate(L9,Trigger)</f>
        <v>42726</v>
      </c>
      <c r="U9" s="33">
        <f>_xll.qlRateHelperPillarDate(L9,Trigger)</f>
        <v>42940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133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obj_00238#0000</v>
      </c>
      <c r="P13" s="37" t="str">
        <f>IFERROR(_xll.qlRateHelperQuoteName(M13,Trigger),"")</f>
        <v>UsdLibor1MLastFixing_Quote</v>
      </c>
      <c r="Q13" s="29">
        <f>IFERROR(_xll.qlRateHelperRate(M13,AllTriggers),"")</f>
        <v>7.4400000000000013E-3</v>
      </c>
      <c r="R13" s="43" t="str">
        <f>IFERROR(_xll.qlSwapRateHelperSpread(M13,Trigger),"")</f>
        <v/>
      </c>
      <c r="S13" s="30">
        <f>IFERROR(_xll.qlRateHelperEarliestDate(M13,Trigger),"")</f>
        <v>42726</v>
      </c>
      <c r="T13" s="30">
        <f>IFERROR(_xll.qlRateHelperPillarDate(M13,Trigger),"")</f>
        <v>42758</v>
      </c>
      <c r="U13" s="35">
        <v>0.99933910373939372</v>
      </c>
    </row>
    <row r="14" spans="2:21" x14ac:dyDescent="0.2">
      <c r="J14" s="145"/>
      <c r="K14" s="145"/>
      <c r="M14" s="126" t="str">
        <v>obj_00202#0000</v>
      </c>
      <c r="P14" s="37" t="str">
        <f>IFERROR(_xll.qlRateHelperQuoteName(M14,Trigger),"")</f>
        <v>USDAM1L2M_Quote</v>
      </c>
      <c r="Q14" s="29">
        <f>IFERROR(_xll.qlRateHelperRate(M14,AllTriggers),"")</f>
        <v>7.5500000000000003E-3</v>
      </c>
      <c r="R14" s="43">
        <f>IFERROR(_xll.qlSwapRateHelperSpread(M14,Trigger),"")</f>
        <v>0</v>
      </c>
      <c r="S14" s="30">
        <f>IFERROR(_xll.qlRateHelperEarliestDate(M14,Trigger),"")</f>
        <v>42726</v>
      </c>
      <c r="T14" s="30">
        <f>IFERROR(_xll.qlRateHelperPillarDate(M14,Trigger),"")</f>
        <v>42788</v>
      </c>
      <c r="U14" s="35">
        <v>0.99870134800984989</v>
      </c>
    </row>
    <row r="15" spans="2:21" x14ac:dyDescent="0.2">
      <c r="J15" s="145"/>
      <c r="K15" s="145"/>
      <c r="M15" s="126" t="str">
        <v>obj_001fe#0000</v>
      </c>
      <c r="P15" s="37" t="str">
        <f>IFERROR(_xll.qlRateHelperQuoteName(M15,Trigger),"")</f>
        <v>USDAM1L3M_Quote</v>
      </c>
      <c r="Q15" s="29">
        <f>IFERROR(_xll.qlRateHelperRate(M15,AllTriggers),"")</f>
        <v>7.6600000000000001E-3</v>
      </c>
      <c r="R15" s="43">
        <f>IFERROR(_xll.qlSwapRateHelperSpread(M15,Trigger),"")</f>
        <v>0</v>
      </c>
      <c r="S15" s="30">
        <f>IFERROR(_xll.qlRateHelperEarliestDate(M15,Trigger),"")</f>
        <v>42726</v>
      </c>
      <c r="T15" s="30">
        <f>IFERROR(_xll.qlRateHelperPillarDate(M15,Trigger),"")</f>
        <v>42816</v>
      </c>
      <c r="U15" s="35">
        <v>0.99808846962268816</v>
      </c>
    </row>
    <row r="16" spans="2:21" x14ac:dyDescent="0.2">
      <c r="J16" s="145"/>
      <c r="K16" s="145"/>
      <c r="M16" s="126" t="str">
        <v>obj_00201#0000</v>
      </c>
      <c r="P16" s="37" t="str">
        <f>IFERROR(_xll.qlRateHelperQuoteName(M16,Trigger),"")</f>
        <v>USDAM1L4M_Quote</v>
      </c>
      <c r="Q16" s="29">
        <f>IFERROR(_xll.qlRateHelperRate(M16,AllTriggers),"")</f>
        <v>7.8300000000000002E-3</v>
      </c>
      <c r="R16" s="43">
        <f>IFERROR(_xll.qlSwapRateHelperSpread(M16,Trigger),"")</f>
        <v>0</v>
      </c>
      <c r="S16" s="30">
        <f>IFERROR(_xll.qlRateHelperEarliestDate(M16,Trigger),"")</f>
        <v>42726</v>
      </c>
      <c r="T16" s="30">
        <f>IFERROR(_xll.qlRateHelperPillarDate(M16,Trigger),"")</f>
        <v>42849</v>
      </c>
      <c r="U16" s="35">
        <v>0.99733147570624425</v>
      </c>
    </row>
    <row r="17" spans="10:25" x14ac:dyDescent="0.2">
      <c r="J17" s="145"/>
      <c r="K17" s="145"/>
      <c r="M17" s="126" t="str">
        <v>obj_001ff#0000</v>
      </c>
      <c r="P17" s="37" t="str">
        <f>IFERROR(_xll.qlRateHelperQuoteName(M17,Trigger),"")</f>
        <v>USDAM1L5M_Quote</v>
      </c>
      <c r="Q17" s="29">
        <f>IFERROR(_xll.qlRateHelperRate(M17,AllTriggers),"")</f>
        <v>7.9600000000000001E-3</v>
      </c>
      <c r="R17" s="43">
        <f>IFERROR(_xll.qlSwapRateHelperSpread(M17,Trigger),"")</f>
        <v>0</v>
      </c>
      <c r="S17" s="30">
        <f>IFERROR(_xll.qlRateHelperEarliestDate(M17,Trigger),"")</f>
        <v>42726</v>
      </c>
      <c r="T17" s="30">
        <f>IFERROR(_xll.qlRateHelperPillarDate(M17,Trigger),"")</f>
        <v>42877</v>
      </c>
      <c r="U17" s="35">
        <v>0.99667167532776135</v>
      </c>
    </row>
    <row r="18" spans="10:25" x14ac:dyDescent="0.2">
      <c r="J18" s="145"/>
      <c r="K18" s="145"/>
      <c r="M18" s="126" t="str">
        <v>obj_00203#0000</v>
      </c>
      <c r="P18" s="37" t="str">
        <f>IFERROR(_xll.qlRateHelperQuoteName(M18,Trigger),"")</f>
        <v>USDAM1L6M_Quote</v>
      </c>
      <c r="Q18" s="29">
        <f>IFERROR(_xll.qlRateHelperRate(M18,AllTriggers),"")</f>
        <v>8.1499999999999993E-3</v>
      </c>
      <c r="R18" s="43">
        <f>IFERROR(_xll.qlSwapRateHelperSpread(M18,Trigger),"")</f>
        <v>0</v>
      </c>
      <c r="S18" s="30">
        <f>IFERROR(_xll.qlRateHelperEarliestDate(M18,Trigger),"")</f>
        <v>42726</v>
      </c>
      <c r="T18" s="30">
        <f>IFERROR(_xll.qlRateHelperPillarDate(M18,Trigger),"")</f>
        <v>42908</v>
      </c>
      <c r="U18" s="35">
        <v>0.99589561756462064</v>
      </c>
    </row>
    <row r="19" spans="10:25" x14ac:dyDescent="0.2">
      <c r="J19" s="145"/>
      <c r="K19" s="145"/>
      <c r="M19" s="126" t="str">
        <v>obj_00200#0000</v>
      </c>
      <c r="P19" s="37" t="str">
        <f>IFERROR(_xll.qlRateHelperQuoteName(M19,Trigger),"")</f>
        <v>USDAM1L7M_Quote</v>
      </c>
      <c r="Q19" s="29">
        <f>IFERROR(_xll.qlRateHelperRate(M19,AllTriggers),"")</f>
        <v>8.4400000000000013E-3</v>
      </c>
      <c r="R19" s="43">
        <f>IFERROR(_xll.qlSwapRateHelperSpread(M19,Trigger),"")</f>
        <v>0</v>
      </c>
      <c r="S19" s="30">
        <f>IFERROR(_xll.qlRateHelperEarliestDate(M19,Trigger),"")</f>
        <v>42726</v>
      </c>
      <c r="T19" s="30">
        <f>IFERROR(_xll.qlRateHelperPillarDate(M19,Trigger),"")</f>
        <v>42940</v>
      </c>
      <c r="U19" s="35">
        <v>0.99500646641989599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119</v>
      </c>
      <c r="T24" s="171" t="str">
        <f>"F "&amp;K1</f>
        <v>F 1M</v>
      </c>
      <c r="U24" s="171" t="s">
        <v>122</v>
      </c>
      <c r="V24" s="171" t="s">
        <v>120</v>
      </c>
      <c r="W24" s="171" t="s">
        <v>121</v>
      </c>
      <c r="X24" s="171" t="s">
        <v>123</v>
      </c>
      <c r="Y24" s="171" t="s">
        <v>132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42726</v>
      </c>
      <c r="R25" s="39">
        <f>_xll.qlInterestRateIndexMaturity(iborindex1M,Q25,Trigger)</f>
        <v>42758</v>
      </c>
      <c r="S25" s="49">
        <f>_xll.qlDayCounterYearFraction(DayCounter,Q25,R25,,,Trigger)</f>
        <v>8.8888888888888892E-2</v>
      </c>
      <c r="T25" s="3">
        <f>_xll.qlIndexFixing(iborindex1M,_xll.qlInterestRateIndexFixingDate(iborindex1M,Q25,Trigger),TRUE,AllTriggers)</f>
        <v>7.4400000000007793E-3</v>
      </c>
      <c r="U25" s="3">
        <f>(V25/W25-1)/S25</f>
        <v>6.3600000013311342E-3</v>
      </c>
      <c r="V25" s="50">
        <f>_xll.qlYieldTSDiscount(Discounting,Q25,,AllTriggers)</f>
        <v>0.99996227414614158</v>
      </c>
      <c r="W25" s="50">
        <f>_xll.qlYieldTSDiscount(Discounting,R25,,AllTriggers)</f>
        <v>0.99939728154952057</v>
      </c>
      <c r="X25" s="207">
        <f>LN((1+T25*S25)/(1+U25*S25))</f>
        <v>9.5941156046422727E-5</v>
      </c>
      <c r="Y25" s="3">
        <f>T25-U25</f>
        <v>1.0799999986696451E-3</v>
      </c>
    </row>
    <row r="26" spans="10:25" x14ac:dyDescent="0.2">
      <c r="J26" s="145"/>
      <c r="K26" s="145"/>
      <c r="N26" s="115">
        <v>1</v>
      </c>
      <c r="O26" s="115">
        <f t="shared" ref="O26:O28" si="2">N26+SUBSTITUTE($K$1,"M","")</f>
        <v>2</v>
      </c>
      <c r="P26" s="206" t="str">
        <f t="shared" ref="P26:P28" si="3">N26&amp;"x"&amp;O26</f>
        <v>1x2</v>
      </c>
      <c r="Q26" s="39">
        <f>R25</f>
        <v>42758</v>
      </c>
      <c r="R26" s="39">
        <f>_xll.qlInterestRateIndexMaturity(iborindex1M,Q26,Trigger)</f>
        <v>42789</v>
      </c>
      <c r="S26" s="49">
        <f>_xll.qlDayCounterYearFraction(DayCounter,Q26,R26,,,Trigger)</f>
        <v>8.611111111111111E-2</v>
      </c>
      <c r="T26" s="3">
        <f>_xll.qlIndexFixing(iborindex1M,_xll.qlInterestRateIndexFixingDate(iborindex1M,Q26,Trigger),TRUE,AllTriggers)</f>
        <v>7.6705893749087137E-3</v>
      </c>
      <c r="U26" s="3">
        <f>(V26/W26-1)/S26</f>
        <v>6.5236271373227891E-3</v>
      </c>
      <c r="V26" s="50">
        <f>_xll.qlYieldTSDiscount(Discounting,Q26,,AllTriggers)</f>
        <v>0.99939728154952057</v>
      </c>
      <c r="W26" s="50">
        <f>_xll.qlYieldTSDiscount(Discounting,R26,,AllTriggers)</f>
        <v>0.99883617855284113</v>
      </c>
      <c r="X26" s="207">
        <f>LN((1+T26*S26)/(1+U26*S26))</f>
        <v>9.8705869668035392E-5</v>
      </c>
      <c r="Y26" s="3">
        <f t="shared" ref="Y26:Y28" si="4">T26-U26</f>
        <v>1.1469622375859245E-3</v>
      </c>
    </row>
    <row r="27" spans="10:25" x14ac:dyDescent="0.2">
      <c r="N27" s="115">
        <v>2</v>
      </c>
      <c r="O27" s="115">
        <f t="shared" si="2"/>
        <v>3</v>
      </c>
      <c r="P27" s="206" t="str">
        <f t="shared" si="3"/>
        <v>2x3</v>
      </c>
      <c r="Q27" s="39">
        <f>R26</f>
        <v>42789</v>
      </c>
      <c r="R27" s="39">
        <f>_xll.qlInterestRateIndexMaturity(iborindex1M,Q27,Trigger)</f>
        <v>42817</v>
      </c>
      <c r="S27" s="49">
        <f>_xll.qlDayCounterYearFraction(DayCounter,Q27,R27,,,Trigger)</f>
        <v>7.7777777777777779E-2</v>
      </c>
      <c r="T27" s="3">
        <f>_xll.qlIndexFixing(iborindex1M,_xll.qlInterestRateIndexFixingDate(iborindex1M,Q27,Trigger),TRUE,AllTriggers)</f>
        <v>7.9086983352724283E-3</v>
      </c>
      <c r="U27" s="3">
        <f>(V27/W27-1)/S27</f>
        <v>6.6326037863511413E-3</v>
      </c>
      <c r="V27" s="50">
        <f>_xll.qlYieldTSDiscount(Discounting,Q27,,AllTriggers)</f>
        <v>0.99883617855284113</v>
      </c>
      <c r="W27" s="50">
        <f>_xll.qlYieldTSDiscount(Discounting,R27,,AllTriggers)</f>
        <v>0.99832117542332166</v>
      </c>
      <c r="X27" s="207">
        <f>LN((1+T27*S27)/(1+U27*S27))</f>
        <v>9.9195703648116866E-5</v>
      </c>
      <c r="Y27" s="3">
        <f t="shared" si="4"/>
        <v>1.2760945489212871E-3</v>
      </c>
    </row>
    <row r="28" spans="10:25" x14ac:dyDescent="0.2">
      <c r="J28" s="145"/>
      <c r="K28" s="145"/>
      <c r="N28" s="115">
        <v>3</v>
      </c>
      <c r="O28" s="115">
        <f t="shared" si="2"/>
        <v>4</v>
      </c>
      <c r="P28" s="208" t="str">
        <f t="shared" si="3"/>
        <v>3x4</v>
      </c>
      <c r="Q28" s="209">
        <f>R27</f>
        <v>42817</v>
      </c>
      <c r="R28" s="209">
        <f>_xll.qlInterestRateIndexMaturity(iborindex1M,Q28,Trigger)</f>
        <v>42849</v>
      </c>
      <c r="S28" s="72">
        <f>_xll.qlDayCounterYearFraction(DayCounter,Q28,R28,,,Trigger)</f>
        <v>8.8888888888888892E-2</v>
      </c>
      <c r="T28" s="60">
        <f>_xll.qlIndexFixing(iborindex1M,_xll.qlInterestRateIndexFixingDate(iborindex1M,Q28,Trigger),TRUE,AllTriggers)</f>
        <v>8.2801161973375392E-3</v>
      </c>
      <c r="U28" s="60">
        <f>(V28/W28-1)/S28</f>
        <v>7.0175563113006323E-3</v>
      </c>
      <c r="V28" s="61">
        <f>_xll.qlYieldTSDiscount(Discounting,Q28,,AllTriggers)</f>
        <v>0.99832117542332166</v>
      </c>
      <c r="W28" s="61">
        <f>_xll.qlYieldTSDiscount(Discounting,R28,,AllTriggers)</f>
        <v>0.99769882807152521</v>
      </c>
      <c r="X28" s="210">
        <f>LN((1+T28*S28)/(1+U28*S28))</f>
        <v>1.1215129426443779E-4</v>
      </c>
      <c r="Y28" s="60">
        <f t="shared" si="4"/>
        <v>1.2625598860369069E-3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G1" sqref="G1"/>
    </sheetView>
  </sheetViews>
  <sheetFormatPr defaultColWidth="9.33203125"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5" width="28.6640625" style="84" bestFit="1" customWidth="1"/>
    <col min="6" max="7" width="20.1640625" style="84" bestFit="1" customWidth="1"/>
    <col min="8" max="8" width="8.1640625" style="84" bestFit="1" customWidth="1"/>
    <col min="9" max="9" width="10.83203125" style="84" customWidth="1"/>
    <col min="10" max="10" width="11.6640625" style="84" bestFit="1" customWidth="1"/>
    <col min="11" max="12" width="14.1640625" style="84" hidden="1" customWidth="1" outlineLevel="1"/>
    <col min="13" max="13" width="10.5" style="84" bestFit="1" customWidth="1" collapsed="1"/>
    <col min="14" max="14" width="9.33203125" style="84" bestFit="1" customWidth="1"/>
    <col min="15" max="15" width="10.33203125" style="84" customWidth="1"/>
    <col min="16" max="16" width="9.33203125" style="84" customWidth="1"/>
    <col min="17" max="17" width="7" style="84" bestFit="1" customWidth="1"/>
    <col min="18" max="18" width="9.33203125" style="84" customWidth="1"/>
    <col min="19" max="19" width="11.33203125" style="84" customWidth="1"/>
    <col min="20" max="20" width="20.1640625" style="84" bestFit="1" customWidth="1"/>
    <col min="21" max="21" width="9.33203125" style="84" bestFit="1" customWidth="1"/>
    <col min="22" max="22" width="17.83203125" style="84" bestFit="1" customWidth="1"/>
    <col min="23" max="24" width="15.33203125" style="84" bestFit="1" customWidth="1"/>
    <col min="25" max="25" width="9.33203125" style="84"/>
    <col min="26" max="26" width="14.1640625" style="84" bestFit="1" customWidth="1"/>
    <col min="27" max="27" width="15.33203125" style="84" bestFit="1" customWidth="1"/>
    <col min="28" max="16384" width="9.33203125" style="84"/>
  </cols>
  <sheetData>
    <row r="1" spans="1:27" x14ac:dyDescent="0.2">
      <c r="F1" s="224" t="s">
        <v>97</v>
      </c>
      <c r="G1" s="225" t="s">
        <v>32</v>
      </c>
      <c r="P1" s="211" t="str">
        <f>_xll.qlInterpolation(,interpolator3M,_xll.ohFilter(F3:F15,O3:O15),_xll.ohFilter(N3:N15,O3:O15))</f>
        <v>obj_003d0#0699</v>
      </c>
    </row>
    <row r="2" spans="1:27" ht="26.45" customHeight="1" x14ac:dyDescent="0.2">
      <c r="D2" s="171" t="str">
        <f>G1&amp;" Instruments"</f>
        <v>3M Instruments</v>
      </c>
      <c r="E2" s="171" t="s">
        <v>188</v>
      </c>
      <c r="F2" s="171" t="s">
        <v>98</v>
      </c>
      <c r="G2" s="171" t="s">
        <v>99</v>
      </c>
      <c r="H2" s="171" t="s">
        <v>119</v>
      </c>
      <c r="I2" s="171" t="s">
        <v>187</v>
      </c>
      <c r="J2" s="171" t="str">
        <f>G1&amp;" Market quote"</f>
        <v>3M Market quote</v>
      </c>
      <c r="K2" s="171" t="s">
        <v>120</v>
      </c>
      <c r="L2" s="171" t="s">
        <v>121</v>
      </c>
      <c r="M2" s="171" t="s">
        <v>122</v>
      </c>
      <c r="N2" s="171" t="s">
        <v>132</v>
      </c>
      <c r="O2" s="171" t="s">
        <v>76</v>
      </c>
      <c r="P2" s="171" t="s">
        <v>126</v>
      </c>
      <c r="Q2" s="171" t="s">
        <v>135</v>
      </c>
      <c r="R2" s="171" t="s">
        <v>123</v>
      </c>
      <c r="T2" s="171" t="s">
        <v>98</v>
      </c>
      <c r="U2" s="227" t="s">
        <v>126</v>
      </c>
    </row>
    <row r="3" spans="1:27" ht="11.25" customHeight="1" x14ac:dyDescent="0.2">
      <c r="D3" s="215" t="str">
        <f>PROPER(Currency&amp;IborType)&amp;G1&amp;"LastFixing"&amp;QuoteSuffix</f>
        <v>Usdlibor3MLastFixing_Quote</v>
      </c>
      <c r="E3" s="380"/>
      <c r="F3" s="216">
        <f>SettlementDate</f>
        <v>42726</v>
      </c>
      <c r="G3" s="216">
        <f>_xll.qlCalendarAdvance(Calendar,F3,G1,"mf",,Trigger)</f>
        <v>42816</v>
      </c>
      <c r="H3" s="217">
        <f>_xll.qlDayCounterYearFraction(DayCounter,F3,G3,,,Trigger)</f>
        <v>0.25</v>
      </c>
      <c r="I3" s="380"/>
      <c r="J3" s="218">
        <f>_xll.qlQuoteValue(D3,LastFixingsTrigger)</f>
        <v>9.9427999999999999E-3</v>
      </c>
      <c r="K3" s="219">
        <f>_xll.qlYieldTSDiscount(Discounting,F3,,AllTriggers)</f>
        <v>0.99996227414614158</v>
      </c>
      <c r="L3" s="219">
        <f>_xll.qlYieldTSDiscount(Discounting,G3,,AllTriggers)</f>
        <v>0.99833997169213695</v>
      </c>
      <c r="M3" s="218">
        <f>(K3/L3-1)/H3</f>
        <v>6.5000000000194902E-3</v>
      </c>
      <c r="N3" s="218">
        <f>J3-M3</f>
        <v>3.4427999999805097E-3</v>
      </c>
      <c r="O3" s="220" t="b">
        <v>1</v>
      </c>
      <c r="P3" s="221">
        <f>_xll.qlInterpolationInterpolate(B3Minterpolation,F3,TRUE,Trigger)</f>
        <v>3.4427999999805097E-3</v>
      </c>
      <c r="Q3" s="222">
        <f>(N3-P3)*10000</f>
        <v>0</v>
      </c>
      <c r="R3" s="223">
        <f>LN((1+J3*H3)/(1+M3*H3))</f>
        <v>8.5893464159600907E-4</v>
      </c>
      <c r="T3" s="228">
        <f>F3</f>
        <v>42726</v>
      </c>
      <c r="U3" s="58">
        <f>_xll.qlInterpolationInterpolate(B3Minterpolation,T3,TRUE)</f>
        <v>3.4427999999805097E-3</v>
      </c>
      <c r="Z3" s="112"/>
      <c r="AA3" s="112"/>
    </row>
    <row r="4" spans="1:27" ht="11.25" customHeight="1" x14ac:dyDescent="0.2">
      <c r="A4" s="84">
        <v>1</v>
      </c>
      <c r="B4" s="84" t="s">
        <v>28</v>
      </c>
      <c r="C4" s="84">
        <f>A4+SUBSTITUTE($G$1,"M","")</f>
        <v>4</v>
      </c>
      <c r="D4" s="212" t="str">
        <f>Currency&amp;A4&amp;B4&amp;C4&amp;"F"&amp;QuoteSuffix</f>
        <v>USD1x4F_Quote</v>
      </c>
      <c r="E4" s="381"/>
      <c r="F4" s="27">
        <f>_xll.qlCalendarAdvance("target",$F$3,A4&amp;"M","mf",,Trigger)</f>
        <v>42758</v>
      </c>
      <c r="G4" s="27">
        <f>_xll.qlCalendarAdvance(Calendar,F4,$G$1,"mf",,Trigger)</f>
        <v>42849</v>
      </c>
      <c r="H4" s="49">
        <f>_xll.qlDayCounterYearFraction(DayCounter,F4,G4,,,Trigger)</f>
        <v>0.25277777777777777</v>
      </c>
      <c r="I4" s="381"/>
      <c r="J4" s="3">
        <f>_xll.qlQuoteValue(D4,AllTriggers)</f>
        <v>1.0110000000000001E-2</v>
      </c>
      <c r="K4" s="50">
        <f>_xll.qlYieldTSDiscount(Discounting,F4,,AllTriggers)</f>
        <v>0.99939728154952057</v>
      </c>
      <c r="L4" s="50">
        <f>_xll.qlYieldTSDiscount(Discounting,G4,,AllTriggers)</f>
        <v>0.99769882807152521</v>
      </c>
      <c r="M4" s="3">
        <f t="shared" ref="M4:M6" si="0">(K4/L4-1)/H4</f>
        <v>6.7346542134693425E-3</v>
      </c>
      <c r="N4" s="3">
        <f t="shared" ref="N4:N15" si="1">J4-M4</f>
        <v>3.3753457865306584E-3</v>
      </c>
      <c r="O4" s="48" t="b">
        <v>0</v>
      </c>
      <c r="P4" s="3">
        <f>_xll.qlInterpolationInterpolate(B3Minterpolation,F4,TRUE,Trigger)</f>
        <v>3.428733230913604E-3</v>
      </c>
      <c r="Q4" s="74">
        <f t="shared" ref="Q4:Q15" si="2">(N4-P4)*10000</f>
        <v>-0.53387444382945604</v>
      </c>
      <c r="R4" s="68">
        <f t="shared" ref="R4:R15" si="3">LN((1+J4*H4)/(1+M4*H4))</f>
        <v>8.5139984788624328E-4</v>
      </c>
      <c r="T4" s="27">
        <f>_xll.qlCalendarAdvance(Calendar,T3,"1D","f")</f>
        <v>42727</v>
      </c>
      <c r="U4" s="3">
        <f>_xll.qlInterpolationInterpolate(B3Minterpolation,T4,TRUE)</f>
        <v>3.4423278533364625E-3</v>
      </c>
      <c r="Z4" s="112"/>
      <c r="AA4" s="112"/>
    </row>
    <row r="5" spans="1:27" ht="11.25" customHeight="1" x14ac:dyDescent="0.2">
      <c r="A5" s="84">
        <v>2</v>
      </c>
      <c r="B5" s="84" t="s">
        <v>28</v>
      </c>
      <c r="C5" s="84">
        <f t="shared" ref="C5:C6" si="4">A5+SUBSTITUTE($G$1,"M","")</f>
        <v>5</v>
      </c>
      <c r="D5" s="212" t="str">
        <f>Currency&amp;A5&amp;B5&amp;C5&amp;"F"&amp;QuoteSuffix</f>
        <v>USD2x5F_Quote</v>
      </c>
      <c r="E5" s="381"/>
      <c r="F5" s="27">
        <f>_xll.qlCalendarAdvance("target",$F$3,A5&amp;"M","mf",,Trigger)</f>
        <v>42788</v>
      </c>
      <c r="G5" s="27">
        <f>_xll.qlCalendarAdvance(Calendar,F5,$G$1,"mf",,Trigger)</f>
        <v>42877</v>
      </c>
      <c r="H5" s="49">
        <f>_xll.qlDayCounterYearFraction(DayCounter,F5,G5,,,Trigger)</f>
        <v>0.24722222222222223</v>
      </c>
      <c r="I5" s="381"/>
      <c r="J5" s="3">
        <f>_xll.qlQuoteValue(D5,AllTriggers)</f>
        <v>1.0430000000000002E-2</v>
      </c>
      <c r="K5" s="50">
        <f>_xll.qlYieldTSDiscount(Discounting,F5,,AllTriggers)</f>
        <v>0.99885443359493531</v>
      </c>
      <c r="L5" s="50">
        <f>_xll.qlYieldTSDiscount(Discounting,G5,,AllTriggers)</f>
        <v>0.99713078279800615</v>
      </c>
      <c r="M5" s="3">
        <f t="shared" si="0"/>
        <v>6.9921325863590419E-3</v>
      </c>
      <c r="N5" s="3">
        <f t="shared" si="1"/>
        <v>3.4378674136409599E-3</v>
      </c>
      <c r="O5" s="48" t="b">
        <v>0</v>
      </c>
      <c r="P5" s="3">
        <f>_xll.qlInterpolationInterpolate(B3Minterpolation,F5,TRUE,Trigger)</f>
        <v>3.4203396090621433E-3</v>
      </c>
      <c r="Q5" s="74">
        <f t="shared" si="2"/>
        <v>0.17527804578816586</v>
      </c>
      <c r="R5" s="68">
        <f t="shared" si="3"/>
        <v>8.4809085034204517E-4</v>
      </c>
      <c r="T5" s="27">
        <f>_xll.qlCalendarAdvance(Calendar,T4,"1D","f")</f>
        <v>42732</v>
      </c>
      <c r="U5" s="3">
        <f>_xll.qlInterpolationInterpolate(B3Minterpolation,T5,TRUE)</f>
        <v>3.4399791033129529E-3</v>
      </c>
      <c r="Z5" s="112"/>
      <c r="AA5" s="112"/>
    </row>
    <row r="6" spans="1:27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382"/>
      <c r="F6" s="71">
        <f>_xll.qlCalendarAdvance("target",$F$3,A6&amp;"M","mf",,Trigger)</f>
        <v>42816</v>
      </c>
      <c r="G6" s="71">
        <f>_xll.qlCalendarAdvance(Calendar,F6,$G$1,"mf",,Trigger)</f>
        <v>42908</v>
      </c>
      <c r="H6" s="72">
        <f>_xll.qlDayCounterYearFraction(DayCounter,F6,G6,,,Trigger)</f>
        <v>0.25555555555555554</v>
      </c>
      <c r="I6" s="382"/>
      <c r="J6" s="60">
        <f>_xll.qlQuoteValue(D6,AllTriggers)</f>
        <v>1.0750000000000003E-2</v>
      </c>
      <c r="K6" s="61">
        <f>_xll.qlYieldTSDiscount(Discounting,F6,,AllTriggers)</f>
        <v>0.99833997169213695</v>
      </c>
      <c r="L6" s="61">
        <f>_xll.qlYieldTSDiscount(Discounting,G6,,AllTriggers)</f>
        <v>0.99646109736266397</v>
      </c>
      <c r="M6" s="60">
        <f t="shared" si="0"/>
        <v>7.3782277711339451E-3</v>
      </c>
      <c r="N6" s="60">
        <f t="shared" si="1"/>
        <v>3.3717722288660575E-3</v>
      </c>
      <c r="O6" s="73" t="b">
        <v>0</v>
      </c>
      <c r="P6" s="60">
        <f>_xll.qlInterpolationInterpolate(B3Minterpolation,F6,TRUE,Trigger)</f>
        <v>3.4203678053088874E-3</v>
      </c>
      <c r="Q6" s="80">
        <f t="shared" si="2"/>
        <v>-0.48595576442829902</v>
      </c>
      <c r="R6" s="214">
        <f t="shared" si="3"/>
        <v>8.5968381981118235E-4</v>
      </c>
      <c r="T6" s="27">
        <f>_xll.qlCalendarAdvance(Calendar,T5,"1D","f")</f>
        <v>42733</v>
      </c>
      <c r="U6" s="3">
        <f>_xll.qlInterpolationInterpolate(B3Minterpolation,T6,TRUE)</f>
        <v>3.4395128013792486E-3</v>
      </c>
      <c r="Z6" s="112"/>
      <c r="AA6" s="112"/>
    </row>
    <row r="7" spans="1:27" ht="11.25" customHeight="1" x14ac:dyDescent="0.2">
      <c r="C7" s="84" t="str">
        <f>_xll.qlIMMNextCode(SettlementDate,TRUE)</f>
        <v>H7</v>
      </c>
      <c r="D7" s="212" t="str">
        <f t="shared" ref="D7:D15" si="5">Currency&amp;"FUT"&amp;"3M"&amp;C7&amp;QuoteSuffix</f>
        <v>USDFUT3MH7_Quote</v>
      </c>
      <c r="E7" s="212" t="str">
        <f>Currency&amp;"FUT3M"&amp;C7&amp;"ConvAdj"&amp;QuoteSuffix</f>
        <v>USDFUT3MH7ConvAdj_Quote</v>
      </c>
      <c r="F7" s="27">
        <f>_xll.qlIMMdate(C7,$F$3,Trigger)</f>
        <v>42809</v>
      </c>
      <c r="G7" s="27">
        <f>_xll.qlCalendarAdvance(Calendar,F7,$G$1,"mf",,Trigger)</f>
        <v>42901</v>
      </c>
      <c r="H7" s="49">
        <f>_xll.qlDayCounterYearFraction(DayCounter,F7,G7,,,Trigger)</f>
        <v>0.25555555555555554</v>
      </c>
      <c r="I7" s="383">
        <f>_xll.qlQuoteValue(E7,Trigger)</f>
        <v>1.3013256162292688E-5</v>
      </c>
      <c r="J7" s="3">
        <f>(1-_xll.qlQuoteValue(D7,AllTriggers)/100)+I7</f>
        <v>1.0688013256162282E-2</v>
      </c>
      <c r="K7" s="50">
        <f>_xll.qlYieldTSDiscount(Discounting,F7,,AllTriggers)</f>
        <v>0.99847030383586122</v>
      </c>
      <c r="L7" s="50">
        <f>_xll.qlYieldTSDiscount(Discounting,G7,,AllTriggers)</f>
        <v>0.99661906223690278</v>
      </c>
      <c r="M7" s="3">
        <f t="shared" ref="M7:M15" si="6">(K7/L7-1)/H7</f>
        <v>7.2685634260603819E-3</v>
      </c>
      <c r="N7" s="3">
        <f t="shared" si="1"/>
        <v>3.4194498301019002E-3</v>
      </c>
      <c r="O7" s="48" t="b">
        <v>1</v>
      </c>
      <c r="P7" s="3">
        <f>_xll.qlInterpolationInterpolate(B3Minterpolation,F7,TRUE,Trigger)</f>
        <v>3.4194498301019002E-3</v>
      </c>
      <c r="Q7" s="74">
        <f t="shared" si="2"/>
        <v>0</v>
      </c>
      <c r="R7" s="68">
        <f t="shared" si="3"/>
        <v>8.7185901817907435E-4</v>
      </c>
      <c r="T7" s="27">
        <f>_xll.qlCalendarAdvance(Calendar,T6,"1D","f")</f>
        <v>42734</v>
      </c>
      <c r="U7" s="3">
        <f>_xll.qlInterpolationInterpolate(B3Minterpolation,T7,TRUE)</f>
        <v>3.4390479992797611E-3</v>
      </c>
      <c r="Z7" s="112"/>
      <c r="AA7" s="112"/>
    </row>
    <row r="8" spans="1:27" ht="11.25" customHeight="1" x14ac:dyDescent="0.2">
      <c r="C8" s="84" t="str">
        <f>_xll.qlIMMNextCode($F$7,TRUE)</f>
        <v>M7</v>
      </c>
      <c r="D8" s="212" t="str">
        <f t="shared" si="5"/>
        <v>USDFUT3MM7_Quote</v>
      </c>
      <c r="E8" s="212" t="str">
        <f>Currency&amp;"FUT3M"&amp;C8&amp;"ConvAdj"&amp;QuoteSuffix</f>
        <v>USDFUT3MM7ConvAdj_Quote</v>
      </c>
      <c r="F8" s="27">
        <f>_xll.qlIMMdate(C8,$F$3,Trigger)</f>
        <v>42907</v>
      </c>
      <c r="G8" s="27">
        <f>_xll.qlCalendarAdvance(Calendar,F8,$G$1,"mf",,Trigger)</f>
        <v>42999</v>
      </c>
      <c r="H8" s="49">
        <f>_xll.qlDayCounterYearFraction(DayCounter,F8,G8,,,Trigger)</f>
        <v>0.25555555555555554</v>
      </c>
      <c r="I8" s="383">
        <f>_xll.qlQuoteValue(E8,Trigger)</f>
        <v>3.7864182405309656E-5</v>
      </c>
      <c r="J8" s="3">
        <f>(1-_xll.qlQuoteValue(D8,AllTriggers)/100)+I8</f>
        <v>1.2562864182405318E-2</v>
      </c>
      <c r="K8" s="50">
        <f>_xll.qlYieldTSDiscount(Discounting,F8,,AllTriggers)</f>
        <v>0.99648398392891324</v>
      </c>
      <c r="L8" s="50">
        <f>_xll.qlYieldTSDiscount(Discounting,G8,,AllTriggers)</f>
        <v>0.99417071285624437</v>
      </c>
      <c r="M8" s="3">
        <f t="shared" si="6"/>
        <v>9.1050059786512705E-3</v>
      </c>
      <c r="N8" s="3">
        <f t="shared" si="1"/>
        <v>3.4578582037540478E-3</v>
      </c>
      <c r="O8" s="48" t="b">
        <v>1</v>
      </c>
      <c r="P8" s="3">
        <f>_xll.qlInterpolationInterpolate(B3Minterpolation,F8,TRUE,Trigger)</f>
        <v>3.4578582037540478E-3</v>
      </c>
      <c r="Q8" s="74">
        <f t="shared" si="2"/>
        <v>0</v>
      </c>
      <c r="R8" s="68">
        <f t="shared" si="3"/>
        <v>8.8123508032403764E-4</v>
      </c>
      <c r="T8" s="27">
        <f>_xll.qlCalendarAdvance(Calendar,T7,"1D","f")</f>
        <v>42738</v>
      </c>
      <c r="U8" s="3">
        <f>_xll.qlInterpolationInterpolate(B3Minterpolation,T8,TRUE)</f>
        <v>3.4372067933144115E-3</v>
      </c>
      <c r="Z8" s="112"/>
      <c r="AA8" s="112"/>
    </row>
    <row r="9" spans="1:27" ht="11.25" customHeight="1" x14ac:dyDescent="0.2">
      <c r="C9" s="84" t="str">
        <f>_xll.qlIMMNextCode($F8,TRUE)</f>
        <v>U7</v>
      </c>
      <c r="D9" s="212" t="str">
        <f t="shared" si="5"/>
        <v>USDFUT3MU7_Quote</v>
      </c>
      <c r="E9" s="212" t="str">
        <f>Currency&amp;"FUT3M"&amp;C9&amp;"ConvAdj"&amp;QuoteSuffix</f>
        <v>USDFUT3MU7ConvAdj_Quote</v>
      </c>
      <c r="F9" s="27">
        <f>_xll.qlIMMdate(C9,$F$3,Trigger)</f>
        <v>42998</v>
      </c>
      <c r="G9" s="27">
        <f>_xll.qlCalendarAdvance(Calendar,F9,$G$1,"mf",,Trigger)</f>
        <v>43089</v>
      </c>
      <c r="H9" s="49">
        <f>_xll.qlDayCounterYearFraction(DayCounter,F9,G9,,,Trigger)</f>
        <v>0.25277777777777777</v>
      </c>
      <c r="I9" s="383">
        <f>_xll.qlQuoteValue(E9,Trigger)</f>
        <v>6.9804623158206566E-5</v>
      </c>
      <c r="J9" s="3">
        <f>(1-_xll.qlQuoteValue(D9,AllTriggers)/100)+I9</f>
        <v>1.4244804623158145E-2</v>
      </c>
      <c r="K9" s="50">
        <f>_xll.qlYieldTSDiscount(Discounting,F9,,AllTriggers)</f>
        <v>0.99419768730429747</v>
      </c>
      <c r="L9" s="50">
        <f>_xll.qlYieldTSDiscount(Discounting,G9,,AllTriggers)</f>
        <v>0.99150124112521243</v>
      </c>
      <c r="M9" s="3">
        <f t="shared" si="6"/>
        <v>1.0758695165587041E-2</v>
      </c>
      <c r="N9" s="3">
        <f t="shared" si="1"/>
        <v>3.4861094575711037E-3</v>
      </c>
      <c r="O9" s="48" t="b">
        <v>1</v>
      </c>
      <c r="P9" s="3">
        <f>_xll.qlInterpolationInterpolate(B3Minterpolation,F9,TRUE,Trigger)</f>
        <v>3.4861094575711037E-3</v>
      </c>
      <c r="Q9" s="74">
        <f t="shared" si="2"/>
        <v>0</v>
      </c>
      <c r="R9" s="68">
        <f t="shared" si="3"/>
        <v>8.7843505910116851E-4</v>
      </c>
      <c r="T9" s="27">
        <f>_xll.qlCalendarAdvance(Calendar,T8,"1D","f")</f>
        <v>42739</v>
      </c>
      <c r="U9" s="3">
        <f>_xll.qlInterpolationInterpolate(B3Minterpolation,T9,TRUE)</f>
        <v>3.4367517434538333E-3</v>
      </c>
      <c r="Z9" s="112"/>
      <c r="AA9" s="112"/>
    </row>
    <row r="10" spans="1:27" ht="11.25" customHeight="1" x14ac:dyDescent="0.2">
      <c r="C10" s="84" t="str">
        <f>_xll.qlIMMNextCode($F9,TRUE)</f>
        <v>Z7</v>
      </c>
      <c r="D10" s="212" t="str">
        <f t="shared" si="5"/>
        <v>USDFUT3MZ7_Quote</v>
      </c>
      <c r="E10" s="212" t="str">
        <f>Currency&amp;"FUT3M"&amp;C10&amp;"ConvAdj"&amp;QuoteSuffix</f>
        <v>USDFUT3MZ7ConvAdj_Quote</v>
      </c>
      <c r="F10" s="27">
        <f>_xll.qlIMMdate(C10,$F$3,Trigger)</f>
        <v>43089</v>
      </c>
      <c r="G10" s="27">
        <f>_xll.qlCalendarAdvance(Calendar,F10,$G$1,"mf",,Trigger)</f>
        <v>43179</v>
      </c>
      <c r="H10" s="49">
        <f>_xll.qlDayCounterYearFraction(DayCounter,F10,G10,,,Trigger)</f>
        <v>0.25</v>
      </c>
      <c r="I10" s="383">
        <f>_xll.qlQuoteValue(E10,Trigger)</f>
        <v>1.1011508794235433E-4</v>
      </c>
      <c r="J10" s="3">
        <f>(1-_xll.qlQuoteValue(D10,AllTriggers)/100)+I10</f>
        <v>1.5985115087942439E-2</v>
      </c>
      <c r="K10" s="50">
        <f>_xll.qlYieldTSDiscount(Discounting,F10,,AllTriggers)</f>
        <v>0.99150124112521243</v>
      </c>
      <c r="L10" s="50">
        <f>_xll.qlYieldTSDiscount(Discounting,G10,,AllTriggers)</f>
        <v>0.9884435335272499</v>
      </c>
      <c r="M10" s="3">
        <f t="shared" si="6"/>
        <v>1.2373828121678088E-2</v>
      </c>
      <c r="N10" s="3">
        <f t="shared" si="1"/>
        <v>3.6112869662643515E-3</v>
      </c>
      <c r="O10" s="48" t="b">
        <v>1</v>
      </c>
      <c r="P10" s="3">
        <f>_xll.qlInterpolationInterpolate(B3Minterpolation,F10,TRUE,Trigger)</f>
        <v>3.6112869662643515E-3</v>
      </c>
      <c r="Q10" s="74">
        <f t="shared" si="2"/>
        <v>0</v>
      </c>
      <c r="R10" s="68">
        <f t="shared" si="3"/>
        <v>8.9963272329307824E-4</v>
      </c>
      <c r="T10" s="27">
        <f>_xll.qlCalendarAdvance(Calendar,T9,"1D","f")</f>
        <v>42740</v>
      </c>
      <c r="U10" s="3">
        <f>_xll.qlInterpolationInterpolate(B3Minterpolation,T10,TRUE)</f>
        <v>3.4362990946546022E-3</v>
      </c>
      <c r="Z10" s="112"/>
      <c r="AA10" s="112"/>
    </row>
    <row r="11" spans="1:27" ht="11.25" customHeight="1" x14ac:dyDescent="0.2">
      <c r="C11" s="84" t="str">
        <f>_xll.qlIMMNextCode($F10,TRUE)</f>
        <v>H8</v>
      </c>
      <c r="D11" s="212" t="str">
        <f t="shared" si="5"/>
        <v>USDFUT3MH8_Quote</v>
      </c>
      <c r="E11" s="212" t="str">
        <f>Currency&amp;"FUT3M"&amp;C11&amp;"ConvAdj"&amp;QuoteSuffix</f>
        <v>USDFUT3MH8ConvAdj_Quote</v>
      </c>
      <c r="F11" s="27">
        <f>_xll.qlIMMdate(C11,$F$3,Trigger)</f>
        <v>43180</v>
      </c>
      <c r="G11" s="27">
        <f>_xll.qlCalendarAdvance(Calendar,F11,$G$1,"mf",,Trigger)</f>
        <v>43272</v>
      </c>
      <c r="H11" s="49">
        <f>_xll.qlDayCounterYearFraction(DayCounter,F11,G11,,,Trigger)</f>
        <v>0.25555555555555554</v>
      </c>
      <c r="I11" s="383">
        <f>_xll.qlQuoteValue(E11,Trigger)</f>
        <v>1.6001924317823201E-4</v>
      </c>
      <c r="J11" s="3">
        <f>(1-_xll.qlQuoteValue(D11,AllTriggers)/100)+I11</f>
        <v>1.7435019243178161E-2</v>
      </c>
      <c r="K11" s="50">
        <f>_xll.qlYieldTSDiscount(Discounting,F11,,AllTriggers)</f>
        <v>0.98840762165952245</v>
      </c>
      <c r="L11" s="50">
        <f>_xll.qlYieldTSDiscount(Discounting,G11,,AllTriggers)</f>
        <v>0.98496269825950888</v>
      </c>
      <c r="M11" s="3">
        <f t="shared" si="6"/>
        <v>1.3685934571280265E-2</v>
      </c>
      <c r="N11" s="3">
        <f t="shared" si="1"/>
        <v>3.7490846718978964E-3</v>
      </c>
      <c r="O11" s="48" t="b">
        <v>1</v>
      </c>
      <c r="P11" s="3">
        <f>_xll.qlInterpolationInterpolate(B3Minterpolation,F11,TRUE,Trigger)</f>
        <v>3.7490846718978964E-3</v>
      </c>
      <c r="Q11" s="74">
        <f t="shared" si="2"/>
        <v>0</v>
      </c>
      <c r="R11" s="68">
        <f t="shared" si="3"/>
        <v>9.5430463319929432E-4</v>
      </c>
      <c r="T11" s="27">
        <f>_xll.qlCalendarAdvance(Calendar,T10,"1D","f")</f>
        <v>42741</v>
      </c>
      <c r="U11" s="3">
        <f>_xll.qlInterpolationInterpolate(B3Minterpolation,T11,TRUE)</f>
        <v>3.4358489971212398E-3</v>
      </c>
      <c r="Z11" s="112"/>
      <c r="AA11" s="112"/>
    </row>
    <row r="12" spans="1:27" ht="11.25" customHeight="1" x14ac:dyDescent="0.2">
      <c r="C12" s="84" t="str">
        <f>_xll.qlIMMNextCode($F11,TRUE)</f>
        <v>M8</v>
      </c>
      <c r="D12" s="212" t="str">
        <f t="shared" si="5"/>
        <v>USDFUT3MM8_Quote</v>
      </c>
      <c r="E12" s="212" t="str">
        <f>Currency&amp;"FUT3M"&amp;C12&amp;"ConvAdj"&amp;QuoteSuffix</f>
        <v>USDFUT3MM8ConvAdj_Quote</v>
      </c>
      <c r="F12" s="27">
        <f>_xll.qlIMMdate(C12,$F$3,Trigger)</f>
        <v>43271</v>
      </c>
      <c r="G12" s="27">
        <f>_xll.qlCalendarAdvance(Calendar,F12,$G$1,"mf",,Trigger)</f>
        <v>43363</v>
      </c>
      <c r="H12" s="49">
        <f>_xll.qlDayCounterYearFraction(DayCounter,F12,G12,,,Trigger)</f>
        <v>0.25555555555555554</v>
      </c>
      <c r="I12" s="383">
        <f>_xll.qlQuoteValue(E12,Trigger)</f>
        <v>2.1717701599415314E-4</v>
      </c>
      <c r="J12" s="3">
        <f>(1-_xll.qlQuoteValue(D12,AllTriggers)/100)+I12</f>
        <v>1.8842177015994156E-2</v>
      </c>
      <c r="K12" s="50">
        <f>_xll.qlYieldTSDiscount(Discounting,F12,,AllTriggers)</f>
        <v>0.98500180105174595</v>
      </c>
      <c r="L12" s="50">
        <f>_xll.qlYieldTSDiscount(Discounting,G12,,AllTriggers)</f>
        <v>0.9812466094415927</v>
      </c>
      <c r="M12" s="3">
        <f t="shared" si="6"/>
        <v>1.4975061211260765E-2</v>
      </c>
      <c r="N12" s="3">
        <f t="shared" si="1"/>
        <v>3.8671158047333901E-3</v>
      </c>
      <c r="O12" s="48" t="b">
        <v>1</v>
      </c>
      <c r="P12" s="3">
        <f>_xll.qlInterpolationInterpolate(B3Minterpolation,F12,TRUE,Trigger)</f>
        <v>3.8671158047333901E-3</v>
      </c>
      <c r="Q12" s="74">
        <f t="shared" si="2"/>
        <v>0</v>
      </c>
      <c r="R12" s="68">
        <f t="shared" si="3"/>
        <v>9.8401100597475988E-4</v>
      </c>
      <c r="T12" s="27">
        <f>_xll.qlCalendarAdvance(Calendar,T11,"1D","f")</f>
        <v>42744</v>
      </c>
      <c r="U12" s="3">
        <f>_xll.qlInterpolationInterpolate(B3Minterpolation,T12,TRUE)</f>
        <v>3.4345155141615839E-3</v>
      </c>
      <c r="Z12" s="112"/>
      <c r="AA12" s="112"/>
    </row>
    <row r="13" spans="1:27" ht="11.25" customHeight="1" x14ac:dyDescent="0.2">
      <c r="C13" s="84" t="str">
        <f>_xll.qlIMMNextCode($F12,TRUE)</f>
        <v>U8</v>
      </c>
      <c r="D13" s="212" t="str">
        <f t="shared" si="5"/>
        <v>USDFUT3MU8_Quote</v>
      </c>
      <c r="E13" s="212" t="str">
        <f>Currency&amp;"FUT3M"&amp;C13&amp;"ConvAdj"&amp;QuoteSuffix</f>
        <v>USDFUT3MU8ConvAdj_Quote</v>
      </c>
      <c r="F13" s="27">
        <f>_xll.qlIMMdate(C13,$F$3,Trigger)</f>
        <v>43362</v>
      </c>
      <c r="G13" s="27">
        <f>_xll.qlCalendarAdvance(Calendar,F13,$G$1,"mf",,Trigger)</f>
        <v>43453</v>
      </c>
      <c r="H13" s="49">
        <f>_xll.qlDayCounterYearFraction(DayCounter,F13,G13,,,Trigger)</f>
        <v>0.25277777777777777</v>
      </c>
      <c r="I13" s="383">
        <f>_xll.qlQuoteValue(E13,Trigger)</f>
        <v>2.8146147268128831E-4</v>
      </c>
      <c r="J13" s="3">
        <f>(1-_xll.qlQuoteValue(D13,AllTriggers)/100)+I13</f>
        <v>2.0206461472681368E-2</v>
      </c>
      <c r="K13" s="50">
        <f>_xll.qlYieldTSDiscount(Discounting,F13,,AllTriggers)</f>
        <v>0.98128903005397994</v>
      </c>
      <c r="L13" s="50">
        <f>_xll.qlYieldTSDiscount(Discounting,G13,,AllTriggers)</f>
        <v>0.97729504787761234</v>
      </c>
      <c r="M13" s="3">
        <f t="shared" si="6"/>
        <v>1.6167450232843945E-2</v>
      </c>
      <c r="N13" s="3">
        <f t="shared" si="1"/>
        <v>4.0390112398374228E-3</v>
      </c>
      <c r="O13" s="48" t="b">
        <v>1</v>
      </c>
      <c r="P13" s="3">
        <f>_xll.qlInterpolationInterpolate(B3Minterpolation,F13,TRUE,Trigger)</f>
        <v>4.0390112398374228E-3</v>
      </c>
      <c r="Q13" s="74">
        <f t="shared" si="2"/>
        <v>0</v>
      </c>
      <c r="R13" s="68">
        <f t="shared" si="3"/>
        <v>1.0163001790845115E-3</v>
      </c>
      <c r="T13" s="27">
        <f>_xll.qlCalendarAdvance(Calendar,T12,"1D","f")</f>
        <v>42745</v>
      </c>
      <c r="U13" s="3">
        <f>_xll.qlInterpolationInterpolate(B3Minterpolation,T13,TRUE)</f>
        <v>3.434077123736915E-3</v>
      </c>
      <c r="Z13" s="112"/>
      <c r="AA13" s="112"/>
    </row>
    <row r="14" spans="1:27" ht="11.25" customHeight="1" x14ac:dyDescent="0.2">
      <c r="C14" s="84" t="str">
        <f>_xll.qlIMMNextCode($F13,TRUE)</f>
        <v>Z8</v>
      </c>
      <c r="D14" s="212" t="str">
        <f t="shared" si="5"/>
        <v>USDFUT3MZ8_Quote</v>
      </c>
      <c r="E14" s="212" t="str">
        <f>Currency&amp;"FUT3M"&amp;C14&amp;"ConvAdj"&amp;QuoteSuffix</f>
        <v>USDFUT3MZ8ConvAdj_Quote</v>
      </c>
      <c r="F14" s="27">
        <f>_xll.qlIMMdate(C14,$F$3,Trigger)</f>
        <v>43453</v>
      </c>
      <c r="G14" s="27">
        <f>_xll.qlCalendarAdvance(Calendar,F14,$G$1,"mf",,Trigger)</f>
        <v>43543</v>
      </c>
      <c r="H14" s="49">
        <f>_xll.qlDayCounterYearFraction(DayCounter,F14,G14,,,Trigger)</f>
        <v>0.25</v>
      </c>
      <c r="I14" s="383">
        <f>_xll.qlQuoteValue(E14,Trigger)</f>
        <v>3.5313950395962721E-4</v>
      </c>
      <c r="J14" s="3">
        <f>(1-_xll.qlQuoteValue(D14,AllTriggers)/100)+I14</f>
        <v>2.1628139503959559E-2</v>
      </c>
      <c r="K14" s="50">
        <f>_xll.qlYieldTSDiscount(Discounting,F14,,AllTriggers)</f>
        <v>0.97729504787761234</v>
      </c>
      <c r="L14" s="50">
        <f>_xll.qlYieldTSDiscount(Discounting,G14,,AllTriggers)</f>
        <v>0.97308131508959195</v>
      </c>
      <c r="M14" s="3">
        <f t="shared" si="6"/>
        <v>1.7321194940969065E-2</v>
      </c>
      <c r="N14" s="3">
        <f t="shared" si="1"/>
        <v>4.3069445629904946E-3</v>
      </c>
      <c r="O14" s="48" t="b">
        <v>1</v>
      </c>
      <c r="P14" s="3">
        <f>_xll.qlInterpolationInterpolate(B3Minterpolation,F14,TRUE,Trigger)</f>
        <v>4.3069445629904946E-3</v>
      </c>
      <c r="Q14" s="74">
        <f t="shared" si="2"/>
        <v>0</v>
      </c>
      <c r="R14" s="68">
        <f t="shared" si="3"/>
        <v>1.0715193729664409E-3</v>
      </c>
      <c r="T14" s="27">
        <f>_xll.qlCalendarAdvance(Calendar,T13,"1D","f")</f>
        <v>42746</v>
      </c>
      <c r="U14" s="3">
        <f>_xll.qlInterpolationInterpolate(B3Minterpolation,T14,TRUE)</f>
        <v>3.4336420356007235E-3</v>
      </c>
      <c r="Z14" s="112"/>
      <c r="AA14" s="112"/>
    </row>
    <row r="15" spans="1:27" ht="11.25" customHeight="1" x14ac:dyDescent="0.2">
      <c r="C15" s="84" t="str">
        <f>_xll.qlIMMNextCode($F14,TRUE)</f>
        <v>H9</v>
      </c>
      <c r="D15" s="213" t="str">
        <f t="shared" si="5"/>
        <v>USDFUT3MH9_Quote</v>
      </c>
      <c r="E15" s="213" t="str">
        <f>Currency&amp;"FUT3M"&amp;C15&amp;"ConvAdj"&amp;QuoteSuffix</f>
        <v>USDFUT3MH9ConvAdj_Quote</v>
      </c>
      <c r="F15" s="71">
        <f>_xll.qlIMMdate(C15,$F$3,Trigger)</f>
        <v>43544</v>
      </c>
      <c r="G15" s="71">
        <f>_xll.qlCalendarAdvance(Calendar,F15,$G$1,"mf",,Trigger)</f>
        <v>43636</v>
      </c>
      <c r="H15" s="72">
        <f>_xll.qlDayCounterYearFraction(DayCounter,F15,G15,,,Trigger)</f>
        <v>0.25555555555555554</v>
      </c>
      <c r="I15" s="384">
        <f>_xll.qlQuoteValue(E15,Trigger)</f>
        <v>4.3452397041926E-4</v>
      </c>
      <c r="J15" s="60">
        <f>(1-_xll.qlQuoteValue(D15,AllTriggers)/100)+I15</f>
        <v>2.2709523970419195E-2</v>
      </c>
      <c r="K15" s="61">
        <f>_xll.qlYieldTSDiscount(Discounting,F15,,AllTriggers)</f>
        <v>0.97303312422882582</v>
      </c>
      <c r="L15" s="61">
        <f>_xll.qlYieldTSDiscount(Discounting,G15,,AllTriggers)</f>
        <v>0.96848506896263475</v>
      </c>
      <c r="M15" s="60">
        <f t="shared" si="6"/>
        <v>1.8375851697126779E-2</v>
      </c>
      <c r="N15" s="60">
        <f t="shared" si="1"/>
        <v>4.3336722732924167E-3</v>
      </c>
      <c r="O15" s="73" t="b">
        <v>1</v>
      </c>
      <c r="P15" s="60">
        <f>_xll.qlInterpolationInterpolate(B3Minterpolation,F15,TRUE,Trigger)</f>
        <v>4.3336722732924167E-3</v>
      </c>
      <c r="Q15" s="80">
        <f t="shared" si="2"/>
        <v>0</v>
      </c>
      <c r="R15" s="214">
        <f t="shared" si="3"/>
        <v>1.1017103804628748E-3</v>
      </c>
      <c r="T15" s="27">
        <f>_xll.qlCalendarAdvance(Calendar,T14,"1D","f")</f>
        <v>42747</v>
      </c>
      <c r="U15" s="3">
        <f>_xll.qlInterpolationInterpolate(B3Minterpolation,T15,TRUE)</f>
        <v>3.4332103999575314E-3</v>
      </c>
      <c r="Z15" s="112"/>
      <c r="AA15" s="112"/>
    </row>
    <row r="16" spans="1:27" ht="11.25" customHeight="1" x14ac:dyDescent="0.2">
      <c r="F16" s="147"/>
      <c r="G16" s="147"/>
      <c r="H16" s="112"/>
      <c r="I16" s="112"/>
      <c r="M16" s="112"/>
      <c r="N16" s="112"/>
      <c r="T16" s="27">
        <f>_xll.qlCalendarAdvance(Calendar,T15,"1D","f")</f>
        <v>42748</v>
      </c>
      <c r="U16" s="3">
        <f>_xll.qlInterpolationInterpolate(B3Minterpolation,T16,TRUE)</f>
        <v>3.4327823670118607E-3</v>
      </c>
      <c r="Z16" s="112"/>
      <c r="AA16" s="112"/>
    </row>
    <row r="17" spans="6:27" ht="11.25" customHeight="1" x14ac:dyDescent="0.2">
      <c r="F17" s="147"/>
      <c r="G17" s="147"/>
      <c r="H17" s="112"/>
      <c r="I17" s="112"/>
      <c r="M17" s="112"/>
      <c r="N17" s="112"/>
      <c r="T17" s="27">
        <f>_xll.qlCalendarAdvance(Calendar,T16,"1D","f")</f>
        <v>42751</v>
      </c>
      <c r="U17" s="3">
        <f>_xll.qlInterpolationInterpolate(B3Minterpolation,T17,TRUE)</f>
        <v>3.4315213864051929E-3</v>
      </c>
      <c r="Z17" s="112"/>
      <c r="AA17" s="112"/>
    </row>
    <row r="18" spans="6:27" ht="11.25" customHeight="1" x14ac:dyDescent="0.2">
      <c r="F18" s="147"/>
      <c r="G18" s="147"/>
      <c r="H18" s="112"/>
      <c r="I18" s="112"/>
      <c r="M18" s="112"/>
      <c r="N18" s="112"/>
      <c r="T18" s="27">
        <f>_xll.qlCalendarAdvance(Calendar,T17,"1D","f")</f>
        <v>42752</v>
      </c>
      <c r="U18" s="3">
        <f>_xll.qlInterpolationInterpolate(B3Minterpolation,T18,TRUE)</f>
        <v>3.4311092662948246E-3</v>
      </c>
      <c r="Z18" s="112"/>
      <c r="AA18" s="112"/>
    </row>
    <row r="19" spans="6:27" ht="11.25" customHeight="1" x14ac:dyDescent="0.2">
      <c r="F19" s="147"/>
      <c r="G19" s="147"/>
      <c r="H19" s="112"/>
      <c r="I19" s="112"/>
      <c r="M19" s="112"/>
      <c r="N19" s="112"/>
      <c r="T19" s="27">
        <f>_xll.qlCalendarAdvance(Calendar,T18,"1D","f")</f>
        <v>42753</v>
      </c>
      <c r="U19" s="3">
        <f>_xll.qlInterpolationInterpolate(B3Minterpolation,T19,TRUE)</f>
        <v>3.430701499904586E-3</v>
      </c>
      <c r="Z19" s="112"/>
      <c r="AA19" s="112"/>
    </row>
    <row r="20" spans="6:27" ht="11.25" customHeight="1" x14ac:dyDescent="0.2">
      <c r="F20" s="147"/>
      <c r="G20" s="147"/>
      <c r="H20" s="112"/>
      <c r="I20" s="112"/>
      <c r="M20" s="112"/>
      <c r="N20" s="112"/>
      <c r="T20" s="27">
        <f>_xll.qlCalendarAdvance(Calendar,T19,"1D","f")</f>
        <v>42754</v>
      </c>
      <c r="U20" s="3">
        <f>_xll.qlInterpolationInterpolate(B3Minterpolation,T20,TRUE)</f>
        <v>3.430298237438999E-3</v>
      </c>
      <c r="Z20" s="112"/>
      <c r="AA20" s="112"/>
    </row>
    <row r="21" spans="6:27" ht="11.25" customHeight="1" x14ac:dyDescent="0.2">
      <c r="F21" s="147"/>
      <c r="G21" s="147"/>
      <c r="H21" s="112"/>
      <c r="I21" s="112"/>
      <c r="M21" s="112"/>
      <c r="N21" s="112"/>
      <c r="T21" s="27">
        <f>_xll.qlCalendarAdvance(Calendar,T20,"1D","f")</f>
        <v>42755</v>
      </c>
      <c r="U21" s="3">
        <f>_xll.qlInterpolationInterpolate(B3Minterpolation,T21,TRUE)</f>
        <v>3.4298996291025857E-3</v>
      </c>
      <c r="Z21" s="112"/>
      <c r="AA21" s="112"/>
    </row>
    <row r="22" spans="6:27" ht="11.25" customHeight="1" x14ac:dyDescent="0.2">
      <c r="F22" s="147"/>
      <c r="G22" s="147"/>
      <c r="H22" s="112"/>
      <c r="I22" s="112"/>
      <c r="M22" s="112"/>
      <c r="N22" s="112"/>
      <c r="T22" s="27">
        <f>_xll.qlCalendarAdvance(Calendar,T21,"1D","f")</f>
        <v>42758</v>
      </c>
      <c r="U22" s="3">
        <f>_xll.qlInterpolationInterpolate(B3Minterpolation,T22,TRUE)</f>
        <v>3.428733230913604E-3</v>
      </c>
      <c r="Z22" s="112"/>
      <c r="AA22" s="112"/>
    </row>
    <row r="23" spans="6:27" ht="11.25" customHeight="1" x14ac:dyDescent="0.2">
      <c r="F23" s="147"/>
      <c r="G23" s="147"/>
      <c r="H23" s="112"/>
      <c r="I23" s="112"/>
      <c r="M23" s="112"/>
      <c r="N23" s="112"/>
      <c r="T23" s="27">
        <f>_xll.qlCalendarAdvance(Calendar,T22,"1D","f")</f>
        <v>42759</v>
      </c>
      <c r="U23" s="3">
        <f>_xll.qlInterpolationInterpolate(B3Minterpolation,T23,TRUE)</f>
        <v>3.4283547411391021E-3</v>
      </c>
      <c r="Z23" s="112"/>
      <c r="AA23" s="112"/>
    </row>
    <row r="24" spans="6:27" ht="11.25" customHeight="1" x14ac:dyDescent="0.2">
      <c r="F24" s="147"/>
      <c r="G24" s="147"/>
      <c r="H24" s="112"/>
      <c r="I24" s="112"/>
      <c r="M24" s="112"/>
      <c r="N24" s="112"/>
      <c r="T24" s="27">
        <f>_xll.qlCalendarAdvance(Calendar,T23,"1D","f")</f>
        <v>42760</v>
      </c>
      <c r="U24" s="3">
        <f>_xll.qlInterpolationInterpolate(B3Minterpolation,T24,TRUE)</f>
        <v>3.4279816565163821E-3</v>
      </c>
      <c r="Z24" s="112"/>
      <c r="AA24" s="112"/>
    </row>
    <row r="25" spans="6:27" ht="11.25" customHeight="1" x14ac:dyDescent="0.2">
      <c r="F25" s="147"/>
      <c r="G25" s="147"/>
      <c r="H25" s="112"/>
      <c r="I25" s="112"/>
      <c r="M25" s="112"/>
      <c r="N25" s="112"/>
      <c r="T25" s="27">
        <f>_xll.qlCalendarAdvance(Calendar,T24,"1D","f")</f>
        <v>42761</v>
      </c>
      <c r="U25" s="3">
        <f>_xll.qlInterpolationInterpolate(B3Minterpolation,T25,TRUE)</f>
        <v>3.4276141272499665E-3</v>
      </c>
      <c r="Z25" s="112"/>
      <c r="AA25" s="112"/>
    </row>
    <row r="26" spans="6:27" ht="11.25" customHeight="1" x14ac:dyDescent="0.2">
      <c r="F26" s="147"/>
      <c r="G26" s="147"/>
      <c r="H26" s="112"/>
      <c r="I26" s="112"/>
      <c r="M26" s="112"/>
      <c r="N26" s="112"/>
      <c r="T26" s="27">
        <f>_xll.qlCalendarAdvance(Calendar,T25,"1D","f")</f>
        <v>42762</v>
      </c>
      <c r="U26" s="3">
        <f>_xll.qlInterpolationInterpolate(B3Minterpolation,T26,TRUE)</f>
        <v>3.4272523035443767E-3</v>
      </c>
      <c r="W26" s="148"/>
      <c r="X26" s="148"/>
      <c r="Z26" s="112"/>
      <c r="AA26" s="112"/>
    </row>
    <row r="27" spans="6:27" ht="11.25" customHeight="1" x14ac:dyDescent="0.2">
      <c r="F27" s="147"/>
      <c r="G27" s="147"/>
      <c r="H27" s="112"/>
      <c r="I27" s="112"/>
      <c r="M27" s="112"/>
      <c r="N27" s="112"/>
      <c r="T27" s="27">
        <f>_xll.qlCalendarAdvance(Calendar,T26,"1D","f")</f>
        <v>42765</v>
      </c>
      <c r="U27" s="3">
        <f>_xll.qlInterpolationInterpolate(B3Minterpolation,T27,TRUE)</f>
        <v>3.4262025678377787E-3</v>
      </c>
      <c r="Z27" s="112"/>
      <c r="AA27" s="112"/>
    </row>
    <row r="28" spans="6:27" ht="11.25" customHeight="1" x14ac:dyDescent="0.2">
      <c r="F28" s="147"/>
      <c r="G28" s="147"/>
      <c r="H28" s="112"/>
      <c r="I28" s="112"/>
      <c r="M28" s="112"/>
      <c r="N28" s="112"/>
      <c r="T28" s="27">
        <f>_xll.qlCalendarAdvance(Calendar,T27,"1D","f")</f>
        <v>42766</v>
      </c>
      <c r="U28" s="3">
        <f>_xll.qlInterpolationInterpolate(B3Minterpolation,T28,TRUE)</f>
        <v>3.4258650684207094E-3</v>
      </c>
      <c r="Z28" s="112"/>
      <c r="AA28" s="112"/>
    </row>
    <row r="29" spans="6:27" ht="11.25" customHeight="1" x14ac:dyDescent="0.2">
      <c r="F29" s="147"/>
      <c r="G29" s="147"/>
      <c r="H29" s="112"/>
      <c r="I29" s="112"/>
      <c r="M29" s="112"/>
      <c r="N29" s="112"/>
      <c r="T29" s="27">
        <f>_xll.qlCalendarAdvance(Calendar,T28,"1D","f")</f>
        <v>42767</v>
      </c>
      <c r="U29" s="3">
        <f>_xll.qlInterpolationInterpolate(B3Minterpolation,T29,TRUE)</f>
        <v>3.4255340255870742E-3</v>
      </c>
      <c r="Z29" s="112"/>
      <c r="AA29" s="112"/>
    </row>
    <row r="30" spans="6:27" ht="11.25" customHeight="1" x14ac:dyDescent="0.2">
      <c r="F30" s="147"/>
      <c r="G30" s="147"/>
      <c r="H30" s="112"/>
      <c r="I30" s="112"/>
      <c r="M30" s="112"/>
      <c r="N30" s="112"/>
      <c r="T30" s="27">
        <f>_xll.qlCalendarAdvance(Calendar,T29,"1D","f")</f>
        <v>42768</v>
      </c>
      <c r="U30" s="3">
        <f>_xll.qlInterpolationInterpolate(B3Minterpolation,T30,TRUE)</f>
        <v>3.4252095895413955E-3</v>
      </c>
      <c r="Z30" s="112"/>
      <c r="AA30" s="112"/>
    </row>
    <row r="31" spans="6:27" ht="11.25" customHeight="1" x14ac:dyDescent="0.2">
      <c r="F31" s="147"/>
      <c r="G31" s="147"/>
      <c r="H31" s="112"/>
      <c r="I31" s="112"/>
      <c r="M31" s="112"/>
      <c r="N31" s="112"/>
      <c r="T31" s="27">
        <f>_xll.qlCalendarAdvance(Calendar,T30,"1D","f")</f>
        <v>42769</v>
      </c>
      <c r="U31" s="3">
        <f>_xll.qlInterpolationInterpolate(B3Minterpolation,T31,TRUE)</f>
        <v>3.424891910488195E-3</v>
      </c>
      <c r="Z31" s="112"/>
      <c r="AA31" s="112"/>
    </row>
    <row r="32" spans="6:27" ht="11.25" customHeight="1" x14ac:dyDescent="0.2">
      <c r="F32" s="147"/>
      <c r="G32" s="147"/>
      <c r="H32" s="112"/>
      <c r="I32" s="112"/>
      <c r="M32" s="112"/>
      <c r="N32" s="112"/>
      <c r="T32" s="27">
        <f>_xll.qlCalendarAdvance(Calendar,T31,"1D","f")</f>
        <v>42772</v>
      </c>
      <c r="U32" s="3">
        <f>_xll.qlInterpolationInterpolate(B3Minterpolation,T32,TRUE)</f>
        <v>3.4239809173286788E-3</v>
      </c>
      <c r="Z32" s="112"/>
      <c r="AA32" s="112"/>
    </row>
    <row r="33" spans="6:27" ht="11.25" customHeight="1" x14ac:dyDescent="0.2">
      <c r="F33" s="147"/>
      <c r="G33" s="147"/>
      <c r="H33" s="112"/>
      <c r="I33" s="112"/>
      <c r="M33" s="112"/>
      <c r="N33" s="112"/>
      <c r="T33" s="27">
        <f>_xll.qlCalendarAdvance(Calendar,T32,"1D","f")</f>
        <v>42773</v>
      </c>
      <c r="U33" s="3">
        <f>_xll.qlInterpolationInterpolate(B3Minterpolation,T33,TRUE)</f>
        <v>3.4236917682906082E-3</v>
      </c>
      <c r="Z33" s="112"/>
      <c r="AA33" s="112"/>
    </row>
    <row r="34" spans="6:27" ht="11.25" customHeight="1" x14ac:dyDescent="0.2">
      <c r="F34" s="147"/>
      <c r="G34" s="147"/>
      <c r="H34" s="112"/>
      <c r="I34" s="112"/>
      <c r="M34" s="112"/>
      <c r="N34" s="112"/>
      <c r="T34" s="27">
        <f>_xll.qlCalendarAdvance(Calendar,T33,"1D","f")</f>
        <v>42774</v>
      </c>
      <c r="U34" s="3">
        <f>_xll.qlInterpolationInterpolate(B3Minterpolation,T34,TRUE)</f>
        <v>3.423410127267624E-3</v>
      </c>
      <c r="Z34" s="112"/>
      <c r="AA34" s="112"/>
    </row>
    <row r="35" spans="6:27" ht="11.25" customHeight="1" x14ac:dyDescent="0.2">
      <c r="F35" s="147"/>
      <c r="G35" s="147"/>
      <c r="H35" s="112"/>
      <c r="I35" s="112"/>
      <c r="M35" s="112"/>
      <c r="N35" s="112"/>
      <c r="T35" s="27">
        <f>_xll.qlCalendarAdvance(Calendar,T34,"1D","f")</f>
        <v>42775</v>
      </c>
      <c r="U35" s="3">
        <f>_xll.qlInterpolationInterpolate(B3Minterpolation,T35,TRUE)</f>
        <v>3.4231361444642481E-3</v>
      </c>
      <c r="Z35" s="112"/>
      <c r="AA35" s="112"/>
    </row>
    <row r="36" spans="6:27" ht="11.25" customHeight="1" x14ac:dyDescent="0.2">
      <c r="F36" s="147"/>
      <c r="G36" s="147"/>
      <c r="H36" s="112"/>
      <c r="I36" s="112"/>
      <c r="M36" s="112"/>
      <c r="N36" s="112"/>
      <c r="T36" s="27">
        <f>_xll.qlCalendarAdvance(Calendar,T35,"1D","f")</f>
        <v>42776</v>
      </c>
      <c r="U36" s="3">
        <f>_xll.qlInterpolationInterpolate(B3Minterpolation,T36,TRUE)</f>
        <v>3.422869970085003E-3</v>
      </c>
      <c r="Z36" s="112"/>
      <c r="AA36" s="112"/>
    </row>
    <row r="37" spans="6:27" ht="11.25" customHeight="1" x14ac:dyDescent="0.2">
      <c r="F37" s="147"/>
      <c r="G37" s="147"/>
      <c r="H37" s="112"/>
      <c r="I37" s="112"/>
      <c r="M37" s="112"/>
      <c r="N37" s="112"/>
      <c r="T37" s="27">
        <f>_xll.qlCalendarAdvance(Calendar,T36,"1D","f")</f>
        <v>42779</v>
      </c>
      <c r="U37" s="3">
        <f>_xll.qlInterpolationInterpolate(B3Minterpolation,T37,TRUE)</f>
        <v>3.4221197995372666E-3</v>
      </c>
      <c r="Z37" s="112"/>
      <c r="AA37" s="112"/>
    </row>
    <row r="38" spans="6:27" ht="11.25" customHeight="1" x14ac:dyDescent="0.2">
      <c r="F38" s="147"/>
      <c r="G38" s="147"/>
      <c r="H38" s="112"/>
      <c r="I38" s="112"/>
      <c r="M38" s="112"/>
      <c r="N38" s="112"/>
      <c r="T38" s="27">
        <f>_xll.qlCalendarAdvance(Calendar,T37,"1D","f")</f>
        <v>42780</v>
      </c>
      <c r="U38" s="3">
        <f>_xll.qlInterpolationInterpolate(B3Minterpolation,T38,TRUE)</f>
        <v>3.4218863608997604E-3</v>
      </c>
      <c r="Z38" s="112"/>
      <c r="AA38" s="112"/>
    </row>
    <row r="39" spans="6:27" ht="11.25" customHeight="1" x14ac:dyDescent="0.2">
      <c r="F39" s="147"/>
      <c r="G39" s="147"/>
      <c r="H39" s="112"/>
      <c r="I39" s="112"/>
      <c r="M39" s="112"/>
      <c r="N39" s="112"/>
      <c r="T39" s="27">
        <f>_xll.qlCalendarAdvance(Calendar,T38,"1D","f")</f>
        <v>42781</v>
      </c>
      <c r="U39" s="3">
        <f>_xll.qlInterpolationInterpolate(B3Minterpolation,T39,TRUE)</f>
        <v>3.4216614817089929E-3</v>
      </c>
      <c r="Z39" s="112"/>
      <c r="AA39" s="112"/>
    </row>
    <row r="40" spans="6:27" ht="11.25" customHeight="1" x14ac:dyDescent="0.2">
      <c r="F40" s="147"/>
      <c r="G40" s="147"/>
      <c r="H40" s="112"/>
      <c r="I40" s="112"/>
      <c r="M40" s="112"/>
      <c r="N40" s="112"/>
      <c r="T40" s="27">
        <f>_xll.qlCalendarAdvance(Calendar,T39,"1D","f")</f>
        <v>42782</v>
      </c>
      <c r="U40" s="3">
        <f>_xll.qlInterpolationInterpolate(B3Minterpolation,T40,TRUE)</f>
        <v>3.4214453121694864E-3</v>
      </c>
      <c r="Z40" s="112"/>
      <c r="AA40" s="112"/>
    </row>
    <row r="41" spans="6:27" ht="11.25" customHeight="1" x14ac:dyDescent="0.2">
      <c r="F41" s="147"/>
      <c r="G41" s="147"/>
      <c r="H41" s="112"/>
      <c r="I41" s="112"/>
      <c r="M41" s="112"/>
      <c r="N41" s="112"/>
      <c r="T41" s="27">
        <f>_xll.qlCalendarAdvance(Calendar,T40,"1D","f")</f>
        <v>42783</v>
      </c>
      <c r="U41" s="3">
        <f>_xll.qlInterpolationInterpolate(B3Minterpolation,T41,TRUE)</f>
        <v>3.4212380024857625E-3</v>
      </c>
      <c r="Z41" s="112"/>
      <c r="AA41" s="112"/>
    </row>
    <row r="42" spans="6:27" ht="11.25" customHeight="1" x14ac:dyDescent="0.2">
      <c r="F42" s="147"/>
      <c r="G42" s="147"/>
      <c r="H42" s="112"/>
      <c r="I42" s="112"/>
      <c r="M42" s="112"/>
      <c r="N42" s="112"/>
      <c r="T42" s="27">
        <f>_xll.qlCalendarAdvance(Calendar,T41,"1D","f")</f>
        <v>42786</v>
      </c>
      <c r="U42" s="3">
        <f>_xll.qlInterpolationInterpolate(B3Minterpolation,T42,TRUE)</f>
        <v>3.420670734614504E-3</v>
      </c>
      <c r="Z42" s="112"/>
      <c r="AA42" s="112"/>
    </row>
    <row r="43" spans="6:27" ht="11.25" customHeight="1" x14ac:dyDescent="0.2">
      <c r="F43" s="147"/>
      <c r="G43" s="147"/>
      <c r="H43" s="112"/>
      <c r="I43" s="112"/>
      <c r="M43" s="112"/>
      <c r="N43" s="112"/>
      <c r="T43" s="27">
        <f>_xll.qlCalendarAdvance(Calendar,T42,"1D","f")</f>
        <v>42787</v>
      </c>
      <c r="U43" s="3">
        <f>_xll.qlInterpolationInterpolate(B3Minterpolation,T43,TRUE)</f>
        <v>3.420500366399128E-3</v>
      </c>
      <c r="Z43" s="112"/>
      <c r="AA43" s="112"/>
    </row>
    <row r="44" spans="6:27" ht="11.25" customHeight="1" x14ac:dyDescent="0.2">
      <c r="F44" s="147"/>
      <c r="G44" s="147"/>
      <c r="H44" s="112"/>
      <c r="I44" s="112"/>
      <c r="M44" s="112"/>
      <c r="N44" s="112"/>
      <c r="T44" s="27">
        <f>_xll.qlCalendarAdvance(Calendar,T43,"1D","f")</f>
        <v>42788</v>
      </c>
      <c r="U44" s="3">
        <f>_xll.qlInterpolationInterpolate(B3Minterpolation,T44,TRUE)</f>
        <v>3.4203396090621433E-3</v>
      </c>
      <c r="Z44" s="112"/>
      <c r="AA44" s="112"/>
    </row>
    <row r="45" spans="6:27" ht="11.25" customHeight="1" x14ac:dyDescent="0.2">
      <c r="F45" s="147"/>
      <c r="G45" s="147"/>
      <c r="H45" s="112"/>
      <c r="I45" s="112"/>
      <c r="M45" s="112"/>
      <c r="N45" s="112"/>
      <c r="T45" s="27">
        <f>_xll.qlCalendarAdvance(Calendar,T44,"1D","f")</f>
        <v>42789</v>
      </c>
      <c r="U45" s="3">
        <f>_xll.qlInterpolationInterpolate(B3Minterpolation,T45,TRUE)</f>
        <v>3.4201886128080719E-3</v>
      </c>
      <c r="Z45" s="112"/>
      <c r="AA45" s="112"/>
    </row>
    <row r="46" spans="6:27" ht="11.25" customHeight="1" x14ac:dyDescent="0.2">
      <c r="F46" s="147"/>
      <c r="G46" s="147"/>
      <c r="H46" s="112"/>
      <c r="I46" s="112"/>
      <c r="M46" s="112"/>
      <c r="N46" s="112"/>
      <c r="T46" s="27">
        <f>_xll.qlCalendarAdvance(Calendar,T45,"1D","f")</f>
        <v>42790</v>
      </c>
      <c r="U46" s="3">
        <f>_xll.qlInterpolationInterpolate(B3Minterpolation,T46,TRUE)</f>
        <v>3.4200475278414349E-3</v>
      </c>
      <c r="Z46" s="112"/>
      <c r="AA46" s="112"/>
    </row>
    <row r="47" spans="6:27" ht="11.25" customHeight="1" x14ac:dyDescent="0.2">
      <c r="F47" s="147"/>
      <c r="G47" s="147"/>
      <c r="H47" s="112"/>
      <c r="I47" s="112"/>
      <c r="M47" s="112"/>
      <c r="N47" s="112"/>
      <c r="T47" s="27">
        <f>_xll.qlCalendarAdvance(Calendar,T46,"1D","f")</f>
        <v>42793</v>
      </c>
      <c r="U47" s="3">
        <f>_xll.qlInterpolationInterpolate(B3Minterpolation,T47,TRUE)</f>
        <v>3.4196852427113519E-3</v>
      </c>
      <c r="Z47" s="112"/>
      <c r="AA47" s="112"/>
    </row>
    <row r="48" spans="6:27" ht="11.25" customHeight="1" x14ac:dyDescent="0.2">
      <c r="F48" s="147"/>
      <c r="G48" s="147"/>
      <c r="H48" s="112"/>
      <c r="I48" s="112"/>
      <c r="M48" s="112"/>
      <c r="N48" s="112"/>
      <c r="T48" s="27">
        <f>_xll.qlCalendarAdvance(Calendar,T47,"1D","f")</f>
        <v>42794</v>
      </c>
      <c r="U48" s="3">
        <f>_xll.qlInterpolationInterpolate(B3Minterpolation,T48,TRUE)</f>
        <v>3.4195853049396726E-3</v>
      </c>
      <c r="Z48" s="112"/>
      <c r="AA48" s="112"/>
    </row>
    <row r="49" spans="6:27" ht="11.25" customHeight="1" x14ac:dyDescent="0.2">
      <c r="F49" s="147"/>
      <c r="G49" s="147"/>
      <c r="H49" s="112"/>
      <c r="I49" s="112"/>
      <c r="M49" s="112"/>
      <c r="N49" s="112"/>
      <c r="T49" s="27">
        <f>_xll.qlCalendarAdvance(Calendar,T48,"1D","f")</f>
        <v>42795</v>
      </c>
      <c r="U49" s="3">
        <f>_xll.qlInterpolationInterpolate(B3Minterpolation,T49,TRUE)</f>
        <v>3.4194960294780365E-3</v>
      </c>
      <c r="Z49" s="112"/>
      <c r="AA49" s="112"/>
    </row>
    <row r="50" spans="6:27" ht="11.25" customHeight="1" x14ac:dyDescent="0.2">
      <c r="F50" s="147"/>
      <c r="G50" s="147"/>
      <c r="H50" s="112"/>
      <c r="I50" s="112"/>
      <c r="M50" s="112"/>
      <c r="N50" s="112"/>
      <c r="T50" s="27">
        <f>_xll.qlCalendarAdvance(Calendar,T49,"1D","f")</f>
        <v>42796</v>
      </c>
      <c r="U50" s="3">
        <f>_xll.qlInterpolationInterpolate(B3Minterpolation,T50,TRUE)</f>
        <v>3.4194175665309659E-3</v>
      </c>
      <c r="Z50" s="112"/>
      <c r="AA50" s="112"/>
    </row>
    <row r="51" spans="6:27" ht="11.25" customHeight="1" x14ac:dyDescent="0.2">
      <c r="F51" s="147"/>
      <c r="G51" s="147"/>
      <c r="H51" s="112"/>
      <c r="I51" s="112"/>
      <c r="M51" s="112"/>
      <c r="N51" s="112"/>
      <c r="T51" s="27">
        <f>_xll.qlCalendarAdvance(Calendar,T50,"1D","f")</f>
        <v>42797</v>
      </c>
      <c r="U51" s="3">
        <f>_xll.qlInterpolationInterpolate(B3Minterpolation,T51,TRUE)</f>
        <v>3.4193500663029829E-3</v>
      </c>
      <c r="Z51" s="112"/>
      <c r="AA51" s="112"/>
    </row>
    <row r="52" spans="6:27" ht="11.25" customHeight="1" x14ac:dyDescent="0.2">
      <c r="F52" s="147"/>
      <c r="G52" s="147"/>
      <c r="H52" s="112"/>
      <c r="I52" s="112"/>
      <c r="M52" s="112"/>
      <c r="N52" s="112"/>
      <c r="T52" s="27">
        <f>_xll.qlCalendarAdvance(Calendar,T51,"1D","f")</f>
        <v>42800</v>
      </c>
      <c r="U52" s="3">
        <f>_xll.qlInterpolationInterpolate(B3Minterpolation,T52,TRUE)</f>
        <v>3.4192148439787734E-3</v>
      </c>
      <c r="Z52" s="112"/>
      <c r="AA52" s="112"/>
    </row>
    <row r="53" spans="6:27" ht="11.25" customHeight="1" x14ac:dyDescent="0.2">
      <c r="F53" s="147"/>
      <c r="G53" s="147"/>
      <c r="H53" s="112"/>
      <c r="I53" s="112"/>
      <c r="M53" s="112"/>
      <c r="N53" s="112"/>
      <c r="T53" s="27">
        <f>_xll.qlCalendarAdvance(Calendar,T52,"1D","f")</f>
        <v>42801</v>
      </c>
      <c r="U53" s="3">
        <f>_xll.qlInterpolationInterpolate(B3Minterpolation,T53,TRUE)</f>
        <v>3.4191926966723562E-3</v>
      </c>
      <c r="Z53" s="112"/>
      <c r="AA53" s="112"/>
    </row>
    <row r="54" spans="6:27" ht="11.25" customHeight="1" x14ac:dyDescent="0.2">
      <c r="F54" s="147"/>
      <c r="G54" s="147"/>
      <c r="H54" s="112"/>
      <c r="I54" s="112"/>
      <c r="M54" s="112"/>
      <c r="N54" s="112"/>
      <c r="T54" s="27">
        <f>_xll.qlCalendarAdvance(Calendar,T53,"1D","f")</f>
        <v>42802</v>
      </c>
      <c r="U54" s="3">
        <f>_xll.qlInterpolationInterpolate(B3Minterpolation,T54,TRUE)</f>
        <v>3.4191822631076348E-3</v>
      </c>
      <c r="Z54" s="112"/>
      <c r="AA54" s="112"/>
    </row>
    <row r="55" spans="6:27" ht="11.25" customHeight="1" x14ac:dyDescent="0.2">
      <c r="F55" s="147"/>
      <c r="G55" s="147"/>
      <c r="H55" s="112"/>
      <c r="I55" s="112"/>
      <c r="M55" s="112"/>
      <c r="N55" s="112"/>
      <c r="T55" s="27">
        <f>_xll.qlCalendarAdvance(Calendar,T54,"1D","f")</f>
        <v>42803</v>
      </c>
      <c r="U55" s="3">
        <f>_xll.qlInterpolationInterpolate(B3Minterpolation,T55,TRUE)</f>
        <v>3.4191836934891313E-3</v>
      </c>
      <c r="Z55" s="112"/>
      <c r="AA55" s="112"/>
    </row>
    <row r="56" spans="6:27" ht="11.25" customHeight="1" x14ac:dyDescent="0.2">
      <c r="F56" s="147"/>
      <c r="G56" s="147"/>
      <c r="H56" s="112"/>
      <c r="I56" s="112"/>
      <c r="M56" s="112"/>
      <c r="N56" s="112"/>
      <c r="T56" s="27">
        <f>_xll.qlCalendarAdvance(Calendar,T55,"1D","f")</f>
        <v>42804</v>
      </c>
      <c r="U56" s="3">
        <f>_xll.qlInterpolationInterpolate(B3Minterpolation,T56,TRUE)</f>
        <v>3.4191971380213675E-3</v>
      </c>
      <c r="Z56" s="112"/>
      <c r="AA56" s="112"/>
    </row>
    <row r="57" spans="6:27" ht="11.25" customHeight="1" x14ac:dyDescent="0.2">
      <c r="F57" s="147"/>
      <c r="G57" s="147"/>
      <c r="H57" s="112"/>
      <c r="I57" s="112"/>
      <c r="M57" s="112"/>
      <c r="N57" s="112"/>
      <c r="T57" s="27">
        <f>_xll.qlCalendarAdvance(Calendar,T56,"1D","f")</f>
        <v>42807</v>
      </c>
      <c r="U57" s="3">
        <f>_xll.qlInterpolationInterpolate(B3Minterpolation,T57,TRUE)</f>
        <v>3.4193110585677296E-3</v>
      </c>
      <c r="Z57" s="112"/>
      <c r="AA57" s="112"/>
    </row>
    <row r="58" spans="6:27" ht="11.25" customHeight="1" x14ac:dyDescent="0.2">
      <c r="F58" s="147"/>
      <c r="G58" s="147"/>
      <c r="H58" s="112"/>
      <c r="I58" s="112"/>
      <c r="M58" s="112"/>
      <c r="N58" s="112"/>
      <c r="T58" s="27">
        <f>_xll.qlCalendarAdvance(Calendar,T57,"1D","f")</f>
        <v>42808</v>
      </c>
      <c r="U58" s="3">
        <f>_xll.qlInterpolationInterpolate(B3Minterpolation,T58,TRUE)</f>
        <v>3.4193740617481407E-3</v>
      </c>
      <c r="Z58" s="112"/>
      <c r="AA58" s="112"/>
    </row>
    <row r="59" spans="6:27" ht="11.25" customHeight="1" x14ac:dyDescent="0.2">
      <c r="F59" s="147"/>
      <c r="G59" s="147"/>
      <c r="H59" s="112"/>
      <c r="I59" s="112"/>
      <c r="M59" s="112"/>
      <c r="N59" s="112"/>
      <c r="T59" s="27">
        <f>_xll.qlCalendarAdvance(Calendar,T58,"1D","f")</f>
        <v>42809</v>
      </c>
      <c r="U59" s="3">
        <f>_xll.qlInterpolationInterpolate(B3Minterpolation,T59,TRUE)</f>
        <v>3.4194498301019002E-3</v>
      </c>
      <c r="Z59" s="112"/>
      <c r="AA59" s="112"/>
    </row>
    <row r="60" spans="6:27" ht="11.25" customHeight="1" x14ac:dyDescent="0.2">
      <c r="F60" s="147"/>
      <c r="G60" s="147"/>
      <c r="H60" s="112"/>
      <c r="I60" s="112"/>
      <c r="M60" s="112"/>
      <c r="N60" s="112"/>
      <c r="T60" s="27">
        <f>_xll.qlCalendarAdvance(Calendar,T59,"1D","f")</f>
        <v>42810</v>
      </c>
      <c r="U60" s="3">
        <f>_xll.qlInterpolationInterpolate(B3Minterpolation,T60,TRUE)</f>
        <v>3.41953927487519E-3</v>
      </c>
      <c r="Z60" s="112"/>
      <c r="AA60" s="112"/>
    </row>
    <row r="61" spans="6:27" ht="11.25" customHeight="1" x14ac:dyDescent="0.2">
      <c r="F61" s="147"/>
      <c r="G61" s="147"/>
      <c r="H61" s="112"/>
      <c r="I61" s="112"/>
      <c r="M61" s="112"/>
      <c r="N61" s="112"/>
      <c r="T61" s="27">
        <f>_xll.qlCalendarAdvance(Calendar,T60,"1D","f")</f>
        <v>42811</v>
      </c>
      <c r="U61" s="3">
        <f>_xll.qlInterpolationInterpolate(B3Minterpolation,T61,TRUE)</f>
        <v>3.4196430387925018E-3</v>
      </c>
      <c r="Z61" s="112"/>
      <c r="AA61" s="112"/>
    </row>
    <row r="62" spans="6:27" ht="11.25" customHeight="1" x14ac:dyDescent="0.2">
      <c r="F62" s="147"/>
      <c r="G62" s="147"/>
      <c r="H62" s="112"/>
      <c r="I62" s="112"/>
      <c r="M62" s="112"/>
      <c r="N62" s="112"/>
      <c r="T62" s="27">
        <f>_xll.qlCalendarAdvance(Calendar,T61,"1D","f")</f>
        <v>42814</v>
      </c>
      <c r="U62" s="3">
        <f>_xll.qlInterpolationInterpolate(B3Minterpolation,T62,TRUE)</f>
        <v>3.4200377196284249E-3</v>
      </c>
      <c r="Z62" s="112"/>
      <c r="AA62" s="112"/>
    </row>
    <row r="63" spans="6:27" ht="11.25" customHeight="1" x14ac:dyDescent="0.2">
      <c r="F63" s="147"/>
      <c r="G63" s="147"/>
      <c r="H63" s="112"/>
      <c r="I63" s="112"/>
      <c r="M63" s="112"/>
      <c r="N63" s="112"/>
      <c r="T63" s="27">
        <f>_xll.qlCalendarAdvance(Calendar,T62,"1D","f")</f>
        <v>42815</v>
      </c>
      <c r="U63" s="3">
        <f>_xll.qlInterpolationInterpolate(B3Minterpolation,T63,TRUE)</f>
        <v>3.420196234341681E-3</v>
      </c>
      <c r="Z63" s="112"/>
      <c r="AA63" s="112"/>
    </row>
    <row r="64" spans="6:27" ht="11.25" customHeight="1" x14ac:dyDescent="0.2">
      <c r="F64" s="147"/>
      <c r="G64" s="147"/>
      <c r="H64" s="112"/>
      <c r="I64" s="112"/>
      <c r="M64" s="112"/>
      <c r="N64" s="112"/>
      <c r="T64" s="27">
        <f>_xll.qlCalendarAdvance(Calendar,T63,"1D","f")</f>
        <v>42816</v>
      </c>
      <c r="U64" s="3">
        <f>_xll.qlInterpolationInterpolate(B3Minterpolation,T64,TRUE)</f>
        <v>3.4203678053088874E-3</v>
      </c>
      <c r="Z64" s="112"/>
      <c r="AA64" s="112"/>
    </row>
    <row r="65" spans="6:27" ht="11.25" customHeight="1" x14ac:dyDescent="0.2">
      <c r="F65" s="147"/>
      <c r="G65" s="147"/>
      <c r="H65" s="112"/>
      <c r="I65" s="112"/>
      <c r="M65" s="112"/>
      <c r="N65" s="112"/>
      <c r="T65" s="27">
        <f>_xll.qlCalendarAdvance(Calendar,T64,"1D","f")</f>
        <v>42817</v>
      </c>
      <c r="U65" s="3">
        <f>_xll.qlInterpolationInterpolate(B3Minterpolation,T65,TRUE)</f>
        <v>3.4205521799520297E-3</v>
      </c>
      <c r="Z65" s="112"/>
      <c r="AA65" s="112"/>
    </row>
    <row r="66" spans="6:27" ht="11.25" customHeight="1" x14ac:dyDescent="0.2">
      <c r="F66" s="147"/>
      <c r="G66" s="147"/>
      <c r="H66" s="112"/>
      <c r="I66" s="112"/>
      <c r="M66" s="112"/>
      <c r="N66" s="112"/>
      <c r="T66" s="27">
        <f>_xll.qlCalendarAdvance(Calendar,T65,"1D","f")</f>
        <v>42818</v>
      </c>
      <c r="U66" s="3">
        <f>_xll.qlInterpolationInterpolate(B3Minterpolation,T66,TRUE)</f>
        <v>3.4207491056930934E-3</v>
      </c>
      <c r="Z66" s="112"/>
      <c r="AA66" s="112"/>
    </row>
    <row r="67" spans="6:27" ht="11.25" customHeight="1" x14ac:dyDescent="0.2">
      <c r="F67" s="147"/>
      <c r="G67" s="147"/>
      <c r="H67" s="112"/>
      <c r="I67" s="112"/>
      <c r="M67" s="112"/>
      <c r="N67" s="112"/>
      <c r="T67" s="27">
        <f>_xll.qlCalendarAdvance(Calendar,T66,"1D","f")</f>
        <v>42821</v>
      </c>
      <c r="U67" s="3">
        <f>_xll.qlInterpolationInterpolate(B3Minterpolation,T67,TRUE)</f>
        <v>3.4214126637236715E-3</v>
      </c>
      <c r="Z67" s="112"/>
      <c r="AA67" s="112"/>
    </row>
    <row r="68" spans="6:27" ht="11.25" customHeight="1" x14ac:dyDescent="0.2">
      <c r="F68" s="147"/>
      <c r="G68" s="147"/>
      <c r="H68" s="112"/>
      <c r="I68" s="112"/>
      <c r="M68" s="112"/>
      <c r="N68" s="112"/>
      <c r="T68" s="27">
        <f>_xll.qlCalendarAdvance(Calendar,T67,"1D","f")</f>
        <v>42822</v>
      </c>
      <c r="U68" s="3">
        <f>_xll.qlInterpolationInterpolate(B3Minterpolation,T68,TRUE)</f>
        <v>3.4216572680762789E-3</v>
      </c>
      <c r="Z68" s="112"/>
      <c r="AA68" s="112"/>
    </row>
    <row r="69" spans="6:27" ht="11.25" customHeight="1" x14ac:dyDescent="0.2">
      <c r="F69" s="147"/>
      <c r="G69" s="147"/>
      <c r="H69" s="112"/>
      <c r="I69" s="112"/>
      <c r="M69" s="112"/>
      <c r="N69" s="112"/>
      <c r="T69" s="27">
        <f>_xll.qlCalendarAdvance(Calendar,T68,"1D","f")</f>
        <v>42823</v>
      </c>
      <c r="U69" s="3">
        <f>_xll.qlInterpolationInterpolate(B3Minterpolation,T69,TRUE)</f>
        <v>3.4219131606367361E-3</v>
      </c>
      <c r="Z69" s="112"/>
      <c r="AA69" s="112"/>
    </row>
    <row r="70" spans="6:27" ht="11.25" customHeight="1" x14ac:dyDescent="0.2">
      <c r="F70" s="147"/>
      <c r="G70" s="147"/>
      <c r="H70" s="112"/>
      <c r="I70" s="112"/>
      <c r="M70" s="112"/>
      <c r="N70" s="112"/>
      <c r="T70" s="27">
        <f>_xll.qlCalendarAdvance(Calendar,T69,"1D","f")</f>
        <v>42824</v>
      </c>
      <c r="U70" s="3">
        <f>_xll.qlInterpolationInterpolate(B3Minterpolation,T70,TRUE)</f>
        <v>3.422180088827029E-3</v>
      </c>
      <c r="Z70" s="112"/>
      <c r="AA70" s="112"/>
    </row>
    <row r="71" spans="6:27" ht="11.25" customHeight="1" x14ac:dyDescent="0.2">
      <c r="F71" s="147"/>
      <c r="G71" s="147"/>
      <c r="H71" s="112"/>
      <c r="I71" s="112"/>
      <c r="M71" s="112"/>
      <c r="N71" s="112"/>
      <c r="T71" s="27">
        <f>_xll.qlCalendarAdvance(Calendar,T70,"1D","f")</f>
        <v>42825</v>
      </c>
      <c r="U71" s="3">
        <f>_xll.qlInterpolationInterpolate(B3Minterpolation,T71,TRUE)</f>
        <v>3.4224578000691432E-3</v>
      </c>
      <c r="Z71" s="112"/>
      <c r="AA71" s="112"/>
    </row>
    <row r="72" spans="6:27" ht="11.25" customHeight="1" x14ac:dyDescent="0.2">
      <c r="F72" s="147"/>
      <c r="G72" s="147"/>
      <c r="H72" s="112"/>
      <c r="I72" s="112"/>
      <c r="M72" s="112"/>
      <c r="N72" s="112"/>
      <c r="T72" s="27">
        <f>_xll.qlCalendarAdvance(Calendar,T71,"1D","f")</f>
        <v>42828</v>
      </c>
      <c r="U72" s="3">
        <f>_xll.qlInterpolationInterpolate(B3Minterpolation,T72,TRUE)</f>
        <v>3.4233531063262708E-3</v>
      </c>
      <c r="Z72" s="112"/>
      <c r="AA72" s="112"/>
    </row>
    <row r="73" spans="6:27" ht="11.25" customHeight="1" x14ac:dyDescent="0.2">
      <c r="F73" s="147"/>
      <c r="G73" s="147"/>
      <c r="H73" s="112"/>
      <c r="I73" s="112"/>
      <c r="M73" s="112"/>
      <c r="N73" s="112"/>
      <c r="T73" s="27">
        <f>_xll.qlCalendarAdvance(Calendar,T72,"1D","f")</f>
        <v>42829</v>
      </c>
      <c r="U73" s="3">
        <f>_xll.qlInterpolationInterpolate(B3Minterpolation,T73,TRUE)</f>
        <v>3.4236714239955276E-3</v>
      </c>
      <c r="Z73" s="112"/>
      <c r="AA73" s="112"/>
    </row>
    <row r="74" spans="6:27" ht="11.25" customHeight="1" x14ac:dyDescent="0.2">
      <c r="F74" s="147"/>
      <c r="G74" s="147"/>
      <c r="H74" s="112"/>
      <c r="I74" s="112"/>
      <c r="M74" s="112"/>
      <c r="N74" s="112"/>
      <c r="T74" s="27">
        <f>_xll.qlCalendarAdvance(Calendar,T73,"1D","f")</f>
        <v>42830</v>
      </c>
      <c r="U74" s="3">
        <f>_xll.qlInterpolationInterpolate(B3Minterpolation,T74,TRUE)</f>
        <v>3.4239992618265336E-3</v>
      </c>
      <c r="Z74" s="112"/>
      <c r="AA74" s="112"/>
    </row>
    <row r="75" spans="6:27" ht="11.25" customHeight="1" x14ac:dyDescent="0.2">
      <c r="F75" s="147"/>
      <c r="G75" s="147"/>
      <c r="H75" s="112"/>
      <c r="I75" s="112"/>
      <c r="M75" s="112"/>
      <c r="N75" s="112"/>
      <c r="T75" s="27">
        <f>_xll.qlCalendarAdvance(Calendar,T74,"1D","f")</f>
        <v>42831</v>
      </c>
      <c r="U75" s="3">
        <f>_xll.qlInterpolationInterpolate(B3Minterpolation,T75,TRUE)</f>
        <v>3.4243363672412752E-3</v>
      </c>
      <c r="Z75" s="112"/>
      <c r="AA75" s="112"/>
    </row>
    <row r="76" spans="6:27" ht="11.25" customHeight="1" x14ac:dyDescent="0.2">
      <c r="F76" s="147"/>
      <c r="G76" s="147"/>
      <c r="H76" s="112"/>
      <c r="I76" s="112"/>
      <c r="M76" s="112"/>
      <c r="N76" s="112"/>
      <c r="T76" s="27">
        <f>_xll.qlCalendarAdvance(Calendar,T75,"1D","f")</f>
        <v>42832</v>
      </c>
      <c r="U76" s="3">
        <f>_xll.qlInterpolationInterpolate(B3Minterpolation,T76,TRUE)</f>
        <v>3.4246824876617383E-3</v>
      </c>
      <c r="Z76" s="112"/>
      <c r="AA76" s="112"/>
    </row>
    <row r="77" spans="6:27" ht="11.25" customHeight="1" x14ac:dyDescent="0.2">
      <c r="F77" s="147"/>
      <c r="G77" s="147"/>
      <c r="H77" s="112"/>
      <c r="I77" s="112"/>
      <c r="M77" s="112"/>
      <c r="N77" s="112"/>
      <c r="T77" s="27">
        <f>_xll.qlCalendarAdvance(Calendar,T76,"1D","f")</f>
        <v>42835</v>
      </c>
      <c r="U77" s="3">
        <f>_xll.qlInterpolationInterpolate(B3Minterpolation,T77,TRUE)</f>
        <v>3.4257724131773102E-3</v>
      </c>
      <c r="Z77" s="112"/>
      <c r="AA77" s="112"/>
    </row>
    <row r="78" spans="6:27" ht="11.25" customHeight="1" x14ac:dyDescent="0.2">
      <c r="F78" s="147"/>
      <c r="G78" s="147"/>
      <c r="H78" s="112"/>
      <c r="I78" s="112"/>
      <c r="M78" s="112"/>
      <c r="N78" s="112"/>
      <c r="T78" s="27">
        <f>_xll.qlCalendarAdvance(Calendar,T77,"1D","f")</f>
        <v>42836</v>
      </c>
      <c r="U78" s="3">
        <f>_xll.qlInterpolationInterpolate(B3Minterpolation,T78,TRUE)</f>
        <v>3.4261520678405145E-3</v>
      </c>
      <c r="Z78" s="112"/>
      <c r="AA78" s="112"/>
    </row>
    <row r="79" spans="6:27" ht="11.25" customHeight="1" x14ac:dyDescent="0.2">
      <c r="F79" s="147"/>
      <c r="G79" s="147"/>
      <c r="H79" s="112"/>
      <c r="I79" s="112"/>
      <c r="M79" s="112"/>
      <c r="N79" s="112"/>
      <c r="T79" s="27">
        <f>_xll.qlCalendarAdvance(Calendar,T78,"1D","f")</f>
        <v>42837</v>
      </c>
      <c r="U79" s="3">
        <f>_xll.qlInterpolationInterpolate(B3Minterpolation,T79,TRUE)</f>
        <v>3.4265394746193683E-3</v>
      </c>
      <c r="Z79" s="112"/>
      <c r="AA79" s="112"/>
    </row>
    <row r="80" spans="6:27" ht="11.25" customHeight="1" x14ac:dyDescent="0.2">
      <c r="F80" s="147"/>
      <c r="G80" s="147"/>
      <c r="H80" s="112"/>
      <c r="I80" s="112"/>
      <c r="M80" s="112"/>
      <c r="N80" s="112"/>
      <c r="T80" s="27">
        <f>_xll.qlCalendarAdvance(Calendar,T79,"1D","f")</f>
        <v>42838</v>
      </c>
      <c r="U80" s="3">
        <f>_xll.qlInterpolationInterpolate(B3Minterpolation,T80,TRUE)</f>
        <v>3.426934380935857E-3</v>
      </c>
      <c r="Z80" s="112"/>
      <c r="AA80" s="112"/>
    </row>
    <row r="81" spans="6:27" ht="11.25" customHeight="1" x14ac:dyDescent="0.2">
      <c r="F81" s="147"/>
      <c r="G81" s="147"/>
      <c r="H81" s="112"/>
      <c r="I81" s="112"/>
      <c r="M81" s="112"/>
      <c r="N81" s="112"/>
      <c r="T81" s="27">
        <f>_xll.qlCalendarAdvance(Calendar,T80,"1D","f")</f>
        <v>42843</v>
      </c>
      <c r="U81" s="3">
        <f>_xll.qlInterpolationInterpolate(B3Minterpolation,T81,TRUE)</f>
        <v>3.4290125653523278E-3</v>
      </c>
      <c r="Z81" s="112"/>
      <c r="AA81" s="112"/>
    </row>
    <row r="82" spans="6:27" ht="11.25" customHeight="1" x14ac:dyDescent="0.2">
      <c r="F82" s="147"/>
      <c r="G82" s="147"/>
      <c r="H82" s="112"/>
      <c r="I82" s="112"/>
      <c r="M82" s="112"/>
      <c r="N82" s="112"/>
      <c r="T82" s="27">
        <f>_xll.qlCalendarAdvance(Calendar,T81,"1D","f")</f>
        <v>42844</v>
      </c>
      <c r="U82" s="3">
        <f>_xll.qlInterpolationInterpolate(B3Minterpolation,T82,TRUE)</f>
        <v>3.429447164756327E-3</v>
      </c>
      <c r="Z82" s="112"/>
      <c r="AA82" s="112"/>
    </row>
    <row r="83" spans="6:27" ht="11.25" customHeight="1" x14ac:dyDescent="0.2">
      <c r="F83" s="147"/>
      <c r="G83" s="147"/>
      <c r="H83" s="112"/>
      <c r="I83" s="112"/>
      <c r="M83" s="112"/>
      <c r="N83" s="112"/>
      <c r="T83" s="27">
        <f>_xll.qlCalendarAdvance(Calendar,T82,"1D","f")</f>
        <v>42845</v>
      </c>
      <c r="U83" s="3">
        <f>_xll.qlInterpolationInterpolate(B3Minterpolation,T83,TRUE)</f>
        <v>3.4298874956518615E-3</v>
      </c>
      <c r="Z83" s="112"/>
      <c r="AA83" s="112"/>
    </row>
    <row r="84" spans="6:27" ht="11.25" customHeight="1" x14ac:dyDescent="0.2">
      <c r="F84" s="147"/>
      <c r="G84" s="147"/>
      <c r="H84" s="112"/>
      <c r="I84" s="112"/>
      <c r="M84" s="112"/>
      <c r="N84" s="112"/>
      <c r="T84" s="27">
        <f>_xll.qlCalendarAdvance(Calendar,T83,"1D","f")</f>
        <v>42846</v>
      </c>
      <c r="U84" s="3">
        <f>_xll.qlInterpolationInterpolate(B3Minterpolation,T84,TRUE)</f>
        <v>3.4303333054609164E-3</v>
      </c>
      <c r="Z84" s="112"/>
      <c r="AA84" s="112"/>
    </row>
    <row r="85" spans="6:27" ht="11.25" customHeight="1" x14ac:dyDescent="0.2">
      <c r="F85" s="147"/>
      <c r="G85" s="147"/>
      <c r="H85" s="112"/>
      <c r="I85" s="112"/>
      <c r="M85" s="112"/>
      <c r="N85" s="112"/>
      <c r="T85" s="27">
        <f>_xll.qlCalendarAdvance(Calendar,T84,"1D","f")</f>
        <v>42849</v>
      </c>
      <c r="U85" s="3">
        <f>_xll.qlInterpolationInterpolate(B3Minterpolation,T85,TRUE)</f>
        <v>3.4317010825890616E-3</v>
      </c>
      <c r="Z85" s="112"/>
      <c r="AA85" s="112"/>
    </row>
    <row r="86" spans="6:27" ht="11.25" customHeight="1" x14ac:dyDescent="0.2">
      <c r="F86" s="147"/>
      <c r="G86" s="147"/>
      <c r="H86" s="112"/>
      <c r="I86" s="112"/>
      <c r="M86" s="112"/>
      <c r="N86" s="112"/>
      <c r="T86" s="27">
        <f>_xll.qlCalendarAdvance(Calendar,T85,"1D","f")</f>
        <v>42850</v>
      </c>
      <c r="U86" s="3">
        <f>_xll.qlInterpolationInterpolate(B3Minterpolation,T86,TRUE)</f>
        <v>3.4321662822720555E-3</v>
      </c>
      <c r="Z86" s="112"/>
      <c r="AA86" s="112"/>
    </row>
    <row r="87" spans="6:27" ht="11.25" customHeight="1" x14ac:dyDescent="0.2">
      <c r="F87" s="147"/>
      <c r="G87" s="147"/>
      <c r="H87" s="112"/>
      <c r="I87" s="112"/>
      <c r="M87" s="112"/>
      <c r="N87" s="112"/>
      <c r="T87" s="27">
        <f>_xll.qlCalendarAdvance(Calendar,T86,"1D","f")</f>
        <v>42851</v>
      </c>
      <c r="U87" s="3">
        <f>_xll.qlInterpolationInterpolate(B3Minterpolation,T87,TRUE)</f>
        <v>3.4326356979784986E-3</v>
      </c>
      <c r="Z87" s="112"/>
      <c r="AA87" s="112"/>
    </row>
    <row r="88" spans="6:27" ht="11.25" customHeight="1" x14ac:dyDescent="0.2">
      <c r="F88" s="147"/>
      <c r="G88" s="147"/>
      <c r="H88" s="112"/>
      <c r="I88" s="112"/>
      <c r="M88" s="112"/>
      <c r="N88" s="112"/>
      <c r="T88" s="27">
        <f>_xll.qlCalendarAdvance(Calendar,T87,"1D","f")</f>
        <v>42852</v>
      </c>
      <c r="U88" s="3">
        <f>_xll.qlInterpolationInterpolate(B3Minterpolation,T88,TRUE)</f>
        <v>3.4331090771303765E-3</v>
      </c>
      <c r="Z88" s="112"/>
      <c r="AA88" s="112"/>
    </row>
    <row r="89" spans="6:27" ht="11.25" customHeight="1" x14ac:dyDescent="0.2">
      <c r="F89" s="147"/>
      <c r="G89" s="147"/>
      <c r="H89" s="112"/>
      <c r="I89" s="112"/>
      <c r="M89" s="112"/>
      <c r="N89" s="112"/>
      <c r="T89" s="27">
        <f>_xll.qlCalendarAdvance(Calendar,T88,"1D","f")</f>
        <v>42853</v>
      </c>
      <c r="U89" s="3">
        <f>_xll.qlInterpolationInterpolate(B3Minterpolation,T89,TRUE)</f>
        <v>3.4335861671496749E-3</v>
      </c>
      <c r="Z89" s="112"/>
      <c r="AA89" s="112"/>
    </row>
    <row r="90" spans="6:27" ht="11.25" customHeight="1" x14ac:dyDescent="0.2">
      <c r="F90" s="147"/>
      <c r="G90" s="147"/>
      <c r="H90" s="112"/>
      <c r="I90" s="112"/>
      <c r="M90" s="112"/>
      <c r="N90" s="112"/>
      <c r="T90" s="27">
        <f>_xll.qlCalendarAdvance(Calendar,T89,"1D","f")</f>
        <v>42857</v>
      </c>
      <c r="U90" s="3">
        <f>_xll.qlInterpolationInterpolate(B3Minterpolation,T90,TRUE)</f>
        <v>3.4355265843407849E-3</v>
      </c>
      <c r="Z90" s="112"/>
      <c r="AA90" s="112"/>
    </row>
    <row r="91" spans="6:27" ht="11.25" customHeight="1" x14ac:dyDescent="0.2">
      <c r="F91" s="147"/>
      <c r="G91" s="147"/>
      <c r="H91" s="112"/>
      <c r="I91" s="112"/>
      <c r="M91" s="112"/>
      <c r="N91" s="112"/>
      <c r="T91" s="27">
        <f>_xll.qlCalendarAdvance(Calendar,T90,"1D","f")</f>
        <v>42858</v>
      </c>
      <c r="U91" s="3">
        <f>_xll.qlInterpolationInterpolate(B3Minterpolation,T91,TRUE)</f>
        <v>3.43601844002697E-3</v>
      </c>
      <c r="Z91" s="112"/>
      <c r="AA91" s="112"/>
    </row>
    <row r="92" spans="6:27" ht="11.25" customHeight="1" x14ac:dyDescent="0.2">
      <c r="F92" s="147"/>
      <c r="G92" s="147"/>
      <c r="H92" s="112"/>
      <c r="I92" s="112"/>
      <c r="M92" s="112"/>
      <c r="N92" s="112"/>
      <c r="T92" s="27">
        <f>_xll.qlCalendarAdvance(Calendar,T91,"1D","f")</f>
        <v>42859</v>
      </c>
      <c r="U92" s="3">
        <f>_xll.qlInterpolationInterpolate(B3Minterpolation,T92,TRUE)</f>
        <v>3.4365124911124902E-3</v>
      </c>
      <c r="Z92" s="112"/>
      <c r="AA92" s="112"/>
    </row>
    <row r="93" spans="6:27" ht="11.25" customHeight="1" x14ac:dyDescent="0.2">
      <c r="F93" s="147"/>
      <c r="G93" s="147"/>
      <c r="H93" s="112"/>
      <c r="I93" s="112"/>
      <c r="M93" s="112"/>
      <c r="N93" s="112"/>
      <c r="T93" s="27">
        <f>_xll.qlCalendarAdvance(Calendar,T92,"1D","f")</f>
        <v>42860</v>
      </c>
      <c r="U93" s="3">
        <f>_xll.qlInterpolationInterpolate(B3Minterpolation,T93,TRUE)</f>
        <v>3.4370084850193299E-3</v>
      </c>
      <c r="Z93" s="112"/>
      <c r="AA93" s="112"/>
    </row>
    <row r="94" spans="6:27" ht="11.25" customHeight="1" x14ac:dyDescent="0.2">
      <c r="F94" s="147"/>
      <c r="G94" s="147"/>
      <c r="H94" s="112"/>
      <c r="I94" s="112"/>
      <c r="M94" s="112"/>
      <c r="N94" s="112"/>
      <c r="T94" s="27">
        <f>_xll.qlCalendarAdvance(Calendar,T93,"1D","f")</f>
        <v>42863</v>
      </c>
      <c r="U94" s="3">
        <f>_xll.qlInterpolationInterpolate(B3Minterpolation,T94,TRUE)</f>
        <v>3.4385055978876271E-3</v>
      </c>
      <c r="Z94" s="112"/>
      <c r="AA94" s="112"/>
    </row>
    <row r="95" spans="6:27" ht="11.25" customHeight="1" x14ac:dyDescent="0.2">
      <c r="F95" s="147"/>
      <c r="G95" s="147"/>
      <c r="H95" s="112"/>
      <c r="I95" s="112"/>
      <c r="M95" s="112"/>
      <c r="N95" s="112"/>
      <c r="T95" s="27">
        <f>_xll.qlCalendarAdvance(Calendar,T94,"1D","f")</f>
        <v>42864</v>
      </c>
      <c r="U95" s="3">
        <f>_xll.qlInterpolationInterpolate(B3Minterpolation,T95,TRUE)</f>
        <v>3.4390068372996039E-3</v>
      </c>
      <c r="Z95" s="112"/>
      <c r="AA95" s="112"/>
    </row>
    <row r="96" spans="6:27" ht="11.25" customHeight="1" x14ac:dyDescent="0.2">
      <c r="F96" s="147"/>
      <c r="G96" s="147"/>
      <c r="H96" s="112"/>
      <c r="I96" s="112"/>
      <c r="M96" s="112"/>
      <c r="N96" s="112"/>
      <c r="T96" s="27">
        <f>_xll.qlCalendarAdvance(Calendar,T95,"1D","f")</f>
        <v>42865</v>
      </c>
      <c r="U96" s="3">
        <f>_xll.qlInterpolationInterpolate(B3Minterpolation,T96,TRUE)</f>
        <v>3.4395087566428295E-3</v>
      </c>
      <c r="Z96" s="112"/>
      <c r="AA96" s="112"/>
    </row>
    <row r="97" spans="6:27" ht="11.25" customHeight="1" x14ac:dyDescent="0.2">
      <c r="F97" s="147"/>
      <c r="G97" s="147"/>
      <c r="H97" s="112"/>
      <c r="I97" s="112"/>
      <c r="M97" s="112"/>
      <c r="N97" s="112"/>
      <c r="T97" s="27">
        <f>_xll.qlCalendarAdvance(Calendar,T96,"1D","f")</f>
        <v>42866</v>
      </c>
      <c r="U97" s="3">
        <f>_xll.qlInterpolationInterpolate(B3Minterpolation,T97,TRUE)</f>
        <v>3.4400111033392896E-3</v>
      </c>
      <c r="Z97" s="112"/>
      <c r="AA97" s="112"/>
    </row>
    <row r="98" spans="6:27" ht="11.25" customHeight="1" x14ac:dyDescent="0.2">
      <c r="F98" s="147"/>
      <c r="G98" s="147"/>
      <c r="H98" s="112"/>
      <c r="I98" s="112"/>
      <c r="M98" s="112"/>
      <c r="N98" s="112"/>
      <c r="T98" s="27">
        <f>_xll.qlCalendarAdvance(Calendar,T97,"1D","f")</f>
        <v>42867</v>
      </c>
      <c r="U98" s="3">
        <f>_xll.qlInterpolationInterpolate(B3Minterpolation,T98,TRUE)</f>
        <v>3.4405136248109695E-3</v>
      </c>
      <c r="Z98" s="112"/>
      <c r="AA98" s="112"/>
    </row>
    <row r="99" spans="6:27" ht="11.25" customHeight="1" x14ac:dyDescent="0.2">
      <c r="F99" s="147"/>
      <c r="G99" s="147"/>
      <c r="H99" s="112"/>
      <c r="I99" s="112"/>
      <c r="M99" s="112"/>
      <c r="N99" s="112"/>
      <c r="T99" s="27">
        <f>_xll.qlCalendarAdvance(Calendar,T98,"1D","f")</f>
        <v>42870</v>
      </c>
      <c r="U99" s="3">
        <f>_xll.qlInterpolationInterpolate(B3Minterpolation,T99,TRUE)</f>
        <v>3.4420197120971848E-3</v>
      </c>
      <c r="Z99" s="112"/>
      <c r="AA99" s="112"/>
    </row>
    <row r="100" spans="6:27" ht="11.25" customHeight="1" x14ac:dyDescent="0.2">
      <c r="F100" s="147"/>
      <c r="G100" s="147"/>
      <c r="H100" s="112"/>
      <c r="I100" s="112"/>
      <c r="M100" s="112"/>
      <c r="N100" s="112"/>
      <c r="T100" s="27">
        <f>_xll.qlCalendarAdvance(Calendar,T99,"1D","f")</f>
        <v>42871</v>
      </c>
      <c r="U100" s="3">
        <f>_xll.qlInterpolationInterpolate(B3Minterpolation,T100,TRUE)</f>
        <v>3.4425204068896007E-3</v>
      </c>
      <c r="Z100" s="112"/>
      <c r="AA100" s="112"/>
    </row>
    <row r="101" spans="6:27" ht="11.25" customHeight="1" x14ac:dyDescent="0.2">
      <c r="F101" s="147"/>
      <c r="G101" s="147"/>
      <c r="H101" s="112"/>
      <c r="I101" s="112"/>
      <c r="M101" s="112"/>
      <c r="N101" s="112"/>
      <c r="T101" s="27">
        <f>_xll.qlCalendarAdvance(Calendar,T100,"1D","f")</f>
        <v>42872</v>
      </c>
      <c r="U101" s="3">
        <f>_xll.qlInterpolationInterpolate(B3Minterpolation,T101,TRUE)</f>
        <v>3.4430200135671649E-3</v>
      </c>
      <c r="Z101" s="112"/>
      <c r="AA101" s="112"/>
    </row>
    <row r="102" spans="6:27" ht="11.25" customHeight="1" x14ac:dyDescent="0.2">
      <c r="F102" s="147"/>
      <c r="G102" s="147"/>
      <c r="H102" s="112"/>
      <c r="I102" s="112"/>
      <c r="M102" s="112"/>
      <c r="N102" s="112"/>
      <c r="T102" s="27">
        <f>_xll.qlCalendarAdvance(Calendar,T101,"1D","f")</f>
        <v>42873</v>
      </c>
      <c r="U102" s="3">
        <f>_xll.qlInterpolationInterpolate(B3Minterpolation,T102,TRUE)</f>
        <v>3.443518279551863E-3</v>
      </c>
      <c r="Z102" s="112"/>
      <c r="AA102" s="112"/>
    </row>
    <row r="103" spans="6:27" ht="11.25" customHeight="1" x14ac:dyDescent="0.2">
      <c r="F103" s="147"/>
      <c r="G103" s="147"/>
      <c r="H103" s="112"/>
      <c r="I103" s="112"/>
      <c r="M103" s="112"/>
      <c r="N103" s="112"/>
      <c r="T103" s="27">
        <f>_xll.qlCalendarAdvance(Calendar,T102,"1D","f")</f>
        <v>42874</v>
      </c>
      <c r="U103" s="3">
        <f>_xll.qlInterpolationInterpolate(B3Minterpolation,T103,TRUE)</f>
        <v>3.4440149522656808E-3</v>
      </c>
      <c r="Z103" s="112"/>
      <c r="AA103" s="112"/>
    </row>
    <row r="104" spans="6:27" ht="11.25" customHeight="1" x14ac:dyDescent="0.2">
      <c r="F104" s="147"/>
      <c r="G104" s="147"/>
      <c r="H104" s="112"/>
      <c r="I104" s="112"/>
      <c r="M104" s="112"/>
      <c r="N104" s="112"/>
      <c r="T104" s="27">
        <f>_xll.qlCalendarAdvance(Calendar,T103,"1D","f")</f>
        <v>42877</v>
      </c>
      <c r="U104" s="3">
        <f>_xll.qlInterpolationInterpolate(B3Minterpolation,T104,TRUE)</f>
        <v>3.4454928850017092E-3</v>
      </c>
      <c r="Z104" s="112"/>
      <c r="AA104" s="112"/>
    </row>
    <row r="105" spans="6:27" ht="11.25" customHeight="1" x14ac:dyDescent="0.2">
      <c r="F105" s="147"/>
      <c r="G105" s="147"/>
      <c r="H105" s="112"/>
      <c r="I105" s="112"/>
      <c r="M105" s="112"/>
      <c r="N105" s="112"/>
      <c r="T105" s="27">
        <f>_xll.qlCalendarAdvance(Calendar,T104,"1D","f")</f>
        <v>42878</v>
      </c>
      <c r="U105" s="3">
        <f>_xll.qlInterpolationInterpolate(B3Minterpolation,T105,TRUE)</f>
        <v>3.4459806588518624E-3</v>
      </c>
      <c r="Z105" s="112"/>
      <c r="AA105" s="112"/>
    </row>
    <row r="106" spans="6:27" ht="11.25" customHeight="1" x14ac:dyDescent="0.2">
      <c r="F106" s="147"/>
      <c r="G106" s="147"/>
      <c r="H106" s="112"/>
      <c r="I106" s="112"/>
      <c r="M106" s="112"/>
      <c r="N106" s="112"/>
      <c r="T106" s="27">
        <f>_xll.qlCalendarAdvance(Calendar,T105,"1D","f")</f>
        <v>42879</v>
      </c>
      <c r="U106" s="3">
        <f>_xll.qlInterpolationInterpolate(B3Minterpolation,T106,TRUE)</f>
        <v>3.4464655765410637E-3</v>
      </c>
      <c r="Z106" s="112"/>
      <c r="AA106" s="112"/>
    </row>
    <row r="107" spans="6:27" ht="11.25" customHeight="1" x14ac:dyDescent="0.2">
      <c r="F107" s="147"/>
      <c r="G107" s="147"/>
      <c r="H107" s="112"/>
      <c r="I107" s="112"/>
      <c r="M107" s="112"/>
      <c r="N107" s="112"/>
      <c r="T107" s="27">
        <f>_xll.qlCalendarAdvance(Calendar,T106,"1D","f")</f>
        <v>42880</v>
      </c>
      <c r="U107" s="3">
        <f>_xll.qlInterpolationInterpolate(B3Minterpolation,T107,TRUE)</f>
        <v>3.4469473854912983E-3</v>
      </c>
      <c r="Z107" s="112"/>
      <c r="AA107" s="112"/>
    </row>
    <row r="108" spans="6:27" ht="11.25" customHeight="1" x14ac:dyDescent="0.2">
      <c r="F108" s="147"/>
      <c r="G108" s="147"/>
      <c r="H108" s="112"/>
      <c r="I108" s="112"/>
      <c r="M108" s="112"/>
      <c r="N108" s="112"/>
      <c r="T108" s="27">
        <f>_xll.qlCalendarAdvance(Calendar,T107,"1D","f")</f>
        <v>42881</v>
      </c>
      <c r="U108" s="3">
        <f>_xll.qlInterpolationInterpolate(B3Minterpolation,T108,TRUE)</f>
        <v>3.4474258331245525E-3</v>
      </c>
      <c r="Z108" s="112"/>
      <c r="AA108" s="112"/>
    </row>
    <row r="109" spans="6:27" ht="11.25" customHeight="1" x14ac:dyDescent="0.2">
      <c r="F109" s="147"/>
      <c r="G109" s="147"/>
      <c r="H109" s="112"/>
      <c r="I109" s="112"/>
      <c r="M109" s="112"/>
      <c r="N109" s="112"/>
      <c r="T109" s="27">
        <f>_xll.qlCalendarAdvance(Calendar,T108,"1D","f")</f>
        <v>42885</v>
      </c>
      <c r="U109" s="3">
        <f>_xll.qlInterpolationInterpolate(B3Minterpolation,T109,TRUE)</f>
        <v>3.4493009589274771E-3</v>
      </c>
      <c r="Z109" s="112"/>
      <c r="AA109" s="112"/>
    </row>
    <row r="110" spans="6:27" ht="11.25" customHeight="1" x14ac:dyDescent="0.2">
      <c r="F110" s="147"/>
      <c r="G110" s="147"/>
      <c r="H110" s="112"/>
      <c r="I110" s="112"/>
      <c r="M110" s="112"/>
      <c r="N110" s="112"/>
      <c r="T110" s="27">
        <f>_xll.qlCalendarAdvance(Calendar,T109,"1D","f")</f>
        <v>42886</v>
      </c>
      <c r="U110" s="3">
        <f>_xll.qlInterpolationInterpolate(B3Minterpolation,T110,TRUE)</f>
        <v>3.4497588113056132E-3</v>
      </c>
      <c r="Z110" s="112"/>
      <c r="AA110" s="112"/>
    </row>
    <row r="111" spans="6:27" ht="11.25" customHeight="1" x14ac:dyDescent="0.2">
      <c r="F111" s="147"/>
      <c r="G111" s="147"/>
      <c r="H111" s="112"/>
      <c r="I111" s="112"/>
      <c r="M111" s="112"/>
      <c r="N111" s="112"/>
      <c r="T111" s="27">
        <f>_xll.qlCalendarAdvance(Calendar,T110,"1D","f")</f>
        <v>42887</v>
      </c>
      <c r="U111" s="3">
        <f>_xll.qlInterpolationInterpolate(B3Minterpolation,T111,TRUE)</f>
        <v>3.4502117868986833E-3</v>
      </c>
      <c r="Z111" s="112"/>
      <c r="AA111" s="112"/>
    </row>
    <row r="112" spans="6:27" ht="11.25" customHeight="1" x14ac:dyDescent="0.2">
      <c r="F112" s="147"/>
      <c r="G112" s="147"/>
      <c r="H112" s="112"/>
      <c r="I112" s="112"/>
      <c r="M112" s="112"/>
      <c r="N112" s="112"/>
      <c r="T112" s="27">
        <f>_xll.qlCalendarAdvance(Calendar,T111,"1D","f")</f>
        <v>42888</v>
      </c>
      <c r="U112" s="3">
        <f>_xll.qlInterpolationInterpolate(B3Minterpolation,T112,TRUE)</f>
        <v>3.4506596331286719E-3</v>
      </c>
      <c r="Z112" s="112"/>
      <c r="AA112" s="112"/>
    </row>
    <row r="113" spans="6:27" ht="11.25" customHeight="1" x14ac:dyDescent="0.2">
      <c r="F113" s="147"/>
      <c r="G113" s="147"/>
      <c r="H113" s="112"/>
      <c r="I113" s="112"/>
      <c r="M113" s="112"/>
      <c r="N113" s="112"/>
      <c r="T113" s="27">
        <f>_xll.qlCalendarAdvance(Calendar,T112,"1D","f")</f>
        <v>42891</v>
      </c>
      <c r="U113" s="3">
        <f>_xll.qlInterpolationInterpolate(B3Minterpolation,T113,TRUE)</f>
        <v>3.4519698698600105E-3</v>
      </c>
      <c r="Z113" s="112"/>
      <c r="AA113" s="112"/>
    </row>
    <row r="114" spans="6:27" ht="11.25" customHeight="1" x14ac:dyDescent="0.2">
      <c r="F114" s="147"/>
      <c r="G114" s="147"/>
      <c r="H114" s="112"/>
      <c r="I114" s="112"/>
      <c r="M114" s="112"/>
      <c r="N114" s="112"/>
      <c r="T114" s="27">
        <f>_xll.qlCalendarAdvance(Calendar,T113,"1D","f")</f>
        <v>42892</v>
      </c>
      <c r="U114" s="3">
        <f>_xll.qlInterpolationInterpolate(B3Minterpolation,T114,TRUE)</f>
        <v>3.4523946728575324E-3</v>
      </c>
      <c r="Z114" s="112"/>
      <c r="AA114" s="112"/>
    </row>
    <row r="115" spans="6:27" ht="11.25" customHeight="1" x14ac:dyDescent="0.2">
      <c r="F115" s="147"/>
      <c r="G115" s="147"/>
      <c r="H115" s="112"/>
      <c r="I115" s="112"/>
      <c r="M115" s="112"/>
      <c r="N115" s="112"/>
      <c r="T115" s="27">
        <f>_xll.qlCalendarAdvance(Calendar,T114,"1D","f")</f>
        <v>42893</v>
      </c>
      <c r="U115" s="3">
        <f>_xll.qlInterpolationInterpolate(B3Minterpolation,T115,TRUE)</f>
        <v>3.4528130836019022E-3</v>
      </c>
      <c r="Z115" s="112"/>
      <c r="AA115" s="112"/>
    </row>
    <row r="116" spans="6:27" ht="11.25" customHeight="1" x14ac:dyDescent="0.2">
      <c r="F116" s="147"/>
      <c r="G116" s="147"/>
      <c r="H116" s="112"/>
      <c r="I116" s="112"/>
      <c r="M116" s="112"/>
      <c r="N116" s="112"/>
      <c r="T116" s="27">
        <f>_xll.qlCalendarAdvance(Calendar,T115,"1D","f")</f>
        <v>42894</v>
      </c>
      <c r="U116" s="3">
        <f>_xll.qlInterpolationInterpolate(B3Minterpolation,T116,TRUE)</f>
        <v>3.4532248495151049E-3</v>
      </c>
      <c r="Z116" s="112"/>
      <c r="AA116" s="112"/>
    </row>
    <row r="117" spans="6:27" ht="11.25" customHeight="1" x14ac:dyDescent="0.2">
      <c r="F117" s="147"/>
      <c r="G117" s="147"/>
      <c r="H117" s="112"/>
      <c r="I117" s="112"/>
      <c r="M117" s="112"/>
      <c r="N117" s="112"/>
      <c r="T117" s="27">
        <f>_xll.qlCalendarAdvance(Calendar,T116,"1D","f")</f>
        <v>42895</v>
      </c>
      <c r="U117" s="3">
        <f>_xll.qlInterpolationInterpolate(B3Minterpolation,T117,TRUE)</f>
        <v>3.453629718019127E-3</v>
      </c>
      <c r="Z117" s="112"/>
      <c r="AA117" s="112"/>
    </row>
    <row r="118" spans="6:27" ht="11.25" customHeight="1" x14ac:dyDescent="0.2">
      <c r="F118" s="147"/>
      <c r="G118" s="147"/>
      <c r="H118" s="112"/>
      <c r="I118" s="112"/>
      <c r="M118" s="112"/>
      <c r="N118" s="112"/>
      <c r="T118" s="27">
        <f>_xll.qlCalendarAdvance(Calendar,T117,"1D","f")</f>
        <v>42898</v>
      </c>
      <c r="U118" s="3">
        <f>_xll.qlInterpolationInterpolate(B3Minterpolation,T118,TRUE)</f>
        <v>3.4548004132959622E-3</v>
      </c>
      <c r="Z118" s="112"/>
      <c r="AA118" s="112"/>
    </row>
    <row r="119" spans="6:27" ht="11.25" customHeight="1" x14ac:dyDescent="0.2">
      <c r="F119" s="147"/>
      <c r="G119" s="147"/>
      <c r="H119" s="112"/>
      <c r="I119" s="112"/>
      <c r="M119" s="112"/>
      <c r="N119" s="112"/>
      <c r="T119" s="27">
        <f>_xll.qlCalendarAdvance(Calendar,T118,"1D","f")</f>
        <v>42899</v>
      </c>
      <c r="U119" s="3">
        <f>_xll.qlInterpolationInterpolate(B3Minterpolation,T119,TRUE)</f>
        <v>3.4551751663831165E-3</v>
      </c>
      <c r="Z119" s="112"/>
      <c r="AA119" s="112"/>
    </row>
    <row r="120" spans="6:27" ht="11.25" customHeight="1" x14ac:dyDescent="0.2">
      <c r="F120" s="147"/>
      <c r="G120" s="147"/>
      <c r="H120" s="112"/>
      <c r="I120" s="112"/>
      <c r="M120" s="112"/>
      <c r="N120" s="112"/>
      <c r="T120" s="27">
        <f>_xll.qlCalendarAdvance(Calendar,T119,"1D","f")</f>
        <v>42900</v>
      </c>
      <c r="U120" s="3">
        <f>_xll.qlInterpolationInterpolate(B3Minterpolation,T120,TRUE)</f>
        <v>3.4555417591710176E-3</v>
      </c>
      <c r="Z120" s="112"/>
      <c r="AA120" s="112"/>
    </row>
    <row r="121" spans="6:27" ht="11.25" customHeight="1" x14ac:dyDescent="0.2">
      <c r="F121" s="147"/>
      <c r="G121" s="147"/>
      <c r="H121" s="112"/>
      <c r="I121" s="112"/>
      <c r="M121" s="112"/>
      <c r="N121" s="112"/>
      <c r="T121" s="27">
        <f>_xll.qlCalendarAdvance(Calendar,T120,"1D","f")</f>
        <v>42901</v>
      </c>
      <c r="U121" s="3">
        <f>_xll.qlInterpolationInterpolate(B3Minterpolation,T121,TRUE)</f>
        <v>3.455899939081652E-3</v>
      </c>
      <c r="Z121" s="112"/>
      <c r="AA121" s="112"/>
    </row>
    <row r="122" spans="6:27" ht="11.25" customHeight="1" x14ac:dyDescent="0.2">
      <c r="F122" s="147"/>
      <c r="G122" s="147"/>
      <c r="H122" s="112"/>
      <c r="I122" s="112"/>
      <c r="M122" s="112"/>
      <c r="N122" s="112"/>
      <c r="T122" s="27">
        <f>_xll.qlCalendarAdvance(Calendar,T121,"1D","f")</f>
        <v>42902</v>
      </c>
      <c r="U122" s="3">
        <f>_xll.qlInterpolationInterpolate(B3Minterpolation,T122,TRUE)</f>
        <v>3.456249453537005E-3</v>
      </c>
      <c r="Z122" s="112"/>
      <c r="AA122" s="112"/>
    </row>
    <row r="123" spans="6:27" ht="11.25" customHeight="1" x14ac:dyDescent="0.2">
      <c r="F123" s="147"/>
      <c r="G123" s="147"/>
      <c r="H123" s="112"/>
      <c r="I123" s="112"/>
      <c r="M123" s="112"/>
      <c r="N123" s="112"/>
      <c r="T123" s="27">
        <f>_xll.qlCalendarAdvance(Calendar,T122,"1D","f")</f>
        <v>42905</v>
      </c>
      <c r="U123" s="3">
        <f>_xll.qlInterpolationInterpolate(B3Minterpolation,T123,TRUE)</f>
        <v>3.4572434783912325E-3</v>
      </c>
      <c r="Z123" s="112"/>
      <c r="AA123" s="112"/>
    </row>
    <row r="124" spans="6:27" ht="11.25" customHeight="1" x14ac:dyDescent="0.2">
      <c r="F124" s="147"/>
      <c r="G124" s="147"/>
      <c r="H124" s="112"/>
      <c r="I124" s="112"/>
      <c r="M124" s="112"/>
      <c r="N124" s="112"/>
      <c r="T124" s="27">
        <f>_xll.qlCalendarAdvance(Calendar,T123,"1D","f")</f>
        <v>42906</v>
      </c>
      <c r="U124" s="3">
        <f>_xll.qlInterpolationInterpolate(B3Minterpolation,T124,TRUE)</f>
        <v>3.4575558052453164E-3</v>
      </c>
      <c r="Z124" s="112"/>
      <c r="AA124" s="112"/>
    </row>
    <row r="125" spans="6:27" ht="11.25" customHeight="1" x14ac:dyDescent="0.2">
      <c r="F125" s="147"/>
      <c r="G125" s="147"/>
      <c r="H125" s="112"/>
      <c r="I125" s="112"/>
      <c r="M125" s="112"/>
      <c r="N125" s="112"/>
      <c r="T125" s="27">
        <f>_xll.qlCalendarAdvance(Calendar,T124,"1D","f")</f>
        <v>42907</v>
      </c>
      <c r="U125" s="3">
        <f>_xll.qlInterpolationInterpolate(B3Minterpolation,T125,TRUE)</f>
        <v>3.4578582037540478E-3</v>
      </c>
      <c r="Z125" s="112"/>
      <c r="AA125" s="112"/>
    </row>
    <row r="126" spans="6:27" ht="11.25" customHeight="1" x14ac:dyDescent="0.2">
      <c r="F126" s="147"/>
      <c r="G126" s="147"/>
      <c r="H126" s="112"/>
      <c r="I126" s="112"/>
      <c r="M126" s="112"/>
      <c r="N126" s="112"/>
      <c r="T126" s="27">
        <f>_xll.qlCalendarAdvance(Calendar,T125,"1D","f")</f>
        <v>42908</v>
      </c>
      <c r="U126" s="3">
        <f>_xll.qlInterpolationInterpolate(B3Minterpolation,T126,TRUE)</f>
        <v>3.458150708755321E-3</v>
      </c>
      <c r="Z126" s="112"/>
      <c r="AA126" s="112"/>
    </row>
    <row r="127" spans="6:27" ht="11.25" customHeight="1" x14ac:dyDescent="0.2">
      <c r="F127" s="147"/>
      <c r="G127" s="147"/>
      <c r="H127" s="112"/>
      <c r="I127" s="112"/>
      <c r="M127" s="112"/>
      <c r="N127" s="112"/>
      <c r="T127" s="27">
        <f>_xll.qlCalendarAdvance(Calendar,T126,"1D","f")</f>
        <v>42909</v>
      </c>
      <c r="U127" s="3">
        <f>_xll.qlInterpolationInterpolate(B3Minterpolation,T127,TRUE)</f>
        <v>3.4584337452116302E-3</v>
      </c>
      <c r="Z127" s="112"/>
      <c r="AA127" s="112"/>
    </row>
    <row r="128" spans="6:27" ht="11.25" customHeight="1" x14ac:dyDescent="0.2">
      <c r="F128" s="147"/>
      <c r="G128" s="147"/>
      <c r="H128" s="112"/>
      <c r="I128" s="112"/>
      <c r="M128" s="112"/>
      <c r="N128" s="112"/>
      <c r="T128" s="27">
        <f>_xll.qlCalendarAdvance(Calendar,T127,"1D","f")</f>
        <v>42912</v>
      </c>
      <c r="U128" s="3">
        <f>_xll.qlInterpolationInterpolate(B3Minterpolation,T128,TRUE)</f>
        <v>3.4592293693996175E-3</v>
      </c>
      <c r="Z128" s="112"/>
      <c r="AA128" s="112"/>
    </row>
    <row r="129" spans="6:27" ht="11.25" customHeight="1" x14ac:dyDescent="0.2">
      <c r="F129" s="147"/>
      <c r="G129" s="147"/>
      <c r="H129" s="112"/>
      <c r="I129" s="112"/>
      <c r="M129" s="112"/>
      <c r="N129" s="112"/>
      <c r="T129" s="27">
        <f>_xll.qlCalendarAdvance(Calendar,T128,"1D","f")</f>
        <v>42913</v>
      </c>
      <c r="U129" s="3">
        <f>_xll.qlInterpolationInterpolate(B3Minterpolation,T129,TRUE)</f>
        <v>3.459477857764915E-3</v>
      </c>
      <c r="Z129" s="112"/>
      <c r="AA129" s="112"/>
    </row>
    <row r="130" spans="6:27" ht="11.25" customHeight="1" x14ac:dyDescent="0.2">
      <c r="F130" s="147"/>
      <c r="G130" s="147"/>
      <c r="H130" s="112"/>
      <c r="I130" s="112"/>
      <c r="M130" s="112"/>
      <c r="N130" s="112"/>
      <c r="T130" s="27">
        <f>_xll.qlCalendarAdvance(Calendar,T129,"1D","f")</f>
        <v>42914</v>
      </c>
      <c r="U130" s="3">
        <f>_xll.qlInterpolationInterpolate(B3Minterpolation,T130,TRUE)</f>
        <v>3.4597185406296705E-3</v>
      </c>
      <c r="Z130" s="112"/>
      <c r="AA130" s="112"/>
    </row>
    <row r="131" spans="6:27" ht="11.25" customHeight="1" x14ac:dyDescent="0.2">
      <c r="F131" s="147"/>
      <c r="G131" s="147"/>
      <c r="H131" s="112"/>
      <c r="I131" s="112"/>
      <c r="M131" s="112"/>
      <c r="N131" s="112"/>
      <c r="T131" s="27">
        <f>_xll.qlCalendarAdvance(Calendar,T130,"1D","f")</f>
        <v>42915</v>
      </c>
      <c r="U131" s="3">
        <f>_xll.qlInterpolationInterpolate(B3Minterpolation,T131,TRUE)</f>
        <v>3.4599517506027689E-3</v>
      </c>
      <c r="Z131" s="112"/>
      <c r="AA131" s="112"/>
    </row>
    <row r="132" spans="6:27" ht="11.25" customHeight="1" x14ac:dyDescent="0.2">
      <c r="F132" s="147"/>
      <c r="G132" s="147"/>
      <c r="H132" s="112"/>
      <c r="I132" s="112"/>
      <c r="M132" s="112"/>
      <c r="N132" s="112"/>
      <c r="T132" s="27">
        <f>_xll.qlCalendarAdvance(Calendar,T131,"1D","f")</f>
        <v>42916</v>
      </c>
      <c r="U132" s="3">
        <f>_xll.qlInterpolationInterpolate(B3Minterpolation,T132,TRUE)</f>
        <v>3.4601778202930948E-3</v>
      </c>
      <c r="Z132" s="112"/>
      <c r="AA132" s="112"/>
    </row>
    <row r="133" spans="6:27" ht="11.25" customHeight="1" x14ac:dyDescent="0.2">
      <c r="F133" s="147"/>
      <c r="G133" s="147"/>
      <c r="H133" s="112"/>
      <c r="I133" s="112"/>
      <c r="M133" s="112"/>
      <c r="N133" s="112"/>
      <c r="T133" s="27">
        <f>_xll.qlCalendarAdvance(Calendar,T132,"1D","f")</f>
        <v>42919</v>
      </c>
      <c r="U133" s="3">
        <f>_xll.qlInterpolationInterpolate(B3Minterpolation,T133,TRUE)</f>
        <v>3.4608165137562791E-3</v>
      </c>
      <c r="Z133" s="112"/>
      <c r="AA133" s="112"/>
    </row>
    <row r="134" spans="6:27" ht="11.25" customHeight="1" x14ac:dyDescent="0.2">
      <c r="F134" s="147"/>
      <c r="G134" s="147"/>
      <c r="H134" s="112"/>
      <c r="I134" s="112"/>
      <c r="M134" s="112"/>
      <c r="N134" s="112"/>
      <c r="T134" s="27">
        <f>_xll.qlCalendarAdvance(Calendar,T133,"1D","f")</f>
        <v>42920</v>
      </c>
      <c r="U134" s="3">
        <f>_xll.qlInterpolationInterpolate(B3Minterpolation,T134,TRUE)</f>
        <v>3.4610173484043581E-3</v>
      </c>
      <c r="Z134" s="112"/>
      <c r="AA134" s="112"/>
    </row>
    <row r="135" spans="6:27" ht="11.25" customHeight="1" x14ac:dyDescent="0.2">
      <c r="F135" s="147"/>
      <c r="G135" s="147"/>
      <c r="H135" s="112"/>
      <c r="I135" s="112"/>
      <c r="M135" s="112"/>
      <c r="N135" s="112"/>
      <c r="T135" s="27">
        <f>_xll.qlCalendarAdvance(Calendar,T134,"1D","f")</f>
        <v>42921</v>
      </c>
      <c r="U135" s="3">
        <f>_xll.qlInterpolationInterpolate(B3Minterpolation,T135,TRUE)</f>
        <v>3.4612127058140868E-3</v>
      </c>
      <c r="Z135" s="112"/>
      <c r="AA135" s="112"/>
    </row>
    <row r="136" spans="6:27" ht="11.25" customHeight="1" x14ac:dyDescent="0.2">
      <c r="F136" s="147"/>
      <c r="G136" s="147"/>
      <c r="H136" s="112"/>
      <c r="I136" s="112"/>
      <c r="M136" s="112"/>
      <c r="N136" s="112"/>
      <c r="T136" s="27">
        <f>_xll.qlCalendarAdvance(Calendar,T135,"1D","f")</f>
        <v>42922</v>
      </c>
      <c r="U136" s="3">
        <f>_xll.qlInterpolationInterpolate(B3Minterpolation,T136,TRUE)</f>
        <v>3.4614029185943492E-3</v>
      </c>
      <c r="Z136" s="112"/>
      <c r="AA136" s="112"/>
    </row>
    <row r="137" spans="6:27" ht="11.25" customHeight="1" x14ac:dyDescent="0.2">
      <c r="F137" s="147"/>
      <c r="G137" s="147"/>
      <c r="H137" s="112"/>
      <c r="I137" s="112"/>
      <c r="M137" s="112"/>
      <c r="N137" s="112"/>
      <c r="T137" s="27">
        <f>_xll.qlCalendarAdvance(Calendar,T136,"1D","f")</f>
        <v>42923</v>
      </c>
      <c r="U137" s="3">
        <f>_xll.qlInterpolationInterpolate(B3Minterpolation,T137,TRUE)</f>
        <v>3.46158831935403E-3</v>
      </c>
      <c r="Z137" s="112"/>
      <c r="AA137" s="112"/>
    </row>
    <row r="138" spans="6:27" ht="11.25" customHeight="1" x14ac:dyDescent="0.2">
      <c r="F138" s="147"/>
      <c r="G138" s="147"/>
      <c r="H138" s="112"/>
      <c r="I138" s="112"/>
      <c r="M138" s="112"/>
      <c r="N138" s="112"/>
      <c r="T138" s="27">
        <f>_xll.qlCalendarAdvance(Calendar,T137,"1D","f")</f>
        <v>42926</v>
      </c>
      <c r="U138" s="3">
        <f>_xll.qlInterpolationInterpolate(B3Minterpolation,T138,TRUE)</f>
        <v>3.4621189755984277E-3</v>
      </c>
      <c r="Z138" s="112"/>
      <c r="AA138" s="112"/>
    </row>
    <row r="139" spans="6:27" ht="11.25" customHeight="1" x14ac:dyDescent="0.2">
      <c r="F139" s="147"/>
      <c r="G139" s="147"/>
      <c r="H139" s="112"/>
      <c r="I139" s="112"/>
      <c r="M139" s="112"/>
      <c r="N139" s="112"/>
      <c r="T139" s="27">
        <f>_xll.qlCalendarAdvance(Calendar,T138,"1D","f")</f>
        <v>42927</v>
      </c>
      <c r="U139" s="3">
        <f>_xll.qlInterpolationInterpolate(B3Minterpolation,T139,TRUE)</f>
        <v>3.4622884543646271E-3</v>
      </c>
      <c r="Z139" s="112"/>
      <c r="AA139" s="112"/>
    </row>
    <row r="140" spans="6:27" ht="11.25" customHeight="1" x14ac:dyDescent="0.2">
      <c r="F140" s="147"/>
      <c r="G140" s="147"/>
      <c r="H140" s="112"/>
      <c r="I140" s="112"/>
      <c r="M140" s="112"/>
      <c r="N140" s="112"/>
      <c r="T140" s="27">
        <f>_xll.qlCalendarAdvance(Calendar,T139,"1D","f")</f>
        <v>42928</v>
      </c>
      <c r="U140" s="3">
        <f>_xll.qlInterpolationInterpolate(B3Minterpolation,T140,TRUE)</f>
        <v>3.4624547841546668E-3</v>
      </c>
      <c r="Z140" s="112"/>
      <c r="AA140" s="112"/>
    </row>
    <row r="141" spans="6:27" ht="11.25" customHeight="1" x14ac:dyDescent="0.2">
      <c r="F141" s="147"/>
      <c r="G141" s="147"/>
      <c r="H141" s="112"/>
      <c r="I141" s="112"/>
      <c r="M141" s="112"/>
      <c r="N141" s="112"/>
      <c r="T141" s="27">
        <f>_xll.qlCalendarAdvance(Calendar,T140,"1D","f")</f>
        <v>42929</v>
      </c>
      <c r="U141" s="3">
        <f>_xll.qlInterpolationInterpolate(B3Minterpolation,T141,TRUE)</f>
        <v>3.4626182975774321E-3</v>
      </c>
      <c r="Z141" s="112"/>
      <c r="AA141" s="112"/>
    </row>
    <row r="142" spans="6:27" ht="11.25" customHeight="1" x14ac:dyDescent="0.2">
      <c r="F142" s="147"/>
      <c r="G142" s="147"/>
      <c r="H142" s="112"/>
      <c r="I142" s="112"/>
      <c r="M142" s="112"/>
      <c r="N142" s="112"/>
      <c r="T142" s="27">
        <f>_xll.qlCalendarAdvance(Calendar,T141,"1D","f")</f>
        <v>42930</v>
      </c>
      <c r="U142" s="3">
        <f>_xll.qlInterpolationInterpolate(B3Minterpolation,T142,TRUE)</f>
        <v>3.462779327241807E-3</v>
      </c>
      <c r="Z142" s="112"/>
      <c r="AA142" s="112"/>
    </row>
    <row r="143" spans="6:27" ht="11.25" customHeight="1" x14ac:dyDescent="0.2">
      <c r="F143" s="147"/>
      <c r="G143" s="147"/>
      <c r="H143" s="112"/>
      <c r="I143" s="112"/>
      <c r="M143" s="112"/>
      <c r="N143" s="112"/>
      <c r="T143" s="27">
        <f>_xll.qlCalendarAdvance(Calendar,T142,"1D","f")</f>
        <v>42933</v>
      </c>
      <c r="U143" s="3">
        <f>_xll.qlInterpolationInterpolate(B3Minterpolation,T143,TRUE)</f>
        <v>3.4632508397734337E-3</v>
      </c>
      <c r="Z143" s="112"/>
      <c r="AA143" s="112"/>
    </row>
    <row r="144" spans="6:27" ht="11.25" customHeight="1" x14ac:dyDescent="0.2">
      <c r="F144" s="147"/>
      <c r="G144" s="147"/>
      <c r="H144" s="112"/>
      <c r="I144" s="112"/>
      <c r="M144" s="112"/>
      <c r="N144" s="112"/>
      <c r="T144" s="27">
        <f>_xll.qlCalendarAdvance(Calendar,T143,"1D","f")</f>
        <v>42934</v>
      </c>
      <c r="U144" s="3">
        <f>_xll.qlInterpolationInterpolate(B3Minterpolation,T144,TRUE)</f>
        <v>3.4634052604930921E-3</v>
      </c>
      <c r="Z144" s="112"/>
      <c r="AA144" s="112"/>
    </row>
    <row r="145" spans="6:27" ht="11.25" customHeight="1" x14ac:dyDescent="0.2">
      <c r="F145" s="147"/>
      <c r="G145" s="147"/>
      <c r="H145" s="112"/>
      <c r="I145" s="112"/>
      <c r="M145" s="112"/>
      <c r="N145" s="112"/>
      <c r="T145" s="27">
        <f>_xll.qlCalendarAdvance(Calendar,T144,"1D","f")</f>
        <v>42935</v>
      </c>
      <c r="U145" s="3">
        <f>_xll.qlInterpolationInterpolate(B3Minterpolation,T145,TRUE)</f>
        <v>3.4635588604987823E-3</v>
      </c>
      <c r="Z145" s="112"/>
      <c r="AA145" s="112"/>
    </row>
    <row r="146" spans="6:27" ht="11.25" customHeight="1" x14ac:dyDescent="0.2">
      <c r="F146" s="147"/>
      <c r="G146" s="147"/>
      <c r="H146" s="112"/>
      <c r="I146" s="112"/>
      <c r="M146" s="112"/>
      <c r="N146" s="112"/>
      <c r="T146" s="27">
        <f>_xll.qlCalendarAdvance(Calendar,T145,"1D","f")</f>
        <v>42936</v>
      </c>
      <c r="U146" s="3">
        <f>_xll.qlInterpolationInterpolate(B3Minterpolation,T146,TRUE)</f>
        <v>3.4637119723993888E-3</v>
      </c>
      <c r="Z146" s="112"/>
      <c r="AA146" s="112"/>
    </row>
    <row r="147" spans="6:27" ht="11.25" customHeight="1" x14ac:dyDescent="0.2">
      <c r="F147" s="147"/>
      <c r="G147" s="147"/>
      <c r="H147" s="112"/>
      <c r="I147" s="112"/>
      <c r="M147" s="112"/>
      <c r="N147" s="112"/>
      <c r="T147" s="27">
        <f>_xll.qlCalendarAdvance(Calendar,T146,"1D","f")</f>
        <v>42937</v>
      </c>
      <c r="U147" s="3">
        <f>_xll.qlInterpolationInterpolate(B3Minterpolation,T147,TRUE)</f>
        <v>3.4638649288037961E-3</v>
      </c>
      <c r="Z147" s="112"/>
      <c r="AA147" s="112"/>
    </row>
    <row r="148" spans="6:27" ht="11.25" customHeight="1" x14ac:dyDescent="0.2">
      <c r="F148" s="147"/>
      <c r="G148" s="147"/>
      <c r="H148" s="112"/>
      <c r="I148" s="112"/>
      <c r="M148" s="112"/>
      <c r="N148" s="112"/>
      <c r="T148" s="27">
        <f>_xll.qlCalendarAdvance(Calendar,T147,"1D","f")</f>
        <v>42940</v>
      </c>
      <c r="U148" s="3">
        <f>_xll.qlInterpolationInterpolate(B3Minterpolation,T148,TRUE)</f>
        <v>3.4643261911286687E-3</v>
      </c>
      <c r="Z148" s="112"/>
      <c r="AA148" s="112"/>
    </row>
    <row r="149" spans="6:27" ht="11.25" customHeight="1" x14ac:dyDescent="0.2">
      <c r="F149" s="147"/>
      <c r="G149" s="147"/>
      <c r="H149" s="112"/>
      <c r="I149" s="112"/>
      <c r="M149" s="112"/>
      <c r="N149" s="112"/>
      <c r="T149" s="27">
        <f>_xll.qlCalendarAdvance(Calendar,T148,"1D","f")</f>
        <v>42941</v>
      </c>
      <c r="U149" s="3">
        <f>_xll.qlInterpolationInterpolate(B3Minterpolation,T149,TRUE)</f>
        <v>3.4644818516371243E-3</v>
      </c>
      <c r="Z149" s="112"/>
      <c r="AA149" s="112"/>
    </row>
    <row r="150" spans="6:27" ht="11.25" customHeight="1" x14ac:dyDescent="0.2">
      <c r="F150" s="147"/>
      <c r="G150" s="147"/>
      <c r="H150" s="112"/>
      <c r="I150" s="112"/>
      <c r="M150" s="112"/>
      <c r="N150" s="112"/>
      <c r="T150" s="27">
        <f>_xll.qlCalendarAdvance(Calendar,T149,"1D","f")</f>
        <v>42942</v>
      </c>
      <c r="U150" s="3">
        <f>_xll.qlInterpolationInterpolate(B3Minterpolation,T150,TRUE)</f>
        <v>3.4646390196938033E-3</v>
      </c>
      <c r="Z150" s="112"/>
      <c r="AA150" s="112"/>
    </row>
    <row r="151" spans="6:27" ht="11.25" customHeight="1" x14ac:dyDescent="0.2">
      <c r="F151" s="147"/>
      <c r="G151" s="147"/>
      <c r="H151" s="112"/>
      <c r="I151" s="112"/>
      <c r="M151" s="112"/>
      <c r="N151" s="112"/>
      <c r="T151" s="27">
        <f>_xll.qlCalendarAdvance(Calendar,T150,"1D","f")</f>
        <v>42943</v>
      </c>
      <c r="U151" s="3">
        <f>_xll.qlInterpolationInterpolate(B3Minterpolation,T151,TRUE)</f>
        <v>3.4647980279075901E-3</v>
      </c>
      <c r="Z151" s="112"/>
      <c r="AA151" s="112"/>
    </row>
    <row r="152" spans="6:27" ht="11.25" customHeight="1" x14ac:dyDescent="0.2">
      <c r="F152" s="147"/>
      <c r="G152" s="147"/>
      <c r="H152" s="112"/>
      <c r="I152" s="112"/>
      <c r="M152" s="112"/>
      <c r="N152" s="112"/>
      <c r="T152" s="27">
        <f>_xll.qlCalendarAdvance(Calendar,T151,"1D","f")</f>
        <v>42944</v>
      </c>
      <c r="U152" s="3">
        <f>_xll.qlInterpolationInterpolate(B3Minterpolation,T152,TRUE)</f>
        <v>3.4649592088873689E-3</v>
      </c>
      <c r="Z152" s="112"/>
      <c r="AA152" s="112"/>
    </row>
    <row r="153" spans="6:27" ht="11.25" customHeight="1" x14ac:dyDescent="0.2">
      <c r="F153" s="147"/>
      <c r="G153" s="147"/>
      <c r="H153" s="112"/>
      <c r="I153" s="112"/>
      <c r="M153" s="112"/>
      <c r="N153" s="112"/>
      <c r="T153" s="27">
        <f>_xll.qlCalendarAdvance(Calendar,T152,"1D","f")</f>
        <v>42947</v>
      </c>
      <c r="U153" s="3">
        <f>_xll.qlInterpolationInterpolate(B3Minterpolation,T153,TRUE)</f>
        <v>3.4654591145115029E-3</v>
      </c>
      <c r="Z153" s="112"/>
      <c r="AA153" s="112"/>
    </row>
    <row r="154" spans="6:27" ht="11.25" customHeight="1" x14ac:dyDescent="0.2">
      <c r="F154" s="147"/>
      <c r="G154" s="147"/>
      <c r="H154" s="112"/>
      <c r="I154" s="112"/>
      <c r="M154" s="112"/>
      <c r="N154" s="112"/>
      <c r="T154" s="27">
        <f>_xll.qlCalendarAdvance(Calendar,T153,"1D","f")</f>
        <v>42948</v>
      </c>
      <c r="U154" s="3">
        <f>_xll.qlInterpolationInterpolate(B3Minterpolation,T154,TRUE)</f>
        <v>3.4656323126440952E-3</v>
      </c>
      <c r="Z154" s="112"/>
      <c r="AA154" s="112"/>
    </row>
    <row r="155" spans="6:27" ht="11.25" customHeight="1" x14ac:dyDescent="0.2">
      <c r="F155" s="147"/>
      <c r="G155" s="147"/>
      <c r="H155" s="112"/>
      <c r="I155" s="112"/>
      <c r="M155" s="112"/>
      <c r="N155" s="112"/>
      <c r="T155" s="27">
        <f>_xll.qlCalendarAdvance(Calendar,T154,"1D","f")</f>
        <v>42949</v>
      </c>
      <c r="U155" s="3">
        <f>_xll.qlInterpolationInterpolate(B3Minterpolation,T155,TRUE)</f>
        <v>3.4658093465871017E-3</v>
      </c>
      <c r="Z155" s="112"/>
      <c r="AA155" s="112"/>
    </row>
    <row r="156" spans="6:27" ht="11.25" customHeight="1" x14ac:dyDescent="0.2">
      <c r="F156" s="147"/>
      <c r="G156" s="147"/>
      <c r="H156" s="112"/>
      <c r="I156" s="112"/>
      <c r="M156" s="112"/>
      <c r="N156" s="112"/>
      <c r="T156" s="27">
        <f>_xll.qlCalendarAdvance(Calendar,T155,"1D","f")</f>
        <v>42950</v>
      </c>
      <c r="U156" s="3">
        <f>_xll.qlInterpolationInterpolate(B3Minterpolation,T156,TRUE)</f>
        <v>3.4659905489494072E-3</v>
      </c>
      <c r="Z156" s="112"/>
      <c r="AA156" s="112"/>
    </row>
    <row r="157" spans="6:27" ht="11.25" customHeight="1" x14ac:dyDescent="0.2">
      <c r="F157" s="147"/>
      <c r="G157" s="147"/>
      <c r="H157" s="112"/>
      <c r="I157" s="112"/>
      <c r="M157" s="112"/>
      <c r="N157" s="112"/>
      <c r="T157" s="27">
        <f>_xll.qlCalendarAdvance(Calendar,T156,"1D","f")</f>
        <v>42951</v>
      </c>
      <c r="U157" s="3">
        <f>_xll.qlInterpolationInterpolate(B3Minterpolation,T157,TRUE)</f>
        <v>3.466176252339896E-3</v>
      </c>
      <c r="Z157" s="112"/>
      <c r="AA157" s="112"/>
    </row>
    <row r="158" spans="6:27" ht="11.25" customHeight="1" x14ac:dyDescent="0.2">
      <c r="F158" s="147"/>
      <c r="G158" s="147"/>
      <c r="H158" s="112"/>
      <c r="I158" s="112"/>
      <c r="M158" s="112"/>
      <c r="N158" s="112"/>
      <c r="T158" s="27">
        <f>_xll.qlCalendarAdvance(Calendar,T157,"1D","f")</f>
        <v>42954</v>
      </c>
      <c r="U158" s="3">
        <f>_xll.qlInterpolationInterpolate(B3Minterpolation,T158,TRUE)</f>
        <v>3.4667636947693079E-3</v>
      </c>
      <c r="Z158" s="112"/>
      <c r="AA158" s="112"/>
    </row>
    <row r="159" spans="6:27" ht="11.25" customHeight="1" x14ac:dyDescent="0.2">
      <c r="F159" s="147"/>
      <c r="G159" s="147"/>
      <c r="H159" s="112"/>
      <c r="I159" s="112"/>
      <c r="M159" s="112"/>
      <c r="N159" s="112"/>
      <c r="T159" s="27">
        <f>_xll.qlCalendarAdvance(Calendar,T158,"1D","f")</f>
        <v>42955</v>
      </c>
      <c r="U159" s="3">
        <f>_xll.qlInterpolationInterpolate(B3Minterpolation,T159,TRUE)</f>
        <v>3.4669707283613749E-3</v>
      </c>
      <c r="Z159" s="112"/>
      <c r="AA159" s="112"/>
    </row>
    <row r="160" spans="6:27" ht="11.25" customHeight="1" x14ac:dyDescent="0.2">
      <c r="F160" s="147"/>
      <c r="G160" s="147"/>
      <c r="H160" s="112"/>
      <c r="I160" s="112"/>
      <c r="M160" s="112"/>
      <c r="N160" s="112"/>
      <c r="T160" s="27">
        <f>_xll.qlCalendarAdvance(Calendar,T159,"1D","f")</f>
        <v>42956</v>
      </c>
      <c r="U160" s="3">
        <f>_xll.qlInterpolationInterpolate(B3Minterpolation,T160,TRUE)</f>
        <v>3.4671839260260479E-3</v>
      </c>
      <c r="Z160" s="112"/>
      <c r="AA160" s="112"/>
    </row>
    <row r="161" spans="6:27" ht="11.25" customHeight="1" x14ac:dyDescent="0.2">
      <c r="F161" s="147"/>
      <c r="G161" s="147"/>
      <c r="H161" s="112"/>
      <c r="I161" s="112"/>
      <c r="M161" s="112"/>
      <c r="N161" s="112"/>
      <c r="T161" s="27">
        <f>_xll.qlCalendarAdvance(Calendar,T160,"1D","f")</f>
        <v>42957</v>
      </c>
      <c r="U161" s="3">
        <f>_xll.qlInterpolationInterpolate(B3Minterpolation,T161,TRUE)</f>
        <v>3.467403620372211E-3</v>
      </c>
      <c r="Z161" s="112"/>
      <c r="AA161" s="112"/>
    </row>
    <row r="162" spans="6:27" ht="11.25" customHeight="1" x14ac:dyDescent="0.2">
      <c r="F162" s="147"/>
      <c r="G162" s="147"/>
      <c r="H162" s="112"/>
      <c r="I162" s="112"/>
      <c r="M162" s="112"/>
      <c r="N162" s="112"/>
      <c r="T162" s="27">
        <f>_xll.qlCalendarAdvance(Calendar,T161,"1D","f")</f>
        <v>42958</v>
      </c>
      <c r="U162" s="3">
        <f>_xll.qlInterpolationInterpolate(B3Minterpolation,T162,TRUE)</f>
        <v>3.4676301440087487E-3</v>
      </c>
      <c r="Z162" s="112"/>
      <c r="AA162" s="112"/>
    </row>
    <row r="163" spans="6:27" ht="11.25" customHeight="1" x14ac:dyDescent="0.2">
      <c r="F163" s="147"/>
      <c r="G163" s="147"/>
      <c r="H163" s="112"/>
      <c r="I163" s="112"/>
      <c r="M163" s="112"/>
      <c r="N163" s="112"/>
      <c r="T163" s="27">
        <f>_xll.qlCalendarAdvance(Calendar,T162,"1D","f")</f>
        <v>42961</v>
      </c>
      <c r="U163" s="3">
        <f>_xll.qlInterpolationInterpolate(B3Minterpolation,T163,TRUE)</f>
        <v>3.4683540167494541E-3</v>
      </c>
      <c r="Z163" s="112"/>
      <c r="AA163" s="112"/>
    </row>
    <row r="164" spans="6:27" ht="11.25" customHeight="1" x14ac:dyDescent="0.2">
      <c r="F164" s="147"/>
      <c r="G164" s="147"/>
      <c r="H164" s="112"/>
      <c r="I164" s="112"/>
      <c r="M164" s="112"/>
      <c r="N164" s="112"/>
      <c r="T164" s="27">
        <f>_xll.qlCalendarAdvance(Calendar,T163,"1D","f")</f>
        <v>42962</v>
      </c>
      <c r="U164" s="3">
        <f>_xll.qlInterpolationInterpolate(B3Minterpolation,T164,TRUE)</f>
        <v>3.4686111836363348E-3</v>
      </c>
      <c r="Z164" s="112"/>
      <c r="AA164" s="112"/>
    </row>
    <row r="165" spans="6:27" ht="11.25" customHeight="1" x14ac:dyDescent="0.2">
      <c r="F165" s="147"/>
      <c r="G165" s="147"/>
      <c r="H165" s="112"/>
      <c r="I165" s="112"/>
      <c r="M165" s="112"/>
      <c r="N165" s="112"/>
      <c r="T165" s="27">
        <f>_xll.qlCalendarAdvance(Calendar,T164,"1D","f")</f>
        <v>42963</v>
      </c>
      <c r="U165" s="3">
        <f>_xll.qlInterpolationInterpolate(B3Minterpolation,T165,TRUE)</f>
        <v>3.4688768428580126E-3</v>
      </c>
      <c r="Z165" s="112"/>
      <c r="AA165" s="112"/>
    </row>
    <row r="166" spans="6:27" ht="11.25" customHeight="1" x14ac:dyDescent="0.2">
      <c r="F166" s="147"/>
      <c r="G166" s="147"/>
      <c r="H166" s="112"/>
      <c r="I166" s="112"/>
      <c r="M166" s="112"/>
      <c r="N166" s="112"/>
      <c r="T166" s="27">
        <f>_xll.qlCalendarAdvance(Calendar,T165,"1D","f")</f>
        <v>42964</v>
      </c>
      <c r="U166" s="3">
        <f>_xll.qlInterpolationInterpolate(B3Minterpolation,T166,TRUE)</f>
        <v>3.4691513270233721E-3</v>
      </c>
      <c r="Z166" s="112"/>
      <c r="AA166" s="112"/>
    </row>
    <row r="167" spans="6:27" ht="11.25" customHeight="1" x14ac:dyDescent="0.2">
      <c r="F167" s="147"/>
      <c r="G167" s="147"/>
      <c r="H167" s="112"/>
      <c r="I167" s="112"/>
      <c r="M167" s="112"/>
      <c r="N167" s="112"/>
      <c r="T167" s="27">
        <f>_xll.qlCalendarAdvance(Calendar,T166,"1D","f")</f>
        <v>42965</v>
      </c>
      <c r="U167" s="3">
        <f>_xll.qlInterpolationInterpolate(B3Minterpolation,T167,TRUE)</f>
        <v>3.4694349687412972E-3</v>
      </c>
      <c r="Z167" s="112"/>
      <c r="AA167" s="112"/>
    </row>
    <row r="168" spans="6:27" ht="11.25" customHeight="1" x14ac:dyDescent="0.2">
      <c r="F168" s="147"/>
      <c r="G168" s="147"/>
      <c r="H168" s="112"/>
      <c r="I168" s="112"/>
      <c r="M168" s="112"/>
      <c r="N168" s="112"/>
      <c r="T168" s="27">
        <f>_xll.qlCalendarAdvance(Calendar,T167,"1D","f")</f>
        <v>42968</v>
      </c>
      <c r="U168" s="3">
        <f>_xll.qlInterpolationInterpolate(B3Minterpolation,T168,TRUE)</f>
        <v>3.4703441652993126E-3</v>
      </c>
      <c r="Z168" s="112"/>
      <c r="AA168" s="112"/>
    </row>
    <row r="169" spans="6:27" ht="11.25" customHeight="1" x14ac:dyDescent="0.2">
      <c r="F169" s="147"/>
      <c r="G169" s="147"/>
      <c r="H169" s="112"/>
      <c r="I169" s="112"/>
      <c r="M169" s="112"/>
      <c r="N169" s="112"/>
      <c r="T169" s="27">
        <f>_xll.qlCalendarAdvance(Calendar,T168,"1D","f")</f>
        <v>42969</v>
      </c>
      <c r="U169" s="3">
        <f>_xll.qlInterpolationInterpolate(B3Minterpolation,T169,TRUE)</f>
        <v>3.4706677633163461E-3</v>
      </c>
      <c r="Z169" s="112"/>
      <c r="AA169" s="112"/>
    </row>
    <row r="170" spans="6:27" ht="11.25" customHeight="1" x14ac:dyDescent="0.2">
      <c r="F170" s="147"/>
      <c r="G170" s="147"/>
      <c r="H170" s="112"/>
      <c r="I170" s="112"/>
      <c r="M170" s="112"/>
      <c r="N170" s="112"/>
      <c r="T170" s="27">
        <f>_xll.qlCalendarAdvance(Calendar,T169,"1D","f")</f>
        <v>42970</v>
      </c>
      <c r="U170" s="3">
        <f>_xll.qlInterpolationInterpolate(B3Minterpolation,T170,TRUE)</f>
        <v>3.4710021819303674E-3</v>
      </c>
      <c r="Z170" s="112"/>
      <c r="AA170" s="112"/>
    </row>
    <row r="171" spans="6:27" ht="11.25" customHeight="1" x14ac:dyDescent="0.2">
      <c r="F171" s="147"/>
      <c r="G171" s="147"/>
      <c r="H171" s="112"/>
      <c r="I171" s="112"/>
      <c r="M171" s="112"/>
      <c r="N171" s="112"/>
      <c r="T171" s="27">
        <f>_xll.qlCalendarAdvance(Calendar,T170,"1D","f")</f>
        <v>42971</v>
      </c>
      <c r="U171" s="3">
        <f>_xll.qlInterpolationInterpolate(B3Minterpolation,T171,TRUE)</f>
        <v>3.4713477537502619E-3</v>
      </c>
      <c r="Z171" s="112"/>
      <c r="AA171" s="112"/>
    </row>
    <row r="172" spans="6:27" ht="11.25" customHeight="1" x14ac:dyDescent="0.2">
      <c r="F172" s="147"/>
      <c r="G172" s="147"/>
      <c r="H172" s="112"/>
      <c r="I172" s="112"/>
      <c r="M172" s="112"/>
      <c r="N172" s="112"/>
      <c r="T172" s="27">
        <f>_xll.qlCalendarAdvance(Calendar,T171,"1D","f")</f>
        <v>42972</v>
      </c>
      <c r="U172" s="3">
        <f>_xll.qlInterpolationInterpolate(B3Minterpolation,T172,TRUE)</f>
        <v>3.4717048113849132E-3</v>
      </c>
      <c r="Z172" s="112"/>
      <c r="AA172" s="112"/>
    </row>
    <row r="173" spans="6:27" ht="11.25" customHeight="1" x14ac:dyDescent="0.2">
      <c r="F173" s="147"/>
      <c r="G173" s="147"/>
      <c r="H173" s="112"/>
      <c r="I173" s="112"/>
      <c r="M173" s="112"/>
      <c r="N173" s="112"/>
      <c r="T173" s="27">
        <f>_xll.qlCalendarAdvance(Calendar,T172,"1D","f")</f>
        <v>42976</v>
      </c>
      <c r="U173" s="3">
        <f>_xll.qlInterpolationInterpolate(B3Minterpolation,T173,TRUE)</f>
        <v>3.4732545522487791E-3</v>
      </c>
      <c r="Z173" s="112"/>
      <c r="AA173" s="112"/>
    </row>
    <row r="174" spans="6:27" ht="11.25" customHeight="1" x14ac:dyDescent="0.2">
      <c r="F174" s="147"/>
      <c r="G174" s="147"/>
      <c r="H174" s="112"/>
      <c r="I174" s="112"/>
      <c r="M174" s="112"/>
      <c r="N174" s="112"/>
      <c r="T174" s="27">
        <f>_xll.qlCalendarAdvance(Calendar,T173,"1D","f")</f>
        <v>42977</v>
      </c>
      <c r="U174" s="3">
        <f>_xll.qlInterpolationInterpolate(B3Minterpolation,T174,TRUE)</f>
        <v>3.473674028090483E-3</v>
      </c>
      <c r="Z174" s="112"/>
      <c r="AA174" s="112"/>
    </row>
    <row r="175" spans="6:27" ht="11.25" customHeight="1" x14ac:dyDescent="0.2">
      <c r="F175" s="147"/>
      <c r="G175" s="147"/>
      <c r="H175" s="112"/>
      <c r="I175" s="112"/>
      <c r="M175" s="112"/>
      <c r="N175" s="112"/>
      <c r="T175" s="27">
        <f>_xll.qlCalendarAdvance(Calendar,T174,"1D","f")</f>
        <v>42978</v>
      </c>
      <c r="U175" s="3">
        <f>_xll.qlInterpolationInterpolate(B3Minterpolation,T175,TRUE)</f>
        <v>3.4741069854002512E-3</v>
      </c>
      <c r="Z175" s="112"/>
      <c r="AA175" s="112"/>
    </row>
    <row r="176" spans="6:27" ht="11.25" customHeight="1" x14ac:dyDescent="0.2">
      <c r="F176" s="147"/>
      <c r="G176" s="147"/>
      <c r="H176" s="112"/>
      <c r="I176" s="112"/>
      <c r="M176" s="112"/>
      <c r="N176" s="112"/>
      <c r="T176" s="27">
        <f>_xll.qlCalendarAdvance(Calendar,T175,"1D","f")</f>
        <v>42979</v>
      </c>
      <c r="U176" s="3">
        <f>_xll.qlInterpolationInterpolate(B3Minterpolation,T176,TRUE)</f>
        <v>3.4745537567869673E-3</v>
      </c>
      <c r="Z176" s="112"/>
      <c r="AA176" s="112"/>
    </row>
    <row r="177" spans="6:27" ht="11.25" customHeight="1" x14ac:dyDescent="0.2">
      <c r="F177" s="147"/>
      <c r="G177" s="147"/>
      <c r="H177" s="112"/>
      <c r="I177" s="112"/>
      <c r="M177" s="112"/>
      <c r="N177" s="112"/>
      <c r="T177" s="27">
        <f>_xll.qlCalendarAdvance(Calendar,T176,"1D","f")</f>
        <v>42982</v>
      </c>
      <c r="U177" s="3">
        <f>_xll.qlInterpolationInterpolate(B3Minterpolation,T177,TRUE)</f>
        <v>3.4759802814976508E-3</v>
      </c>
      <c r="Z177" s="112"/>
      <c r="AA177" s="112"/>
    </row>
    <row r="178" spans="6:27" ht="11.25" customHeight="1" x14ac:dyDescent="0.2">
      <c r="F178" s="147"/>
      <c r="G178" s="147"/>
      <c r="H178" s="112"/>
      <c r="I178" s="112"/>
      <c r="M178" s="112"/>
      <c r="N178" s="112"/>
      <c r="T178" s="27">
        <f>_xll.qlCalendarAdvance(Calendar,T177,"1D","f")</f>
        <v>42983</v>
      </c>
      <c r="U178" s="3">
        <f>_xll.qlInterpolationInterpolate(B3Minterpolation,T178,TRUE)</f>
        <v>3.4764856352810054E-3</v>
      </c>
      <c r="Z178" s="112"/>
      <c r="AA178" s="112"/>
    </row>
    <row r="179" spans="6:27" ht="11.25" customHeight="1" x14ac:dyDescent="0.2">
      <c r="F179" s="147"/>
      <c r="G179" s="147"/>
      <c r="H179" s="112"/>
      <c r="I179" s="112"/>
      <c r="M179" s="112"/>
      <c r="N179" s="112"/>
      <c r="T179" s="27">
        <f>_xll.qlCalendarAdvance(Calendar,T178,"1D","f")</f>
        <v>42984</v>
      </c>
      <c r="U179" s="3">
        <f>_xll.qlInterpolationInterpolate(B3Minterpolation,T179,TRUE)</f>
        <v>3.4770064661857306E-3</v>
      </c>
      <c r="Z179" s="112"/>
      <c r="AA179" s="112"/>
    </row>
    <row r="180" spans="6:27" ht="11.25" customHeight="1" x14ac:dyDescent="0.2">
      <c r="F180" s="147"/>
      <c r="G180" s="147"/>
      <c r="H180" s="112"/>
      <c r="I180" s="112"/>
      <c r="M180" s="112"/>
      <c r="N180" s="112"/>
      <c r="T180" s="27">
        <f>_xll.qlCalendarAdvance(Calendar,T179,"1D","f")</f>
        <v>42985</v>
      </c>
      <c r="U180" s="3">
        <f>_xll.qlInterpolationInterpolate(B3Minterpolation,T180,TRUE)</f>
        <v>3.4775431068207107E-3</v>
      </c>
      <c r="Z180" s="112"/>
      <c r="AA180" s="112"/>
    </row>
    <row r="181" spans="6:27" ht="11.25" customHeight="1" x14ac:dyDescent="0.2">
      <c r="F181" s="147"/>
      <c r="G181" s="147"/>
      <c r="H181" s="112"/>
      <c r="I181" s="112"/>
      <c r="M181" s="112"/>
      <c r="N181" s="112"/>
      <c r="T181" s="27">
        <f>_xll.qlCalendarAdvance(Calendar,T180,"1D","f")</f>
        <v>42986</v>
      </c>
      <c r="U181" s="3">
        <f>_xll.qlInterpolationInterpolate(B3Minterpolation,T181,TRUE)</f>
        <v>3.4780958897948303E-3</v>
      </c>
      <c r="Z181" s="112"/>
      <c r="AA181" s="112"/>
    </row>
    <row r="182" spans="6:27" ht="11.25" customHeight="1" x14ac:dyDescent="0.2">
      <c r="F182" s="147"/>
      <c r="G182" s="147"/>
      <c r="H182" s="112"/>
      <c r="I182" s="112"/>
      <c r="M182" s="112"/>
      <c r="N182" s="112"/>
      <c r="T182" s="27">
        <f>_xll.qlCalendarAdvance(Calendar,T181,"1D","f")</f>
        <v>42989</v>
      </c>
      <c r="U182" s="3">
        <f>_xll.qlInterpolationInterpolate(B3Minterpolation,T182,TRUE)</f>
        <v>3.4798544188408722E-3</v>
      </c>
      <c r="Z182" s="112"/>
      <c r="AA182" s="112"/>
    </row>
    <row r="183" spans="6:27" ht="11.25" customHeight="1" x14ac:dyDescent="0.2">
      <c r="F183" s="147"/>
      <c r="G183" s="147"/>
      <c r="H183" s="112"/>
      <c r="I183" s="112"/>
      <c r="M183" s="112"/>
      <c r="N183" s="112"/>
      <c r="T183" s="27">
        <f>_xll.qlCalendarAdvance(Calendar,T182,"1D","f")</f>
        <v>42990</v>
      </c>
      <c r="U183" s="3">
        <f>_xll.qlInterpolationInterpolate(B3Minterpolation,T183,TRUE)</f>
        <v>3.4804750972603953E-3</v>
      </c>
      <c r="Z183" s="112"/>
      <c r="AA183" s="112"/>
    </row>
    <row r="184" spans="6:27" ht="11.25" customHeight="1" x14ac:dyDescent="0.2">
      <c r="F184" s="147"/>
      <c r="G184" s="147"/>
      <c r="H184" s="112"/>
      <c r="I184" s="112"/>
      <c r="M184" s="112"/>
      <c r="N184" s="112"/>
      <c r="T184" s="27">
        <f>_xll.qlCalendarAdvance(Calendar,T183,"1D","f")</f>
        <v>42991</v>
      </c>
      <c r="U184" s="3">
        <f>_xll.qlInterpolationInterpolate(B3Minterpolation,T184,TRUE)</f>
        <v>3.4811135810634804E-3</v>
      </c>
      <c r="Z184" s="112"/>
      <c r="AA184" s="112"/>
    </row>
    <row r="185" spans="6:27" ht="11.25" customHeight="1" x14ac:dyDescent="0.2">
      <c r="F185" s="147"/>
      <c r="G185" s="147"/>
      <c r="H185" s="112"/>
      <c r="I185" s="112"/>
      <c r="M185" s="112"/>
      <c r="N185" s="112"/>
      <c r="T185" s="27">
        <f>_xll.qlCalendarAdvance(Calendar,T184,"1D","f")</f>
        <v>42992</v>
      </c>
      <c r="U185" s="3">
        <f>_xll.qlInterpolationInterpolate(B3Minterpolation,T185,TRUE)</f>
        <v>3.4817702028590116E-3</v>
      </c>
      <c r="Z185" s="112"/>
      <c r="AA185" s="112"/>
    </row>
    <row r="186" spans="6:27" ht="11.25" customHeight="1" x14ac:dyDescent="0.2">
      <c r="F186" s="147"/>
      <c r="G186" s="147"/>
      <c r="H186" s="112"/>
      <c r="I186" s="112"/>
      <c r="M186" s="112"/>
      <c r="N186" s="112"/>
      <c r="T186" s="27">
        <f>_xll.qlCalendarAdvance(Calendar,T185,"1D","f")</f>
        <v>42993</v>
      </c>
      <c r="U186" s="3">
        <f>_xll.qlInterpolationInterpolate(B3Minterpolation,T186,TRUE)</f>
        <v>3.4824452952558738E-3</v>
      </c>
      <c r="Z186" s="112"/>
      <c r="AA186" s="112"/>
    </row>
    <row r="187" spans="6:27" ht="11.25" customHeight="1" x14ac:dyDescent="0.2">
      <c r="F187" s="147"/>
      <c r="G187" s="147"/>
      <c r="H187" s="112"/>
      <c r="I187" s="112"/>
      <c r="M187" s="112"/>
      <c r="N187" s="112"/>
      <c r="T187" s="27">
        <f>_xll.qlCalendarAdvance(Calendar,T186,"1D","f")</f>
        <v>42996</v>
      </c>
      <c r="U187" s="3">
        <f>_xll.qlInterpolationInterpolate(B3Minterpolation,T187,TRUE)</f>
        <v>3.4845847221432898E-3</v>
      </c>
      <c r="Z187" s="112"/>
      <c r="AA187" s="112"/>
    </row>
    <row r="188" spans="6:27" ht="11.25" customHeight="1" x14ac:dyDescent="0.2">
      <c r="F188" s="147"/>
      <c r="G188" s="147"/>
      <c r="H188" s="112"/>
      <c r="I188" s="112"/>
      <c r="M188" s="112"/>
      <c r="N188" s="112"/>
      <c r="T188" s="27">
        <f>_xll.qlCalendarAdvance(Calendar,T187,"1D","f")</f>
        <v>42997</v>
      </c>
      <c r="U188" s="3">
        <f>_xll.qlInterpolationInterpolate(B3Minterpolation,T188,TRUE)</f>
        <v>3.4853370230343204E-3</v>
      </c>
      <c r="Z188" s="112"/>
      <c r="AA188" s="112"/>
    </row>
    <row r="189" spans="6:27" ht="11.25" customHeight="1" x14ac:dyDescent="0.2">
      <c r="F189" s="147"/>
      <c r="G189" s="147"/>
      <c r="H189" s="112"/>
      <c r="I189" s="112"/>
      <c r="M189" s="112"/>
      <c r="N189" s="112"/>
      <c r="T189" s="27">
        <f>_xll.qlCalendarAdvance(Calendar,T188,"1D","f")</f>
        <v>42998</v>
      </c>
      <c r="U189" s="3">
        <f>_xll.qlInterpolationInterpolate(B3Minterpolation,T189,TRUE)</f>
        <v>3.4861094575711037E-3</v>
      </c>
      <c r="Z189" s="112"/>
      <c r="AA189" s="112"/>
    </row>
    <row r="190" spans="6:27" ht="11.25" customHeight="1" x14ac:dyDescent="0.2">
      <c r="F190" s="147"/>
      <c r="G190" s="147"/>
      <c r="H190" s="112"/>
      <c r="I190" s="112"/>
      <c r="M190" s="112"/>
      <c r="N190" s="112"/>
      <c r="T190" s="27">
        <f>_xll.qlCalendarAdvance(Calendar,T189,"1D","f")</f>
        <v>42999</v>
      </c>
      <c r="U190" s="3">
        <f>_xll.qlInterpolationInterpolate(B3Minterpolation,T190,TRUE)</f>
        <v>3.4869022620812192E-3</v>
      </c>
      <c r="Z190" s="112"/>
      <c r="AA190" s="112"/>
    </row>
    <row r="191" spans="6:27" ht="11.25" customHeight="1" x14ac:dyDescent="0.2">
      <c r="F191" s="147"/>
      <c r="G191" s="147"/>
      <c r="H191" s="112"/>
      <c r="I191" s="112"/>
      <c r="M191" s="112"/>
      <c r="N191" s="112"/>
      <c r="T191" s="27">
        <f>_xll.qlCalendarAdvance(Calendar,T190,"1D","f")</f>
        <v>43000</v>
      </c>
      <c r="U191" s="3">
        <f>_xll.qlInterpolationInterpolate(B3Minterpolation,T191,TRUE)</f>
        <v>3.4877152877670226E-3</v>
      </c>
      <c r="Z191" s="112"/>
      <c r="AA191" s="112"/>
    </row>
    <row r="192" spans="6:27" ht="11.25" customHeight="1" x14ac:dyDescent="0.2">
      <c r="F192" s="147"/>
      <c r="G192" s="147"/>
      <c r="H192" s="112"/>
      <c r="I192" s="112"/>
      <c r="M192" s="112"/>
      <c r="N192" s="112"/>
      <c r="T192" s="27">
        <f>_xll.qlCalendarAdvance(Calendar,T191,"1D","f")</f>
        <v>43003</v>
      </c>
      <c r="U192" s="3">
        <f>_xll.qlInterpolationInterpolate(B3Minterpolation,T192,TRUE)</f>
        <v>3.4902732410890687E-3</v>
      </c>
      <c r="Z192" s="112"/>
      <c r="AA192" s="112"/>
    </row>
    <row r="193" spans="6:27" ht="11.25" customHeight="1" x14ac:dyDescent="0.2">
      <c r="F193" s="147"/>
      <c r="G193" s="147"/>
      <c r="H193" s="112"/>
      <c r="I193" s="112"/>
      <c r="M193" s="112"/>
      <c r="N193" s="112"/>
      <c r="T193" s="27">
        <f>_xll.qlCalendarAdvance(Calendar,T192,"1D","f")</f>
        <v>43004</v>
      </c>
      <c r="U193" s="3">
        <f>_xll.qlInterpolationInterpolate(B3Minterpolation,T193,TRUE)</f>
        <v>3.4911647006881309E-3</v>
      </c>
      <c r="Z193" s="112"/>
      <c r="AA193" s="112"/>
    </row>
    <row r="194" spans="6:27" ht="11.25" customHeight="1" x14ac:dyDescent="0.2">
      <c r="F194" s="147"/>
      <c r="G194" s="147"/>
      <c r="H194" s="112"/>
      <c r="I194" s="112"/>
      <c r="M194" s="112"/>
      <c r="N194" s="112"/>
      <c r="T194" s="27">
        <f>_xll.qlCalendarAdvance(Calendar,T193,"1D","f")</f>
        <v>43005</v>
      </c>
      <c r="U194" s="3">
        <f>_xll.qlInterpolationInterpolate(B3Minterpolation,T194,TRUE)</f>
        <v>3.4920751560681344E-3</v>
      </c>
      <c r="Z194" s="112"/>
      <c r="AA194" s="112"/>
    </row>
    <row r="195" spans="6:27" ht="11.25" customHeight="1" x14ac:dyDescent="0.2">
      <c r="F195" s="147"/>
      <c r="G195" s="147"/>
      <c r="H195" s="112"/>
      <c r="I195" s="112"/>
      <c r="M195" s="112"/>
      <c r="N195" s="112"/>
      <c r="T195" s="27">
        <f>_xll.qlCalendarAdvance(Calendar,T194,"1D","f")</f>
        <v>43006</v>
      </c>
      <c r="U195" s="3">
        <f>_xll.qlInterpolationInterpolate(B3Minterpolation,T195,TRUE)</f>
        <v>3.4930043621501294E-3</v>
      </c>
      <c r="Z195" s="112"/>
      <c r="AA195" s="112"/>
    </row>
    <row r="196" spans="6:27" ht="11.25" customHeight="1" x14ac:dyDescent="0.2">
      <c r="F196" s="147"/>
      <c r="G196" s="147"/>
      <c r="H196" s="112"/>
      <c r="I196" s="112"/>
      <c r="M196" s="112"/>
      <c r="N196" s="112"/>
      <c r="T196" s="27">
        <f>_xll.qlCalendarAdvance(Calendar,T195,"1D","f")</f>
        <v>43007</v>
      </c>
      <c r="U196" s="3">
        <f>_xll.qlInterpolationInterpolate(B3Minterpolation,T196,TRUE)</f>
        <v>3.493952073855167E-3</v>
      </c>
      <c r="Z196" s="112"/>
      <c r="AA196" s="112"/>
    </row>
    <row r="197" spans="6:27" ht="11.25" customHeight="1" x14ac:dyDescent="0.2">
      <c r="F197" s="147"/>
      <c r="G197" s="147"/>
      <c r="H197" s="112"/>
      <c r="I197" s="112"/>
      <c r="M197" s="112"/>
      <c r="N197" s="112"/>
      <c r="T197" s="27">
        <f>_xll.qlCalendarAdvance(Calendar,T196,"1D","f")</f>
        <v>43010</v>
      </c>
      <c r="U197" s="3">
        <f>_xll.qlInterpolationInterpolate(B3Minterpolation,T197,TRUE)</f>
        <v>3.4969037919190386E-3</v>
      </c>
      <c r="Z197" s="112"/>
      <c r="AA197" s="112"/>
    </row>
    <row r="198" spans="6:27" ht="11.25" customHeight="1" x14ac:dyDescent="0.2">
      <c r="F198" s="147"/>
      <c r="G198" s="147"/>
      <c r="H198" s="112"/>
      <c r="I198" s="112"/>
      <c r="M198" s="112"/>
      <c r="N198" s="112"/>
      <c r="T198" s="27">
        <f>_xll.qlCalendarAdvance(Calendar,T197,"1D","f")</f>
        <v>43011</v>
      </c>
      <c r="U198" s="3">
        <f>_xll.qlInterpolationInterpolate(B3Minterpolation,T198,TRUE)</f>
        <v>3.4979230753267509E-3</v>
      </c>
      <c r="Z198" s="112"/>
      <c r="AA198" s="112"/>
    </row>
    <row r="199" spans="6:27" ht="11.25" customHeight="1" x14ac:dyDescent="0.2">
      <c r="F199" s="147"/>
      <c r="G199" s="147"/>
      <c r="H199" s="112"/>
      <c r="I199" s="112"/>
      <c r="M199" s="112"/>
      <c r="N199" s="112"/>
      <c r="T199" s="27">
        <f>_xll.qlCalendarAdvance(Calendar,T198,"1D","f")</f>
        <v>43012</v>
      </c>
      <c r="U199" s="3">
        <f>_xll.qlInterpolationInterpolate(B3Minterpolation,T199,TRUE)</f>
        <v>3.498959638962758E-3</v>
      </c>
      <c r="Z199" s="112"/>
      <c r="AA199" s="112"/>
    </row>
    <row r="200" spans="6:27" ht="11.25" customHeight="1" x14ac:dyDescent="0.2">
      <c r="F200" s="147"/>
      <c r="G200" s="147"/>
      <c r="H200" s="112"/>
      <c r="I200" s="112"/>
      <c r="M200" s="112"/>
      <c r="N200" s="112"/>
      <c r="T200" s="27">
        <f>_xll.qlCalendarAdvance(Calendar,T199,"1D","f")</f>
        <v>43013</v>
      </c>
      <c r="U200" s="3">
        <f>_xll.qlInterpolationInterpolate(B3Minterpolation,T200,TRUE)</f>
        <v>3.5000132377481113E-3</v>
      </c>
      <c r="Z200" s="112"/>
      <c r="AA200" s="112"/>
    </row>
    <row r="201" spans="6:27" ht="11.25" customHeight="1" x14ac:dyDescent="0.2">
      <c r="F201" s="147"/>
      <c r="G201" s="147"/>
      <c r="H201" s="112"/>
      <c r="I201" s="112"/>
      <c r="M201" s="112"/>
      <c r="N201" s="112"/>
      <c r="T201" s="27">
        <f>_xll.qlCalendarAdvance(Calendar,T200,"1D","f")</f>
        <v>43014</v>
      </c>
      <c r="U201" s="3">
        <f>_xll.qlInterpolationInterpolate(B3Minterpolation,T201,TRUE)</f>
        <v>3.5010836266038607E-3</v>
      </c>
      <c r="Z201" s="112"/>
      <c r="AA201" s="112"/>
    </row>
    <row r="202" spans="6:27" ht="11.25" customHeight="1" x14ac:dyDescent="0.2">
      <c r="F202" s="147"/>
      <c r="G202" s="147"/>
      <c r="H202" s="112"/>
      <c r="I202" s="112"/>
      <c r="M202" s="112"/>
      <c r="N202" s="112"/>
      <c r="T202" s="27">
        <f>_xll.qlCalendarAdvance(Calendar,T201,"1D","f")</f>
        <v>43017</v>
      </c>
      <c r="U202" s="3">
        <f>_xll.qlInterpolationInterpolate(B3Minterpolation,T202,TRUE)</f>
        <v>3.5043930828039926E-3</v>
      </c>
      <c r="Z202" s="112"/>
      <c r="AA202" s="112"/>
    </row>
    <row r="203" spans="6:27" ht="11.25" customHeight="1" x14ac:dyDescent="0.2">
      <c r="F203" s="147"/>
      <c r="G203" s="147"/>
      <c r="H203" s="112"/>
      <c r="I203" s="112"/>
      <c r="M203" s="112"/>
      <c r="N203" s="112"/>
      <c r="T203" s="27">
        <f>_xll.qlCalendarAdvance(Calendar,T202,"1D","f")</f>
        <v>43018</v>
      </c>
      <c r="U203" s="3">
        <f>_xll.qlInterpolationInterpolate(B3Minterpolation,T203,TRUE)</f>
        <v>3.5055281811518331E-3</v>
      </c>
      <c r="Z203" s="112"/>
      <c r="AA203" s="112"/>
    </row>
    <row r="204" spans="6:27" ht="11.25" customHeight="1" x14ac:dyDescent="0.2">
      <c r="F204" s="147"/>
      <c r="G204" s="147"/>
      <c r="H204" s="112"/>
      <c r="I204" s="112"/>
      <c r="M204" s="112"/>
      <c r="N204" s="112"/>
      <c r="T204" s="27">
        <f>_xll.qlCalendarAdvance(Calendar,T203,"1D","f")</f>
        <v>43019</v>
      </c>
      <c r="U204" s="3">
        <f>_xll.qlInterpolationInterpolate(B3Minterpolation,T204,TRUE)</f>
        <v>3.506678844175323E-3</v>
      </c>
      <c r="Z204" s="112"/>
      <c r="AA204" s="112"/>
    </row>
    <row r="205" spans="6:27" ht="11.25" customHeight="1" x14ac:dyDescent="0.2">
      <c r="F205" s="147"/>
      <c r="G205" s="147"/>
      <c r="H205" s="112"/>
      <c r="I205" s="112"/>
      <c r="M205" s="112"/>
      <c r="N205" s="112"/>
      <c r="T205" s="27">
        <f>_xll.qlCalendarAdvance(Calendar,T204,"1D","f")</f>
        <v>43020</v>
      </c>
      <c r="U205" s="3">
        <f>_xll.qlInterpolationInterpolate(B3Minterpolation,T205,TRUE)</f>
        <v>3.5078448267955122E-3</v>
      </c>
      <c r="Z205" s="112"/>
      <c r="AA205" s="112"/>
    </row>
    <row r="206" spans="6:27" ht="11.25" customHeight="1" x14ac:dyDescent="0.2">
      <c r="F206" s="147"/>
      <c r="G206" s="147"/>
      <c r="H206" s="112"/>
      <c r="I206" s="112"/>
      <c r="M206" s="112"/>
      <c r="N206" s="112"/>
      <c r="T206" s="27">
        <f>_xll.qlCalendarAdvance(Calendar,T205,"1D","f")</f>
        <v>43021</v>
      </c>
      <c r="U206" s="3">
        <f>_xll.qlInterpolationInterpolate(B3Minterpolation,T206,TRUE)</f>
        <v>3.5090258839334523E-3</v>
      </c>
      <c r="Z206" s="112"/>
      <c r="AA206" s="112"/>
    </row>
    <row r="207" spans="6:27" ht="11.25" customHeight="1" x14ac:dyDescent="0.2">
      <c r="F207" s="147"/>
      <c r="G207" s="147"/>
      <c r="H207" s="112"/>
      <c r="I207" s="112"/>
      <c r="M207" s="112"/>
      <c r="N207" s="112"/>
      <c r="T207" s="27">
        <f>_xll.qlCalendarAdvance(Calendar,T206,"1D","f")</f>
        <v>43024</v>
      </c>
      <c r="U207" s="3">
        <f>_xll.qlInterpolationInterpolate(B3Minterpolation,T207,TRUE)</f>
        <v>3.5126570516642794E-3</v>
      </c>
      <c r="Z207" s="112"/>
      <c r="AA207" s="112"/>
    </row>
    <row r="208" spans="6:27" ht="11.25" customHeight="1" x14ac:dyDescent="0.2">
      <c r="F208" s="147"/>
      <c r="G208" s="147"/>
      <c r="H208" s="112"/>
      <c r="I208" s="112"/>
      <c r="M208" s="112"/>
      <c r="N208" s="112"/>
      <c r="T208" s="27">
        <f>_xll.qlCalendarAdvance(Calendar,T207,"1D","f")</f>
        <v>43025</v>
      </c>
      <c r="U208" s="3">
        <f>_xll.qlInterpolationInterpolate(B3Minterpolation,T208,TRUE)</f>
        <v>3.5138959560837265E-3</v>
      </c>
      <c r="Z208" s="112"/>
      <c r="AA208" s="112"/>
    </row>
    <row r="209" spans="6:27" ht="11.25" customHeight="1" x14ac:dyDescent="0.2">
      <c r="F209" s="147"/>
      <c r="G209" s="147"/>
      <c r="H209" s="112"/>
      <c r="I209" s="112"/>
      <c r="M209" s="112"/>
      <c r="N209" s="112"/>
      <c r="T209" s="27">
        <f>_xll.qlCalendarAdvance(Calendar,T208,"1D","f")</f>
        <v>43026</v>
      </c>
      <c r="U209" s="3">
        <f>_xll.qlInterpolationInterpolate(B3Minterpolation,T209,TRUE)</f>
        <v>3.5151487096261769E-3</v>
      </c>
      <c r="Z209" s="112"/>
      <c r="AA209" s="112"/>
    </row>
    <row r="210" spans="6:27" ht="11.25" customHeight="1" x14ac:dyDescent="0.2">
      <c r="F210" s="147"/>
      <c r="G210" s="147"/>
      <c r="H210" s="112"/>
      <c r="I210" s="112"/>
      <c r="M210" s="112"/>
      <c r="N210" s="112"/>
      <c r="T210" s="27">
        <f>_xll.qlCalendarAdvance(Calendar,T209,"1D","f")</f>
        <v>43027</v>
      </c>
      <c r="U210" s="3">
        <f>_xll.qlInterpolationInterpolate(B3Minterpolation,T210,TRUE)</f>
        <v>3.5164150672126809E-3</v>
      </c>
      <c r="Z210" s="112"/>
      <c r="AA210" s="112"/>
    </row>
    <row r="211" spans="6:27" ht="11.25" customHeight="1" x14ac:dyDescent="0.2">
      <c r="F211" s="147"/>
      <c r="G211" s="147"/>
      <c r="H211" s="112"/>
      <c r="I211" s="112"/>
      <c r="M211" s="112"/>
      <c r="N211" s="112"/>
      <c r="T211" s="27">
        <f>_xll.qlCalendarAdvance(Calendar,T210,"1D","f")</f>
        <v>43028</v>
      </c>
      <c r="U211" s="3">
        <f>_xll.qlInterpolationInterpolate(B3Minterpolation,T211,TRUE)</f>
        <v>3.5176947837642896E-3</v>
      </c>
      <c r="Z211" s="112"/>
      <c r="AA211" s="112"/>
    </row>
    <row r="212" spans="6:27" ht="11.25" customHeight="1" x14ac:dyDescent="0.2">
      <c r="F212" s="147"/>
      <c r="G212" s="147"/>
      <c r="H212" s="112"/>
      <c r="I212" s="112"/>
      <c r="M212" s="112"/>
      <c r="N212" s="112"/>
      <c r="T212" s="27">
        <f>_xll.qlCalendarAdvance(Calendar,T211,"1D","f")</f>
        <v>43031</v>
      </c>
      <c r="U212" s="3">
        <f>_xll.qlInterpolationInterpolate(B3Minterpolation,T212,TRUE)</f>
        <v>3.5216116364202477E-3</v>
      </c>
      <c r="Z212" s="112"/>
      <c r="AA212" s="112"/>
    </row>
    <row r="213" spans="6:27" ht="11.25" customHeight="1" x14ac:dyDescent="0.2">
      <c r="F213" s="147"/>
      <c r="G213" s="147"/>
      <c r="H213" s="112"/>
      <c r="I213" s="112"/>
      <c r="M213" s="112"/>
      <c r="N213" s="112"/>
      <c r="T213" s="27">
        <f>_xll.qlCalendarAdvance(Calendar,T212,"1D","f")</f>
        <v>43032</v>
      </c>
      <c r="U213" s="3">
        <f>_xll.qlInterpolationInterpolate(B3Minterpolation,T213,TRUE)</f>
        <v>3.5229423380427794E-3</v>
      </c>
      <c r="Z213" s="112"/>
      <c r="AA213" s="112"/>
    </row>
    <row r="214" spans="6:27" ht="11.25" customHeight="1" x14ac:dyDescent="0.2">
      <c r="F214" s="147"/>
      <c r="G214" s="147"/>
      <c r="H214" s="112"/>
      <c r="I214" s="112"/>
      <c r="M214" s="112"/>
      <c r="N214" s="112"/>
      <c r="T214" s="27">
        <f>_xll.qlCalendarAdvance(Calendar,T213,"1D","f")</f>
        <v>43033</v>
      </c>
      <c r="U214" s="3">
        <f>_xll.qlInterpolationInterpolate(B3Minterpolation,T214,TRUE)</f>
        <v>3.5242851732356687E-3</v>
      </c>
      <c r="Z214" s="112"/>
      <c r="AA214" s="112"/>
    </row>
    <row r="215" spans="6:27" ht="11.25" customHeight="1" x14ac:dyDescent="0.2">
      <c r="F215" s="147"/>
      <c r="G215" s="147"/>
      <c r="H215" s="112"/>
      <c r="I215" s="112"/>
      <c r="M215" s="112"/>
      <c r="N215" s="112"/>
      <c r="T215" s="27">
        <f>_xll.qlCalendarAdvance(Calendar,T214,"1D","f")</f>
        <v>43034</v>
      </c>
      <c r="U215" s="3">
        <f>_xll.qlInterpolationInterpolate(B3Minterpolation,T215,TRUE)</f>
        <v>3.5256398969199659E-3</v>
      </c>
      <c r="Z215" s="112"/>
      <c r="AA215" s="112"/>
    </row>
    <row r="216" spans="6:27" ht="11.25" customHeight="1" x14ac:dyDescent="0.2">
      <c r="F216" s="147"/>
      <c r="G216" s="147"/>
      <c r="H216" s="112"/>
      <c r="I216" s="112"/>
      <c r="M216" s="112"/>
      <c r="N216" s="112"/>
      <c r="T216" s="27">
        <f>_xll.qlCalendarAdvance(Calendar,T215,"1D","f")</f>
        <v>43035</v>
      </c>
      <c r="U216" s="3">
        <f>_xll.qlInterpolationInterpolate(B3Minterpolation,T216,TRUE)</f>
        <v>3.5270062640167213E-3</v>
      </c>
      <c r="Z216" s="112"/>
      <c r="AA216" s="112"/>
    </row>
    <row r="217" spans="6:27" ht="11.25" customHeight="1" x14ac:dyDescent="0.2">
      <c r="F217" s="147"/>
      <c r="G217" s="147"/>
      <c r="H217" s="112"/>
      <c r="I217" s="112"/>
      <c r="M217" s="112"/>
      <c r="N217" s="112"/>
      <c r="T217" s="27">
        <f>_xll.qlCalendarAdvance(Calendar,T216,"1D","f")</f>
        <v>43038</v>
      </c>
      <c r="U217" s="3">
        <f>_xll.qlInterpolationInterpolate(B3Minterpolation,T217,TRUE)</f>
        <v>3.5311727749922448E-3</v>
      </c>
      <c r="Z217" s="112"/>
      <c r="AA217" s="112"/>
    </row>
    <row r="218" spans="6:27" ht="11.25" customHeight="1" x14ac:dyDescent="0.2">
      <c r="F218" s="147"/>
      <c r="G218" s="147"/>
      <c r="H218" s="112"/>
      <c r="I218" s="112"/>
      <c r="M218" s="112"/>
      <c r="N218" s="112"/>
      <c r="T218" s="27">
        <f>_xll.qlCalendarAdvance(Calendar,T217,"1D","f")</f>
        <v>43039</v>
      </c>
      <c r="U218" s="3">
        <f>_xll.qlInterpolationInterpolate(B3Minterpolation,T218,TRUE)</f>
        <v>3.53258326494934E-3</v>
      </c>
      <c r="Z218" s="112"/>
      <c r="AA218" s="112"/>
    </row>
    <row r="219" spans="6:27" ht="11.25" customHeight="1" x14ac:dyDescent="0.2">
      <c r="F219" s="147"/>
      <c r="G219" s="147"/>
      <c r="H219" s="112"/>
      <c r="I219" s="112"/>
      <c r="M219" s="112"/>
      <c r="N219" s="112"/>
      <c r="T219" s="27">
        <f>_xll.qlCalendarAdvance(Calendar,T218,"1D","f")</f>
        <v>43040</v>
      </c>
      <c r="U219" s="3">
        <f>_xll.qlInterpolationInterpolate(B3Minterpolation,T219,TRUE)</f>
        <v>3.5340041729241462E-3</v>
      </c>
      <c r="Z219" s="112"/>
      <c r="AA219" s="112"/>
    </row>
    <row r="220" spans="6:27" ht="11.25" customHeight="1" x14ac:dyDescent="0.2">
      <c r="F220" s="147"/>
      <c r="G220" s="147"/>
      <c r="H220" s="112"/>
      <c r="I220" s="112"/>
      <c r="M220" s="112"/>
      <c r="N220" s="112"/>
      <c r="T220" s="27">
        <f>_xll.qlCalendarAdvance(Calendar,T219,"1D","f")</f>
        <v>43041</v>
      </c>
      <c r="U220" s="3">
        <f>_xll.qlInterpolationInterpolate(B3Minterpolation,T220,TRUE)</f>
        <v>3.5354352538377147E-3</v>
      </c>
      <c r="Z220" s="112"/>
      <c r="AA220" s="112"/>
    </row>
    <row r="221" spans="6:27" ht="11.25" customHeight="1" x14ac:dyDescent="0.2">
      <c r="F221" s="147"/>
      <c r="G221" s="147"/>
      <c r="H221" s="112"/>
      <c r="I221" s="112"/>
      <c r="M221" s="112"/>
      <c r="N221" s="112"/>
      <c r="T221" s="27">
        <f>_xll.qlCalendarAdvance(Calendar,T220,"1D","f")</f>
        <v>43042</v>
      </c>
      <c r="U221" s="3">
        <f>_xll.qlInterpolationInterpolate(B3Minterpolation,T221,TRUE)</f>
        <v>3.5368762626110956E-3</v>
      </c>
      <c r="Z221" s="112"/>
      <c r="AA221" s="112"/>
    </row>
    <row r="222" spans="6:27" ht="11.25" customHeight="1" x14ac:dyDescent="0.2">
      <c r="F222" s="147"/>
      <c r="G222" s="147"/>
      <c r="H222" s="112"/>
      <c r="I222" s="112"/>
      <c r="M222" s="112"/>
      <c r="N222" s="112"/>
      <c r="T222" s="27">
        <f>_xll.qlCalendarAdvance(Calendar,T221,"1D","f")</f>
        <v>43045</v>
      </c>
      <c r="U222" s="3">
        <f>_xll.qlInterpolationInterpolate(B3Minterpolation,T222,TRUE)</f>
        <v>3.5412564053006195E-3</v>
      </c>
      <c r="Z222" s="112"/>
      <c r="AA222" s="112"/>
    </row>
    <row r="223" spans="6:27" ht="11.25" customHeight="1" x14ac:dyDescent="0.2">
      <c r="F223" s="147"/>
      <c r="G223" s="147"/>
      <c r="H223" s="112"/>
      <c r="I223" s="112"/>
      <c r="M223" s="112"/>
      <c r="N223" s="112"/>
      <c r="T223" s="27">
        <f>_xll.qlCalendarAdvance(Calendar,T222,"1D","f")</f>
        <v>43046</v>
      </c>
      <c r="U223" s="3">
        <f>_xll.qlInterpolationInterpolate(B3Minterpolation,T223,TRUE)</f>
        <v>3.5427346747237561E-3</v>
      </c>
      <c r="Z223" s="112"/>
      <c r="AA223" s="112"/>
    </row>
    <row r="224" spans="6:27" ht="11.25" customHeight="1" x14ac:dyDescent="0.2">
      <c r="F224" s="147"/>
      <c r="G224" s="147"/>
      <c r="H224" s="112"/>
      <c r="I224" s="112"/>
      <c r="M224" s="112"/>
      <c r="N224" s="112"/>
      <c r="T224" s="27">
        <f>_xll.qlCalendarAdvance(Calendar,T223,"1D","f")</f>
        <v>43047</v>
      </c>
      <c r="U224" s="3">
        <f>_xll.qlInterpolationInterpolate(B3Minterpolation,T224,TRUE)</f>
        <v>3.5442216466119582E-3</v>
      </c>
      <c r="Z224" s="112"/>
      <c r="AA224" s="112"/>
    </row>
    <row r="225" spans="6:27" ht="11.25" customHeight="1" x14ac:dyDescent="0.2">
      <c r="F225" s="147"/>
      <c r="G225" s="147"/>
      <c r="H225" s="112"/>
      <c r="I225" s="112"/>
      <c r="M225" s="112"/>
      <c r="N225" s="112"/>
      <c r="T225" s="27">
        <f>_xll.qlCalendarAdvance(Calendar,T224,"1D","f")</f>
        <v>43048</v>
      </c>
      <c r="U225" s="3">
        <f>_xll.qlInterpolationInterpolate(B3Minterpolation,T225,TRUE)</f>
        <v>3.5457170758862763E-3</v>
      </c>
      <c r="Z225" s="112"/>
      <c r="AA225" s="112"/>
    </row>
    <row r="226" spans="6:27" ht="11.25" customHeight="1" x14ac:dyDescent="0.2">
      <c r="F226" s="147"/>
      <c r="G226" s="147"/>
      <c r="H226" s="112"/>
      <c r="I226" s="112"/>
      <c r="M226" s="112"/>
      <c r="N226" s="112"/>
      <c r="T226" s="27">
        <f>_xll.qlCalendarAdvance(Calendar,T225,"1D","f")</f>
        <v>43049</v>
      </c>
      <c r="U226" s="3">
        <f>_xll.qlInterpolationInterpolate(B3Minterpolation,T226,TRUE)</f>
        <v>3.5472207174677608E-3</v>
      </c>
      <c r="Z226" s="112"/>
      <c r="AA226" s="112"/>
    </row>
    <row r="227" spans="6:27" ht="11.25" customHeight="1" x14ac:dyDescent="0.2">
      <c r="F227" s="147"/>
      <c r="G227" s="147"/>
      <c r="H227" s="112"/>
      <c r="I227" s="112"/>
      <c r="M227" s="112"/>
      <c r="N227" s="112"/>
      <c r="T227" s="27">
        <f>_xll.qlCalendarAdvance(Calendar,T226,"1D","f")</f>
        <v>43052</v>
      </c>
      <c r="U227" s="3">
        <f>_xll.qlInterpolationInterpolate(B3Minterpolation,T227,TRUE)</f>
        <v>3.5517784652657198E-3</v>
      </c>
      <c r="Z227" s="112"/>
      <c r="AA227" s="112"/>
    </row>
    <row r="228" spans="6:27" ht="11.25" customHeight="1" x14ac:dyDescent="0.2">
      <c r="F228" s="147"/>
      <c r="G228" s="147"/>
      <c r="H228" s="112"/>
      <c r="I228" s="112"/>
      <c r="M228" s="112"/>
      <c r="N228" s="112"/>
      <c r="T228" s="27">
        <f>_xll.qlCalendarAdvance(Calendar,T227,"1D","f")</f>
        <v>43053</v>
      </c>
      <c r="U228" s="3">
        <f>_xll.qlInterpolationInterpolate(B3Minterpolation,T228,TRUE)</f>
        <v>3.5533125052863764E-3</v>
      </c>
      <c r="Z228" s="112"/>
      <c r="AA228" s="112"/>
    </row>
    <row r="229" spans="6:27" ht="11.25" customHeight="1" x14ac:dyDescent="0.2">
      <c r="F229" s="147"/>
      <c r="G229" s="147"/>
      <c r="H229" s="112"/>
      <c r="I229" s="112"/>
      <c r="M229" s="112"/>
      <c r="N229" s="112"/>
      <c r="T229" s="27">
        <f>_xll.qlCalendarAdvance(Calendar,T228,"1D","f")</f>
        <v>43054</v>
      </c>
      <c r="U229" s="3">
        <f>_xll.qlInterpolationInterpolate(B3Minterpolation,T229,TRUE)</f>
        <v>3.5548535322194527E-3</v>
      </c>
      <c r="Z229" s="112"/>
      <c r="AA229" s="112"/>
    </row>
    <row r="230" spans="6:27" ht="11.25" customHeight="1" x14ac:dyDescent="0.2">
      <c r="F230" s="147"/>
      <c r="G230" s="147"/>
      <c r="H230" s="112"/>
      <c r="I230" s="112"/>
      <c r="M230" s="112"/>
      <c r="N230" s="112"/>
      <c r="T230" s="27">
        <f>_xll.qlCalendarAdvance(Calendar,T229,"1D","f")</f>
        <v>43055</v>
      </c>
      <c r="U230" s="3">
        <f>_xll.qlInterpolationInterpolate(B3Minterpolation,T230,TRUE)</f>
        <v>3.5564013009859985E-3</v>
      </c>
      <c r="Z230" s="112"/>
      <c r="AA230" s="112"/>
    </row>
    <row r="231" spans="6:27" ht="11.25" customHeight="1" x14ac:dyDescent="0.2">
      <c r="F231" s="147"/>
      <c r="G231" s="147"/>
      <c r="H231" s="112"/>
      <c r="I231" s="112"/>
      <c r="M231" s="112"/>
      <c r="N231" s="112"/>
      <c r="T231" s="27">
        <f>_xll.qlCalendarAdvance(Calendar,T230,"1D","f")</f>
        <v>43056</v>
      </c>
      <c r="U231" s="3">
        <f>_xll.qlInterpolationInterpolate(B3Minterpolation,T231,TRUE)</f>
        <v>3.5579555665070654E-3</v>
      </c>
      <c r="Z231" s="112"/>
      <c r="AA231" s="112"/>
    </row>
    <row r="232" spans="6:27" ht="11.25" customHeight="1" x14ac:dyDescent="0.2">
      <c r="F232" s="147"/>
      <c r="G232" s="147"/>
      <c r="H232" s="112"/>
      <c r="I232" s="112"/>
      <c r="M232" s="112"/>
      <c r="N232" s="112"/>
      <c r="T232" s="27">
        <f>_xll.qlCalendarAdvance(Calendar,T231,"1D","f")</f>
        <v>43059</v>
      </c>
      <c r="U232" s="3">
        <f>_xll.qlInterpolationInterpolate(B3Minterpolation,T232,TRUE)</f>
        <v>3.5626548928078946E-3</v>
      </c>
      <c r="Z232" s="112"/>
      <c r="AA232" s="112"/>
    </row>
    <row r="233" spans="6:27" ht="11.25" customHeight="1" x14ac:dyDescent="0.2">
      <c r="F233" s="147"/>
      <c r="G233" s="147"/>
      <c r="H233" s="112"/>
      <c r="I233" s="112"/>
      <c r="M233" s="112"/>
      <c r="N233" s="112"/>
      <c r="T233" s="27">
        <f>_xll.qlCalendarAdvance(Calendar,T232,"1D","f")</f>
        <v>43060</v>
      </c>
      <c r="U233" s="3">
        <f>_xll.qlInterpolationInterpolate(B3Minterpolation,T233,TRUE)</f>
        <v>3.5642326945575496E-3</v>
      </c>
      <c r="Z233" s="112"/>
      <c r="AA233" s="112"/>
    </row>
    <row r="234" spans="6:27" ht="11.25" customHeight="1" x14ac:dyDescent="0.2">
      <c r="F234" s="147"/>
      <c r="G234" s="147"/>
      <c r="H234" s="112"/>
      <c r="I234" s="112"/>
      <c r="M234" s="112"/>
      <c r="N234" s="112"/>
      <c r="T234" s="27">
        <f>_xll.qlCalendarAdvance(Calendar,T233,"1D","f")</f>
        <v>43061</v>
      </c>
      <c r="U234" s="3">
        <f>_xll.qlInterpolationInterpolate(B3Minterpolation,T234,TRUE)</f>
        <v>3.5658157676669777E-3</v>
      </c>
      <c r="Z234" s="112"/>
      <c r="AA234" s="112"/>
    </row>
    <row r="235" spans="6:27" ht="11.25" customHeight="1" x14ac:dyDescent="0.2">
      <c r="F235" s="147"/>
      <c r="G235" s="147"/>
      <c r="H235" s="112"/>
      <c r="I235" s="112"/>
      <c r="M235" s="112"/>
      <c r="N235" s="112"/>
      <c r="T235" s="27">
        <f>_xll.qlCalendarAdvance(Calendar,T234,"1D","f")</f>
        <v>43062</v>
      </c>
      <c r="U235" s="3">
        <f>_xll.qlInterpolationInterpolate(B3Minterpolation,T235,TRUE)</f>
        <v>3.5674038670572301E-3</v>
      </c>
      <c r="Z235" s="112"/>
      <c r="AA235" s="112"/>
    </row>
    <row r="236" spans="6:27" ht="11.25" customHeight="1" x14ac:dyDescent="0.2">
      <c r="F236" s="147"/>
      <c r="G236" s="147"/>
      <c r="H236" s="112"/>
      <c r="I236" s="112"/>
      <c r="M236" s="112"/>
      <c r="N236" s="112"/>
      <c r="T236" s="27">
        <f>_xll.qlCalendarAdvance(Calendar,T235,"1D","f")</f>
        <v>43063</v>
      </c>
      <c r="U236" s="3">
        <f>_xll.qlInterpolationInterpolate(B3Minterpolation,T236,TRUE)</f>
        <v>3.568996747649357E-3</v>
      </c>
      <c r="Z236" s="112"/>
      <c r="AA236" s="112"/>
    </row>
    <row r="237" spans="6:27" ht="11.25" customHeight="1" x14ac:dyDescent="0.2">
      <c r="F237" s="147"/>
      <c r="G237" s="147"/>
      <c r="H237" s="112"/>
      <c r="I237" s="112"/>
      <c r="M237" s="112"/>
      <c r="N237" s="112"/>
      <c r="T237" s="27">
        <f>_xll.qlCalendarAdvance(Calendar,T236,"1D","f")</f>
        <v>43066</v>
      </c>
      <c r="U237" s="3">
        <f>_xll.qlInterpolationInterpolate(B3Minterpolation,T237,TRUE)</f>
        <v>3.5738016258474916E-3</v>
      </c>
      <c r="Z237" s="112"/>
      <c r="AA237" s="112"/>
    </row>
    <row r="238" spans="6:27" ht="11.25" customHeight="1" x14ac:dyDescent="0.2">
      <c r="F238" s="147"/>
      <c r="G238" s="147"/>
      <c r="H238" s="112"/>
      <c r="I238" s="112"/>
      <c r="M238" s="112"/>
      <c r="N238" s="112"/>
      <c r="T238" s="27">
        <f>_xll.qlCalendarAdvance(Calendar,T237,"1D","f")</f>
        <v>43067</v>
      </c>
      <c r="U238" s="3">
        <f>_xll.qlInterpolationInterpolate(B3Minterpolation,T238,TRUE)</f>
        <v>3.5754111804576229E-3</v>
      </c>
      <c r="Z238" s="112"/>
      <c r="AA238" s="112"/>
    </row>
    <row r="239" spans="6:27" ht="11.25" customHeight="1" x14ac:dyDescent="0.2">
      <c r="F239" s="147"/>
      <c r="G239" s="147"/>
      <c r="H239" s="112"/>
      <c r="I239" s="112"/>
      <c r="M239" s="112"/>
      <c r="N239" s="112"/>
      <c r="T239" s="27">
        <f>_xll.qlCalendarAdvance(Calendar,T238,"1D","f")</f>
        <v>43068</v>
      </c>
      <c r="U239" s="3">
        <f>_xll.qlInterpolationInterpolate(B3Minterpolation,T239,TRUE)</f>
        <v>3.5770242908748817E-3</v>
      </c>
      <c r="Z239" s="112"/>
      <c r="AA239" s="112"/>
    </row>
    <row r="240" spans="6:27" ht="11.25" customHeight="1" x14ac:dyDescent="0.2">
      <c r="F240" s="147"/>
      <c r="G240" s="147"/>
      <c r="H240" s="112"/>
      <c r="I240" s="112"/>
      <c r="M240" s="112"/>
      <c r="N240" s="112"/>
      <c r="T240" s="27">
        <f>_xll.qlCalendarAdvance(Calendar,T239,"1D","f")</f>
        <v>43069</v>
      </c>
      <c r="U240" s="3">
        <f>_xll.qlInterpolationInterpolate(B3Minterpolation,T240,TRUE)</f>
        <v>3.5786407120203187E-3</v>
      </c>
      <c r="Z240" s="112"/>
      <c r="AA240" s="112"/>
    </row>
    <row r="241" spans="6:27" ht="11.25" customHeight="1" x14ac:dyDescent="0.2">
      <c r="F241" s="147"/>
      <c r="G241" s="147"/>
      <c r="H241" s="112"/>
      <c r="I241" s="112"/>
      <c r="M241" s="112"/>
      <c r="N241" s="112"/>
      <c r="T241" s="27">
        <f>_xll.qlCalendarAdvance(Calendar,T240,"1D","f")</f>
        <v>43070</v>
      </c>
      <c r="U241" s="3">
        <f>_xll.qlInterpolationInterpolate(B3Minterpolation,T241,TRUE)</f>
        <v>3.5802601988149845E-3</v>
      </c>
      <c r="Z241" s="112"/>
      <c r="AA241" s="112"/>
    </row>
    <row r="242" spans="6:27" ht="11.25" customHeight="1" x14ac:dyDescent="0.2">
      <c r="F242" s="147"/>
      <c r="G242" s="147"/>
      <c r="H242" s="112"/>
      <c r="I242" s="112"/>
      <c r="M242" s="112"/>
      <c r="N242" s="112"/>
      <c r="T242" s="27">
        <f>_xll.qlCalendarAdvance(Calendar,T241,"1D","f")</f>
        <v>43073</v>
      </c>
      <c r="U242" s="3">
        <f>_xll.qlInterpolationInterpolate(B3Minterpolation,T242,TRUE)</f>
        <v>3.5851346023048594E-3</v>
      </c>
      <c r="Z242" s="112"/>
      <c r="AA242" s="112"/>
    </row>
    <row r="243" spans="6:27" ht="11.25" customHeight="1" x14ac:dyDescent="0.2">
      <c r="F243" s="147"/>
      <c r="G243" s="147"/>
      <c r="H243" s="112"/>
      <c r="I243" s="112"/>
      <c r="M243" s="112"/>
      <c r="N243" s="112"/>
      <c r="T243" s="27">
        <f>_xll.qlCalendarAdvance(Calendar,T242,"1D","f")</f>
        <v>43074</v>
      </c>
      <c r="U243" s="3">
        <f>_xll.qlInterpolationInterpolate(B3Minterpolation,T243,TRUE)</f>
        <v>3.5867639009069456E-3</v>
      </c>
      <c r="Z243" s="112"/>
      <c r="AA243" s="112"/>
    </row>
    <row r="244" spans="6:27" ht="11.25" customHeight="1" x14ac:dyDescent="0.2">
      <c r="F244" s="147"/>
      <c r="G244" s="147"/>
      <c r="H244" s="112"/>
      <c r="I244" s="112"/>
      <c r="M244" s="112"/>
      <c r="N244" s="112"/>
      <c r="T244" s="27">
        <f>_xll.qlCalendarAdvance(Calendar,T243,"1D","f")</f>
        <v>43075</v>
      </c>
      <c r="U244" s="3">
        <f>_xll.qlInterpolationInterpolate(B3Minterpolation,T244,TRUE)</f>
        <v>3.5883950397635135E-3</v>
      </c>
      <c r="Z244" s="112"/>
      <c r="AA244" s="112"/>
    </row>
    <row r="245" spans="6:27" ht="11.25" customHeight="1" x14ac:dyDescent="0.2">
      <c r="F245" s="147"/>
      <c r="G245" s="147"/>
      <c r="H245" s="112"/>
      <c r="I245" s="112"/>
      <c r="M245" s="112"/>
      <c r="N245" s="112"/>
      <c r="T245" s="27">
        <f>_xll.qlCalendarAdvance(Calendar,T244,"1D","f")</f>
        <v>43076</v>
      </c>
      <c r="U245" s="3">
        <f>_xll.qlInterpolationInterpolate(B3Minterpolation,T245,TRUE)</f>
        <v>3.5900277737956135E-3</v>
      </c>
      <c r="Z245" s="112"/>
      <c r="AA245" s="112"/>
    </row>
    <row r="246" spans="6:27" ht="11.25" customHeight="1" x14ac:dyDescent="0.2">
      <c r="F246" s="147"/>
      <c r="G246" s="147"/>
      <c r="H246" s="112"/>
      <c r="I246" s="112"/>
      <c r="M246" s="112"/>
      <c r="N246" s="112"/>
      <c r="T246" s="27">
        <f>_xll.qlCalendarAdvance(Calendar,T245,"1D","f")</f>
        <v>43077</v>
      </c>
      <c r="U246" s="3">
        <f>_xll.qlInterpolationInterpolate(B3Minterpolation,T246,TRUE)</f>
        <v>3.5916618579242962E-3</v>
      </c>
      <c r="Z246" s="112"/>
      <c r="AA246" s="112"/>
    </row>
    <row r="247" spans="6:27" ht="11.25" customHeight="1" x14ac:dyDescent="0.2">
      <c r="F247" s="147"/>
      <c r="G247" s="147"/>
      <c r="H247" s="112"/>
      <c r="I247" s="112"/>
      <c r="M247" s="112"/>
      <c r="N247" s="112"/>
      <c r="T247" s="27">
        <f>_xll.qlCalendarAdvance(Calendar,T246,"1D","f")</f>
        <v>43080</v>
      </c>
      <c r="U247" s="3">
        <f>_xll.qlInterpolationInterpolate(B3Minterpolation,T247,TRUE)</f>
        <v>3.5965697601003459E-3</v>
      </c>
      <c r="Z247" s="112"/>
      <c r="AA247" s="112"/>
    </row>
    <row r="248" spans="6:27" ht="11.25" customHeight="1" x14ac:dyDescent="0.2">
      <c r="F248" s="147"/>
      <c r="G248" s="147"/>
      <c r="H248" s="112"/>
      <c r="I248" s="112"/>
      <c r="M248" s="112"/>
      <c r="N248" s="112"/>
      <c r="T248" s="27">
        <f>_xll.qlCalendarAdvance(Calendar,T247,"1D","f")</f>
        <v>43081</v>
      </c>
      <c r="U248" s="3">
        <f>_xll.qlInterpolationInterpolate(B3Minterpolation,T248,TRUE)</f>
        <v>3.5982067938258653E-3</v>
      </c>
      <c r="Z248" s="112"/>
      <c r="AA248" s="112"/>
    </row>
    <row r="249" spans="6:27" ht="11.25" customHeight="1" x14ac:dyDescent="0.2">
      <c r="F249" s="147"/>
      <c r="G249" s="147"/>
      <c r="H249" s="112"/>
      <c r="I249" s="112"/>
      <c r="M249" s="112"/>
      <c r="N249" s="112"/>
      <c r="T249" s="27">
        <f>_xll.qlCalendarAdvance(Calendar,T248,"1D","f")</f>
        <v>43082</v>
      </c>
      <c r="U249" s="3">
        <f>_xll.qlInterpolationInterpolate(B3Minterpolation,T249,TRUE)</f>
        <v>3.5998439522532204E-3</v>
      </c>
      <c r="Z249" s="112"/>
      <c r="AA249" s="112"/>
    </row>
    <row r="250" spans="6:27" ht="11.25" customHeight="1" x14ac:dyDescent="0.2">
      <c r="F250" s="147"/>
      <c r="G250" s="147"/>
      <c r="H250" s="112"/>
      <c r="I250" s="112"/>
      <c r="M250" s="112"/>
      <c r="N250" s="112"/>
      <c r="T250" s="27">
        <f>_xll.qlCalendarAdvance(Calendar,T249,"1D","f")</f>
        <v>43083</v>
      </c>
      <c r="U250" s="3">
        <f>_xll.qlInterpolationInterpolate(B3Minterpolation,T250,TRUE)</f>
        <v>3.6014809903034618E-3</v>
      </c>
      <c r="Z250" s="112"/>
      <c r="AA250" s="112"/>
    </row>
    <row r="251" spans="6:27" ht="11.25" customHeight="1" x14ac:dyDescent="0.2">
      <c r="F251" s="147"/>
      <c r="G251" s="147"/>
      <c r="H251" s="112"/>
      <c r="I251" s="112"/>
      <c r="M251" s="112"/>
      <c r="N251" s="112"/>
      <c r="T251" s="27">
        <f>_xll.qlCalendarAdvance(Calendar,T250,"1D","f")</f>
        <v>43084</v>
      </c>
      <c r="U251" s="3">
        <f>_xll.qlInterpolationInterpolate(B3Minterpolation,T251,TRUE)</f>
        <v>3.6031176628976399E-3</v>
      </c>
      <c r="Z251" s="112"/>
      <c r="AA251" s="112"/>
    </row>
    <row r="252" spans="6:27" ht="11.25" customHeight="1" x14ac:dyDescent="0.2">
      <c r="F252" s="147"/>
      <c r="G252" s="147"/>
      <c r="H252" s="112"/>
      <c r="I252" s="112"/>
      <c r="M252" s="112"/>
      <c r="N252" s="112"/>
      <c r="T252" s="27">
        <f>_xll.qlCalendarAdvance(Calendar,T251,"1D","f")</f>
        <v>43087</v>
      </c>
      <c r="U252" s="3">
        <f>_xll.qlInterpolationInterpolate(B3Minterpolation,T252,TRUE)</f>
        <v>3.6080230371543002E-3</v>
      </c>
      <c r="Z252" s="112"/>
      <c r="AA252" s="112"/>
    </row>
    <row r="253" spans="6:27" ht="11.25" customHeight="1" x14ac:dyDescent="0.2">
      <c r="F253" s="147"/>
      <c r="G253" s="147"/>
      <c r="H253" s="112"/>
      <c r="I253" s="112"/>
      <c r="M253" s="112"/>
      <c r="N253" s="112"/>
      <c r="T253" s="27">
        <f>_xll.qlCalendarAdvance(Calendar,T252,"1D","f")</f>
        <v>43088</v>
      </c>
      <c r="U253" s="3">
        <f>_xll.qlInterpolationInterpolate(B3Minterpolation,T253,TRUE)</f>
        <v>3.6096557971347309E-3</v>
      </c>
      <c r="Z253" s="112"/>
      <c r="AA253" s="112"/>
    </row>
    <row r="254" spans="6:27" ht="11.25" customHeight="1" x14ac:dyDescent="0.2">
      <c r="F254" s="147"/>
      <c r="G254" s="147"/>
      <c r="H254" s="112"/>
      <c r="I254" s="112"/>
      <c r="M254" s="112"/>
      <c r="N254" s="112"/>
      <c r="T254" s="27">
        <f>_xll.qlCalendarAdvance(Calendar,T253,"1D","f")</f>
        <v>43089</v>
      </c>
      <c r="U254" s="3">
        <f>_xll.qlInterpolationInterpolate(B3Minterpolation,T254,TRUE)</f>
        <v>3.6112869662643515E-3</v>
      </c>
      <c r="Z254" s="112"/>
      <c r="AA254" s="112"/>
    </row>
    <row r="255" spans="6:27" ht="11.25" customHeight="1" x14ac:dyDescent="0.2">
      <c r="F255" s="147"/>
      <c r="G255" s="147"/>
      <c r="H255" s="112"/>
      <c r="I255" s="112"/>
      <c r="M255" s="112"/>
      <c r="N255" s="112"/>
      <c r="T255" s="27">
        <f>_xll.qlCalendarAdvance(Calendar,T254,"1D","f")</f>
        <v>43090</v>
      </c>
      <c r="U255" s="3">
        <f>_xll.qlInterpolationInterpolate(B3Minterpolation,T255,TRUE)</f>
        <v>3.612916336386455E-3</v>
      </c>
      <c r="Z255" s="112"/>
      <c r="AA255" s="112"/>
    </row>
    <row r="256" spans="6:27" ht="11.25" customHeight="1" x14ac:dyDescent="0.2">
      <c r="F256" s="147"/>
      <c r="G256" s="147"/>
      <c r="H256" s="112"/>
      <c r="I256" s="112"/>
      <c r="M256" s="112"/>
      <c r="N256" s="112"/>
      <c r="T256" s="27">
        <f>_xll.qlCalendarAdvance(Calendar,T255,"1D","f")</f>
        <v>43091</v>
      </c>
      <c r="U256" s="3">
        <f>_xll.qlInterpolationInterpolate(B3Minterpolation,T256,TRUE)</f>
        <v>3.6145438470333046E-3</v>
      </c>
      <c r="Z256" s="112"/>
      <c r="AA256" s="112"/>
    </row>
    <row r="257" spans="6:27" ht="11.25" customHeight="1" x14ac:dyDescent="0.2">
      <c r="F257" s="147"/>
      <c r="G257" s="147"/>
      <c r="H257" s="112"/>
      <c r="I257" s="112"/>
      <c r="M257" s="112"/>
      <c r="N257" s="112"/>
      <c r="T257" s="27">
        <f>_xll.qlCalendarAdvance(Calendar,T256,"1D","f")</f>
        <v>43096</v>
      </c>
      <c r="U257" s="3">
        <f>_xll.qlInterpolationInterpolate(B3Minterpolation,T257,TRUE)</f>
        <v>3.6226526840464675E-3</v>
      </c>
      <c r="Z257" s="112"/>
      <c r="AA257" s="112"/>
    </row>
    <row r="258" spans="6:27" ht="11.25" customHeight="1" x14ac:dyDescent="0.2">
      <c r="F258" s="147"/>
      <c r="G258" s="147"/>
      <c r="H258" s="112"/>
      <c r="I258" s="112"/>
      <c r="M258" s="112"/>
      <c r="N258" s="112"/>
      <c r="T258" s="27">
        <f>_xll.qlCalendarAdvance(Calendar,T257,"1D","f")</f>
        <v>43097</v>
      </c>
      <c r="U258" s="3">
        <f>_xll.qlInterpolationInterpolate(B3Minterpolation,T258,TRUE)</f>
        <v>3.6242685433864265E-3</v>
      </c>
      <c r="Z258" s="112"/>
      <c r="AA258" s="112"/>
    </row>
    <row r="259" spans="6:27" ht="11.25" customHeight="1" x14ac:dyDescent="0.2">
      <c r="F259" s="147"/>
      <c r="G259" s="147"/>
      <c r="H259" s="112"/>
      <c r="I259" s="112"/>
      <c r="M259" s="112"/>
      <c r="N259" s="112"/>
      <c r="T259" s="27">
        <f>_xll.qlCalendarAdvance(Calendar,T258,"1D","f")</f>
        <v>43098</v>
      </c>
      <c r="U259" s="3">
        <f>_xll.qlInterpolationInterpolate(B3Minterpolation,T259,TRUE)</f>
        <v>3.6258823784326749E-3</v>
      </c>
      <c r="Z259" s="112"/>
      <c r="AA259" s="112"/>
    </row>
    <row r="260" spans="6:27" ht="11.25" customHeight="1" x14ac:dyDescent="0.2">
      <c r="F260" s="147"/>
      <c r="G260" s="147"/>
      <c r="H260" s="112"/>
      <c r="I260" s="112"/>
      <c r="M260" s="112"/>
      <c r="N260" s="112"/>
      <c r="T260" s="27">
        <f>_xll.qlCalendarAdvance(Calendar,T259,"1D","f")</f>
        <v>43102</v>
      </c>
      <c r="U260" s="3">
        <f>_xll.qlInterpolationInterpolate(B3Minterpolation,T260,TRUE)</f>
        <v>3.6323170047706911E-3</v>
      </c>
      <c r="Z260" s="112"/>
      <c r="AA260" s="112"/>
    </row>
    <row r="261" spans="6:27" ht="11.25" customHeight="1" x14ac:dyDescent="0.2">
      <c r="F261" s="147"/>
      <c r="G261" s="147"/>
      <c r="H261" s="112"/>
      <c r="I261" s="112"/>
      <c r="M261" s="112"/>
      <c r="N261" s="112"/>
      <c r="T261" s="27">
        <f>_xll.qlCalendarAdvance(Calendar,T260,"1D","f")</f>
        <v>43103</v>
      </c>
      <c r="U261" s="3">
        <f>_xll.qlInterpolationInterpolate(B3Minterpolation,T261,TRUE)</f>
        <v>3.6339203651659818E-3</v>
      </c>
      <c r="Z261" s="112"/>
      <c r="AA261" s="112"/>
    </row>
    <row r="262" spans="6:27" ht="11.25" customHeight="1" x14ac:dyDescent="0.2">
      <c r="F262" s="147"/>
      <c r="G262" s="147"/>
      <c r="H262" s="112"/>
      <c r="I262" s="112"/>
      <c r="M262" s="112"/>
      <c r="N262" s="112"/>
      <c r="T262" s="27">
        <f>_xll.qlCalendarAdvance(Calendar,T261,"1D","f")</f>
        <v>43104</v>
      </c>
      <c r="U262" s="3">
        <f>_xll.qlInterpolationInterpolate(B3Minterpolation,T262,TRUE)</f>
        <v>3.6355215599945994E-3</v>
      </c>
      <c r="Z262" s="112"/>
      <c r="AA262" s="112"/>
    </row>
    <row r="263" spans="6:27" ht="11.25" customHeight="1" x14ac:dyDescent="0.2">
      <c r="F263" s="147"/>
      <c r="G263" s="147"/>
      <c r="H263" s="112"/>
      <c r="I263" s="112"/>
      <c r="M263" s="112"/>
      <c r="N263" s="112"/>
      <c r="T263" s="27">
        <f>_xll.qlCalendarAdvance(Calendar,T262,"1D","f")</f>
        <v>43105</v>
      </c>
      <c r="U263" s="3">
        <f>_xll.qlInterpolationInterpolate(B3Minterpolation,T263,TRUE)</f>
        <v>3.6371205657110502E-3</v>
      </c>
      <c r="Z263" s="112"/>
      <c r="AA263" s="112"/>
    </row>
    <row r="264" spans="6:27" ht="11.25" customHeight="1" x14ac:dyDescent="0.2">
      <c r="F264" s="147"/>
      <c r="G264" s="147"/>
      <c r="H264" s="112"/>
      <c r="I264" s="112"/>
      <c r="M264" s="112"/>
      <c r="N264" s="112"/>
      <c r="T264" s="27">
        <f>_xll.qlCalendarAdvance(Calendar,T263,"1D","f")</f>
        <v>43108</v>
      </c>
      <c r="U264" s="3">
        <f>_xll.qlInterpolationInterpolate(B3Minterpolation,T264,TRUE)</f>
        <v>3.6419042127324641E-3</v>
      </c>
      <c r="Z264" s="112"/>
      <c r="AA264" s="112"/>
    </row>
    <row r="265" spans="6:27" ht="11.25" customHeight="1" x14ac:dyDescent="0.2">
      <c r="F265" s="147"/>
      <c r="G265" s="147"/>
      <c r="H265" s="112"/>
      <c r="I265" s="112"/>
      <c r="M265" s="112"/>
      <c r="N265" s="112"/>
      <c r="T265" s="27">
        <f>_xll.qlCalendarAdvance(Calendar,T264,"1D","f")</f>
        <v>43109</v>
      </c>
      <c r="U265" s="3">
        <f>_xll.qlInterpolationInterpolate(B3Minterpolation,T265,TRUE)</f>
        <v>3.64349422654531E-3</v>
      </c>
      <c r="Z265" s="112"/>
      <c r="AA265" s="112"/>
    </row>
    <row r="266" spans="6:27" ht="11.25" customHeight="1" x14ac:dyDescent="0.2">
      <c r="F266" s="147"/>
      <c r="G266" s="147"/>
      <c r="H266" s="112"/>
      <c r="I266" s="112"/>
      <c r="M266" s="112"/>
      <c r="N266" s="112"/>
      <c r="T266" s="27">
        <f>_xll.qlCalendarAdvance(Calendar,T265,"1D","f")</f>
        <v>43110</v>
      </c>
      <c r="U266" s="3">
        <f>_xll.qlInterpolationInterpolate(B3Minterpolation,T266,TRUE)</f>
        <v>3.64508193351852E-3</v>
      </c>
      <c r="Z266" s="112"/>
      <c r="AA266" s="112"/>
    </row>
    <row r="267" spans="6:27" ht="11.25" customHeight="1" x14ac:dyDescent="0.2">
      <c r="F267" s="147"/>
      <c r="G267" s="147"/>
      <c r="H267" s="112"/>
      <c r="I267" s="112"/>
      <c r="M267" s="112"/>
      <c r="N267" s="112"/>
      <c r="T267" s="27">
        <f>_xll.qlCalendarAdvance(Calendar,T266,"1D","f")</f>
        <v>43111</v>
      </c>
      <c r="U267" s="3">
        <f>_xll.qlInterpolationInterpolate(B3Minterpolation,T267,TRUE)</f>
        <v>3.6466673101066003E-3</v>
      </c>
      <c r="Z267" s="112"/>
      <c r="AA267" s="112"/>
    </row>
    <row r="268" spans="6:27" ht="11.25" customHeight="1" x14ac:dyDescent="0.2">
      <c r="F268" s="147"/>
      <c r="G268" s="147"/>
      <c r="H268" s="112"/>
      <c r="I268" s="112"/>
      <c r="M268" s="112"/>
      <c r="N268" s="112"/>
      <c r="T268" s="27">
        <f>_xll.qlCalendarAdvance(Calendar,T267,"1D","f")</f>
        <v>43112</v>
      </c>
      <c r="U268" s="3">
        <f>_xll.qlInterpolationInterpolate(B3Minterpolation,T268,TRUE)</f>
        <v>3.6482503327640572E-3</v>
      </c>
      <c r="Z268" s="112"/>
      <c r="AA268" s="112"/>
    </row>
    <row r="269" spans="6:27" ht="11.25" customHeight="1" x14ac:dyDescent="0.2">
      <c r="F269" s="147"/>
      <c r="G269" s="147"/>
      <c r="H269" s="112"/>
      <c r="I269" s="112"/>
      <c r="M269" s="112"/>
      <c r="N269" s="112"/>
      <c r="T269" s="27">
        <f>_xll.qlCalendarAdvance(Calendar,T268,"1D","f")</f>
        <v>43115</v>
      </c>
      <c r="U269" s="3">
        <f>_xll.qlInterpolationInterpolate(B3Minterpolation,T269,TRUE)</f>
        <v>3.6529850416977495E-3</v>
      </c>
      <c r="Z269" s="112"/>
      <c r="AA269" s="112"/>
    </row>
    <row r="270" spans="6:27" ht="11.25" customHeight="1" x14ac:dyDescent="0.2">
      <c r="F270" s="147"/>
      <c r="G270" s="147"/>
      <c r="H270" s="112"/>
      <c r="I270" s="112"/>
      <c r="M270" s="112"/>
      <c r="N270" s="112"/>
      <c r="T270" s="27">
        <f>_xll.qlCalendarAdvance(Calendar,T269,"1D","f")</f>
        <v>43116</v>
      </c>
      <c r="U270" s="3">
        <f>_xll.qlInterpolationInterpolate(B3Minterpolation,T270,TRUE)</f>
        <v>3.6545584131777746E-3</v>
      </c>
      <c r="Z270" s="112"/>
      <c r="AA270" s="112"/>
    </row>
    <row r="271" spans="6:27" ht="11.25" customHeight="1" x14ac:dyDescent="0.2">
      <c r="F271" s="147"/>
      <c r="G271" s="147"/>
      <c r="H271" s="112"/>
      <c r="I271" s="112"/>
      <c r="M271" s="112"/>
      <c r="N271" s="112"/>
      <c r="T271" s="27">
        <f>_xll.qlCalendarAdvance(Calendar,T270,"1D","f")</f>
        <v>43117</v>
      </c>
      <c r="U271" s="3">
        <f>_xll.qlInterpolationInterpolate(B3Minterpolation,T271,TRUE)</f>
        <v>3.6561293129997075E-3</v>
      </c>
      <c r="Z271" s="112"/>
      <c r="AA271" s="112"/>
    </row>
    <row r="272" spans="6:27" ht="11.25" customHeight="1" x14ac:dyDescent="0.2">
      <c r="F272" s="147"/>
      <c r="G272" s="147"/>
      <c r="H272" s="112"/>
      <c r="I272" s="112"/>
      <c r="M272" s="112"/>
      <c r="N272" s="112"/>
      <c r="T272" s="27">
        <f>_xll.qlCalendarAdvance(Calendar,T271,"1D","f")</f>
        <v>43118</v>
      </c>
      <c r="U272" s="3">
        <f>_xll.qlInterpolationInterpolate(B3Minterpolation,T272,TRUE)</f>
        <v>3.6576977176180541E-3</v>
      </c>
      <c r="Z272" s="112"/>
      <c r="AA272" s="112"/>
    </row>
    <row r="273" spans="6:27" ht="11.25" customHeight="1" x14ac:dyDescent="0.2">
      <c r="F273" s="147"/>
      <c r="G273" s="147"/>
      <c r="H273" s="112"/>
      <c r="I273" s="112"/>
      <c r="M273" s="112"/>
      <c r="N273" s="112"/>
      <c r="T273" s="27">
        <f>_xll.qlCalendarAdvance(Calendar,T272,"1D","f")</f>
        <v>43119</v>
      </c>
      <c r="U273" s="3">
        <f>_xll.qlInterpolationInterpolate(B3Minterpolation,T273,TRUE)</f>
        <v>3.6592636034873207E-3</v>
      </c>
      <c r="Z273" s="112"/>
      <c r="AA273" s="112"/>
    </row>
    <row r="274" spans="6:27" ht="11.25" customHeight="1" x14ac:dyDescent="0.2">
      <c r="F274" s="147"/>
      <c r="G274" s="147"/>
      <c r="H274" s="112"/>
      <c r="I274" s="112"/>
      <c r="M274" s="112"/>
      <c r="N274" s="112"/>
      <c r="T274" s="27">
        <f>_xll.qlCalendarAdvance(Calendar,T273,"1D","f")</f>
        <v>43122</v>
      </c>
      <c r="U274" s="3">
        <f>_xll.qlInterpolationInterpolate(B3Minterpolation,T274,TRUE)</f>
        <v>3.6639459131457028E-3</v>
      </c>
      <c r="Z274" s="112"/>
      <c r="AA274" s="112"/>
    </row>
    <row r="275" spans="6:27" ht="11.25" customHeight="1" x14ac:dyDescent="0.2">
      <c r="F275" s="147"/>
      <c r="G275" s="147"/>
      <c r="H275" s="112"/>
      <c r="I275" s="112"/>
      <c r="M275" s="112"/>
      <c r="N275" s="112"/>
      <c r="T275" s="27">
        <f>_xll.qlCalendarAdvance(Calendar,T274,"1D","f")</f>
        <v>43123</v>
      </c>
      <c r="U275" s="3">
        <f>_xll.qlInterpolationInterpolate(B3Minterpolation,T275,TRUE)</f>
        <v>3.6655014885637115E-3</v>
      </c>
      <c r="Z275" s="112"/>
      <c r="AA275" s="112"/>
    </row>
    <row r="276" spans="6:27" ht="11.25" customHeight="1" x14ac:dyDescent="0.2">
      <c r="F276" s="147"/>
      <c r="G276" s="147"/>
      <c r="H276" s="112"/>
      <c r="I276" s="112"/>
      <c r="M276" s="112"/>
      <c r="N276" s="112"/>
      <c r="T276" s="27">
        <f>_xll.qlCalendarAdvance(Calendar,T275,"1D","f")</f>
        <v>43124</v>
      </c>
      <c r="U276" s="3">
        <f>_xll.qlInterpolationInterpolate(B3Minterpolation,T276,TRUE)</f>
        <v>3.6670544275051709E-3</v>
      </c>
      <c r="Z276" s="112"/>
      <c r="AA276" s="112"/>
    </row>
    <row r="277" spans="6:27" ht="11.25" customHeight="1" x14ac:dyDescent="0.2">
      <c r="F277" s="147"/>
      <c r="G277" s="147"/>
      <c r="H277" s="112"/>
      <c r="I277" s="112"/>
      <c r="M277" s="112"/>
      <c r="N277" s="112"/>
      <c r="T277" s="27">
        <f>_xll.qlCalendarAdvance(Calendar,T276,"1D","f")</f>
        <v>43125</v>
      </c>
      <c r="U277" s="3">
        <f>_xll.qlInterpolationInterpolate(B3Minterpolation,T277,TRUE)</f>
        <v>3.6686047064245875E-3</v>
      </c>
      <c r="Z277" s="112"/>
      <c r="AA277" s="112"/>
    </row>
    <row r="278" spans="6:27" ht="11.25" customHeight="1" x14ac:dyDescent="0.2">
      <c r="F278" s="147"/>
      <c r="G278" s="147"/>
      <c r="H278" s="112"/>
      <c r="I278" s="112"/>
      <c r="M278" s="112"/>
      <c r="N278" s="112"/>
      <c r="T278" s="27">
        <f>_xll.qlCalendarAdvance(Calendar,T277,"1D","f")</f>
        <v>43126</v>
      </c>
      <c r="U278" s="3">
        <f>_xll.qlInterpolationInterpolate(B3Minterpolation,T278,TRUE)</f>
        <v>3.6701523017764674E-3</v>
      </c>
      <c r="Z278" s="112"/>
      <c r="AA278" s="112"/>
    </row>
    <row r="279" spans="6:27" ht="11.25" customHeight="1" x14ac:dyDescent="0.2">
      <c r="F279" s="147"/>
      <c r="G279" s="147"/>
      <c r="H279" s="112"/>
      <c r="I279" s="112"/>
      <c r="M279" s="112"/>
      <c r="N279" s="112"/>
      <c r="T279" s="27">
        <f>_xll.qlCalendarAdvance(Calendar,T278,"1D","f")</f>
        <v>43129</v>
      </c>
      <c r="U279" s="3">
        <f>_xll.qlInterpolationInterpolate(B3Minterpolation,T279,TRUE)</f>
        <v>3.6747787509719501E-3</v>
      </c>
      <c r="Z279" s="112"/>
      <c r="AA279" s="112"/>
    </row>
    <row r="280" spans="6:27" ht="11.25" customHeight="1" x14ac:dyDescent="0.2">
      <c r="F280" s="147"/>
      <c r="G280" s="147"/>
      <c r="H280" s="112"/>
      <c r="I280" s="112"/>
      <c r="M280" s="112"/>
      <c r="N280" s="112"/>
      <c r="T280" s="27">
        <f>_xll.qlCalendarAdvance(Calendar,T279,"1D","f")</f>
        <v>43130</v>
      </c>
      <c r="U280" s="3">
        <f>_xll.qlInterpolationInterpolate(B3Minterpolation,T280,TRUE)</f>
        <v>3.6763153765987456E-3</v>
      </c>
      <c r="Z280" s="112"/>
      <c r="AA280" s="112"/>
    </row>
    <row r="281" spans="6:27" ht="11.25" customHeight="1" x14ac:dyDescent="0.2">
      <c r="F281" s="147"/>
      <c r="G281" s="147"/>
      <c r="H281" s="112"/>
      <c r="I281" s="112"/>
      <c r="M281" s="112"/>
      <c r="N281" s="112"/>
      <c r="T281" s="27">
        <f>_xll.qlCalendarAdvance(Calendar,T280,"1D","f")</f>
        <v>43131</v>
      </c>
      <c r="U281" s="3">
        <f>_xll.qlInterpolationInterpolate(B3Minterpolation,T281,TRUE)</f>
        <v>3.6778492009305352E-3</v>
      </c>
      <c r="Z281" s="112"/>
      <c r="AA281" s="112"/>
    </row>
    <row r="282" spans="6:27" ht="11.25" customHeight="1" x14ac:dyDescent="0.2">
      <c r="F282" s="147"/>
      <c r="G282" s="147"/>
      <c r="H282" s="112"/>
      <c r="I282" s="112"/>
      <c r="M282" s="112"/>
      <c r="N282" s="112"/>
      <c r="T282" s="27">
        <f>_xll.qlCalendarAdvance(Calendar,T281,"1D","f")</f>
        <v>43132</v>
      </c>
      <c r="U282" s="3">
        <f>_xll.qlInterpolationInterpolate(B3Minterpolation,T282,TRUE)</f>
        <v>3.6793802004218257E-3</v>
      </c>
      <c r="Z282" s="112"/>
      <c r="AA282" s="112"/>
    </row>
    <row r="283" spans="6:27" ht="11.25" customHeight="1" x14ac:dyDescent="0.2">
      <c r="F283" s="147"/>
      <c r="G283" s="147"/>
      <c r="H283" s="112"/>
      <c r="I283" s="112"/>
      <c r="M283" s="112"/>
      <c r="N283" s="112"/>
      <c r="T283" s="27">
        <f>_xll.qlCalendarAdvance(Calendar,T282,"1D","f")</f>
        <v>43133</v>
      </c>
      <c r="U283" s="3">
        <f>_xll.qlInterpolationInterpolate(B3Minterpolation,T283,TRUE)</f>
        <v>3.680908351527123E-3</v>
      </c>
      <c r="Z283" s="112"/>
      <c r="AA283" s="112"/>
    </row>
    <row r="284" spans="6:27" ht="11.25" customHeight="1" x14ac:dyDescent="0.2">
      <c r="F284" s="147"/>
      <c r="G284" s="147"/>
      <c r="H284" s="112"/>
      <c r="I284" s="112"/>
      <c r="M284" s="112"/>
      <c r="N284" s="112"/>
      <c r="T284" s="27">
        <f>_xll.qlCalendarAdvance(Calendar,T283,"1D","f")</f>
        <v>43136</v>
      </c>
      <c r="U284" s="3">
        <f>_xll.qlInterpolationInterpolate(B3Minterpolation,T284,TRUE)</f>
        <v>3.6854754790721172E-3</v>
      </c>
      <c r="Z284" s="112"/>
      <c r="AA284" s="112"/>
    </row>
    <row r="285" spans="6:27" ht="11.25" customHeight="1" x14ac:dyDescent="0.2">
      <c r="F285" s="147"/>
      <c r="G285" s="147"/>
      <c r="H285" s="112"/>
      <c r="I285" s="112"/>
      <c r="M285" s="112"/>
      <c r="N285" s="112"/>
      <c r="T285" s="27">
        <f>_xll.qlCalendarAdvance(Calendar,T284,"1D","f")</f>
        <v>43137</v>
      </c>
      <c r="U285" s="3">
        <f>_xll.qlInterpolationInterpolate(B3Minterpolation,T285,TRUE)</f>
        <v>3.6869920011785031E-3</v>
      </c>
      <c r="Z285" s="112"/>
      <c r="AA285" s="112"/>
    </row>
    <row r="286" spans="6:27" ht="11.25" customHeight="1" x14ac:dyDescent="0.2">
      <c r="F286" s="147"/>
      <c r="G286" s="147"/>
      <c r="H286" s="112"/>
      <c r="I286" s="112"/>
      <c r="M286" s="112"/>
      <c r="N286" s="112"/>
      <c r="T286" s="27">
        <f>_xll.qlCalendarAdvance(Calendar,T285,"1D","f")</f>
        <v>43138</v>
      </c>
      <c r="U286" s="3">
        <f>_xll.qlInterpolationInterpolate(B3Minterpolation,T286,TRUE)</f>
        <v>3.6885055571714274E-3</v>
      </c>
      <c r="Z286" s="112"/>
      <c r="AA286" s="112"/>
    </row>
    <row r="287" spans="6:27" ht="11.25" customHeight="1" x14ac:dyDescent="0.2">
      <c r="F287" s="147"/>
      <c r="G287" s="147"/>
      <c r="H287" s="112"/>
      <c r="I287" s="112"/>
      <c r="M287" s="112"/>
      <c r="N287" s="112"/>
      <c r="T287" s="27">
        <f>_xll.qlCalendarAdvance(Calendar,T286,"1D","f")</f>
        <v>43139</v>
      </c>
      <c r="U287" s="3">
        <f>_xll.qlInterpolationInterpolate(B3Minterpolation,T287,TRUE)</f>
        <v>3.6900161235053951E-3</v>
      </c>
      <c r="Z287" s="112"/>
      <c r="AA287" s="112"/>
    </row>
    <row r="288" spans="6:27" ht="11.25" customHeight="1" x14ac:dyDescent="0.2">
      <c r="F288" s="147"/>
      <c r="G288" s="147"/>
      <c r="H288" s="112"/>
      <c r="I288" s="112"/>
      <c r="M288" s="112"/>
      <c r="N288" s="112"/>
      <c r="T288" s="27">
        <f>_xll.qlCalendarAdvance(Calendar,T287,"1D","f")</f>
        <v>43140</v>
      </c>
      <c r="U288" s="3">
        <f>_xll.qlInterpolationInterpolate(B3Minterpolation,T288,TRUE)</f>
        <v>3.691523676634913E-3</v>
      </c>
      <c r="Z288" s="112"/>
      <c r="AA288" s="112"/>
    </row>
    <row r="289" spans="6:27" ht="11.25" customHeight="1" x14ac:dyDescent="0.2">
      <c r="F289" s="147"/>
      <c r="G289" s="147"/>
      <c r="H289" s="112"/>
      <c r="I289" s="112"/>
      <c r="M289" s="112"/>
      <c r="N289" s="112"/>
      <c r="T289" s="71">
        <f>_xll.qlCalendarAdvance(Calendar,T288,"1D","f")</f>
        <v>43143</v>
      </c>
      <c r="U289" s="60">
        <f>_xll.qlInterpolationInterpolate(B3Minterpolation,T289,TRUE)</f>
        <v>3.6960280213418299E-3</v>
      </c>
      <c r="Z289" s="112"/>
      <c r="AA289" s="112"/>
    </row>
    <row r="290" spans="6:27" ht="11.25" customHeight="1" x14ac:dyDescent="0.2">
      <c r="F290" s="147"/>
      <c r="G290" s="147"/>
      <c r="H290" s="112"/>
      <c r="I290" s="112"/>
      <c r="M290" s="112"/>
      <c r="N290" s="112"/>
      <c r="T290" s="149"/>
      <c r="U290" s="149"/>
      <c r="Z290" s="112"/>
      <c r="AA290" s="112"/>
    </row>
    <row r="291" spans="6:27" ht="11.25" customHeight="1" x14ac:dyDescent="0.2">
      <c r="F291" s="147"/>
      <c r="G291" s="147"/>
      <c r="H291" s="112"/>
      <c r="I291" s="112"/>
      <c r="M291" s="112"/>
      <c r="N291" s="112"/>
      <c r="T291" s="149"/>
      <c r="U291" s="149"/>
      <c r="Z291" s="112"/>
      <c r="AA291" s="112"/>
    </row>
    <row r="292" spans="6:27" ht="11.25" customHeight="1" x14ac:dyDescent="0.2">
      <c r="F292" s="147"/>
      <c r="G292" s="147"/>
      <c r="H292" s="112"/>
      <c r="I292" s="112"/>
      <c r="M292" s="112"/>
      <c r="N292" s="112"/>
      <c r="T292" s="149"/>
      <c r="U292" s="149"/>
      <c r="Z292" s="112"/>
      <c r="AA292" s="112"/>
    </row>
    <row r="293" spans="6:27" ht="11.25" customHeight="1" x14ac:dyDescent="0.2">
      <c r="F293" s="147"/>
      <c r="G293" s="147"/>
      <c r="H293" s="112"/>
      <c r="I293" s="112"/>
      <c r="M293" s="112"/>
      <c r="N293" s="112"/>
      <c r="T293" s="149"/>
      <c r="U293" s="149"/>
      <c r="Z293" s="112"/>
      <c r="AA293" s="112"/>
    </row>
    <row r="294" spans="6:27" ht="11.25" customHeight="1" x14ac:dyDescent="0.2">
      <c r="F294" s="147"/>
      <c r="G294" s="147"/>
      <c r="H294" s="112"/>
      <c r="I294" s="112"/>
      <c r="M294" s="112"/>
      <c r="N294" s="112"/>
      <c r="T294" s="149"/>
      <c r="U294" s="149"/>
      <c r="Z294" s="112"/>
      <c r="AA294" s="112"/>
    </row>
    <row r="295" spans="6:27" ht="11.25" customHeight="1" x14ac:dyDescent="0.2">
      <c r="F295" s="147"/>
      <c r="G295" s="147"/>
      <c r="H295" s="112"/>
      <c r="I295" s="112"/>
      <c r="M295" s="112"/>
      <c r="N295" s="112"/>
      <c r="T295" s="149"/>
      <c r="U295" s="149"/>
      <c r="Z295" s="112"/>
      <c r="AA295" s="112"/>
    </row>
    <row r="296" spans="6:27" ht="11.25" customHeight="1" x14ac:dyDescent="0.2">
      <c r="F296" s="147"/>
      <c r="G296" s="147"/>
      <c r="H296" s="112"/>
      <c r="I296" s="112"/>
      <c r="M296" s="112"/>
      <c r="N296" s="112"/>
      <c r="T296" s="149"/>
      <c r="U296" s="149"/>
      <c r="Z296" s="112"/>
      <c r="AA296" s="112"/>
    </row>
    <row r="297" spans="6:27" ht="11.25" customHeight="1" x14ac:dyDescent="0.2">
      <c r="F297" s="147"/>
      <c r="G297" s="147"/>
      <c r="H297" s="112"/>
      <c r="I297" s="112"/>
      <c r="M297" s="112"/>
      <c r="N297" s="112"/>
      <c r="T297" s="149"/>
      <c r="U297" s="149"/>
      <c r="Z297" s="112"/>
      <c r="AA297" s="112"/>
    </row>
    <row r="298" spans="6:27" ht="11.25" customHeight="1" x14ac:dyDescent="0.2">
      <c r="F298" s="147"/>
      <c r="G298" s="147"/>
      <c r="H298" s="112"/>
      <c r="I298" s="112"/>
      <c r="M298" s="112"/>
      <c r="N298" s="112"/>
      <c r="T298" s="149"/>
      <c r="U298" s="149"/>
      <c r="Z298" s="112"/>
      <c r="AA298" s="112"/>
    </row>
    <row r="299" spans="6:27" ht="11.25" customHeight="1" x14ac:dyDescent="0.2">
      <c r="F299" s="147"/>
      <c r="G299" s="147"/>
      <c r="H299" s="112"/>
      <c r="I299" s="112"/>
      <c r="M299" s="112"/>
      <c r="N299" s="112"/>
      <c r="T299" s="149"/>
      <c r="U299" s="149"/>
      <c r="Z299" s="112"/>
      <c r="AA299" s="112"/>
    </row>
    <row r="300" spans="6:27" ht="11.25" customHeight="1" x14ac:dyDescent="0.2">
      <c r="F300" s="147"/>
      <c r="G300" s="147"/>
      <c r="H300" s="112"/>
      <c r="I300" s="112"/>
      <c r="M300" s="112"/>
      <c r="N300" s="112"/>
      <c r="T300" s="149"/>
      <c r="U300" s="149"/>
      <c r="Z300" s="112"/>
      <c r="AA300" s="112"/>
    </row>
    <row r="301" spans="6:27" ht="11.25" customHeight="1" x14ac:dyDescent="0.2">
      <c r="F301" s="147"/>
      <c r="G301" s="147"/>
      <c r="H301" s="112"/>
      <c r="I301" s="112"/>
      <c r="M301" s="112"/>
      <c r="N301" s="112"/>
      <c r="T301" s="149"/>
      <c r="U301" s="149"/>
      <c r="Z301" s="112"/>
      <c r="AA301" s="112"/>
    </row>
    <row r="302" spans="6:27" ht="11.25" customHeight="1" x14ac:dyDescent="0.2">
      <c r="F302" s="147"/>
      <c r="G302" s="147"/>
      <c r="H302" s="112"/>
      <c r="I302" s="112"/>
      <c r="M302" s="112"/>
      <c r="N302" s="112"/>
      <c r="T302" s="149"/>
      <c r="U302" s="149"/>
      <c r="Z302" s="112"/>
      <c r="AA302" s="112"/>
    </row>
    <row r="303" spans="6:27" ht="11.25" customHeight="1" x14ac:dyDescent="0.2">
      <c r="F303" s="147"/>
      <c r="G303" s="147"/>
      <c r="H303" s="112"/>
      <c r="I303" s="112"/>
      <c r="M303" s="112"/>
      <c r="N303" s="112"/>
      <c r="T303" s="149"/>
      <c r="U303" s="149"/>
      <c r="Z303" s="112"/>
      <c r="AA303" s="112"/>
    </row>
    <row r="304" spans="6:27" ht="11.25" customHeight="1" x14ac:dyDescent="0.2">
      <c r="F304" s="147"/>
      <c r="G304" s="147"/>
      <c r="H304" s="112"/>
      <c r="I304" s="112"/>
      <c r="M304" s="112"/>
      <c r="N304" s="112"/>
      <c r="T304" s="149"/>
      <c r="U304" s="149"/>
      <c r="Z304" s="112"/>
      <c r="AA304" s="112"/>
    </row>
    <row r="305" spans="6:27" ht="11.25" customHeight="1" x14ac:dyDescent="0.2">
      <c r="F305" s="147"/>
      <c r="G305" s="147"/>
      <c r="H305" s="112"/>
      <c r="I305" s="112"/>
      <c r="M305" s="112"/>
      <c r="N305" s="112"/>
      <c r="T305" s="149"/>
      <c r="U305" s="149"/>
      <c r="Z305" s="112"/>
      <c r="AA305" s="112"/>
    </row>
    <row r="306" spans="6:27" ht="11.25" customHeight="1" x14ac:dyDescent="0.2">
      <c r="F306" s="147"/>
      <c r="G306" s="147"/>
      <c r="H306" s="112"/>
      <c r="I306" s="112"/>
      <c r="M306" s="112"/>
      <c r="N306" s="112"/>
      <c r="T306" s="149"/>
      <c r="U306" s="149"/>
      <c r="Z306" s="112"/>
      <c r="AA306" s="112"/>
    </row>
    <row r="307" spans="6:27" ht="11.25" customHeight="1" x14ac:dyDescent="0.2">
      <c r="F307" s="147"/>
      <c r="G307" s="147"/>
      <c r="H307" s="112"/>
      <c r="I307" s="112"/>
      <c r="M307" s="112"/>
      <c r="N307" s="112"/>
      <c r="T307" s="149"/>
      <c r="U307" s="149"/>
      <c r="Z307" s="112"/>
      <c r="AA307" s="112"/>
    </row>
    <row r="308" spans="6:27" ht="11.25" customHeight="1" x14ac:dyDescent="0.2">
      <c r="F308" s="147"/>
      <c r="G308" s="147"/>
      <c r="H308" s="112"/>
      <c r="I308" s="112"/>
      <c r="M308" s="112"/>
      <c r="N308" s="112"/>
      <c r="T308" s="149"/>
      <c r="U308" s="149"/>
      <c r="Z308" s="112"/>
      <c r="AA308" s="112"/>
    </row>
    <row r="309" spans="6:27" ht="11.25" customHeight="1" x14ac:dyDescent="0.2">
      <c r="F309" s="147"/>
      <c r="G309" s="147"/>
      <c r="H309" s="112"/>
      <c r="I309" s="112"/>
      <c r="M309" s="112"/>
      <c r="N309" s="112"/>
      <c r="T309" s="149"/>
      <c r="U309" s="149"/>
      <c r="Z309" s="112"/>
      <c r="AA309" s="112"/>
    </row>
    <row r="310" spans="6:27" ht="11.25" customHeight="1" x14ac:dyDescent="0.2">
      <c r="F310" s="147"/>
      <c r="G310" s="147"/>
      <c r="H310" s="112"/>
      <c r="I310" s="112"/>
      <c r="M310" s="112"/>
      <c r="N310" s="112"/>
      <c r="T310" s="149"/>
      <c r="U310" s="149"/>
      <c r="Z310" s="112"/>
      <c r="AA310" s="112"/>
    </row>
    <row r="311" spans="6:27" ht="11.25" customHeight="1" x14ac:dyDescent="0.2">
      <c r="F311" s="147"/>
      <c r="G311" s="147"/>
      <c r="H311" s="112"/>
      <c r="I311" s="112"/>
      <c r="M311" s="112"/>
      <c r="N311" s="112"/>
      <c r="T311" s="149"/>
      <c r="U311" s="149"/>
      <c r="Z311" s="112"/>
      <c r="AA311" s="112"/>
    </row>
    <row r="312" spans="6:27" ht="11.25" customHeight="1" x14ac:dyDescent="0.2">
      <c r="F312" s="147"/>
      <c r="G312" s="147"/>
      <c r="H312" s="112"/>
      <c r="I312" s="112"/>
      <c r="M312" s="112"/>
      <c r="N312" s="112"/>
      <c r="T312" s="149"/>
      <c r="U312" s="149"/>
      <c r="Z312" s="112"/>
      <c r="AA312" s="112"/>
    </row>
    <row r="313" spans="6:27" ht="11.25" customHeight="1" x14ac:dyDescent="0.2">
      <c r="F313" s="147"/>
      <c r="G313" s="147"/>
      <c r="H313" s="112"/>
      <c r="I313" s="112"/>
      <c r="M313" s="112"/>
      <c r="N313" s="112"/>
      <c r="T313" s="149"/>
      <c r="U313" s="149"/>
      <c r="Z313" s="112"/>
      <c r="AA313" s="112"/>
    </row>
    <row r="314" spans="6:27" ht="11.25" customHeight="1" x14ac:dyDescent="0.2">
      <c r="F314" s="147"/>
      <c r="G314" s="147"/>
      <c r="H314" s="112"/>
      <c r="I314" s="112"/>
      <c r="M314" s="112"/>
      <c r="N314" s="112"/>
      <c r="T314" s="149"/>
      <c r="U314" s="149"/>
      <c r="Z314" s="112"/>
      <c r="AA314" s="112"/>
    </row>
    <row r="315" spans="6:27" ht="11.25" customHeight="1" x14ac:dyDescent="0.2">
      <c r="F315" s="147"/>
      <c r="G315" s="147"/>
      <c r="H315" s="112"/>
      <c r="I315" s="112"/>
      <c r="M315" s="112"/>
      <c r="N315" s="112"/>
      <c r="T315" s="149"/>
      <c r="U315" s="149"/>
      <c r="Z315" s="112"/>
      <c r="AA315" s="112"/>
    </row>
    <row r="316" spans="6:27" ht="11.25" customHeight="1" x14ac:dyDescent="0.2">
      <c r="F316" s="147"/>
      <c r="G316" s="147"/>
      <c r="H316" s="112"/>
      <c r="I316" s="112"/>
      <c r="M316" s="112"/>
      <c r="N316" s="112"/>
      <c r="T316" s="149"/>
      <c r="U316" s="149"/>
      <c r="Z316" s="112"/>
      <c r="AA316" s="112"/>
    </row>
    <row r="317" spans="6:27" ht="11.25" customHeight="1" x14ac:dyDescent="0.2">
      <c r="F317" s="147"/>
      <c r="G317" s="147"/>
      <c r="H317" s="112"/>
      <c r="I317" s="112"/>
      <c r="M317" s="112"/>
      <c r="N317" s="112"/>
      <c r="T317" s="149"/>
      <c r="U317" s="149"/>
      <c r="Z317" s="112"/>
      <c r="AA317" s="112"/>
    </row>
    <row r="318" spans="6:27" ht="11.25" customHeight="1" x14ac:dyDescent="0.2">
      <c r="F318" s="147"/>
      <c r="G318" s="147"/>
      <c r="H318" s="112"/>
      <c r="I318" s="112"/>
      <c r="M318" s="112"/>
      <c r="N318" s="112"/>
      <c r="T318" s="149"/>
      <c r="U318" s="149"/>
      <c r="Z318" s="112"/>
      <c r="AA318" s="112"/>
    </row>
    <row r="319" spans="6:27" ht="11.25" customHeight="1" x14ac:dyDescent="0.2">
      <c r="F319" s="147"/>
      <c r="G319" s="147"/>
      <c r="H319" s="112"/>
      <c r="I319" s="112"/>
      <c r="M319" s="112"/>
      <c r="N319" s="112"/>
      <c r="T319" s="149"/>
      <c r="U319" s="149"/>
      <c r="Z319" s="112"/>
      <c r="AA319" s="112"/>
    </row>
    <row r="320" spans="6:27" ht="11.25" customHeight="1" x14ac:dyDescent="0.2">
      <c r="F320" s="147"/>
      <c r="G320" s="147"/>
      <c r="H320" s="112"/>
      <c r="I320" s="112"/>
      <c r="M320" s="112"/>
      <c r="N320" s="112"/>
      <c r="T320" s="149"/>
      <c r="U320" s="149"/>
      <c r="Z320" s="112"/>
      <c r="AA320" s="112"/>
    </row>
    <row r="321" spans="6:27" ht="11.25" customHeight="1" x14ac:dyDescent="0.2">
      <c r="F321" s="147"/>
      <c r="G321" s="147"/>
      <c r="H321" s="112"/>
      <c r="I321" s="112"/>
      <c r="M321" s="112"/>
      <c r="N321" s="112"/>
      <c r="T321" s="149"/>
      <c r="U321" s="149"/>
      <c r="Z321" s="112"/>
      <c r="AA321" s="112"/>
    </row>
    <row r="322" spans="6:27" ht="11.25" customHeight="1" x14ac:dyDescent="0.2">
      <c r="F322" s="147"/>
      <c r="G322" s="147"/>
      <c r="H322" s="112"/>
      <c r="I322" s="112"/>
      <c r="M322" s="112"/>
      <c r="N322" s="112"/>
      <c r="T322" s="149"/>
      <c r="U322" s="149"/>
      <c r="Z322" s="112"/>
      <c r="AA322" s="112"/>
    </row>
    <row r="323" spans="6:27" ht="11.25" customHeight="1" x14ac:dyDescent="0.2">
      <c r="F323" s="147"/>
      <c r="G323" s="147"/>
      <c r="H323" s="112"/>
      <c r="I323" s="112"/>
      <c r="M323" s="112"/>
      <c r="N323" s="112"/>
      <c r="T323" s="149"/>
      <c r="U323" s="149"/>
      <c r="Z323" s="112"/>
      <c r="AA323" s="112"/>
    </row>
    <row r="324" spans="6:27" ht="11.25" customHeight="1" x14ac:dyDescent="0.2">
      <c r="F324" s="147"/>
      <c r="G324" s="147"/>
      <c r="H324" s="112"/>
      <c r="I324" s="112"/>
      <c r="M324" s="112"/>
      <c r="N324" s="112"/>
      <c r="T324" s="149"/>
      <c r="U324" s="149"/>
      <c r="Z324" s="112"/>
      <c r="AA324" s="112"/>
    </row>
    <row r="325" spans="6:27" ht="11.25" customHeight="1" x14ac:dyDescent="0.2">
      <c r="F325" s="147"/>
      <c r="G325" s="147"/>
      <c r="H325" s="112"/>
      <c r="I325" s="112"/>
      <c r="M325" s="112"/>
      <c r="N325" s="112"/>
      <c r="T325" s="149"/>
      <c r="U325" s="149"/>
      <c r="Z325" s="112"/>
      <c r="AA325" s="112"/>
    </row>
    <row r="326" spans="6:27" ht="11.25" customHeight="1" x14ac:dyDescent="0.2">
      <c r="F326" s="147"/>
      <c r="G326" s="147"/>
      <c r="H326" s="112"/>
      <c r="I326" s="112"/>
      <c r="M326" s="112"/>
      <c r="N326" s="112"/>
      <c r="T326" s="149"/>
      <c r="U326" s="149"/>
      <c r="Z326" s="112"/>
      <c r="AA326" s="112"/>
    </row>
    <row r="327" spans="6:27" ht="11.25" customHeight="1" x14ac:dyDescent="0.2">
      <c r="F327" s="147"/>
      <c r="G327" s="147"/>
      <c r="H327" s="112"/>
      <c r="I327" s="112"/>
      <c r="M327" s="112"/>
      <c r="N327" s="112"/>
      <c r="T327" s="149"/>
      <c r="U327" s="149"/>
      <c r="Z327" s="112"/>
      <c r="AA327" s="112"/>
    </row>
    <row r="328" spans="6:27" ht="11.25" customHeight="1" x14ac:dyDescent="0.2">
      <c r="F328" s="147"/>
      <c r="G328" s="147"/>
      <c r="H328" s="112"/>
      <c r="I328" s="112"/>
      <c r="M328" s="112"/>
      <c r="N328" s="112"/>
      <c r="T328" s="149"/>
      <c r="U328" s="149"/>
      <c r="Z328" s="112"/>
      <c r="AA328" s="112"/>
    </row>
    <row r="329" spans="6:27" ht="11.25" customHeight="1" x14ac:dyDescent="0.2">
      <c r="F329" s="147"/>
      <c r="G329" s="147"/>
      <c r="H329" s="112"/>
      <c r="I329" s="112"/>
      <c r="M329" s="112"/>
      <c r="N329" s="112"/>
      <c r="T329" s="149"/>
      <c r="U329" s="149"/>
      <c r="Z329" s="112"/>
      <c r="AA329" s="112"/>
    </row>
    <row r="330" spans="6:27" ht="11.25" customHeight="1" x14ac:dyDescent="0.2">
      <c r="F330" s="147"/>
      <c r="G330" s="147"/>
      <c r="H330" s="112"/>
      <c r="I330" s="112"/>
      <c r="M330" s="112"/>
      <c r="N330" s="112"/>
      <c r="T330" s="149"/>
      <c r="U330" s="149"/>
      <c r="Z330" s="112"/>
      <c r="AA330" s="112"/>
    </row>
    <row r="331" spans="6:27" ht="11.25" customHeight="1" x14ac:dyDescent="0.2">
      <c r="F331" s="147"/>
      <c r="G331" s="147"/>
      <c r="H331" s="112"/>
      <c r="I331" s="112"/>
      <c r="M331" s="112"/>
      <c r="N331" s="112"/>
      <c r="T331" s="149"/>
      <c r="U331" s="149"/>
      <c r="Z331" s="112"/>
      <c r="AA331" s="112"/>
    </row>
    <row r="332" spans="6:27" ht="11.25" customHeight="1" x14ac:dyDescent="0.2">
      <c r="F332" s="147"/>
      <c r="G332" s="147"/>
      <c r="H332" s="112"/>
      <c r="I332" s="112"/>
      <c r="M332" s="112"/>
      <c r="N332" s="112"/>
      <c r="T332" s="149"/>
      <c r="U332" s="149"/>
      <c r="Z332" s="112"/>
      <c r="AA332" s="112"/>
    </row>
    <row r="333" spans="6:27" ht="11.25" customHeight="1" x14ac:dyDescent="0.2">
      <c r="F333" s="147"/>
      <c r="G333" s="147"/>
      <c r="H333" s="112"/>
      <c r="I333" s="112"/>
      <c r="M333" s="112"/>
      <c r="N333" s="112"/>
      <c r="T333" s="149"/>
      <c r="U333" s="149"/>
      <c r="Z333" s="112"/>
      <c r="AA333" s="112"/>
    </row>
    <row r="334" spans="6:27" ht="11.25" customHeight="1" x14ac:dyDescent="0.2">
      <c r="F334" s="147"/>
      <c r="G334" s="147"/>
      <c r="H334" s="112"/>
      <c r="I334" s="112"/>
      <c r="M334" s="112"/>
      <c r="N334" s="112"/>
      <c r="T334" s="149"/>
      <c r="U334" s="149"/>
      <c r="Z334" s="112"/>
      <c r="AA334" s="112"/>
    </row>
    <row r="335" spans="6:27" ht="11.25" customHeight="1" x14ac:dyDescent="0.2">
      <c r="F335" s="147"/>
      <c r="G335" s="147"/>
      <c r="H335" s="112"/>
      <c r="I335" s="112"/>
      <c r="M335" s="112"/>
      <c r="N335" s="112"/>
      <c r="T335" s="149"/>
      <c r="U335" s="149"/>
      <c r="Z335" s="112"/>
      <c r="AA335" s="112"/>
    </row>
    <row r="336" spans="6:27" ht="11.25" customHeight="1" x14ac:dyDescent="0.2">
      <c r="F336" s="147"/>
      <c r="G336" s="147"/>
      <c r="H336" s="112"/>
      <c r="I336" s="112"/>
      <c r="M336" s="112"/>
      <c r="N336" s="112"/>
      <c r="T336" s="149"/>
      <c r="U336" s="149"/>
      <c r="Z336" s="112"/>
      <c r="AA336" s="112"/>
    </row>
    <row r="337" spans="6:27" ht="11.25" customHeight="1" x14ac:dyDescent="0.2">
      <c r="F337" s="147"/>
      <c r="G337" s="147"/>
      <c r="H337" s="112"/>
      <c r="I337" s="112"/>
      <c r="M337" s="112"/>
      <c r="N337" s="112"/>
      <c r="T337" s="149"/>
      <c r="U337" s="149"/>
      <c r="Z337" s="112"/>
      <c r="AA337" s="112"/>
    </row>
    <row r="338" spans="6:27" ht="11.25" customHeight="1" x14ac:dyDescent="0.2">
      <c r="F338" s="147"/>
      <c r="G338" s="147"/>
      <c r="H338" s="112"/>
      <c r="I338" s="112"/>
      <c r="M338" s="112"/>
      <c r="N338" s="112"/>
      <c r="T338" s="149"/>
      <c r="U338" s="149"/>
      <c r="Z338" s="112"/>
      <c r="AA338" s="112"/>
    </row>
    <row r="339" spans="6:27" ht="11.25" customHeight="1" x14ac:dyDescent="0.2">
      <c r="F339" s="147"/>
      <c r="G339" s="147"/>
      <c r="H339" s="112"/>
      <c r="I339" s="112"/>
      <c r="M339" s="112"/>
      <c r="N339" s="112"/>
      <c r="T339" s="149"/>
      <c r="U339" s="149"/>
      <c r="Z339" s="112"/>
      <c r="AA339" s="112"/>
    </row>
    <row r="340" spans="6:27" ht="11.25" customHeight="1" x14ac:dyDescent="0.2">
      <c r="F340" s="147"/>
      <c r="G340" s="147"/>
      <c r="H340" s="112"/>
      <c r="I340" s="112"/>
      <c r="M340" s="112"/>
      <c r="N340" s="112"/>
      <c r="T340" s="149"/>
      <c r="U340" s="149"/>
      <c r="Z340" s="112"/>
      <c r="AA340" s="112"/>
    </row>
    <row r="341" spans="6:27" ht="11.25" customHeight="1" x14ac:dyDescent="0.2">
      <c r="F341" s="147"/>
      <c r="G341" s="147"/>
      <c r="H341" s="112"/>
      <c r="I341" s="112"/>
      <c r="M341" s="112"/>
      <c r="N341" s="112"/>
      <c r="T341" s="149"/>
      <c r="U341" s="149"/>
      <c r="Z341" s="112"/>
      <c r="AA341" s="112"/>
    </row>
    <row r="342" spans="6:27" ht="11.25" customHeight="1" x14ac:dyDescent="0.2">
      <c r="F342" s="147"/>
      <c r="G342" s="147"/>
      <c r="H342" s="112"/>
      <c r="I342" s="112"/>
      <c r="M342" s="112"/>
      <c r="N342" s="112"/>
      <c r="T342" s="149"/>
      <c r="U342" s="149"/>
      <c r="Z342" s="112"/>
      <c r="AA342" s="112"/>
    </row>
    <row r="343" spans="6:27" ht="11.25" customHeight="1" x14ac:dyDescent="0.2">
      <c r="F343" s="147"/>
      <c r="G343" s="147"/>
      <c r="H343" s="112"/>
      <c r="I343" s="112"/>
      <c r="M343" s="112"/>
      <c r="N343" s="112"/>
      <c r="T343" s="149"/>
      <c r="U343" s="149"/>
      <c r="Z343" s="112"/>
      <c r="AA343" s="112"/>
    </row>
    <row r="344" spans="6:27" ht="11.25" customHeight="1" x14ac:dyDescent="0.2">
      <c r="F344" s="147"/>
      <c r="G344" s="147"/>
      <c r="H344" s="112"/>
      <c r="I344" s="112"/>
      <c r="M344" s="112"/>
      <c r="N344" s="112"/>
      <c r="T344" s="149"/>
      <c r="U344" s="149"/>
      <c r="Z344" s="112"/>
      <c r="AA344" s="112"/>
    </row>
    <row r="345" spans="6:27" ht="11.25" customHeight="1" x14ac:dyDescent="0.2">
      <c r="F345" s="147"/>
      <c r="G345" s="147"/>
      <c r="H345" s="112"/>
      <c r="I345" s="112"/>
      <c r="M345" s="112"/>
      <c r="N345" s="112"/>
      <c r="T345" s="149"/>
      <c r="U345" s="149"/>
      <c r="Z345" s="112"/>
      <c r="AA345" s="112"/>
    </row>
    <row r="346" spans="6:27" ht="11.25" customHeight="1" x14ac:dyDescent="0.2">
      <c r="F346" s="147"/>
      <c r="G346" s="147"/>
      <c r="H346" s="112"/>
      <c r="I346" s="112"/>
      <c r="M346" s="112"/>
      <c r="N346" s="112"/>
      <c r="T346" s="149"/>
      <c r="U346" s="149"/>
      <c r="Z346" s="112"/>
      <c r="AA346" s="112"/>
    </row>
    <row r="347" spans="6:27" ht="11.25" customHeight="1" x14ac:dyDescent="0.2">
      <c r="F347" s="147"/>
      <c r="G347" s="147"/>
      <c r="H347" s="112"/>
      <c r="I347" s="112"/>
      <c r="M347" s="112"/>
      <c r="N347" s="112"/>
      <c r="T347" s="149"/>
      <c r="U347" s="149"/>
      <c r="Z347" s="112"/>
      <c r="AA347" s="112"/>
    </row>
    <row r="348" spans="6:27" ht="11.25" customHeight="1" x14ac:dyDescent="0.2">
      <c r="F348" s="147"/>
      <c r="G348" s="147"/>
      <c r="H348" s="112"/>
      <c r="I348" s="112"/>
      <c r="M348" s="112"/>
      <c r="N348" s="112"/>
      <c r="T348" s="149"/>
      <c r="U348" s="149"/>
      <c r="Z348" s="112"/>
      <c r="AA348" s="112"/>
    </row>
    <row r="349" spans="6:27" ht="11.25" customHeight="1" x14ac:dyDescent="0.2">
      <c r="F349" s="147"/>
      <c r="G349" s="147"/>
      <c r="H349" s="112"/>
      <c r="I349" s="112"/>
      <c r="M349" s="112"/>
      <c r="N349" s="112"/>
      <c r="T349" s="149"/>
      <c r="U349" s="149"/>
      <c r="Z349" s="112"/>
      <c r="AA349" s="112"/>
    </row>
    <row r="350" spans="6:27" ht="11.25" customHeight="1" x14ac:dyDescent="0.2">
      <c r="F350" s="147"/>
      <c r="G350" s="147"/>
      <c r="H350" s="112"/>
      <c r="I350" s="112"/>
      <c r="M350" s="112"/>
      <c r="N350" s="112"/>
      <c r="T350" s="149"/>
      <c r="U350" s="149"/>
      <c r="Z350" s="112"/>
      <c r="AA350" s="112"/>
    </row>
    <row r="351" spans="6:27" ht="11.25" customHeight="1" x14ac:dyDescent="0.2">
      <c r="F351" s="147"/>
      <c r="G351" s="147"/>
      <c r="H351" s="112"/>
      <c r="I351" s="112"/>
      <c r="M351" s="112"/>
      <c r="N351" s="112"/>
      <c r="T351" s="149"/>
      <c r="U351" s="149"/>
      <c r="Z351" s="112"/>
      <c r="AA351" s="112"/>
    </row>
    <row r="352" spans="6:27" ht="11.25" customHeight="1" x14ac:dyDescent="0.2">
      <c r="F352" s="147"/>
      <c r="G352" s="147"/>
      <c r="H352" s="112"/>
      <c r="I352" s="112"/>
      <c r="M352" s="112"/>
      <c r="N352" s="112"/>
      <c r="T352" s="149"/>
      <c r="U352" s="149"/>
      <c r="Z352" s="112"/>
      <c r="AA352" s="112"/>
    </row>
    <row r="353" spans="6:27" ht="11.25" customHeight="1" x14ac:dyDescent="0.2">
      <c r="F353" s="147"/>
      <c r="G353" s="147"/>
      <c r="H353" s="112"/>
      <c r="I353" s="112"/>
      <c r="M353" s="112"/>
      <c r="N353" s="112"/>
      <c r="T353" s="149"/>
      <c r="U353" s="149"/>
      <c r="Z353" s="112"/>
      <c r="AA353" s="112"/>
    </row>
    <row r="354" spans="6:27" ht="11.25" customHeight="1" x14ac:dyDescent="0.2">
      <c r="F354" s="147"/>
      <c r="G354" s="147"/>
      <c r="H354" s="112"/>
      <c r="I354" s="112"/>
      <c r="M354" s="112"/>
      <c r="N354" s="112"/>
      <c r="T354" s="149"/>
      <c r="U354" s="149"/>
      <c r="Z354" s="112"/>
      <c r="AA354" s="112"/>
    </row>
    <row r="355" spans="6:27" ht="11.25" customHeight="1" x14ac:dyDescent="0.2">
      <c r="F355" s="147"/>
      <c r="G355" s="147"/>
      <c r="H355" s="112"/>
      <c r="I355" s="112"/>
      <c r="M355" s="112"/>
      <c r="N355" s="112"/>
      <c r="T355" s="149"/>
      <c r="U355" s="149"/>
      <c r="Z355" s="112"/>
      <c r="AA355" s="112"/>
    </row>
    <row r="356" spans="6:27" ht="11.25" customHeight="1" x14ac:dyDescent="0.2">
      <c r="F356" s="147"/>
      <c r="G356" s="147"/>
      <c r="H356" s="112"/>
      <c r="I356" s="112"/>
      <c r="M356" s="112"/>
      <c r="N356" s="112"/>
      <c r="T356" s="149"/>
      <c r="U356" s="149"/>
      <c r="Z356" s="112"/>
      <c r="AA356" s="112"/>
    </row>
    <row r="357" spans="6:27" ht="11.25" customHeight="1" x14ac:dyDescent="0.2">
      <c r="F357" s="147"/>
      <c r="G357" s="147"/>
      <c r="H357" s="112"/>
      <c r="I357" s="112"/>
      <c r="M357" s="112"/>
      <c r="N357" s="112"/>
      <c r="T357" s="149"/>
      <c r="U357" s="149"/>
      <c r="Z357" s="112"/>
      <c r="AA357" s="112"/>
    </row>
    <row r="358" spans="6:27" ht="11.25" customHeight="1" x14ac:dyDescent="0.2">
      <c r="F358" s="147"/>
      <c r="G358" s="147"/>
      <c r="H358" s="112"/>
      <c r="I358" s="112"/>
      <c r="M358" s="112"/>
      <c r="N358" s="112"/>
      <c r="T358" s="149"/>
      <c r="U358" s="149"/>
      <c r="Z358" s="112"/>
      <c r="AA358" s="112"/>
    </row>
    <row r="359" spans="6:27" ht="11.25" customHeight="1" x14ac:dyDescent="0.2">
      <c r="F359" s="147"/>
      <c r="G359" s="147"/>
      <c r="H359" s="112"/>
      <c r="I359" s="112"/>
      <c r="M359" s="112"/>
      <c r="N359" s="112"/>
      <c r="T359" s="149"/>
      <c r="U359" s="149"/>
      <c r="Z359" s="112"/>
      <c r="AA359" s="112"/>
    </row>
    <row r="360" spans="6:27" ht="11.25" customHeight="1" x14ac:dyDescent="0.2">
      <c r="F360" s="147"/>
      <c r="G360" s="147"/>
      <c r="H360" s="112"/>
      <c r="I360" s="112"/>
      <c r="M360" s="112"/>
      <c r="N360" s="112"/>
      <c r="T360" s="149"/>
      <c r="U360" s="149"/>
      <c r="Z360" s="112"/>
      <c r="AA360" s="112"/>
    </row>
    <row r="361" spans="6:27" ht="11.25" customHeight="1" x14ac:dyDescent="0.2">
      <c r="F361" s="147"/>
      <c r="G361" s="147"/>
      <c r="H361" s="112"/>
      <c r="I361" s="112"/>
      <c r="M361" s="112"/>
      <c r="N361" s="112"/>
      <c r="T361" s="149"/>
      <c r="U361" s="149"/>
      <c r="Z361" s="112"/>
      <c r="AA361" s="112"/>
    </row>
    <row r="362" spans="6:27" ht="11.25" customHeight="1" x14ac:dyDescent="0.2">
      <c r="F362" s="147"/>
      <c r="G362" s="147"/>
      <c r="H362" s="112"/>
      <c r="I362" s="112"/>
      <c r="M362" s="112"/>
      <c r="N362" s="112"/>
      <c r="T362" s="149"/>
      <c r="U362" s="149"/>
      <c r="Z362" s="112"/>
      <c r="AA362" s="112"/>
    </row>
    <row r="363" spans="6:27" ht="11.25" customHeight="1" x14ac:dyDescent="0.2">
      <c r="F363" s="147"/>
      <c r="G363" s="147"/>
      <c r="H363" s="112"/>
      <c r="I363" s="112"/>
      <c r="M363" s="112"/>
      <c r="N363" s="112"/>
      <c r="T363" s="149"/>
      <c r="U363" s="149"/>
      <c r="Z363" s="112"/>
      <c r="AA363" s="112"/>
    </row>
    <row r="364" spans="6:27" ht="11.25" customHeight="1" x14ac:dyDescent="0.2">
      <c r="F364" s="147"/>
      <c r="G364" s="147"/>
      <c r="H364" s="112"/>
      <c r="I364" s="112"/>
      <c r="M364" s="112"/>
      <c r="N364" s="112"/>
      <c r="T364" s="149"/>
      <c r="U364" s="149"/>
      <c r="Z364" s="112"/>
      <c r="AA364" s="112"/>
    </row>
    <row r="365" spans="6:27" ht="11.25" customHeight="1" x14ac:dyDescent="0.2">
      <c r="F365" s="147"/>
      <c r="G365" s="147"/>
      <c r="H365" s="112"/>
      <c r="I365" s="112"/>
      <c r="M365" s="112"/>
      <c r="N365" s="112"/>
      <c r="T365" s="149"/>
      <c r="U365" s="149"/>
      <c r="Z365" s="112"/>
      <c r="AA365" s="112"/>
    </row>
    <row r="366" spans="6:27" ht="11.25" customHeight="1" x14ac:dyDescent="0.2">
      <c r="F366" s="147"/>
      <c r="G366" s="147"/>
      <c r="H366" s="112"/>
      <c r="I366" s="112"/>
      <c r="M366" s="112"/>
      <c r="N366" s="112"/>
      <c r="T366" s="149"/>
      <c r="U366" s="149"/>
      <c r="Z366" s="112"/>
      <c r="AA366" s="112"/>
    </row>
    <row r="367" spans="6:27" ht="11.25" customHeight="1" x14ac:dyDescent="0.2">
      <c r="F367" s="147"/>
      <c r="G367" s="147"/>
      <c r="H367" s="112"/>
      <c r="I367" s="112"/>
      <c r="M367" s="112"/>
      <c r="N367" s="112"/>
      <c r="T367" s="149"/>
      <c r="U367" s="149"/>
      <c r="Z367" s="112"/>
      <c r="AA367" s="112"/>
    </row>
    <row r="368" spans="6:27" ht="11.25" customHeight="1" x14ac:dyDescent="0.2">
      <c r="F368" s="147"/>
      <c r="G368" s="147"/>
      <c r="H368" s="112"/>
      <c r="I368" s="112"/>
      <c r="M368" s="112"/>
      <c r="N368" s="112"/>
      <c r="T368" s="149"/>
      <c r="U368" s="149"/>
      <c r="Z368" s="112"/>
      <c r="AA368" s="112"/>
    </row>
    <row r="369" spans="6:27" ht="11.25" customHeight="1" x14ac:dyDescent="0.2">
      <c r="F369" s="147"/>
      <c r="G369" s="147"/>
      <c r="H369" s="112"/>
      <c r="I369" s="112"/>
      <c r="M369" s="112"/>
      <c r="N369" s="112"/>
      <c r="T369" s="149"/>
      <c r="U369" s="149"/>
      <c r="Z369" s="112"/>
      <c r="AA369" s="112"/>
    </row>
    <row r="370" spans="6:27" ht="11.25" customHeight="1" x14ac:dyDescent="0.2">
      <c r="F370" s="147"/>
      <c r="G370" s="147"/>
      <c r="H370" s="112"/>
      <c r="I370" s="112"/>
      <c r="M370" s="112"/>
      <c r="N370" s="112"/>
      <c r="T370" s="149"/>
      <c r="U370" s="149"/>
      <c r="Z370" s="112"/>
      <c r="AA370" s="112"/>
    </row>
    <row r="371" spans="6:27" ht="11.25" customHeight="1" x14ac:dyDescent="0.2">
      <c r="F371" s="147"/>
      <c r="G371" s="147"/>
      <c r="H371" s="112"/>
      <c r="I371" s="112"/>
      <c r="M371" s="112"/>
      <c r="N371" s="112"/>
      <c r="T371" s="149"/>
      <c r="U371" s="149"/>
      <c r="Z371" s="112"/>
      <c r="AA371" s="112"/>
    </row>
    <row r="372" spans="6:27" ht="11.25" customHeight="1" x14ac:dyDescent="0.2">
      <c r="F372" s="147"/>
      <c r="G372" s="147"/>
      <c r="H372" s="112"/>
      <c r="I372" s="112"/>
      <c r="M372" s="112"/>
      <c r="N372" s="112"/>
      <c r="T372" s="149"/>
      <c r="U372" s="149"/>
      <c r="Z372" s="112"/>
      <c r="AA372" s="112"/>
    </row>
    <row r="373" spans="6:27" ht="11.25" customHeight="1" x14ac:dyDescent="0.2">
      <c r="F373" s="147"/>
      <c r="G373" s="147"/>
      <c r="H373" s="112"/>
      <c r="I373" s="112"/>
      <c r="M373" s="112"/>
      <c r="N373" s="112"/>
      <c r="T373" s="149"/>
      <c r="U373" s="149"/>
      <c r="Z373" s="112"/>
      <c r="AA373" s="112"/>
    </row>
    <row r="374" spans="6:27" ht="11.25" customHeight="1" x14ac:dyDescent="0.2">
      <c r="F374" s="147"/>
      <c r="G374" s="147"/>
      <c r="H374" s="112"/>
      <c r="I374" s="112"/>
      <c r="M374" s="112"/>
      <c r="N374" s="112"/>
      <c r="T374" s="149"/>
      <c r="U374" s="149"/>
      <c r="Z374" s="112"/>
      <c r="AA374" s="112"/>
    </row>
    <row r="375" spans="6:27" ht="11.25" customHeight="1" x14ac:dyDescent="0.2">
      <c r="F375" s="147"/>
      <c r="G375" s="147"/>
      <c r="H375" s="112"/>
      <c r="I375" s="112"/>
      <c r="M375" s="112"/>
      <c r="N375" s="112"/>
      <c r="T375" s="149"/>
      <c r="U375" s="149"/>
      <c r="Z375" s="112"/>
      <c r="AA375" s="112"/>
    </row>
    <row r="376" spans="6:27" ht="11.25" customHeight="1" x14ac:dyDescent="0.2">
      <c r="F376" s="147"/>
      <c r="G376" s="147"/>
      <c r="H376" s="112"/>
      <c r="I376" s="112"/>
      <c r="M376" s="112"/>
      <c r="N376" s="112"/>
      <c r="T376" s="149"/>
      <c r="U376" s="149"/>
      <c r="Z376" s="112"/>
      <c r="AA376" s="112"/>
    </row>
    <row r="377" spans="6:27" ht="11.25" customHeight="1" x14ac:dyDescent="0.2">
      <c r="F377" s="147"/>
      <c r="G377" s="147"/>
      <c r="H377" s="112"/>
      <c r="I377" s="112"/>
      <c r="M377" s="112"/>
      <c r="N377" s="112"/>
      <c r="T377" s="149"/>
      <c r="U377" s="149"/>
      <c r="Z377" s="112"/>
      <c r="AA377" s="112"/>
    </row>
    <row r="378" spans="6:27" ht="11.25" customHeight="1" x14ac:dyDescent="0.2">
      <c r="F378" s="147"/>
      <c r="G378" s="147"/>
      <c r="H378" s="112"/>
      <c r="I378" s="112"/>
      <c r="M378" s="112"/>
      <c r="N378" s="112"/>
      <c r="T378" s="149"/>
      <c r="U378" s="149"/>
      <c r="Z378" s="112"/>
      <c r="AA378" s="112"/>
    </row>
    <row r="379" spans="6:27" ht="11.25" customHeight="1" x14ac:dyDescent="0.2">
      <c r="F379" s="147"/>
      <c r="G379" s="147"/>
      <c r="H379" s="112"/>
      <c r="I379" s="112"/>
      <c r="M379" s="112"/>
      <c r="N379" s="112"/>
      <c r="T379" s="149"/>
      <c r="U379" s="149"/>
      <c r="Z379" s="112"/>
      <c r="AA379" s="112"/>
    </row>
    <row r="380" spans="6:27" ht="11.25" customHeight="1" x14ac:dyDescent="0.2">
      <c r="F380" s="147"/>
      <c r="G380" s="147"/>
      <c r="H380" s="112"/>
      <c r="I380" s="112"/>
      <c r="M380" s="112"/>
      <c r="N380" s="112"/>
      <c r="T380" s="149"/>
      <c r="U380" s="149"/>
      <c r="Z380" s="112"/>
      <c r="AA380" s="112"/>
    </row>
    <row r="381" spans="6:27" ht="11.25" customHeight="1" x14ac:dyDescent="0.2">
      <c r="F381" s="147"/>
      <c r="G381" s="147"/>
      <c r="H381" s="112"/>
      <c r="I381" s="112"/>
      <c r="M381" s="112"/>
      <c r="N381" s="112"/>
      <c r="T381" s="149"/>
      <c r="U381" s="149"/>
      <c r="Z381" s="112"/>
      <c r="AA381" s="112"/>
    </row>
    <row r="382" spans="6:27" ht="11.25" customHeight="1" x14ac:dyDescent="0.2">
      <c r="F382" s="147"/>
      <c r="G382" s="147"/>
      <c r="H382" s="112"/>
      <c r="I382" s="112"/>
      <c r="M382" s="112"/>
      <c r="N382" s="112"/>
      <c r="T382" s="149"/>
      <c r="U382" s="149"/>
      <c r="Z382" s="112"/>
      <c r="AA382" s="112"/>
    </row>
    <row r="383" spans="6:27" ht="11.25" customHeight="1" x14ac:dyDescent="0.2">
      <c r="F383" s="147"/>
      <c r="G383" s="147"/>
      <c r="H383" s="112"/>
      <c r="I383" s="112"/>
      <c r="M383" s="112"/>
      <c r="N383" s="112"/>
      <c r="T383" s="149"/>
      <c r="U383" s="149"/>
      <c r="Z383" s="112"/>
      <c r="AA383" s="112"/>
    </row>
    <row r="384" spans="6:27" ht="11.25" customHeight="1" x14ac:dyDescent="0.2">
      <c r="F384" s="147"/>
      <c r="G384" s="147"/>
      <c r="H384" s="112"/>
      <c r="I384" s="112"/>
      <c r="M384" s="112"/>
      <c r="N384" s="112"/>
      <c r="T384" s="149"/>
      <c r="U384" s="149"/>
      <c r="Z384" s="112"/>
      <c r="AA384" s="112"/>
    </row>
    <row r="385" spans="6:27" ht="11.25" customHeight="1" x14ac:dyDescent="0.2">
      <c r="F385" s="147"/>
      <c r="G385" s="147"/>
      <c r="H385" s="112"/>
      <c r="I385" s="112"/>
      <c r="M385" s="112"/>
      <c r="N385" s="112"/>
      <c r="T385" s="149"/>
      <c r="U385" s="149"/>
      <c r="Z385" s="112"/>
      <c r="AA385" s="112"/>
    </row>
    <row r="386" spans="6:27" ht="11.25" customHeight="1" x14ac:dyDescent="0.2">
      <c r="F386" s="147"/>
      <c r="G386" s="147"/>
      <c r="H386" s="112"/>
      <c r="I386" s="112"/>
      <c r="M386" s="112"/>
      <c r="N386" s="112"/>
      <c r="T386" s="149"/>
      <c r="U386" s="149"/>
      <c r="Z386" s="112"/>
      <c r="AA386" s="112"/>
    </row>
    <row r="387" spans="6:27" ht="11.25" customHeight="1" x14ac:dyDescent="0.2">
      <c r="F387" s="147"/>
      <c r="G387" s="147"/>
      <c r="H387" s="112"/>
      <c r="I387" s="112"/>
      <c r="M387" s="112"/>
      <c r="N387" s="112"/>
      <c r="T387" s="149"/>
      <c r="U387" s="149"/>
      <c r="Z387" s="112"/>
      <c r="AA387" s="112"/>
    </row>
    <row r="388" spans="6:27" ht="11.25" customHeight="1" x14ac:dyDescent="0.2">
      <c r="F388" s="147"/>
      <c r="G388" s="147"/>
      <c r="H388" s="112"/>
      <c r="I388" s="112"/>
      <c r="M388" s="112"/>
      <c r="N388" s="112"/>
      <c r="T388" s="149"/>
      <c r="U388" s="149"/>
      <c r="Z388" s="112"/>
      <c r="AA388" s="112"/>
    </row>
    <row r="389" spans="6:27" ht="11.25" customHeight="1" x14ac:dyDescent="0.2">
      <c r="F389" s="147"/>
      <c r="G389" s="147"/>
      <c r="H389" s="112"/>
      <c r="I389" s="112"/>
      <c r="M389" s="112"/>
      <c r="N389" s="112"/>
      <c r="T389" s="149"/>
      <c r="U389" s="149"/>
      <c r="Z389" s="112"/>
      <c r="AA389" s="112"/>
    </row>
    <row r="390" spans="6:27" ht="11.25" customHeight="1" x14ac:dyDescent="0.2">
      <c r="F390" s="147"/>
      <c r="G390" s="147"/>
      <c r="H390" s="112"/>
      <c r="I390" s="112"/>
      <c r="M390" s="112"/>
      <c r="N390" s="112"/>
      <c r="T390" s="149"/>
      <c r="U390" s="149"/>
      <c r="Z390" s="112"/>
      <c r="AA390" s="112"/>
    </row>
    <row r="391" spans="6:27" ht="11.25" customHeight="1" x14ac:dyDescent="0.2">
      <c r="F391" s="147"/>
      <c r="G391" s="147"/>
      <c r="H391" s="112"/>
      <c r="I391" s="112"/>
      <c r="M391" s="112"/>
      <c r="N391" s="112"/>
      <c r="T391" s="149"/>
      <c r="U391" s="149"/>
      <c r="Z391" s="112"/>
      <c r="AA391" s="112"/>
    </row>
    <row r="392" spans="6:27" ht="11.25" customHeight="1" x14ac:dyDescent="0.2">
      <c r="F392" s="147"/>
      <c r="G392" s="147"/>
      <c r="H392" s="112"/>
      <c r="I392" s="112"/>
      <c r="M392" s="112"/>
      <c r="N392" s="112"/>
      <c r="T392" s="149"/>
      <c r="U392" s="149"/>
      <c r="Z392" s="112"/>
      <c r="AA392" s="112"/>
    </row>
    <row r="393" spans="6:27" ht="11.25" customHeight="1" x14ac:dyDescent="0.2">
      <c r="F393" s="147"/>
      <c r="G393" s="147"/>
      <c r="H393" s="112"/>
      <c r="I393" s="112"/>
      <c r="M393" s="112"/>
      <c r="N393" s="112"/>
      <c r="T393" s="149"/>
      <c r="U393" s="149"/>
      <c r="Z393" s="112"/>
      <c r="AA393" s="112"/>
    </row>
    <row r="394" spans="6:27" ht="11.25" customHeight="1" x14ac:dyDescent="0.2">
      <c r="F394" s="147"/>
      <c r="G394" s="147"/>
      <c r="H394" s="112"/>
      <c r="I394" s="112"/>
      <c r="M394" s="112"/>
      <c r="N394" s="112"/>
      <c r="T394" s="149"/>
      <c r="U394" s="149"/>
      <c r="Z394" s="112"/>
      <c r="AA394" s="112"/>
    </row>
    <row r="395" spans="6:27" ht="11.25" customHeight="1" x14ac:dyDescent="0.2">
      <c r="F395" s="147"/>
      <c r="G395" s="147"/>
      <c r="H395" s="112"/>
      <c r="I395" s="112"/>
      <c r="M395" s="112"/>
      <c r="N395" s="112"/>
      <c r="T395" s="149"/>
      <c r="U395" s="149"/>
      <c r="Z395" s="112"/>
      <c r="AA395" s="112"/>
    </row>
    <row r="396" spans="6:27" ht="11.25" customHeight="1" x14ac:dyDescent="0.2">
      <c r="F396" s="147"/>
      <c r="G396" s="147"/>
      <c r="H396" s="112"/>
      <c r="I396" s="112"/>
      <c r="M396" s="112"/>
      <c r="N396" s="112"/>
      <c r="T396" s="149"/>
      <c r="U396" s="149"/>
      <c r="Z396" s="112"/>
      <c r="AA396" s="112"/>
    </row>
    <row r="397" spans="6:27" ht="11.25" customHeight="1" x14ac:dyDescent="0.2">
      <c r="F397" s="147"/>
      <c r="G397" s="147"/>
      <c r="H397" s="112"/>
      <c r="I397" s="112"/>
      <c r="M397" s="112"/>
      <c r="N397" s="112"/>
      <c r="T397" s="149"/>
      <c r="U397" s="149"/>
      <c r="Z397" s="112"/>
      <c r="AA397" s="112"/>
    </row>
    <row r="398" spans="6:27" ht="11.25" customHeight="1" x14ac:dyDescent="0.2">
      <c r="F398" s="147"/>
      <c r="G398" s="147"/>
      <c r="H398" s="112"/>
      <c r="I398" s="112"/>
      <c r="M398" s="112"/>
      <c r="N398" s="112"/>
      <c r="T398" s="149"/>
      <c r="U398" s="149"/>
      <c r="Z398" s="112"/>
      <c r="AA398" s="112"/>
    </row>
    <row r="399" spans="6:27" ht="11.25" customHeight="1" x14ac:dyDescent="0.2">
      <c r="F399" s="147"/>
      <c r="G399" s="147"/>
      <c r="H399" s="112"/>
      <c r="I399" s="112"/>
      <c r="M399" s="112"/>
      <c r="N399" s="112"/>
      <c r="T399" s="149"/>
      <c r="U399" s="149"/>
      <c r="Z399" s="112"/>
      <c r="AA399" s="112"/>
    </row>
    <row r="400" spans="6:27" ht="11.25" customHeight="1" x14ac:dyDescent="0.2">
      <c r="F400" s="147"/>
      <c r="G400" s="147"/>
      <c r="H400" s="112"/>
      <c r="I400" s="112"/>
      <c r="M400" s="112"/>
      <c r="N400" s="112"/>
      <c r="T400" s="149"/>
      <c r="U400" s="149"/>
      <c r="Z400" s="112"/>
      <c r="AA400" s="112"/>
    </row>
    <row r="401" spans="6:27" ht="11.25" customHeight="1" x14ac:dyDescent="0.2">
      <c r="F401" s="147"/>
      <c r="G401" s="147"/>
      <c r="H401" s="112"/>
      <c r="I401" s="112"/>
      <c r="M401" s="112"/>
      <c r="N401" s="112"/>
      <c r="T401" s="149"/>
      <c r="U401" s="149"/>
      <c r="Z401" s="112"/>
      <c r="AA401" s="112"/>
    </row>
    <row r="402" spans="6:27" ht="11.25" customHeight="1" x14ac:dyDescent="0.2">
      <c r="F402" s="147"/>
      <c r="G402" s="147"/>
      <c r="H402" s="112"/>
      <c r="I402" s="112"/>
      <c r="M402" s="112"/>
      <c r="N402" s="112"/>
      <c r="T402" s="149"/>
      <c r="U402" s="149"/>
      <c r="Z402" s="112"/>
      <c r="AA402" s="112"/>
    </row>
    <row r="403" spans="6:27" ht="11.25" customHeight="1" x14ac:dyDescent="0.2">
      <c r="F403" s="147"/>
      <c r="G403" s="147"/>
      <c r="H403" s="112"/>
      <c r="I403" s="112"/>
      <c r="M403" s="112"/>
      <c r="N403" s="112"/>
      <c r="T403" s="149"/>
      <c r="U403" s="149"/>
      <c r="Z403" s="112"/>
      <c r="AA403" s="112"/>
    </row>
    <row r="404" spans="6:27" ht="11.25" customHeight="1" x14ac:dyDescent="0.2">
      <c r="F404" s="147"/>
      <c r="G404" s="147"/>
      <c r="H404" s="112"/>
      <c r="I404" s="112"/>
      <c r="M404" s="112"/>
      <c r="N404" s="112"/>
      <c r="T404" s="149"/>
      <c r="U404" s="149"/>
      <c r="Z404" s="112"/>
      <c r="AA404" s="112"/>
    </row>
    <row r="405" spans="6:27" ht="11.25" customHeight="1" x14ac:dyDescent="0.2">
      <c r="F405" s="147"/>
      <c r="G405" s="147"/>
      <c r="H405" s="112"/>
      <c r="I405" s="112"/>
      <c r="M405" s="112"/>
      <c r="N405" s="112"/>
      <c r="T405" s="149"/>
      <c r="U405" s="149"/>
      <c r="Z405" s="112"/>
      <c r="AA405" s="112"/>
    </row>
    <row r="406" spans="6:27" ht="11.25" customHeight="1" x14ac:dyDescent="0.2">
      <c r="F406" s="147"/>
      <c r="G406" s="147"/>
      <c r="H406" s="112"/>
      <c r="I406" s="112"/>
      <c r="M406" s="112"/>
      <c r="N406" s="112"/>
      <c r="T406" s="149"/>
      <c r="U406" s="149"/>
      <c r="Z406" s="112"/>
      <c r="AA406" s="112"/>
    </row>
    <row r="407" spans="6:27" ht="11.25" customHeight="1" x14ac:dyDescent="0.2">
      <c r="F407" s="147"/>
      <c r="G407" s="147"/>
      <c r="H407" s="112"/>
      <c r="I407" s="112"/>
      <c r="M407" s="112"/>
      <c r="N407" s="112"/>
      <c r="T407" s="149"/>
      <c r="U407" s="149"/>
      <c r="Z407" s="112"/>
      <c r="AA407" s="112"/>
    </row>
    <row r="408" spans="6:27" ht="11.25" customHeight="1" x14ac:dyDescent="0.2">
      <c r="F408" s="147"/>
      <c r="G408" s="147"/>
      <c r="H408" s="112"/>
      <c r="I408" s="112"/>
      <c r="M408" s="112"/>
      <c r="N408" s="112"/>
      <c r="T408" s="149"/>
      <c r="U408" s="149"/>
      <c r="Z408" s="112"/>
      <c r="AA408" s="112"/>
    </row>
    <row r="409" spans="6:27" ht="11.25" customHeight="1" x14ac:dyDescent="0.2">
      <c r="F409" s="147"/>
      <c r="G409" s="147"/>
      <c r="H409" s="112"/>
      <c r="I409" s="112"/>
      <c r="M409" s="112"/>
      <c r="N409" s="112"/>
      <c r="T409" s="149"/>
      <c r="U409" s="149"/>
      <c r="Z409" s="112"/>
      <c r="AA409" s="112"/>
    </row>
    <row r="410" spans="6:27" ht="11.25" customHeight="1" x14ac:dyDescent="0.2">
      <c r="F410" s="147"/>
      <c r="G410" s="147"/>
      <c r="H410" s="112"/>
      <c r="I410" s="112"/>
      <c r="M410" s="112"/>
      <c r="N410" s="112"/>
      <c r="T410" s="149"/>
      <c r="U410" s="149"/>
      <c r="Z410" s="112"/>
      <c r="AA410" s="112"/>
    </row>
    <row r="411" spans="6:27" ht="11.25" customHeight="1" x14ac:dyDescent="0.2">
      <c r="F411" s="147"/>
      <c r="G411" s="147"/>
      <c r="H411" s="112"/>
      <c r="I411" s="112"/>
      <c r="M411" s="112"/>
      <c r="N411" s="112"/>
      <c r="T411" s="149"/>
      <c r="U411" s="149"/>
      <c r="Z411" s="112"/>
      <c r="AA411" s="112"/>
    </row>
    <row r="412" spans="6:27" ht="11.25" customHeight="1" x14ac:dyDescent="0.2">
      <c r="F412" s="147"/>
      <c r="G412" s="147"/>
      <c r="H412" s="112"/>
      <c r="I412" s="112"/>
      <c r="M412" s="112"/>
      <c r="N412" s="112"/>
      <c r="T412" s="149"/>
      <c r="U412" s="149"/>
      <c r="Z412" s="112"/>
      <c r="AA412" s="112"/>
    </row>
    <row r="413" spans="6:27" ht="11.25" customHeight="1" x14ac:dyDescent="0.2">
      <c r="F413" s="147"/>
      <c r="G413" s="147"/>
      <c r="H413" s="112"/>
      <c r="I413" s="112"/>
      <c r="M413" s="112"/>
      <c r="N413" s="112"/>
      <c r="T413" s="149"/>
      <c r="U413" s="149"/>
      <c r="Z413" s="112"/>
      <c r="AA413" s="112"/>
    </row>
    <row r="414" spans="6:27" ht="11.25" customHeight="1" x14ac:dyDescent="0.2">
      <c r="F414" s="147"/>
      <c r="G414" s="147"/>
      <c r="H414" s="112"/>
      <c r="I414" s="112"/>
      <c r="M414" s="112"/>
      <c r="N414" s="112"/>
      <c r="T414" s="149"/>
      <c r="U414" s="149"/>
      <c r="Z414" s="112"/>
      <c r="AA414" s="112"/>
    </row>
    <row r="415" spans="6:27" ht="11.25" customHeight="1" x14ac:dyDescent="0.2">
      <c r="F415" s="147"/>
      <c r="G415" s="147"/>
      <c r="H415" s="112"/>
      <c r="I415" s="112"/>
      <c r="M415" s="112"/>
      <c r="N415" s="112"/>
      <c r="T415" s="149"/>
      <c r="U415" s="149"/>
      <c r="Z415" s="112"/>
      <c r="AA415" s="112"/>
    </row>
    <row r="416" spans="6:27" ht="11.25" customHeight="1" x14ac:dyDescent="0.2">
      <c r="F416" s="147"/>
      <c r="G416" s="147"/>
      <c r="H416" s="112"/>
      <c r="I416" s="112"/>
      <c r="M416" s="112"/>
      <c r="N416" s="112"/>
      <c r="T416" s="149"/>
      <c r="U416" s="149"/>
      <c r="Z416" s="112"/>
      <c r="AA416" s="112"/>
    </row>
    <row r="417" spans="6:27" ht="11.25" customHeight="1" x14ac:dyDescent="0.2">
      <c r="F417" s="147"/>
      <c r="G417" s="147"/>
      <c r="H417" s="112"/>
      <c r="I417" s="112"/>
      <c r="M417" s="112"/>
      <c r="N417" s="112"/>
      <c r="T417" s="149"/>
      <c r="U417" s="149"/>
      <c r="Z417" s="112"/>
      <c r="AA417" s="112"/>
    </row>
    <row r="418" spans="6:27" ht="11.25" customHeight="1" x14ac:dyDescent="0.2">
      <c r="F418" s="147"/>
      <c r="G418" s="147"/>
      <c r="H418" s="112"/>
      <c r="I418" s="112"/>
      <c r="M418" s="112"/>
      <c r="N418" s="112"/>
      <c r="T418" s="149"/>
      <c r="U418" s="149"/>
      <c r="Z418" s="112"/>
      <c r="AA418" s="112"/>
    </row>
    <row r="419" spans="6:27" ht="11.25" customHeight="1" x14ac:dyDescent="0.2">
      <c r="F419" s="147"/>
      <c r="G419" s="147"/>
      <c r="H419" s="112"/>
      <c r="I419" s="112"/>
      <c r="M419" s="112"/>
      <c r="N419" s="112"/>
      <c r="T419" s="149"/>
      <c r="U419" s="149"/>
      <c r="Z419" s="112"/>
      <c r="AA419" s="112"/>
    </row>
    <row r="420" spans="6:27" ht="11.25" customHeight="1" x14ac:dyDescent="0.2">
      <c r="F420" s="147"/>
      <c r="G420" s="147"/>
      <c r="H420" s="112"/>
      <c r="I420" s="112"/>
      <c r="M420" s="112"/>
      <c r="N420" s="112"/>
      <c r="T420" s="149"/>
      <c r="U420" s="149"/>
      <c r="Z420" s="112"/>
      <c r="AA420" s="112"/>
    </row>
    <row r="421" spans="6:27" ht="11.25" customHeight="1" x14ac:dyDescent="0.2">
      <c r="F421" s="147"/>
      <c r="G421" s="147"/>
      <c r="H421" s="112"/>
      <c r="I421" s="112"/>
      <c r="M421" s="112"/>
      <c r="N421" s="112"/>
      <c r="T421" s="149"/>
      <c r="U421" s="149"/>
      <c r="Z421" s="112"/>
      <c r="AA421" s="112"/>
    </row>
    <row r="422" spans="6:27" ht="11.25" customHeight="1" x14ac:dyDescent="0.2">
      <c r="F422" s="147"/>
      <c r="G422" s="147"/>
      <c r="H422" s="112"/>
      <c r="I422" s="112"/>
      <c r="M422" s="112"/>
      <c r="N422" s="112"/>
      <c r="T422" s="149"/>
      <c r="U422" s="149"/>
      <c r="Z422" s="112"/>
      <c r="AA422" s="112"/>
    </row>
    <row r="423" spans="6:27" ht="11.25" customHeight="1" x14ac:dyDescent="0.2">
      <c r="F423" s="147"/>
      <c r="G423" s="147"/>
      <c r="H423" s="112"/>
      <c r="I423" s="112"/>
      <c r="M423" s="112"/>
      <c r="N423" s="112"/>
      <c r="T423" s="149"/>
      <c r="U423" s="149"/>
      <c r="Z423" s="112"/>
      <c r="AA423" s="112"/>
    </row>
    <row r="424" spans="6:27" ht="11.25" customHeight="1" x14ac:dyDescent="0.2">
      <c r="F424" s="147"/>
      <c r="G424" s="147"/>
      <c r="H424" s="112"/>
      <c r="I424" s="112"/>
      <c r="M424" s="112"/>
      <c r="N424" s="112"/>
      <c r="T424" s="149"/>
      <c r="U424" s="149"/>
      <c r="Z424" s="112"/>
      <c r="AA424" s="112"/>
    </row>
    <row r="425" spans="6:27" ht="11.25" customHeight="1" x14ac:dyDescent="0.2">
      <c r="F425" s="147"/>
      <c r="G425" s="147"/>
      <c r="H425" s="112"/>
      <c r="I425" s="112"/>
      <c r="M425" s="112"/>
      <c r="N425" s="112"/>
      <c r="T425" s="149"/>
      <c r="U425" s="149"/>
      <c r="Z425" s="112"/>
      <c r="AA425" s="112"/>
    </row>
    <row r="426" spans="6:27" ht="11.25" customHeight="1" x14ac:dyDescent="0.2">
      <c r="F426" s="147"/>
      <c r="G426" s="147"/>
      <c r="H426" s="112"/>
      <c r="I426" s="112"/>
      <c r="M426" s="112"/>
      <c r="N426" s="112"/>
      <c r="T426" s="149"/>
      <c r="U426" s="149"/>
      <c r="Z426" s="112"/>
      <c r="AA426" s="112"/>
    </row>
    <row r="427" spans="6:27" ht="11.25" customHeight="1" x14ac:dyDescent="0.2">
      <c r="F427" s="147"/>
      <c r="G427" s="147"/>
      <c r="H427" s="112"/>
      <c r="I427" s="112"/>
      <c r="M427" s="112"/>
      <c r="N427" s="112"/>
      <c r="T427" s="149"/>
      <c r="U427" s="149"/>
      <c r="Z427" s="112"/>
      <c r="AA427" s="112"/>
    </row>
    <row r="428" spans="6:27" ht="11.25" customHeight="1" x14ac:dyDescent="0.2">
      <c r="F428" s="147"/>
      <c r="G428" s="147"/>
      <c r="H428" s="112"/>
      <c r="I428" s="112"/>
      <c r="M428" s="112"/>
      <c r="N428" s="112"/>
      <c r="T428" s="149"/>
      <c r="U428" s="149"/>
      <c r="Z428" s="112"/>
      <c r="AA428" s="112"/>
    </row>
    <row r="429" spans="6:27" ht="11.25" customHeight="1" x14ac:dyDescent="0.2">
      <c r="F429" s="147"/>
      <c r="G429" s="147"/>
      <c r="H429" s="112"/>
      <c r="I429" s="112"/>
      <c r="M429" s="112"/>
      <c r="N429" s="112"/>
      <c r="T429" s="149"/>
      <c r="U429" s="149"/>
      <c r="Z429" s="112"/>
      <c r="AA429" s="112"/>
    </row>
    <row r="430" spans="6:27" ht="11.25" customHeight="1" x14ac:dyDescent="0.2">
      <c r="F430" s="147"/>
      <c r="G430" s="147"/>
      <c r="H430" s="112"/>
      <c r="I430" s="112"/>
      <c r="M430" s="112"/>
      <c r="N430" s="112"/>
      <c r="T430" s="149"/>
      <c r="U430" s="149"/>
      <c r="Z430" s="112"/>
      <c r="AA430" s="112"/>
    </row>
    <row r="431" spans="6:27" ht="11.25" customHeight="1" x14ac:dyDescent="0.2">
      <c r="F431" s="147"/>
      <c r="G431" s="147"/>
      <c r="H431" s="112"/>
      <c r="I431" s="112"/>
      <c r="M431" s="112"/>
      <c r="N431" s="112"/>
      <c r="T431" s="149"/>
      <c r="U431" s="149"/>
      <c r="Z431" s="112"/>
      <c r="AA431" s="112"/>
    </row>
    <row r="432" spans="6:27" ht="11.25" customHeight="1" x14ac:dyDescent="0.2">
      <c r="F432" s="147"/>
      <c r="G432" s="147"/>
      <c r="H432" s="112"/>
      <c r="I432" s="112"/>
      <c r="M432" s="112"/>
      <c r="N432" s="112"/>
      <c r="T432" s="149"/>
      <c r="U432" s="149"/>
      <c r="Z432" s="112"/>
      <c r="AA432" s="112"/>
    </row>
    <row r="433" spans="6:27" ht="11.25" customHeight="1" x14ac:dyDescent="0.2">
      <c r="F433" s="147"/>
      <c r="G433" s="147"/>
      <c r="H433" s="112"/>
      <c r="I433" s="112"/>
      <c r="M433" s="112"/>
      <c r="N433" s="112"/>
      <c r="T433" s="149"/>
      <c r="U433" s="149"/>
      <c r="Z433" s="112"/>
      <c r="AA433" s="112"/>
    </row>
    <row r="434" spans="6:27" ht="11.25" customHeight="1" x14ac:dyDescent="0.2">
      <c r="F434" s="147"/>
      <c r="G434" s="147"/>
      <c r="H434" s="112"/>
      <c r="I434" s="112"/>
      <c r="M434" s="112"/>
      <c r="N434" s="112"/>
      <c r="T434" s="149"/>
      <c r="U434" s="149"/>
      <c r="Z434" s="112"/>
      <c r="AA434" s="112"/>
    </row>
    <row r="435" spans="6:27" ht="11.25" customHeight="1" x14ac:dyDescent="0.2">
      <c r="F435" s="147"/>
      <c r="G435" s="147"/>
      <c r="H435" s="112"/>
      <c r="I435" s="112"/>
      <c r="M435" s="112"/>
      <c r="N435" s="112"/>
      <c r="T435" s="149"/>
      <c r="U435" s="149"/>
      <c r="Z435" s="112"/>
      <c r="AA435" s="112"/>
    </row>
    <row r="436" spans="6:27" ht="11.25" customHeight="1" x14ac:dyDescent="0.2">
      <c r="F436" s="147"/>
      <c r="G436" s="147"/>
      <c r="H436" s="112"/>
      <c r="I436" s="112"/>
      <c r="M436" s="112"/>
      <c r="N436" s="112"/>
      <c r="T436" s="149"/>
      <c r="U436" s="149"/>
      <c r="Z436" s="112"/>
      <c r="AA436" s="112"/>
    </row>
    <row r="437" spans="6:27" ht="11.25" customHeight="1" x14ac:dyDescent="0.2">
      <c r="F437" s="147"/>
      <c r="G437" s="147"/>
      <c r="H437" s="112"/>
      <c r="I437" s="112"/>
      <c r="M437" s="112"/>
      <c r="N437" s="112"/>
      <c r="T437" s="149"/>
      <c r="U437" s="149"/>
      <c r="Z437" s="112"/>
      <c r="AA437" s="112"/>
    </row>
    <row r="438" spans="6:27" ht="11.25" customHeight="1" x14ac:dyDescent="0.2">
      <c r="F438" s="147"/>
      <c r="G438" s="147"/>
      <c r="H438" s="112"/>
      <c r="I438" s="112"/>
      <c r="M438" s="112"/>
      <c r="N438" s="112"/>
      <c r="T438" s="149"/>
      <c r="U438" s="149"/>
      <c r="Z438" s="112"/>
      <c r="AA438" s="112"/>
    </row>
    <row r="439" spans="6:27" ht="11.25" customHeight="1" x14ac:dyDescent="0.2">
      <c r="F439" s="147"/>
      <c r="G439" s="147"/>
      <c r="H439" s="112"/>
      <c r="I439" s="112"/>
      <c r="M439" s="112"/>
      <c r="N439" s="112"/>
      <c r="T439" s="149"/>
      <c r="U439" s="149"/>
      <c r="Z439" s="112"/>
      <c r="AA439" s="112"/>
    </row>
    <row r="440" spans="6:27" ht="11.25" customHeight="1" x14ac:dyDescent="0.2">
      <c r="F440" s="147"/>
      <c r="G440" s="147"/>
      <c r="H440" s="112"/>
      <c r="I440" s="112"/>
      <c r="M440" s="112"/>
      <c r="N440" s="112"/>
      <c r="T440" s="149"/>
      <c r="U440" s="149"/>
      <c r="Z440" s="112"/>
      <c r="AA440" s="112"/>
    </row>
    <row r="441" spans="6:27" ht="11.25" customHeight="1" x14ac:dyDescent="0.2">
      <c r="F441" s="147"/>
      <c r="G441" s="147"/>
      <c r="H441" s="112"/>
      <c r="I441" s="112"/>
      <c r="M441" s="112"/>
      <c r="N441" s="112"/>
      <c r="T441" s="149"/>
      <c r="U441" s="149"/>
      <c r="Z441" s="112"/>
      <c r="AA441" s="112"/>
    </row>
    <row r="442" spans="6:27" ht="11.25" customHeight="1" x14ac:dyDescent="0.2">
      <c r="F442" s="147"/>
      <c r="G442" s="147"/>
      <c r="H442" s="112"/>
      <c r="I442" s="112"/>
      <c r="M442" s="112"/>
      <c r="N442" s="112"/>
      <c r="T442" s="149"/>
      <c r="U442" s="149"/>
      <c r="Z442" s="112"/>
      <c r="AA442" s="112"/>
    </row>
    <row r="443" spans="6:27" ht="11.25" customHeight="1" x14ac:dyDescent="0.2">
      <c r="F443" s="147"/>
      <c r="G443" s="147"/>
      <c r="H443" s="112"/>
      <c r="I443" s="112"/>
      <c r="M443" s="112"/>
      <c r="N443" s="112"/>
      <c r="T443" s="149"/>
      <c r="U443" s="149"/>
      <c r="Z443" s="112"/>
      <c r="AA443" s="112"/>
    </row>
    <row r="444" spans="6:27" ht="11.25" customHeight="1" x14ac:dyDescent="0.2">
      <c r="F444" s="147"/>
      <c r="G444" s="147"/>
      <c r="H444" s="112"/>
      <c r="I444" s="112"/>
      <c r="M444" s="112"/>
      <c r="N444" s="112"/>
      <c r="T444" s="149"/>
      <c r="U444" s="149"/>
      <c r="Z444" s="112"/>
      <c r="AA444" s="112"/>
    </row>
    <row r="445" spans="6:27" ht="11.25" customHeight="1" x14ac:dyDescent="0.2">
      <c r="F445" s="147"/>
      <c r="G445" s="147"/>
      <c r="H445" s="112"/>
      <c r="I445" s="112"/>
      <c r="M445" s="112"/>
      <c r="N445" s="112"/>
      <c r="T445" s="149"/>
      <c r="U445" s="149"/>
      <c r="Z445" s="112"/>
      <c r="AA445" s="112"/>
    </row>
    <row r="446" spans="6:27" ht="11.25" customHeight="1" x14ac:dyDescent="0.2">
      <c r="F446" s="147"/>
      <c r="G446" s="147"/>
      <c r="H446" s="112"/>
      <c r="I446" s="112"/>
      <c r="M446" s="112"/>
      <c r="N446" s="112"/>
      <c r="T446" s="149"/>
      <c r="U446" s="149"/>
      <c r="Z446" s="112"/>
      <c r="AA446" s="112"/>
    </row>
    <row r="447" spans="6:27" ht="11.25" customHeight="1" x14ac:dyDescent="0.2">
      <c r="F447" s="147"/>
      <c r="G447" s="147"/>
      <c r="H447" s="112"/>
      <c r="I447" s="112"/>
      <c r="M447" s="112"/>
      <c r="N447" s="112"/>
      <c r="T447" s="149"/>
      <c r="U447" s="149"/>
      <c r="Z447" s="112"/>
      <c r="AA447" s="112"/>
    </row>
    <row r="448" spans="6:27" ht="11.25" customHeight="1" x14ac:dyDescent="0.2">
      <c r="F448" s="147"/>
      <c r="G448" s="147"/>
      <c r="H448" s="112"/>
      <c r="I448" s="112"/>
      <c r="M448" s="112"/>
      <c r="N448" s="112"/>
      <c r="T448" s="149"/>
      <c r="U448" s="149"/>
      <c r="Z448" s="112"/>
      <c r="AA448" s="112"/>
    </row>
    <row r="449" spans="6:27" ht="11.25" customHeight="1" x14ac:dyDescent="0.2">
      <c r="F449" s="147"/>
      <c r="G449" s="147"/>
      <c r="H449" s="112"/>
      <c r="I449" s="112"/>
      <c r="M449" s="112"/>
      <c r="N449" s="112"/>
      <c r="T449" s="149"/>
      <c r="U449" s="149"/>
      <c r="Z449" s="112"/>
      <c r="AA449" s="112"/>
    </row>
    <row r="450" spans="6:27" ht="11.25" customHeight="1" x14ac:dyDescent="0.2">
      <c r="F450" s="147"/>
      <c r="G450" s="147"/>
      <c r="H450" s="112"/>
      <c r="I450" s="112"/>
      <c r="M450" s="112"/>
      <c r="N450" s="112"/>
      <c r="T450" s="149"/>
      <c r="U450" s="149"/>
      <c r="Z450" s="112"/>
      <c r="AA450" s="112"/>
    </row>
    <row r="451" spans="6:27" ht="11.25" customHeight="1" x14ac:dyDescent="0.2">
      <c r="F451" s="147"/>
      <c r="G451" s="147"/>
      <c r="H451" s="112"/>
      <c r="I451" s="112"/>
      <c r="M451" s="112"/>
      <c r="N451" s="112"/>
      <c r="T451" s="149"/>
      <c r="U451" s="149"/>
      <c r="Z451" s="112"/>
      <c r="AA451" s="112"/>
    </row>
    <row r="452" spans="6:27" ht="11.25" customHeight="1" x14ac:dyDescent="0.2">
      <c r="F452" s="147"/>
      <c r="G452" s="147"/>
      <c r="H452" s="112"/>
      <c r="I452" s="112"/>
      <c r="M452" s="112"/>
      <c r="N452" s="112"/>
      <c r="T452" s="149"/>
      <c r="U452" s="149"/>
      <c r="Z452" s="112"/>
      <c r="AA452" s="112"/>
    </row>
    <row r="453" spans="6:27" ht="11.25" customHeight="1" x14ac:dyDescent="0.2">
      <c r="F453" s="147"/>
      <c r="G453" s="147"/>
      <c r="H453" s="112"/>
      <c r="I453" s="112"/>
      <c r="M453" s="112"/>
      <c r="N453" s="112"/>
      <c r="T453" s="149"/>
      <c r="U453" s="149"/>
      <c r="Z453" s="112"/>
      <c r="AA453" s="112"/>
    </row>
    <row r="454" spans="6:27" ht="11.25" customHeight="1" x14ac:dyDescent="0.2">
      <c r="F454" s="147"/>
      <c r="G454" s="147"/>
      <c r="H454" s="112"/>
      <c r="I454" s="112"/>
      <c r="M454" s="112"/>
      <c r="N454" s="112"/>
      <c r="T454" s="149"/>
      <c r="U454" s="149"/>
      <c r="Z454" s="112"/>
      <c r="AA454" s="112"/>
    </row>
    <row r="455" spans="6:27" ht="11.25" customHeight="1" x14ac:dyDescent="0.2">
      <c r="F455" s="147"/>
      <c r="G455" s="147"/>
      <c r="H455" s="112"/>
      <c r="I455" s="112"/>
      <c r="M455" s="112"/>
      <c r="N455" s="112"/>
      <c r="T455" s="149"/>
      <c r="U455" s="149"/>
      <c r="Z455" s="112"/>
      <c r="AA455" s="112"/>
    </row>
    <row r="456" spans="6:27" ht="11.25" customHeight="1" x14ac:dyDescent="0.2">
      <c r="F456" s="147"/>
      <c r="G456" s="147"/>
      <c r="H456" s="112"/>
      <c r="I456" s="112"/>
      <c r="M456" s="112"/>
      <c r="N456" s="112"/>
      <c r="T456" s="149"/>
      <c r="U456" s="149"/>
      <c r="Z456" s="112"/>
      <c r="AA456" s="112"/>
    </row>
    <row r="457" spans="6:27" ht="11.25" customHeight="1" x14ac:dyDescent="0.2">
      <c r="F457" s="147"/>
      <c r="G457" s="147"/>
      <c r="H457" s="112"/>
      <c r="I457" s="112"/>
      <c r="M457" s="112"/>
      <c r="N457" s="112"/>
      <c r="T457" s="149"/>
      <c r="U457" s="149"/>
      <c r="Z457" s="112"/>
      <c r="AA457" s="112"/>
    </row>
    <row r="458" spans="6:27" ht="11.25" customHeight="1" x14ac:dyDescent="0.2">
      <c r="F458" s="147"/>
      <c r="G458" s="147"/>
      <c r="H458" s="112"/>
      <c r="I458" s="112"/>
      <c r="M458" s="112"/>
      <c r="N458" s="112"/>
      <c r="T458" s="149"/>
      <c r="U458" s="149"/>
      <c r="Z458" s="112"/>
      <c r="AA458" s="112"/>
    </row>
    <row r="459" spans="6:27" ht="11.25" customHeight="1" x14ac:dyDescent="0.2">
      <c r="F459" s="147"/>
      <c r="G459" s="147"/>
      <c r="H459" s="112"/>
      <c r="I459" s="112"/>
      <c r="M459" s="112"/>
      <c r="N459" s="112"/>
      <c r="T459" s="149"/>
      <c r="U459" s="149"/>
      <c r="Z459" s="112"/>
      <c r="AA459" s="112"/>
    </row>
    <row r="460" spans="6:27" ht="11.25" customHeight="1" x14ac:dyDescent="0.2">
      <c r="F460" s="147"/>
      <c r="G460" s="147"/>
      <c r="H460" s="112"/>
      <c r="I460" s="112"/>
      <c r="M460" s="112"/>
      <c r="N460" s="112"/>
      <c r="T460" s="149"/>
      <c r="U460" s="149"/>
      <c r="Z460" s="112"/>
      <c r="AA460" s="112"/>
    </row>
    <row r="461" spans="6:27" ht="11.25" customHeight="1" x14ac:dyDescent="0.2">
      <c r="F461" s="147"/>
      <c r="G461" s="147"/>
      <c r="H461" s="112"/>
      <c r="I461" s="112"/>
      <c r="M461" s="112"/>
      <c r="N461" s="112"/>
      <c r="T461" s="149"/>
      <c r="U461" s="149"/>
      <c r="Z461" s="112"/>
      <c r="AA461" s="112"/>
    </row>
    <row r="462" spans="6:27" ht="11.25" customHeight="1" x14ac:dyDescent="0.2">
      <c r="F462" s="147"/>
      <c r="G462" s="147"/>
      <c r="H462" s="112"/>
      <c r="I462" s="112"/>
      <c r="M462" s="112"/>
      <c r="N462" s="112"/>
      <c r="T462" s="149"/>
      <c r="U462" s="149"/>
      <c r="Z462" s="112"/>
      <c r="AA462" s="112"/>
    </row>
    <row r="463" spans="6:27" ht="11.25" customHeight="1" x14ac:dyDescent="0.2">
      <c r="F463" s="147"/>
      <c r="G463" s="147"/>
      <c r="H463" s="112"/>
      <c r="I463" s="112"/>
      <c r="M463" s="112"/>
      <c r="N463" s="112"/>
      <c r="T463" s="149"/>
      <c r="U463" s="149"/>
      <c r="Z463" s="112"/>
      <c r="AA463" s="112"/>
    </row>
    <row r="464" spans="6:27" ht="11.25" customHeight="1" x14ac:dyDescent="0.2">
      <c r="F464" s="147"/>
      <c r="G464" s="147"/>
      <c r="H464" s="112"/>
      <c r="I464" s="112"/>
      <c r="M464" s="112"/>
      <c r="N464" s="112"/>
      <c r="T464" s="149"/>
      <c r="U464" s="149"/>
      <c r="Z464" s="112"/>
      <c r="AA464" s="112"/>
    </row>
    <row r="465" spans="6:27" ht="11.25" customHeight="1" x14ac:dyDescent="0.2">
      <c r="F465" s="147"/>
      <c r="G465" s="147"/>
      <c r="H465" s="112"/>
      <c r="I465" s="112"/>
      <c r="M465" s="112"/>
      <c r="N465" s="112"/>
      <c r="T465" s="149"/>
      <c r="U465" s="149"/>
      <c r="Z465" s="112"/>
      <c r="AA465" s="112"/>
    </row>
    <row r="466" spans="6:27" ht="11.25" customHeight="1" x14ac:dyDescent="0.2">
      <c r="F466" s="147"/>
      <c r="G466" s="147"/>
      <c r="H466" s="112"/>
      <c r="I466" s="112"/>
      <c r="M466" s="112"/>
      <c r="N466" s="112"/>
      <c r="T466" s="149"/>
      <c r="U466" s="149"/>
      <c r="Z466" s="112"/>
      <c r="AA466" s="112"/>
    </row>
    <row r="467" spans="6:27" ht="11.25" customHeight="1" x14ac:dyDescent="0.2">
      <c r="F467" s="147"/>
      <c r="G467" s="147"/>
      <c r="H467" s="112"/>
      <c r="I467" s="112"/>
      <c r="M467" s="112"/>
      <c r="N467" s="112"/>
      <c r="T467" s="149"/>
      <c r="U467" s="149"/>
      <c r="Z467" s="112"/>
      <c r="AA467" s="112"/>
    </row>
    <row r="468" spans="6:27" ht="11.25" customHeight="1" x14ac:dyDescent="0.2">
      <c r="F468" s="147"/>
      <c r="G468" s="147"/>
      <c r="H468" s="112"/>
      <c r="I468" s="112"/>
      <c r="M468" s="112"/>
      <c r="N468" s="112"/>
      <c r="T468" s="149"/>
      <c r="U468" s="149"/>
      <c r="Z468" s="112"/>
      <c r="AA468" s="112"/>
    </row>
    <row r="469" spans="6:27" ht="11.25" customHeight="1" x14ac:dyDescent="0.2">
      <c r="F469" s="147"/>
      <c r="G469" s="147"/>
      <c r="H469" s="112"/>
      <c r="I469" s="112"/>
      <c r="M469" s="112"/>
      <c r="N469" s="112"/>
      <c r="T469" s="149"/>
      <c r="U469" s="149"/>
      <c r="Z469" s="112"/>
      <c r="AA469" s="112"/>
    </row>
    <row r="470" spans="6:27" ht="11.25" customHeight="1" x14ac:dyDescent="0.2">
      <c r="F470" s="147"/>
      <c r="G470" s="147"/>
      <c r="H470" s="112"/>
      <c r="I470" s="112"/>
      <c r="M470" s="112"/>
      <c r="N470" s="112"/>
      <c r="T470" s="149"/>
      <c r="U470" s="149"/>
      <c r="Z470" s="112"/>
      <c r="AA470" s="112"/>
    </row>
    <row r="471" spans="6:27" ht="11.25" customHeight="1" x14ac:dyDescent="0.2">
      <c r="F471" s="147"/>
      <c r="G471" s="147"/>
      <c r="H471" s="112"/>
      <c r="I471" s="112"/>
      <c r="M471" s="112"/>
      <c r="N471" s="112"/>
      <c r="T471" s="149"/>
      <c r="U471" s="149"/>
      <c r="Z471" s="112"/>
      <c r="AA471" s="112"/>
    </row>
    <row r="472" spans="6:27" ht="11.25" customHeight="1" x14ac:dyDescent="0.2">
      <c r="F472" s="147"/>
      <c r="G472" s="147"/>
      <c r="H472" s="112"/>
      <c r="I472" s="112"/>
      <c r="M472" s="112"/>
      <c r="N472" s="112"/>
      <c r="T472" s="149"/>
      <c r="U472" s="149"/>
      <c r="Z472" s="112"/>
      <c r="AA472" s="112"/>
    </row>
    <row r="473" spans="6:27" ht="11.25" customHeight="1" x14ac:dyDescent="0.2">
      <c r="F473" s="147"/>
      <c r="G473" s="147"/>
      <c r="H473" s="112"/>
      <c r="I473" s="112"/>
      <c r="M473" s="112"/>
      <c r="N473" s="112"/>
      <c r="T473" s="149"/>
      <c r="U473" s="149"/>
      <c r="Z473" s="112"/>
      <c r="AA473" s="112"/>
    </row>
    <row r="474" spans="6:27" ht="11.25" customHeight="1" x14ac:dyDescent="0.2">
      <c r="F474" s="147"/>
      <c r="G474" s="147"/>
      <c r="H474" s="112"/>
      <c r="I474" s="112"/>
      <c r="M474" s="112"/>
      <c r="N474" s="112"/>
      <c r="T474" s="149"/>
      <c r="U474" s="149"/>
      <c r="Z474" s="112"/>
      <c r="AA474" s="112"/>
    </row>
    <row r="475" spans="6:27" ht="11.25" customHeight="1" x14ac:dyDescent="0.2">
      <c r="F475" s="147"/>
      <c r="G475" s="147"/>
      <c r="H475" s="112"/>
      <c r="I475" s="112"/>
      <c r="M475" s="112"/>
      <c r="N475" s="112"/>
      <c r="T475" s="149"/>
      <c r="U475" s="149"/>
      <c r="Z475" s="112"/>
      <c r="AA475" s="112"/>
    </row>
    <row r="476" spans="6:27" ht="11.25" customHeight="1" x14ac:dyDescent="0.2">
      <c r="F476" s="147"/>
      <c r="G476" s="147"/>
      <c r="H476" s="112"/>
      <c r="I476" s="112"/>
      <c r="M476" s="112"/>
      <c r="N476" s="112"/>
      <c r="T476" s="149"/>
      <c r="U476" s="149"/>
      <c r="Z476" s="112"/>
      <c r="AA476" s="112"/>
    </row>
    <row r="477" spans="6:27" ht="11.25" customHeight="1" x14ac:dyDescent="0.2">
      <c r="F477" s="147"/>
      <c r="G477" s="147"/>
      <c r="H477" s="112"/>
      <c r="I477" s="112"/>
      <c r="M477" s="112"/>
      <c r="N477" s="112"/>
      <c r="T477" s="149"/>
      <c r="U477" s="149"/>
      <c r="Z477" s="112"/>
      <c r="AA477" s="112"/>
    </row>
    <row r="478" spans="6:27" ht="11.25" customHeight="1" x14ac:dyDescent="0.2">
      <c r="F478" s="147"/>
      <c r="G478" s="147"/>
      <c r="H478" s="112"/>
      <c r="I478" s="112"/>
      <c r="M478" s="112"/>
      <c r="N478" s="112"/>
      <c r="T478" s="149"/>
      <c r="U478" s="149"/>
      <c r="Z478" s="112"/>
      <c r="AA478" s="112"/>
    </row>
    <row r="479" spans="6:27" ht="11.25" customHeight="1" x14ac:dyDescent="0.2">
      <c r="F479" s="147"/>
      <c r="G479" s="147"/>
      <c r="H479" s="112"/>
      <c r="I479" s="112"/>
      <c r="M479" s="112"/>
      <c r="N479" s="112"/>
      <c r="T479" s="149"/>
      <c r="U479" s="149"/>
      <c r="Z479" s="112"/>
      <c r="AA479" s="112"/>
    </row>
    <row r="480" spans="6:27" ht="11.25" customHeight="1" x14ac:dyDescent="0.2">
      <c r="F480" s="147"/>
      <c r="G480" s="147"/>
      <c r="H480" s="112"/>
      <c r="I480" s="112"/>
      <c r="M480" s="112"/>
      <c r="N480" s="112"/>
      <c r="T480" s="149"/>
      <c r="U480" s="149"/>
      <c r="X480" s="112"/>
      <c r="Z480" s="112"/>
      <c r="AA480" s="112"/>
    </row>
    <row r="481" spans="6:27" ht="11.25" customHeight="1" x14ac:dyDescent="0.2">
      <c r="F481" s="147"/>
      <c r="G481" s="147"/>
      <c r="H481" s="112"/>
      <c r="I481" s="112"/>
      <c r="M481" s="112"/>
      <c r="N481" s="112"/>
      <c r="T481" s="149"/>
      <c r="U481" s="149"/>
      <c r="X481" s="112"/>
      <c r="Z481" s="112"/>
      <c r="AA481" s="112"/>
    </row>
    <row r="482" spans="6:27" ht="11.25" customHeight="1" x14ac:dyDescent="0.2">
      <c r="F482" s="147"/>
      <c r="G482" s="147"/>
      <c r="H482" s="112"/>
      <c r="I482" s="112"/>
      <c r="M482" s="112"/>
      <c r="N482" s="112"/>
      <c r="T482" s="149"/>
      <c r="U482" s="149"/>
      <c r="X482" s="112"/>
      <c r="Z482" s="112"/>
      <c r="AA482" s="112"/>
    </row>
    <row r="483" spans="6:27" ht="11.25" customHeight="1" x14ac:dyDescent="0.2">
      <c r="F483" s="147"/>
      <c r="G483" s="147"/>
      <c r="H483" s="112"/>
      <c r="I483" s="112"/>
      <c r="M483" s="112"/>
      <c r="N483" s="112"/>
      <c r="T483" s="149"/>
      <c r="U483" s="149"/>
      <c r="X483" s="112"/>
      <c r="Z483" s="112"/>
      <c r="AA483" s="112"/>
    </row>
    <row r="484" spans="6:27" ht="11.25" customHeight="1" x14ac:dyDescent="0.2">
      <c r="F484" s="147"/>
      <c r="G484" s="147"/>
      <c r="H484" s="112"/>
      <c r="I484" s="112"/>
      <c r="M484" s="112"/>
      <c r="N484" s="112"/>
      <c r="T484" s="149"/>
      <c r="U484" s="149"/>
      <c r="X484" s="112"/>
      <c r="Z484" s="112"/>
      <c r="AA484" s="112"/>
    </row>
    <row r="485" spans="6:27" ht="11.25" customHeight="1" x14ac:dyDescent="0.2">
      <c r="F485" s="147"/>
      <c r="G485" s="147"/>
      <c r="H485" s="112"/>
      <c r="I485" s="112"/>
      <c r="M485" s="112"/>
      <c r="N485" s="112"/>
      <c r="T485" s="149"/>
      <c r="U485" s="149"/>
      <c r="X485" s="112"/>
      <c r="Z485" s="112"/>
      <c r="AA485" s="112"/>
    </row>
    <row r="486" spans="6:27" ht="11.25" customHeight="1" x14ac:dyDescent="0.2">
      <c r="F486" s="147"/>
      <c r="G486" s="147"/>
      <c r="H486" s="112"/>
      <c r="I486" s="112"/>
      <c r="M486" s="112"/>
      <c r="N486" s="112"/>
      <c r="T486" s="149"/>
      <c r="U486" s="149"/>
      <c r="X486" s="112"/>
      <c r="Z486" s="112"/>
      <c r="AA486" s="112"/>
    </row>
    <row r="487" spans="6:27" ht="11.25" customHeight="1" x14ac:dyDescent="0.2">
      <c r="F487" s="147"/>
      <c r="G487" s="147"/>
      <c r="H487" s="112"/>
      <c r="I487" s="112"/>
      <c r="M487" s="112"/>
      <c r="N487" s="112"/>
      <c r="T487" s="149"/>
      <c r="U487" s="149"/>
      <c r="X487" s="112"/>
      <c r="Z487" s="112"/>
      <c r="AA487" s="112"/>
    </row>
    <row r="488" spans="6:27" ht="11.25" customHeight="1" x14ac:dyDescent="0.2">
      <c r="F488" s="147"/>
      <c r="G488" s="147"/>
      <c r="H488" s="112"/>
      <c r="I488" s="112"/>
      <c r="M488" s="112"/>
      <c r="N488" s="112"/>
      <c r="T488" s="149"/>
      <c r="U488" s="149"/>
      <c r="X488" s="112"/>
      <c r="Z488" s="112"/>
      <c r="AA488" s="112"/>
    </row>
    <row r="489" spans="6:27" ht="11.25" customHeight="1" x14ac:dyDescent="0.2">
      <c r="F489" s="147"/>
      <c r="G489" s="147"/>
      <c r="H489" s="112"/>
      <c r="I489" s="112"/>
      <c r="M489" s="112"/>
      <c r="N489" s="112"/>
      <c r="T489" s="149"/>
      <c r="U489" s="149"/>
      <c r="X489" s="112"/>
      <c r="Z489" s="112"/>
      <c r="AA489" s="112"/>
    </row>
    <row r="490" spans="6:27" ht="11.25" customHeight="1" x14ac:dyDescent="0.2">
      <c r="F490" s="147"/>
      <c r="G490" s="147"/>
      <c r="H490" s="112"/>
      <c r="I490" s="112"/>
      <c r="M490" s="112"/>
      <c r="N490" s="112"/>
      <c r="T490" s="149"/>
      <c r="U490" s="149"/>
      <c r="X490" s="112"/>
      <c r="Z490" s="112"/>
      <c r="AA490" s="112"/>
    </row>
    <row r="491" spans="6:27" ht="11.25" customHeight="1" x14ac:dyDescent="0.2">
      <c r="F491" s="147"/>
      <c r="G491" s="147"/>
      <c r="H491" s="112"/>
      <c r="I491" s="112"/>
      <c r="M491" s="112"/>
      <c r="N491" s="112"/>
      <c r="T491" s="149"/>
      <c r="U491" s="149"/>
      <c r="X491" s="112"/>
      <c r="Z491" s="112"/>
      <c r="AA491" s="112"/>
    </row>
    <row r="492" spans="6:27" ht="11.25" customHeight="1" x14ac:dyDescent="0.2">
      <c r="F492" s="147"/>
      <c r="G492" s="147"/>
      <c r="H492" s="112"/>
      <c r="I492" s="112"/>
      <c r="M492" s="112"/>
      <c r="N492" s="112"/>
      <c r="T492" s="149"/>
      <c r="U492" s="149"/>
      <c r="X492" s="112"/>
      <c r="Z492" s="112"/>
      <c r="AA492" s="112"/>
    </row>
    <row r="493" spans="6:27" ht="11.25" customHeight="1" x14ac:dyDescent="0.2">
      <c r="F493" s="147"/>
      <c r="G493" s="147"/>
      <c r="H493" s="112"/>
      <c r="I493" s="112"/>
      <c r="M493" s="112"/>
      <c r="N493" s="112"/>
      <c r="T493" s="149"/>
      <c r="U493" s="149"/>
      <c r="X493" s="112"/>
      <c r="Z493" s="112"/>
      <c r="AA493" s="112"/>
    </row>
    <row r="494" spans="6:27" ht="11.25" customHeight="1" x14ac:dyDescent="0.2">
      <c r="F494" s="147"/>
      <c r="G494" s="147"/>
      <c r="H494" s="112"/>
      <c r="I494" s="112"/>
      <c r="M494" s="112"/>
      <c r="N494" s="112"/>
      <c r="T494" s="149"/>
      <c r="U494" s="149"/>
      <c r="X494" s="112"/>
      <c r="Z494" s="112"/>
      <c r="AA494" s="112"/>
    </row>
    <row r="495" spans="6:27" ht="11.25" customHeight="1" x14ac:dyDescent="0.2">
      <c r="F495" s="147"/>
      <c r="G495" s="147"/>
      <c r="H495" s="112"/>
      <c r="I495" s="112"/>
      <c r="M495" s="112"/>
      <c r="N495" s="112"/>
      <c r="T495" s="149"/>
      <c r="U495" s="149"/>
      <c r="X495" s="112"/>
      <c r="Z495" s="112"/>
      <c r="AA495" s="112"/>
    </row>
    <row r="496" spans="6:27" ht="11.25" customHeight="1" x14ac:dyDescent="0.2">
      <c r="F496" s="147"/>
      <c r="G496" s="147"/>
      <c r="H496" s="112"/>
      <c r="I496" s="112"/>
      <c r="M496" s="112"/>
      <c r="N496" s="112"/>
      <c r="T496" s="149"/>
      <c r="U496" s="149"/>
      <c r="X496" s="112"/>
      <c r="Z496" s="112"/>
      <c r="AA496" s="112"/>
    </row>
    <row r="497" spans="6:27" ht="11.25" customHeight="1" x14ac:dyDescent="0.2">
      <c r="F497" s="147"/>
      <c r="G497" s="147"/>
      <c r="H497" s="112"/>
      <c r="I497" s="112"/>
      <c r="M497" s="112"/>
      <c r="N497" s="112"/>
      <c r="T497" s="149"/>
      <c r="U497" s="149"/>
      <c r="X497" s="112"/>
      <c r="Z497" s="112"/>
      <c r="AA497" s="112"/>
    </row>
    <row r="498" spans="6:27" ht="11.25" customHeight="1" x14ac:dyDescent="0.2">
      <c r="F498" s="147"/>
      <c r="G498" s="147"/>
      <c r="H498" s="112"/>
      <c r="I498" s="112"/>
      <c r="M498" s="112"/>
      <c r="N498" s="112"/>
      <c r="T498" s="149"/>
      <c r="U498" s="149"/>
      <c r="X498" s="112"/>
      <c r="Z498" s="112"/>
      <c r="AA498" s="112"/>
    </row>
    <row r="499" spans="6:27" ht="11.25" customHeight="1" x14ac:dyDescent="0.2">
      <c r="F499" s="147"/>
      <c r="G499" s="147"/>
      <c r="H499" s="112"/>
      <c r="I499" s="112"/>
      <c r="M499" s="112"/>
      <c r="N499" s="112"/>
      <c r="T499" s="149"/>
      <c r="U499" s="149"/>
      <c r="X499" s="112"/>
      <c r="Z499" s="112"/>
      <c r="AA499" s="112"/>
    </row>
    <row r="500" spans="6:27" ht="11.25" customHeight="1" x14ac:dyDescent="0.2">
      <c r="F500" s="147"/>
      <c r="G500" s="147"/>
      <c r="H500" s="112"/>
      <c r="I500" s="112"/>
      <c r="M500" s="112"/>
      <c r="N500" s="112"/>
      <c r="T500" s="149"/>
      <c r="U500" s="149"/>
      <c r="X500" s="112"/>
      <c r="Z500" s="112"/>
      <c r="AA500" s="112"/>
    </row>
    <row r="501" spans="6:27" ht="11.25" customHeight="1" x14ac:dyDescent="0.2">
      <c r="F501" s="147"/>
      <c r="G501" s="147"/>
      <c r="H501" s="112"/>
      <c r="I501" s="112"/>
      <c r="M501" s="112"/>
      <c r="N501" s="112"/>
      <c r="T501" s="149"/>
      <c r="U501" s="149"/>
      <c r="X501" s="112"/>
      <c r="Z501" s="112"/>
      <c r="AA501" s="112"/>
    </row>
    <row r="502" spans="6:27" ht="11.25" customHeight="1" x14ac:dyDescent="0.2">
      <c r="F502" s="147"/>
      <c r="G502" s="147"/>
      <c r="H502" s="112"/>
      <c r="I502" s="112"/>
      <c r="M502" s="112"/>
      <c r="N502" s="112"/>
      <c r="T502" s="149"/>
      <c r="U502" s="149"/>
      <c r="X502" s="112"/>
      <c r="Z502" s="112"/>
      <c r="AA502" s="112"/>
    </row>
    <row r="503" spans="6:27" ht="11.25" customHeight="1" x14ac:dyDescent="0.2">
      <c r="F503" s="147"/>
      <c r="G503" s="147"/>
      <c r="H503" s="112"/>
      <c r="I503" s="112"/>
      <c r="M503" s="112"/>
      <c r="N503" s="112"/>
      <c r="T503" s="149"/>
      <c r="U503" s="149"/>
      <c r="X503" s="112"/>
      <c r="Z503" s="112"/>
      <c r="AA503" s="112"/>
    </row>
    <row r="504" spans="6:27" ht="11.25" customHeight="1" x14ac:dyDescent="0.2">
      <c r="F504" s="147"/>
      <c r="G504" s="147"/>
      <c r="H504" s="112"/>
      <c r="I504" s="112"/>
      <c r="M504" s="112"/>
      <c r="N504" s="112"/>
      <c r="T504" s="149"/>
      <c r="U504" s="149"/>
      <c r="X504" s="112"/>
      <c r="Z504" s="112"/>
      <c r="AA504" s="112"/>
    </row>
    <row r="505" spans="6:27" ht="11.25" customHeight="1" x14ac:dyDescent="0.2">
      <c r="F505" s="147"/>
      <c r="G505" s="147"/>
      <c r="H505" s="112"/>
      <c r="I505" s="112"/>
      <c r="M505" s="112"/>
      <c r="N505" s="112"/>
      <c r="T505" s="149"/>
      <c r="U505" s="149"/>
      <c r="X505" s="112"/>
      <c r="Z505" s="112"/>
      <c r="AA505" s="112"/>
    </row>
    <row r="506" spans="6:27" ht="11.25" customHeight="1" x14ac:dyDescent="0.2">
      <c r="F506" s="147"/>
      <c r="G506" s="147"/>
      <c r="H506" s="112"/>
      <c r="I506" s="112"/>
      <c r="M506" s="112"/>
      <c r="N506" s="112"/>
      <c r="T506" s="149"/>
      <c r="U506" s="149"/>
      <c r="X506" s="112"/>
      <c r="Z506" s="112"/>
      <c r="AA506" s="112"/>
    </row>
    <row r="507" spans="6:27" ht="11.25" customHeight="1" x14ac:dyDescent="0.2">
      <c r="F507" s="147"/>
      <c r="G507" s="147"/>
      <c r="H507" s="112"/>
      <c r="I507" s="112"/>
      <c r="M507" s="112"/>
      <c r="N507" s="112"/>
      <c r="T507" s="149"/>
      <c r="U507" s="149"/>
      <c r="X507" s="112"/>
      <c r="Z507" s="112"/>
      <c r="AA507" s="112"/>
    </row>
    <row r="508" spans="6:27" ht="11.25" customHeight="1" x14ac:dyDescent="0.2">
      <c r="F508" s="147"/>
      <c r="G508" s="147"/>
      <c r="H508" s="112"/>
      <c r="I508" s="112"/>
      <c r="M508" s="112"/>
      <c r="N508" s="112"/>
      <c r="T508" s="149"/>
      <c r="U508" s="149"/>
      <c r="X508" s="112"/>
      <c r="Z508" s="112"/>
      <c r="AA508" s="112"/>
    </row>
    <row r="509" spans="6:27" ht="11.25" customHeight="1" x14ac:dyDescent="0.2">
      <c r="F509" s="147"/>
      <c r="G509" s="147"/>
      <c r="H509" s="112"/>
      <c r="I509" s="112"/>
      <c r="M509" s="112"/>
      <c r="N509" s="112"/>
      <c r="T509" s="149"/>
      <c r="U509" s="149"/>
      <c r="X509" s="112"/>
      <c r="Z509" s="112"/>
      <c r="AA509" s="112"/>
    </row>
    <row r="510" spans="6:27" ht="11.25" customHeight="1" x14ac:dyDescent="0.2">
      <c r="F510" s="147"/>
      <c r="G510" s="147"/>
      <c r="H510" s="112"/>
      <c r="I510" s="112"/>
      <c r="M510" s="112"/>
      <c r="N510" s="112"/>
      <c r="T510" s="149"/>
      <c r="U510" s="149"/>
      <c r="X510" s="112"/>
      <c r="Z510" s="112"/>
      <c r="AA510" s="112"/>
    </row>
    <row r="511" spans="6:27" ht="11.25" customHeight="1" x14ac:dyDescent="0.2">
      <c r="F511" s="147"/>
      <c r="G511" s="147"/>
      <c r="H511" s="112"/>
      <c r="I511" s="112"/>
      <c r="M511" s="112"/>
      <c r="N511" s="112"/>
      <c r="T511" s="149"/>
      <c r="U511" s="149"/>
      <c r="X511" s="112"/>
      <c r="Z511" s="112"/>
      <c r="AA511" s="112"/>
    </row>
    <row r="512" spans="6:27" ht="11.25" customHeight="1" x14ac:dyDescent="0.2">
      <c r="F512" s="147"/>
      <c r="G512" s="147"/>
      <c r="H512" s="112"/>
      <c r="I512" s="112"/>
      <c r="M512" s="112"/>
      <c r="N512" s="112"/>
      <c r="T512" s="149"/>
      <c r="U512" s="149"/>
      <c r="X512" s="112"/>
      <c r="Z512" s="112"/>
      <c r="AA512" s="112"/>
    </row>
    <row r="513" spans="6:27" ht="11.25" customHeight="1" x14ac:dyDescent="0.2">
      <c r="F513" s="147"/>
      <c r="G513" s="147"/>
      <c r="H513" s="112"/>
      <c r="I513" s="112"/>
      <c r="M513" s="112"/>
      <c r="N513" s="112"/>
      <c r="T513" s="149"/>
      <c r="U513" s="149"/>
      <c r="X513" s="112"/>
      <c r="Z513" s="112"/>
      <c r="AA513" s="112"/>
    </row>
    <row r="514" spans="6:27" ht="11.25" customHeight="1" x14ac:dyDescent="0.2">
      <c r="F514" s="147"/>
      <c r="G514" s="147"/>
      <c r="H514" s="112"/>
      <c r="I514" s="112"/>
      <c r="M514" s="112"/>
      <c r="N514" s="112"/>
      <c r="T514" s="149"/>
      <c r="U514" s="149"/>
      <c r="X514" s="112"/>
      <c r="Z514" s="112"/>
      <c r="AA514" s="112"/>
    </row>
    <row r="515" spans="6:27" ht="11.25" customHeight="1" x14ac:dyDescent="0.2">
      <c r="F515" s="147"/>
      <c r="G515" s="147"/>
      <c r="H515" s="112"/>
      <c r="I515" s="112"/>
      <c r="M515" s="112"/>
      <c r="N515" s="112"/>
      <c r="T515" s="149"/>
      <c r="U515" s="149"/>
      <c r="X515" s="112"/>
      <c r="Z515" s="112"/>
      <c r="AA515" s="112"/>
    </row>
    <row r="516" spans="6:27" ht="11.25" customHeight="1" x14ac:dyDescent="0.2">
      <c r="F516" s="147"/>
      <c r="G516" s="147"/>
      <c r="H516" s="112"/>
      <c r="I516" s="112"/>
      <c r="M516" s="112"/>
      <c r="N516" s="112"/>
      <c r="T516" s="149"/>
      <c r="U516" s="149"/>
      <c r="X516" s="112"/>
      <c r="Z516" s="112"/>
      <c r="AA516" s="112"/>
    </row>
    <row r="517" spans="6:27" ht="11.25" customHeight="1" x14ac:dyDescent="0.2">
      <c r="F517" s="147"/>
      <c r="G517" s="147"/>
      <c r="H517" s="112"/>
      <c r="I517" s="112"/>
      <c r="M517" s="112"/>
      <c r="N517" s="112"/>
      <c r="T517" s="149"/>
      <c r="U517" s="149"/>
      <c r="X517" s="112"/>
      <c r="Z517" s="112"/>
      <c r="AA517" s="112"/>
    </row>
    <row r="518" spans="6:27" ht="11.25" customHeight="1" x14ac:dyDescent="0.2">
      <c r="F518" s="147"/>
      <c r="G518" s="147"/>
      <c r="H518" s="112"/>
      <c r="I518" s="112"/>
      <c r="M518" s="112"/>
      <c r="N518" s="112"/>
      <c r="T518" s="149"/>
      <c r="U518" s="149"/>
      <c r="X518" s="112"/>
      <c r="Z518" s="112"/>
      <c r="AA518" s="112"/>
    </row>
    <row r="519" spans="6:27" ht="11.25" customHeight="1" x14ac:dyDescent="0.2">
      <c r="F519" s="147"/>
      <c r="G519" s="147"/>
      <c r="H519" s="112"/>
      <c r="I519" s="112"/>
      <c r="M519" s="112"/>
      <c r="N519" s="112"/>
      <c r="T519" s="149"/>
      <c r="U519" s="149"/>
      <c r="X519" s="112"/>
      <c r="Z519" s="112"/>
      <c r="AA519" s="112"/>
    </row>
    <row r="520" spans="6:27" ht="11.25" customHeight="1" x14ac:dyDescent="0.2">
      <c r="F520" s="147"/>
      <c r="G520" s="147"/>
      <c r="H520" s="112"/>
      <c r="I520" s="112"/>
      <c r="M520" s="112"/>
      <c r="N520" s="112"/>
      <c r="T520" s="149"/>
      <c r="U520" s="149"/>
      <c r="X520" s="112"/>
      <c r="Z520" s="112"/>
      <c r="AA520" s="112"/>
    </row>
    <row r="521" spans="6:27" ht="11.25" customHeight="1" x14ac:dyDescent="0.2">
      <c r="F521" s="147"/>
      <c r="G521" s="147"/>
      <c r="H521" s="112"/>
      <c r="I521" s="112"/>
      <c r="M521" s="112"/>
      <c r="N521" s="112"/>
      <c r="T521" s="149"/>
      <c r="U521" s="149"/>
      <c r="X521" s="112"/>
      <c r="Z521" s="112"/>
      <c r="AA521" s="112"/>
    </row>
    <row r="522" spans="6:27" ht="11.25" customHeight="1" x14ac:dyDescent="0.2">
      <c r="F522" s="147"/>
      <c r="G522" s="147"/>
      <c r="H522" s="112"/>
      <c r="I522" s="112"/>
      <c r="M522" s="112"/>
      <c r="N522" s="112"/>
      <c r="T522" s="149"/>
      <c r="U522" s="149"/>
      <c r="X522" s="112"/>
      <c r="Z522" s="112"/>
      <c r="AA522" s="112"/>
    </row>
    <row r="523" spans="6:27" ht="11.25" customHeight="1" x14ac:dyDescent="0.2">
      <c r="F523" s="147"/>
      <c r="G523" s="147"/>
      <c r="H523" s="112"/>
      <c r="I523" s="112"/>
      <c r="M523" s="112"/>
      <c r="N523" s="112"/>
      <c r="T523" s="149"/>
      <c r="U523" s="149"/>
      <c r="X523" s="112"/>
      <c r="Z523" s="112"/>
      <c r="AA523" s="112"/>
    </row>
    <row r="524" spans="6:27" ht="11.25" customHeight="1" x14ac:dyDescent="0.2">
      <c r="F524" s="147"/>
      <c r="G524" s="147"/>
      <c r="H524" s="112"/>
      <c r="I524" s="112"/>
      <c r="M524" s="112"/>
      <c r="N524" s="112"/>
      <c r="T524" s="149"/>
      <c r="U524" s="149"/>
      <c r="X524" s="112"/>
      <c r="Z524" s="112"/>
      <c r="AA524" s="112"/>
    </row>
    <row r="525" spans="6:27" ht="11.25" customHeight="1" x14ac:dyDescent="0.2">
      <c r="F525" s="147"/>
      <c r="G525" s="147"/>
      <c r="H525" s="112"/>
      <c r="I525" s="112"/>
      <c r="M525" s="112"/>
      <c r="N525" s="112"/>
      <c r="T525" s="149"/>
      <c r="U525" s="149"/>
      <c r="X525" s="112"/>
      <c r="Z525" s="112"/>
      <c r="AA525" s="112"/>
    </row>
    <row r="526" spans="6:27" ht="11.25" customHeight="1" x14ac:dyDescent="0.2">
      <c r="F526" s="147"/>
      <c r="G526" s="147"/>
      <c r="H526" s="112"/>
      <c r="I526" s="112"/>
      <c r="M526" s="112"/>
      <c r="N526" s="112"/>
      <c r="T526" s="149"/>
      <c r="U526" s="149"/>
      <c r="X526" s="112"/>
      <c r="Z526" s="112"/>
      <c r="AA526" s="112"/>
    </row>
    <row r="527" spans="6:27" ht="11.25" customHeight="1" x14ac:dyDescent="0.2">
      <c r="F527" s="147"/>
      <c r="G527" s="147"/>
      <c r="H527" s="112"/>
      <c r="I527" s="112"/>
      <c r="M527" s="112"/>
      <c r="N527" s="112"/>
      <c r="T527" s="149"/>
      <c r="U527" s="149"/>
      <c r="X527" s="112"/>
      <c r="Z527" s="112"/>
      <c r="AA527" s="112"/>
    </row>
    <row r="528" spans="6:27" ht="11.25" customHeight="1" x14ac:dyDescent="0.2">
      <c r="F528" s="147"/>
      <c r="G528" s="147"/>
      <c r="H528" s="112"/>
      <c r="I528" s="112"/>
      <c r="M528" s="112"/>
      <c r="N528" s="112"/>
      <c r="T528" s="149"/>
      <c r="U528" s="149"/>
      <c r="X528" s="112"/>
      <c r="Z528" s="112"/>
      <c r="AA528" s="112"/>
    </row>
    <row r="529" spans="6:27" ht="11.25" customHeight="1" x14ac:dyDescent="0.2">
      <c r="F529" s="147"/>
      <c r="G529" s="147"/>
      <c r="H529" s="112"/>
      <c r="I529" s="112"/>
      <c r="M529" s="112"/>
      <c r="N529" s="112"/>
      <c r="T529" s="149"/>
      <c r="U529" s="149"/>
      <c r="X529" s="112"/>
      <c r="Z529" s="112"/>
      <c r="AA529" s="112"/>
    </row>
    <row r="530" spans="6:27" ht="11.25" customHeight="1" x14ac:dyDescent="0.2">
      <c r="F530" s="147"/>
      <c r="G530" s="147"/>
      <c r="H530" s="112"/>
      <c r="I530" s="112"/>
      <c r="M530" s="112"/>
      <c r="N530" s="112"/>
      <c r="T530" s="149"/>
      <c r="U530" s="149"/>
      <c r="X530" s="112"/>
      <c r="Z530" s="112"/>
      <c r="AA530" s="112"/>
    </row>
    <row r="531" spans="6:27" ht="11.25" customHeight="1" x14ac:dyDescent="0.2">
      <c r="F531" s="147"/>
      <c r="G531" s="147"/>
      <c r="H531" s="112"/>
      <c r="I531" s="112"/>
      <c r="M531" s="112"/>
      <c r="N531" s="112"/>
      <c r="T531" s="149"/>
      <c r="U531" s="149"/>
      <c r="X531" s="112"/>
      <c r="Z531" s="112"/>
      <c r="AA531" s="112"/>
    </row>
    <row r="532" spans="6:27" ht="11.25" customHeight="1" x14ac:dyDescent="0.2">
      <c r="F532" s="147"/>
      <c r="G532" s="147"/>
      <c r="H532" s="112"/>
      <c r="I532" s="112"/>
      <c r="M532" s="112"/>
      <c r="N532" s="112"/>
      <c r="T532" s="149"/>
      <c r="U532" s="149"/>
      <c r="X532" s="112"/>
      <c r="Z532" s="112"/>
      <c r="AA532" s="112"/>
    </row>
    <row r="533" spans="6:27" ht="11.25" customHeight="1" x14ac:dyDescent="0.2">
      <c r="F533" s="147"/>
      <c r="G533" s="147"/>
      <c r="H533" s="112"/>
      <c r="I533" s="112"/>
      <c r="M533" s="112"/>
      <c r="N533" s="112"/>
      <c r="T533" s="149"/>
      <c r="U533" s="149"/>
      <c r="X533" s="112"/>
      <c r="Z533" s="112"/>
      <c r="AA533" s="112"/>
    </row>
    <row r="534" spans="6:27" ht="11.25" customHeight="1" x14ac:dyDescent="0.2">
      <c r="F534" s="147"/>
      <c r="G534" s="147"/>
      <c r="H534" s="112"/>
      <c r="I534" s="112"/>
      <c r="M534" s="112"/>
      <c r="N534" s="112"/>
      <c r="T534" s="149"/>
      <c r="U534" s="149"/>
      <c r="X534" s="112"/>
      <c r="Z534" s="112"/>
      <c r="AA534" s="112"/>
    </row>
    <row r="535" spans="6:27" ht="11.25" customHeight="1" x14ac:dyDescent="0.2">
      <c r="F535" s="147"/>
      <c r="G535" s="147"/>
      <c r="H535" s="112"/>
      <c r="I535" s="112"/>
      <c r="M535" s="112"/>
      <c r="N535" s="112"/>
      <c r="X535" s="112"/>
      <c r="Z535" s="112"/>
      <c r="AA535" s="112"/>
    </row>
    <row r="536" spans="6:27" ht="11.25" customHeight="1" x14ac:dyDescent="0.2">
      <c r="F536" s="147"/>
      <c r="G536" s="147"/>
      <c r="H536" s="112"/>
      <c r="I536" s="112"/>
      <c r="M536" s="112"/>
      <c r="N536" s="112"/>
      <c r="X536" s="112"/>
      <c r="Z536" s="112"/>
      <c r="AA536" s="112"/>
    </row>
    <row r="537" spans="6:27" ht="11.25" customHeight="1" x14ac:dyDescent="0.2">
      <c r="F537" s="147"/>
      <c r="G537" s="147"/>
      <c r="H537" s="112"/>
      <c r="I537" s="112"/>
      <c r="M537" s="112"/>
      <c r="N537" s="112"/>
      <c r="X537" s="112"/>
      <c r="Z537" s="112"/>
      <c r="AA537" s="112"/>
    </row>
    <row r="538" spans="6:27" ht="11.25" customHeight="1" x14ac:dyDescent="0.2">
      <c r="F538" s="147"/>
      <c r="G538" s="147"/>
      <c r="H538" s="112"/>
      <c r="I538" s="112"/>
      <c r="M538" s="112"/>
      <c r="N538" s="112"/>
      <c r="X538" s="112"/>
      <c r="Z538" s="112"/>
      <c r="AA538" s="112"/>
    </row>
    <row r="539" spans="6:27" ht="11.25" customHeight="1" x14ac:dyDescent="0.2">
      <c r="F539" s="147"/>
      <c r="G539" s="147"/>
      <c r="H539" s="112"/>
      <c r="I539" s="112"/>
      <c r="M539" s="112"/>
      <c r="N539" s="112"/>
      <c r="X539" s="112"/>
      <c r="Z539" s="112"/>
      <c r="AA539" s="112"/>
    </row>
    <row r="540" spans="6:27" ht="11.25" customHeight="1" x14ac:dyDescent="0.2">
      <c r="F540" s="147"/>
      <c r="G540" s="147"/>
      <c r="H540" s="112"/>
      <c r="I540" s="112"/>
      <c r="M540" s="112"/>
      <c r="N540" s="112"/>
      <c r="X540" s="112"/>
      <c r="Z540" s="112"/>
      <c r="AA540" s="112"/>
    </row>
    <row r="541" spans="6:27" ht="11.25" customHeight="1" x14ac:dyDescent="0.2">
      <c r="F541" s="147"/>
      <c r="G541" s="147"/>
      <c r="H541" s="112"/>
      <c r="I541" s="112"/>
      <c r="M541" s="112"/>
      <c r="N541" s="112"/>
      <c r="X541" s="112"/>
      <c r="Z541" s="112"/>
      <c r="AA541" s="112"/>
    </row>
    <row r="542" spans="6:27" ht="11.25" customHeight="1" x14ac:dyDescent="0.2">
      <c r="F542" s="147"/>
      <c r="G542" s="147"/>
      <c r="H542" s="112"/>
      <c r="I542" s="112"/>
      <c r="M542" s="112"/>
      <c r="N542" s="112"/>
      <c r="X542" s="112"/>
      <c r="Z542" s="112"/>
      <c r="AA542" s="112"/>
    </row>
    <row r="543" spans="6:27" ht="11.25" customHeight="1" x14ac:dyDescent="0.2">
      <c r="F543" s="147"/>
      <c r="G543" s="147"/>
      <c r="H543" s="112"/>
      <c r="I543" s="112"/>
      <c r="M543" s="112"/>
      <c r="N543" s="112"/>
      <c r="X543" s="112"/>
      <c r="Z543" s="112"/>
      <c r="AA543" s="112"/>
    </row>
    <row r="544" spans="6:27" ht="11.25" customHeight="1" x14ac:dyDescent="0.2">
      <c r="F544" s="147"/>
      <c r="G544" s="147"/>
      <c r="H544" s="112"/>
      <c r="I544" s="112"/>
      <c r="M544" s="112"/>
      <c r="N544" s="112"/>
      <c r="X544" s="112"/>
      <c r="Z544" s="112"/>
      <c r="AA544" s="112"/>
    </row>
    <row r="545" spans="6:27" ht="11.25" customHeight="1" x14ac:dyDescent="0.2">
      <c r="F545" s="147"/>
      <c r="G545" s="147"/>
      <c r="H545" s="112"/>
      <c r="I545" s="112"/>
      <c r="M545" s="112"/>
      <c r="N545" s="112"/>
      <c r="X545" s="112"/>
      <c r="Z545" s="112"/>
      <c r="AA545" s="112"/>
    </row>
    <row r="546" spans="6:27" ht="11.25" customHeight="1" x14ac:dyDescent="0.2">
      <c r="F546" s="147"/>
      <c r="G546" s="147"/>
      <c r="H546" s="112"/>
      <c r="I546" s="112"/>
      <c r="M546" s="112"/>
      <c r="N546" s="112"/>
      <c r="X546" s="112"/>
      <c r="Z546" s="112"/>
      <c r="AA546" s="112"/>
    </row>
    <row r="547" spans="6:27" ht="11.25" customHeight="1" x14ac:dyDescent="0.2">
      <c r="F547" s="147"/>
      <c r="G547" s="147"/>
      <c r="H547" s="112"/>
      <c r="I547" s="112"/>
      <c r="M547" s="112"/>
      <c r="N547" s="112"/>
      <c r="X547" s="112"/>
      <c r="Z547" s="112"/>
      <c r="AA547" s="112"/>
    </row>
    <row r="548" spans="6:27" ht="11.25" customHeight="1" x14ac:dyDescent="0.2">
      <c r="F548" s="147"/>
      <c r="G548" s="147"/>
      <c r="H548" s="112"/>
      <c r="I548" s="112"/>
      <c r="M548" s="112"/>
      <c r="N548" s="112"/>
      <c r="X548" s="112"/>
      <c r="Z548" s="112"/>
      <c r="AA548" s="112"/>
    </row>
    <row r="549" spans="6:27" ht="11.25" customHeight="1" x14ac:dyDescent="0.2">
      <c r="F549" s="147"/>
      <c r="G549" s="147"/>
      <c r="H549" s="112"/>
      <c r="I549" s="112"/>
      <c r="M549" s="112"/>
      <c r="N549" s="112"/>
      <c r="X549" s="112"/>
      <c r="Z549" s="112"/>
      <c r="AA549" s="112"/>
    </row>
    <row r="550" spans="6:27" ht="11.25" customHeight="1" x14ac:dyDescent="0.2">
      <c r="F550" s="147"/>
      <c r="G550" s="147"/>
      <c r="H550" s="112"/>
      <c r="I550" s="112"/>
      <c r="M550" s="112"/>
      <c r="N550" s="112"/>
      <c r="X550" s="112"/>
      <c r="Z550" s="112"/>
      <c r="AA550" s="112"/>
    </row>
    <row r="551" spans="6:27" ht="11.25" customHeight="1" x14ac:dyDescent="0.2">
      <c r="F551" s="147"/>
      <c r="G551" s="147"/>
      <c r="H551" s="112"/>
      <c r="I551" s="112"/>
      <c r="M551" s="112"/>
      <c r="N551" s="112"/>
      <c r="X551" s="112"/>
      <c r="Z551" s="112"/>
      <c r="AA551" s="112"/>
    </row>
    <row r="552" spans="6:27" ht="11.25" customHeight="1" x14ac:dyDescent="0.2">
      <c r="F552" s="147"/>
      <c r="G552" s="147"/>
      <c r="H552" s="112"/>
      <c r="I552" s="112"/>
      <c r="M552" s="112"/>
      <c r="N552" s="112"/>
      <c r="X552" s="112"/>
      <c r="Z552" s="112"/>
      <c r="AA552" s="112"/>
    </row>
    <row r="553" spans="6:27" ht="11.25" customHeight="1" x14ac:dyDescent="0.2">
      <c r="F553" s="147"/>
      <c r="G553" s="147"/>
      <c r="H553" s="112"/>
      <c r="I553" s="112"/>
      <c r="M553" s="112"/>
      <c r="N553" s="112"/>
      <c r="X553" s="112"/>
      <c r="Z553" s="112"/>
      <c r="AA553" s="112"/>
    </row>
    <row r="554" spans="6:27" ht="11.25" customHeight="1" x14ac:dyDescent="0.2">
      <c r="F554" s="147"/>
      <c r="G554" s="147"/>
      <c r="H554" s="112"/>
      <c r="I554" s="112"/>
      <c r="M554" s="112"/>
      <c r="N554" s="112"/>
      <c r="X554" s="112"/>
      <c r="Z554" s="112"/>
      <c r="AA554" s="112"/>
    </row>
    <row r="555" spans="6:27" ht="11.25" customHeight="1" x14ac:dyDescent="0.2">
      <c r="F555" s="147"/>
      <c r="G555" s="147"/>
      <c r="H555" s="112"/>
      <c r="I555" s="112"/>
      <c r="M555" s="112"/>
      <c r="N555" s="112"/>
      <c r="X555" s="112"/>
      <c r="Z555" s="112"/>
      <c r="AA555" s="112"/>
    </row>
    <row r="556" spans="6:27" ht="11.25" customHeight="1" x14ac:dyDescent="0.2">
      <c r="F556" s="147"/>
      <c r="G556" s="147"/>
      <c r="H556" s="112"/>
      <c r="I556" s="112"/>
      <c r="M556" s="112"/>
      <c r="N556" s="112"/>
      <c r="X556" s="112"/>
      <c r="Z556" s="112"/>
      <c r="AA556" s="112"/>
    </row>
    <row r="557" spans="6:27" ht="11.25" customHeight="1" x14ac:dyDescent="0.2">
      <c r="F557" s="147"/>
      <c r="G557" s="147"/>
      <c r="H557" s="112"/>
      <c r="I557" s="112"/>
      <c r="M557" s="112"/>
      <c r="N557" s="112"/>
      <c r="X557" s="112"/>
      <c r="Z557" s="112"/>
      <c r="AA557" s="112"/>
    </row>
    <row r="558" spans="6:27" ht="11.25" customHeight="1" x14ac:dyDescent="0.2">
      <c r="F558" s="147"/>
      <c r="G558" s="147"/>
      <c r="H558" s="112"/>
      <c r="I558" s="112"/>
      <c r="M558" s="112"/>
      <c r="N558" s="112"/>
      <c r="X558" s="112"/>
      <c r="Z558" s="112"/>
      <c r="AA558" s="112"/>
    </row>
    <row r="559" spans="6:27" ht="11.25" customHeight="1" x14ac:dyDescent="0.2">
      <c r="F559" s="147"/>
      <c r="G559" s="147"/>
      <c r="H559" s="112"/>
      <c r="I559" s="112"/>
      <c r="M559" s="112"/>
      <c r="N559" s="112"/>
      <c r="X559" s="112"/>
      <c r="Z559" s="112"/>
      <c r="AA559" s="112"/>
    </row>
    <row r="560" spans="6:27" ht="11.25" customHeight="1" x14ac:dyDescent="0.2">
      <c r="F560" s="147"/>
      <c r="G560" s="147"/>
      <c r="H560" s="112"/>
      <c r="I560" s="112"/>
      <c r="M560" s="112"/>
      <c r="N560" s="112"/>
      <c r="X560" s="112"/>
      <c r="Z560" s="112"/>
      <c r="AA560" s="112"/>
    </row>
    <row r="561" spans="6:27" ht="11.25" customHeight="1" x14ac:dyDescent="0.2">
      <c r="F561" s="147"/>
      <c r="G561" s="147"/>
      <c r="H561" s="112"/>
      <c r="I561" s="112"/>
      <c r="M561" s="112"/>
      <c r="N561" s="112"/>
      <c r="X561" s="112"/>
      <c r="Z561" s="112"/>
      <c r="AA561" s="112"/>
    </row>
    <row r="562" spans="6:27" ht="11.25" customHeight="1" x14ac:dyDescent="0.2">
      <c r="F562" s="147"/>
      <c r="G562" s="147"/>
      <c r="H562" s="112"/>
      <c r="I562" s="112"/>
      <c r="M562" s="112"/>
      <c r="N562" s="112"/>
      <c r="X562" s="112"/>
      <c r="Z562" s="112"/>
      <c r="AA562" s="112"/>
    </row>
    <row r="563" spans="6:27" ht="11.25" customHeight="1" x14ac:dyDescent="0.2">
      <c r="F563" s="147"/>
      <c r="G563" s="147"/>
      <c r="H563" s="112"/>
      <c r="I563" s="112"/>
      <c r="M563" s="112"/>
      <c r="N563" s="112"/>
      <c r="X563" s="112"/>
      <c r="Z563" s="112"/>
      <c r="AA563" s="112"/>
    </row>
    <row r="564" spans="6:27" ht="11.25" customHeight="1" x14ac:dyDescent="0.2">
      <c r="F564" s="147"/>
      <c r="G564" s="147"/>
      <c r="H564" s="112"/>
      <c r="I564" s="112"/>
      <c r="M564" s="112"/>
      <c r="N564" s="112"/>
      <c r="X564" s="112"/>
      <c r="Z564" s="112"/>
      <c r="AA564" s="112"/>
    </row>
    <row r="565" spans="6:27" ht="11.25" customHeight="1" x14ac:dyDescent="0.2">
      <c r="F565" s="147"/>
      <c r="G565" s="147"/>
      <c r="H565" s="112"/>
      <c r="I565" s="112"/>
      <c r="M565" s="112"/>
      <c r="N565" s="112"/>
      <c r="X565" s="112"/>
      <c r="Z565" s="112"/>
      <c r="AA565" s="112"/>
    </row>
    <row r="566" spans="6:27" ht="11.25" customHeight="1" x14ac:dyDescent="0.2">
      <c r="F566" s="147"/>
      <c r="G566" s="147"/>
      <c r="H566" s="112"/>
      <c r="I566" s="112"/>
      <c r="M566" s="112"/>
      <c r="N566" s="112"/>
      <c r="X566" s="112"/>
      <c r="Z566" s="112"/>
      <c r="AA566" s="112"/>
    </row>
    <row r="567" spans="6:27" ht="11.25" customHeight="1" x14ac:dyDescent="0.2">
      <c r="F567" s="147"/>
      <c r="G567" s="147"/>
      <c r="H567" s="112"/>
      <c r="I567" s="112"/>
      <c r="M567" s="112"/>
      <c r="N567" s="112"/>
      <c r="X567" s="112"/>
      <c r="Z567" s="112"/>
      <c r="AA567" s="112"/>
    </row>
    <row r="568" spans="6:27" ht="11.25" customHeight="1" x14ac:dyDescent="0.2">
      <c r="F568" s="147"/>
      <c r="G568" s="147"/>
      <c r="H568" s="112"/>
      <c r="I568" s="112"/>
      <c r="M568" s="112"/>
      <c r="N568" s="112"/>
      <c r="X568" s="112"/>
      <c r="Z568" s="112"/>
      <c r="AA568" s="112"/>
    </row>
    <row r="569" spans="6:27" ht="11.25" customHeight="1" x14ac:dyDescent="0.2">
      <c r="F569" s="147"/>
      <c r="G569" s="147"/>
      <c r="H569" s="112"/>
      <c r="I569" s="112"/>
      <c r="M569" s="112"/>
      <c r="N569" s="112"/>
      <c r="X569" s="112"/>
      <c r="Z569" s="112"/>
      <c r="AA569" s="112"/>
    </row>
    <row r="570" spans="6:27" ht="11.25" customHeight="1" x14ac:dyDescent="0.2">
      <c r="F570" s="147"/>
      <c r="G570" s="147"/>
      <c r="H570" s="112"/>
      <c r="I570" s="112"/>
      <c r="M570" s="112"/>
      <c r="N570" s="112"/>
      <c r="X570" s="112"/>
      <c r="Z570" s="112"/>
      <c r="AA570" s="112"/>
    </row>
    <row r="571" spans="6:27" ht="11.25" customHeight="1" x14ac:dyDescent="0.2">
      <c r="F571" s="147"/>
      <c r="G571" s="147"/>
      <c r="H571" s="112"/>
      <c r="I571" s="112"/>
      <c r="M571" s="112"/>
      <c r="N571" s="112"/>
      <c r="X571" s="112"/>
      <c r="Z571" s="112"/>
      <c r="AA571" s="112"/>
    </row>
    <row r="572" spans="6:27" ht="11.25" customHeight="1" x14ac:dyDescent="0.2">
      <c r="F572" s="147"/>
      <c r="G572" s="147"/>
      <c r="H572" s="112"/>
      <c r="I572" s="112"/>
      <c r="M572" s="112"/>
      <c r="N572" s="112"/>
      <c r="X572" s="112"/>
      <c r="Z572" s="112"/>
      <c r="AA572" s="112"/>
    </row>
    <row r="573" spans="6:27" ht="11.25" customHeight="1" x14ac:dyDescent="0.2">
      <c r="F573" s="147"/>
      <c r="G573" s="147"/>
      <c r="H573" s="112"/>
      <c r="I573" s="112"/>
      <c r="M573" s="112"/>
      <c r="N573" s="112"/>
      <c r="X573" s="112"/>
      <c r="Z573" s="112"/>
      <c r="AA573" s="112"/>
    </row>
    <row r="574" spans="6:27" ht="11.25" customHeight="1" x14ac:dyDescent="0.2">
      <c r="F574" s="147"/>
      <c r="G574" s="147"/>
      <c r="H574" s="112"/>
      <c r="I574" s="112"/>
      <c r="M574" s="112"/>
      <c r="N574" s="112"/>
      <c r="X574" s="112"/>
      <c r="Z574" s="112"/>
      <c r="AA574" s="112"/>
    </row>
    <row r="575" spans="6:27" ht="11.25" customHeight="1" x14ac:dyDescent="0.2">
      <c r="F575" s="147"/>
      <c r="G575" s="147"/>
      <c r="H575" s="112"/>
      <c r="I575" s="112"/>
      <c r="M575" s="112"/>
      <c r="N575" s="112"/>
      <c r="X575" s="112"/>
      <c r="Z575" s="112"/>
      <c r="AA575" s="112"/>
    </row>
    <row r="576" spans="6:27" ht="11.25" customHeight="1" x14ac:dyDescent="0.2">
      <c r="F576" s="147"/>
      <c r="G576" s="147"/>
      <c r="H576" s="112"/>
      <c r="I576" s="112"/>
      <c r="M576" s="112"/>
      <c r="N576" s="112"/>
      <c r="X576" s="112"/>
      <c r="Z576" s="112"/>
      <c r="AA576" s="112"/>
    </row>
    <row r="577" spans="6:27" ht="11.25" customHeight="1" x14ac:dyDescent="0.2">
      <c r="F577" s="147"/>
      <c r="G577" s="147"/>
      <c r="H577" s="112"/>
      <c r="I577" s="112"/>
      <c r="M577" s="112"/>
      <c r="N577" s="112"/>
      <c r="X577" s="112"/>
      <c r="Z577" s="112"/>
      <c r="AA577" s="112"/>
    </row>
    <row r="578" spans="6:27" ht="11.25" customHeight="1" x14ac:dyDescent="0.2">
      <c r="F578" s="147"/>
      <c r="G578" s="147"/>
      <c r="H578" s="112"/>
      <c r="I578" s="112"/>
      <c r="M578" s="112"/>
      <c r="N578" s="112"/>
      <c r="X578" s="112"/>
      <c r="Z578" s="112"/>
      <c r="AA578" s="112"/>
    </row>
    <row r="579" spans="6:27" ht="11.25" customHeight="1" x14ac:dyDescent="0.2">
      <c r="F579" s="147"/>
      <c r="G579" s="147"/>
      <c r="H579" s="112"/>
      <c r="I579" s="112"/>
      <c r="M579" s="112"/>
      <c r="N579" s="112"/>
      <c r="X579" s="112"/>
      <c r="Z579" s="112"/>
      <c r="AA579" s="112"/>
    </row>
    <row r="580" spans="6:27" ht="11.25" customHeight="1" x14ac:dyDescent="0.2">
      <c r="F580" s="147"/>
      <c r="G580" s="147"/>
      <c r="H580" s="112"/>
      <c r="I580" s="112"/>
      <c r="M580" s="112"/>
      <c r="N580" s="112"/>
      <c r="X580" s="112"/>
      <c r="Z580" s="112"/>
      <c r="AA580" s="112"/>
    </row>
    <row r="581" spans="6:27" ht="11.25" customHeight="1" x14ac:dyDescent="0.2">
      <c r="F581" s="147"/>
      <c r="G581" s="147"/>
      <c r="H581" s="112"/>
      <c r="I581" s="112"/>
      <c r="M581" s="112"/>
      <c r="N581" s="112"/>
      <c r="X581" s="112"/>
      <c r="Z581" s="112"/>
      <c r="AA581" s="112"/>
    </row>
    <row r="582" spans="6:27" ht="11.25" customHeight="1" x14ac:dyDescent="0.2">
      <c r="X582" s="112"/>
      <c r="Z582" s="112"/>
      <c r="AA582" s="112"/>
    </row>
    <row r="583" spans="6:27" x14ac:dyDescent="0.2">
      <c r="X583" s="112"/>
      <c r="Z583" s="112"/>
      <c r="AA583" s="112"/>
    </row>
    <row r="584" spans="6:27" x14ac:dyDescent="0.2">
      <c r="X584" s="112"/>
      <c r="Z584" s="112"/>
      <c r="AA584" s="112"/>
    </row>
    <row r="585" spans="6:27" x14ac:dyDescent="0.2">
      <c r="X585" s="112"/>
      <c r="Z585" s="112"/>
      <c r="AA585" s="112"/>
    </row>
    <row r="586" spans="6:27" x14ac:dyDescent="0.2">
      <c r="X586" s="112"/>
      <c r="Z586" s="112"/>
      <c r="AA586" s="112"/>
    </row>
    <row r="587" spans="6:27" x14ac:dyDescent="0.2">
      <c r="X587" s="112"/>
      <c r="Z587" s="112"/>
      <c r="AA587" s="112"/>
    </row>
    <row r="588" spans="6:27" x14ac:dyDescent="0.2">
      <c r="X588" s="112"/>
      <c r="Z588" s="112"/>
      <c r="AA588" s="112"/>
    </row>
    <row r="589" spans="6:27" x14ac:dyDescent="0.2">
      <c r="X589" s="112"/>
      <c r="Z589" s="112"/>
      <c r="AA589" s="112"/>
    </row>
    <row r="590" spans="6:27" x14ac:dyDescent="0.2">
      <c r="X590" s="112"/>
      <c r="Z590" s="112"/>
      <c r="AA590" s="112"/>
    </row>
    <row r="591" spans="6:27" x14ac:dyDescent="0.2">
      <c r="X591" s="112"/>
      <c r="Z591" s="112"/>
      <c r="AA591" s="112"/>
    </row>
    <row r="592" spans="6:27" x14ac:dyDescent="0.2">
      <c r="X592" s="112"/>
      <c r="Z592" s="112"/>
      <c r="AA592" s="112"/>
    </row>
    <row r="593" spans="24:27" x14ac:dyDescent="0.2">
      <c r="X593" s="112"/>
      <c r="Z593" s="112"/>
      <c r="AA593" s="112"/>
    </row>
    <row r="594" spans="24:27" x14ac:dyDescent="0.2">
      <c r="X594" s="112"/>
      <c r="Z594" s="112"/>
      <c r="AA594" s="112"/>
    </row>
    <row r="595" spans="24:27" x14ac:dyDescent="0.2">
      <c r="X595" s="112"/>
      <c r="Z595" s="112"/>
      <c r="AA595" s="112"/>
    </row>
    <row r="596" spans="24:27" x14ac:dyDescent="0.2">
      <c r="X596" s="112"/>
      <c r="Z596" s="112"/>
      <c r="AA596" s="112"/>
    </row>
    <row r="597" spans="24:27" x14ac:dyDescent="0.2">
      <c r="X597" s="112"/>
      <c r="Z597" s="112"/>
      <c r="AA597" s="112"/>
    </row>
    <row r="598" spans="24:27" x14ac:dyDescent="0.2">
      <c r="X598" s="112"/>
      <c r="Z598" s="112"/>
      <c r="AA598" s="112"/>
    </row>
    <row r="599" spans="24:27" x14ac:dyDescent="0.2">
      <c r="X599" s="112"/>
      <c r="Z599" s="112"/>
      <c r="AA599" s="112"/>
    </row>
    <row r="600" spans="24:27" x14ac:dyDescent="0.2">
      <c r="X600" s="112"/>
      <c r="Z600" s="112"/>
      <c r="AA600" s="112"/>
    </row>
    <row r="601" spans="24:27" x14ac:dyDescent="0.2">
      <c r="X601" s="112"/>
      <c r="Z601" s="112"/>
      <c r="AA601" s="112"/>
    </row>
    <row r="602" spans="24:27" x14ac:dyDescent="0.2">
      <c r="X602" s="112"/>
      <c r="Z602" s="112"/>
      <c r="AA602" s="112"/>
    </row>
    <row r="603" spans="24:27" x14ac:dyDescent="0.2">
      <c r="X603" s="112"/>
      <c r="Z603" s="112"/>
      <c r="AA603" s="112"/>
    </row>
    <row r="604" spans="24:27" x14ac:dyDescent="0.2">
      <c r="X604" s="112"/>
      <c r="Z604" s="112"/>
      <c r="AA604" s="112"/>
    </row>
    <row r="605" spans="24:27" x14ac:dyDescent="0.2">
      <c r="X605" s="112"/>
      <c r="Z605" s="112"/>
      <c r="AA605" s="112"/>
    </row>
    <row r="606" spans="24:27" x14ac:dyDescent="0.2">
      <c r="X606" s="112"/>
      <c r="Z606" s="112"/>
      <c r="AA606" s="112"/>
    </row>
    <row r="607" spans="24:27" x14ac:dyDescent="0.2">
      <c r="X607" s="112"/>
      <c r="Z607" s="112"/>
      <c r="AA607" s="112"/>
    </row>
    <row r="608" spans="24:27" x14ac:dyDescent="0.2">
      <c r="X608" s="112"/>
      <c r="Z608" s="112"/>
      <c r="AA608" s="112"/>
    </row>
    <row r="609" spans="24:27" x14ac:dyDescent="0.2">
      <c r="X609" s="112"/>
      <c r="Z609" s="112"/>
      <c r="AA609" s="112"/>
    </row>
    <row r="610" spans="24:27" x14ac:dyDescent="0.2">
      <c r="X610" s="112"/>
      <c r="Z610" s="112"/>
      <c r="AA610" s="112"/>
    </row>
    <row r="611" spans="24:27" x14ac:dyDescent="0.2">
      <c r="X611" s="112"/>
      <c r="Z611" s="112"/>
      <c r="AA611" s="112"/>
    </row>
    <row r="612" spans="24:27" x14ac:dyDescent="0.2">
      <c r="X612" s="112"/>
      <c r="Z612" s="112"/>
      <c r="AA612" s="112"/>
    </row>
    <row r="613" spans="24:27" x14ac:dyDescent="0.2">
      <c r="X613" s="112"/>
      <c r="Z613" s="112"/>
      <c r="AA613" s="112"/>
    </row>
    <row r="614" spans="24:27" x14ac:dyDescent="0.2">
      <c r="X614" s="112"/>
      <c r="Z614" s="112"/>
      <c r="AA614" s="112"/>
    </row>
    <row r="615" spans="24:27" x14ac:dyDescent="0.2">
      <c r="X615" s="112"/>
      <c r="Z615" s="112"/>
      <c r="AA615" s="112"/>
    </row>
    <row r="616" spans="24:27" x14ac:dyDescent="0.2">
      <c r="X616" s="112"/>
      <c r="Z616" s="112"/>
      <c r="AA616" s="112"/>
    </row>
    <row r="617" spans="24:27" x14ac:dyDescent="0.2">
      <c r="X617" s="112"/>
      <c r="Z617" s="112"/>
      <c r="AA617" s="112"/>
    </row>
    <row r="618" spans="24:27" x14ac:dyDescent="0.2">
      <c r="X618" s="112"/>
      <c r="Z618" s="112"/>
      <c r="AA618" s="112"/>
    </row>
    <row r="619" spans="24:27" x14ac:dyDescent="0.2">
      <c r="X619" s="112"/>
      <c r="Z619" s="112"/>
      <c r="AA619" s="112"/>
    </row>
    <row r="620" spans="24:27" x14ac:dyDescent="0.2">
      <c r="X620" s="112"/>
      <c r="Z620" s="112"/>
      <c r="AA620" s="112"/>
    </row>
    <row r="621" spans="24:27" x14ac:dyDescent="0.2">
      <c r="X621" s="112"/>
      <c r="Z621" s="112"/>
      <c r="AA621" s="112"/>
    </row>
    <row r="622" spans="24:27" x14ac:dyDescent="0.2">
      <c r="X622" s="112"/>
      <c r="Z622" s="112"/>
      <c r="AA622" s="112"/>
    </row>
    <row r="623" spans="24:27" x14ac:dyDescent="0.2">
      <c r="X623" s="112"/>
      <c r="Z623" s="112"/>
      <c r="AA623" s="112"/>
    </row>
    <row r="624" spans="24:27" x14ac:dyDescent="0.2">
      <c r="X624" s="112"/>
      <c r="Z624" s="112"/>
      <c r="AA624" s="112"/>
    </row>
    <row r="625" spans="24:27" x14ac:dyDescent="0.2">
      <c r="X625" s="112"/>
      <c r="Z625" s="112"/>
      <c r="AA625" s="112"/>
    </row>
    <row r="626" spans="24:27" x14ac:dyDescent="0.2">
      <c r="X626" s="112"/>
      <c r="Z626" s="112"/>
      <c r="AA626" s="112"/>
    </row>
    <row r="627" spans="24:27" x14ac:dyDescent="0.2">
      <c r="X627" s="112"/>
      <c r="Z627" s="112"/>
      <c r="AA627" s="112"/>
    </row>
    <row r="628" spans="24:27" x14ac:dyDescent="0.2">
      <c r="X628" s="112"/>
      <c r="Z628" s="112"/>
      <c r="AA628" s="112"/>
    </row>
    <row r="629" spans="24:27" x14ac:dyDescent="0.2">
      <c r="X629" s="112"/>
      <c r="Z629" s="112"/>
      <c r="AA629" s="112"/>
    </row>
    <row r="630" spans="24:27" x14ac:dyDescent="0.2">
      <c r="X630" s="112"/>
      <c r="Z630" s="112"/>
      <c r="AA630" s="112"/>
    </row>
    <row r="631" spans="24:27" x14ac:dyDescent="0.2">
      <c r="X631" s="112"/>
      <c r="Z631" s="112"/>
      <c r="AA631" s="112"/>
    </row>
    <row r="632" spans="24:27" x14ac:dyDescent="0.2">
      <c r="X632" s="112"/>
      <c r="Z632" s="112"/>
      <c r="AA632" s="112"/>
    </row>
    <row r="633" spans="24:27" x14ac:dyDescent="0.2">
      <c r="X633" s="112"/>
      <c r="Z633" s="112"/>
      <c r="AA633" s="112"/>
    </row>
    <row r="634" spans="24:27" x14ac:dyDescent="0.2">
      <c r="X634" s="112"/>
      <c r="Z634" s="112"/>
      <c r="AA634" s="112"/>
    </row>
    <row r="635" spans="24:27" x14ac:dyDescent="0.2">
      <c r="X635" s="112"/>
      <c r="Z635" s="112"/>
      <c r="AA635" s="112"/>
    </row>
    <row r="636" spans="24:27" x14ac:dyDescent="0.2">
      <c r="X636" s="112"/>
      <c r="Z636" s="112"/>
      <c r="AA636" s="112"/>
    </row>
    <row r="637" spans="24:27" x14ac:dyDescent="0.2">
      <c r="X637" s="112"/>
      <c r="Z637" s="112"/>
      <c r="AA637" s="112"/>
    </row>
    <row r="638" spans="24:27" x14ac:dyDescent="0.2">
      <c r="X638" s="112"/>
      <c r="Z638" s="112"/>
      <c r="AA638" s="112"/>
    </row>
    <row r="639" spans="24:27" x14ac:dyDescent="0.2">
      <c r="X639" s="112"/>
      <c r="Z639" s="112"/>
      <c r="AA639" s="112"/>
    </row>
    <row r="640" spans="24:27" x14ac:dyDescent="0.2">
      <c r="X640" s="112"/>
      <c r="Z640" s="112"/>
      <c r="AA640" s="112"/>
    </row>
    <row r="641" spans="24:27" x14ac:dyDescent="0.2">
      <c r="X641" s="112"/>
      <c r="Z641" s="112"/>
      <c r="AA641" s="112"/>
    </row>
    <row r="642" spans="24:27" x14ac:dyDescent="0.2">
      <c r="X642" s="112"/>
      <c r="Z642" s="112"/>
      <c r="AA642" s="112"/>
    </row>
    <row r="643" spans="24:27" x14ac:dyDescent="0.2">
      <c r="X643" s="112"/>
      <c r="Z643" s="112"/>
      <c r="AA643" s="112"/>
    </row>
    <row r="644" spans="24:27" x14ac:dyDescent="0.2">
      <c r="X644" s="112"/>
      <c r="Z644" s="112"/>
      <c r="AA644" s="112"/>
    </row>
    <row r="645" spans="24:27" x14ac:dyDescent="0.2">
      <c r="X645" s="112"/>
      <c r="Z645" s="112"/>
      <c r="AA645" s="112"/>
    </row>
    <row r="646" spans="24:27" x14ac:dyDescent="0.2">
      <c r="X646" s="112"/>
      <c r="Z646" s="112"/>
      <c r="AA646" s="112"/>
    </row>
    <row r="647" spans="24:27" x14ac:dyDescent="0.2">
      <c r="X647" s="112"/>
      <c r="Z647" s="112"/>
      <c r="AA647" s="112"/>
    </row>
    <row r="648" spans="24:27" x14ac:dyDescent="0.2">
      <c r="X648" s="112"/>
      <c r="Z648" s="112"/>
      <c r="AA648" s="112"/>
    </row>
    <row r="649" spans="24:27" x14ac:dyDescent="0.2">
      <c r="X649" s="112"/>
      <c r="Z649" s="112"/>
      <c r="AA649" s="112"/>
    </row>
    <row r="650" spans="24:27" x14ac:dyDescent="0.2">
      <c r="X650" s="112"/>
      <c r="Z650" s="112"/>
      <c r="AA650" s="112"/>
    </row>
    <row r="651" spans="24:27" x14ac:dyDescent="0.2">
      <c r="X651" s="112"/>
      <c r="Z651" s="112"/>
      <c r="AA651" s="112"/>
    </row>
    <row r="652" spans="24:27" x14ac:dyDescent="0.2">
      <c r="X652" s="112"/>
      <c r="Z652" s="112"/>
      <c r="AA652" s="112"/>
    </row>
    <row r="653" spans="24:27" x14ac:dyDescent="0.2">
      <c r="X653" s="112"/>
      <c r="Z653" s="112"/>
      <c r="AA653" s="112"/>
    </row>
    <row r="654" spans="24:27" x14ac:dyDescent="0.2">
      <c r="X654" s="112"/>
      <c r="Z654" s="112"/>
      <c r="AA654" s="112"/>
    </row>
    <row r="655" spans="24:27" x14ac:dyDescent="0.2">
      <c r="X655" s="112"/>
      <c r="Z655" s="112"/>
      <c r="AA655" s="112"/>
    </row>
    <row r="656" spans="24:27" x14ac:dyDescent="0.2">
      <c r="X656" s="112"/>
      <c r="Z656" s="112"/>
      <c r="AA656" s="112"/>
    </row>
    <row r="657" spans="24:27" x14ac:dyDescent="0.2">
      <c r="X657" s="112"/>
      <c r="Z657" s="112"/>
      <c r="AA657" s="112"/>
    </row>
    <row r="658" spans="24:27" x14ac:dyDescent="0.2">
      <c r="X658" s="112"/>
      <c r="Z658" s="112"/>
      <c r="AA658" s="112"/>
    </row>
    <row r="659" spans="24:27" x14ac:dyDescent="0.2">
      <c r="X659" s="112"/>
      <c r="Z659" s="112"/>
      <c r="AA659" s="112"/>
    </row>
    <row r="660" spans="24:27" x14ac:dyDescent="0.2">
      <c r="X660" s="112"/>
      <c r="Z660" s="112"/>
      <c r="AA660" s="112"/>
    </row>
    <row r="661" spans="24:27" x14ac:dyDescent="0.2">
      <c r="X661" s="112"/>
      <c r="Z661" s="112"/>
      <c r="AA661" s="112"/>
    </row>
    <row r="662" spans="24:27" x14ac:dyDescent="0.2">
      <c r="X662" s="112"/>
      <c r="Z662" s="112"/>
      <c r="AA662" s="112"/>
    </row>
    <row r="663" spans="24:27" x14ac:dyDescent="0.2">
      <c r="X663" s="112"/>
      <c r="Z663" s="112"/>
      <c r="AA663" s="112"/>
    </row>
    <row r="664" spans="24:27" x14ac:dyDescent="0.2">
      <c r="X664" s="112"/>
      <c r="Z664" s="112"/>
      <c r="AA664" s="112"/>
    </row>
    <row r="665" spans="24:27" x14ac:dyDescent="0.2">
      <c r="X665" s="112"/>
      <c r="Z665" s="112"/>
      <c r="AA665" s="112"/>
    </row>
    <row r="666" spans="24:27" x14ac:dyDescent="0.2">
      <c r="X666" s="112"/>
      <c r="Z666" s="112"/>
      <c r="AA666" s="112"/>
    </row>
    <row r="667" spans="24:27" x14ac:dyDescent="0.2">
      <c r="X667" s="112"/>
      <c r="Z667" s="112"/>
      <c r="AA667" s="112"/>
    </row>
    <row r="668" spans="24:27" x14ac:dyDescent="0.2">
      <c r="X668" s="112"/>
      <c r="Z668" s="112"/>
      <c r="AA668" s="112"/>
    </row>
    <row r="669" spans="24:27" x14ac:dyDescent="0.2">
      <c r="X669" s="112"/>
      <c r="Z669" s="112"/>
      <c r="AA669" s="112"/>
    </row>
    <row r="670" spans="24:27" x14ac:dyDescent="0.2">
      <c r="X670" s="112"/>
      <c r="Z670" s="112"/>
      <c r="AA670" s="112"/>
    </row>
    <row r="671" spans="24:27" x14ac:dyDescent="0.2">
      <c r="X671" s="112"/>
      <c r="Z671" s="112"/>
      <c r="AA671" s="112"/>
    </row>
    <row r="672" spans="24:27" x14ac:dyDescent="0.2">
      <c r="X672" s="112"/>
      <c r="Z672" s="112"/>
      <c r="AA672" s="112"/>
    </row>
    <row r="673" spans="24:27" x14ac:dyDescent="0.2">
      <c r="X673" s="112"/>
      <c r="Z673" s="112"/>
      <c r="AA673" s="112"/>
    </row>
    <row r="674" spans="24:27" x14ac:dyDescent="0.2">
      <c r="X674" s="112"/>
      <c r="Z674" s="112"/>
      <c r="AA674" s="112"/>
    </row>
    <row r="675" spans="24:27" x14ac:dyDescent="0.2">
      <c r="X675" s="112"/>
      <c r="Z675" s="112"/>
      <c r="AA675" s="112"/>
    </row>
    <row r="676" spans="24:27" x14ac:dyDescent="0.2">
      <c r="X676" s="112"/>
      <c r="Z676" s="112"/>
      <c r="AA676" s="112"/>
    </row>
    <row r="677" spans="24:27" x14ac:dyDescent="0.2">
      <c r="X677" s="112"/>
      <c r="Z677" s="112"/>
      <c r="AA677" s="112"/>
    </row>
    <row r="678" spans="24:27" x14ac:dyDescent="0.2">
      <c r="X678" s="112"/>
      <c r="Z678" s="112"/>
      <c r="AA678" s="112"/>
    </row>
    <row r="679" spans="24:27" x14ac:dyDescent="0.2">
      <c r="X679" s="112"/>
      <c r="Z679" s="112"/>
      <c r="AA679" s="112"/>
    </row>
    <row r="680" spans="24:27" x14ac:dyDescent="0.2">
      <c r="X680" s="112"/>
      <c r="Z680" s="112"/>
      <c r="AA680" s="112"/>
    </row>
    <row r="681" spans="24:27" x14ac:dyDescent="0.2">
      <c r="X681" s="112"/>
      <c r="Z681" s="112"/>
      <c r="AA681" s="112"/>
    </row>
    <row r="682" spans="24:27" x14ac:dyDescent="0.2">
      <c r="X682" s="112"/>
      <c r="Z682" s="112"/>
      <c r="AA682" s="112"/>
    </row>
    <row r="683" spans="24:27" x14ac:dyDescent="0.2">
      <c r="X683" s="112"/>
      <c r="Z683" s="112"/>
      <c r="AA683" s="112"/>
    </row>
    <row r="684" spans="24:27" x14ac:dyDescent="0.2">
      <c r="X684" s="112"/>
      <c r="Z684" s="112"/>
      <c r="AA684" s="112"/>
    </row>
    <row r="685" spans="24:27" x14ac:dyDescent="0.2">
      <c r="X685" s="112"/>
      <c r="Z685" s="112"/>
      <c r="AA685" s="112"/>
    </row>
    <row r="686" spans="24:27" x14ac:dyDescent="0.2">
      <c r="X686" s="112"/>
      <c r="Z686" s="112"/>
      <c r="AA686" s="112"/>
    </row>
    <row r="687" spans="24:27" x14ac:dyDescent="0.2">
      <c r="X687" s="112"/>
      <c r="Z687" s="112"/>
      <c r="AA687" s="112"/>
    </row>
    <row r="688" spans="24:27" x14ac:dyDescent="0.2">
      <c r="X688" s="112"/>
      <c r="Z688" s="112"/>
      <c r="AA688" s="112"/>
    </row>
    <row r="689" spans="24:27" x14ac:dyDescent="0.2">
      <c r="X689" s="112"/>
      <c r="Z689" s="112"/>
      <c r="AA689" s="112"/>
    </row>
    <row r="690" spans="24:27" x14ac:dyDescent="0.2">
      <c r="X690" s="112"/>
      <c r="Z690" s="112"/>
      <c r="AA690" s="112"/>
    </row>
    <row r="691" spans="24:27" x14ac:dyDescent="0.2">
      <c r="X691" s="112"/>
      <c r="Z691" s="112"/>
      <c r="AA691" s="112"/>
    </row>
    <row r="692" spans="24:27" x14ac:dyDescent="0.2">
      <c r="X692" s="112"/>
      <c r="Z692" s="112"/>
      <c r="AA692" s="112"/>
    </row>
    <row r="693" spans="24:27" x14ac:dyDescent="0.2">
      <c r="X693" s="112"/>
      <c r="Z693" s="112"/>
      <c r="AA693" s="112"/>
    </row>
    <row r="694" spans="24:27" x14ac:dyDescent="0.2">
      <c r="X694" s="112"/>
      <c r="Z694" s="112"/>
      <c r="AA694" s="112"/>
    </row>
    <row r="695" spans="24:27" x14ac:dyDescent="0.2">
      <c r="X695" s="112"/>
      <c r="Z695" s="112"/>
      <c r="AA695" s="112"/>
    </row>
    <row r="696" spans="24:27" x14ac:dyDescent="0.2">
      <c r="X696" s="112"/>
      <c r="Z696" s="112"/>
      <c r="AA696" s="112"/>
    </row>
    <row r="697" spans="24:27" x14ac:dyDescent="0.2">
      <c r="X697" s="112"/>
      <c r="Z697" s="112"/>
      <c r="AA697" s="112"/>
    </row>
    <row r="698" spans="24:27" x14ac:dyDescent="0.2">
      <c r="X698" s="112"/>
      <c r="Z698" s="112"/>
      <c r="AA698" s="112"/>
    </row>
    <row r="699" spans="24:27" x14ac:dyDescent="0.2">
      <c r="X699" s="112"/>
      <c r="Z699" s="112"/>
      <c r="AA699" s="112"/>
    </row>
    <row r="700" spans="24:27" x14ac:dyDescent="0.2">
      <c r="X700" s="112"/>
      <c r="Z700" s="112"/>
      <c r="AA700" s="112"/>
    </row>
    <row r="701" spans="24:27" x14ac:dyDescent="0.2">
      <c r="X701" s="112"/>
      <c r="Z701" s="112"/>
      <c r="AA701" s="112"/>
    </row>
    <row r="702" spans="24:27" x14ac:dyDescent="0.2">
      <c r="X702" s="112"/>
      <c r="Z702" s="112"/>
      <c r="AA702" s="112"/>
    </row>
    <row r="703" spans="24:27" x14ac:dyDescent="0.2">
      <c r="X703" s="112"/>
      <c r="Z703" s="112"/>
      <c r="AA703" s="112"/>
    </row>
    <row r="704" spans="24:27" x14ac:dyDescent="0.2">
      <c r="X704" s="112"/>
      <c r="Z704" s="112"/>
      <c r="AA704" s="112"/>
    </row>
    <row r="705" spans="24:27" x14ac:dyDescent="0.2">
      <c r="X705" s="112"/>
      <c r="Z705" s="112"/>
      <c r="AA705" s="112"/>
    </row>
    <row r="706" spans="24:27" x14ac:dyDescent="0.2">
      <c r="X706" s="112"/>
      <c r="Z706" s="112"/>
      <c r="AA706" s="112"/>
    </row>
    <row r="707" spans="24:27" x14ac:dyDescent="0.2">
      <c r="X707" s="112"/>
      <c r="Z707" s="112"/>
      <c r="AA707" s="112"/>
    </row>
    <row r="708" spans="24:27" x14ac:dyDescent="0.2">
      <c r="X708" s="112"/>
      <c r="Z708" s="112"/>
      <c r="AA708" s="112"/>
    </row>
    <row r="709" spans="24:27" x14ac:dyDescent="0.2">
      <c r="X709" s="112"/>
      <c r="Z709" s="112"/>
      <c r="AA709" s="112"/>
    </row>
    <row r="710" spans="24:27" x14ac:dyDescent="0.2">
      <c r="X710" s="112"/>
      <c r="Z710" s="112"/>
      <c r="AA710" s="112"/>
    </row>
    <row r="711" spans="24:27" x14ac:dyDescent="0.2">
      <c r="X711" s="112"/>
      <c r="Z711" s="112"/>
      <c r="AA711" s="112"/>
    </row>
    <row r="712" spans="24:27" x14ac:dyDescent="0.2">
      <c r="X712" s="112"/>
      <c r="Z712" s="112"/>
      <c r="AA712" s="112"/>
    </row>
    <row r="713" spans="24:27" x14ac:dyDescent="0.2">
      <c r="X713" s="112"/>
      <c r="Z713" s="112"/>
      <c r="AA713" s="112"/>
    </row>
    <row r="714" spans="24:27" x14ac:dyDescent="0.2">
      <c r="X714" s="112"/>
      <c r="Z714" s="112"/>
      <c r="AA714" s="112"/>
    </row>
    <row r="715" spans="24:27" x14ac:dyDescent="0.2">
      <c r="X715" s="112"/>
      <c r="Z715" s="112"/>
      <c r="AA715" s="112"/>
    </row>
    <row r="716" spans="24:27" x14ac:dyDescent="0.2">
      <c r="X716" s="112"/>
      <c r="Z716" s="112"/>
      <c r="AA716" s="112"/>
    </row>
    <row r="717" spans="24:27" x14ac:dyDescent="0.2">
      <c r="X717" s="112"/>
      <c r="Z717" s="112"/>
      <c r="AA717" s="112"/>
    </row>
    <row r="718" spans="24:27" x14ac:dyDescent="0.2">
      <c r="X718" s="112"/>
      <c r="Z718" s="112"/>
      <c r="AA718" s="112"/>
    </row>
    <row r="719" spans="24:27" x14ac:dyDescent="0.2">
      <c r="X719" s="112"/>
      <c r="Z719" s="112"/>
      <c r="AA719" s="112"/>
    </row>
    <row r="720" spans="24:27" x14ac:dyDescent="0.2">
      <c r="X720" s="112"/>
      <c r="Z720" s="112"/>
      <c r="AA720" s="112"/>
    </row>
    <row r="721" spans="24:27" x14ac:dyDescent="0.2">
      <c r="X721" s="112"/>
      <c r="Z721" s="112"/>
      <c r="AA721" s="112"/>
    </row>
    <row r="722" spans="24:27" x14ac:dyDescent="0.2">
      <c r="X722" s="112"/>
      <c r="Z722" s="112"/>
      <c r="AA722" s="112"/>
    </row>
    <row r="723" spans="24:27" x14ac:dyDescent="0.2">
      <c r="X723" s="112"/>
      <c r="Z723" s="112"/>
      <c r="AA723" s="112"/>
    </row>
    <row r="724" spans="24:27" x14ac:dyDescent="0.2">
      <c r="X724" s="112"/>
      <c r="Z724" s="112"/>
      <c r="AA724" s="112"/>
    </row>
    <row r="725" spans="24:27" x14ac:dyDescent="0.2">
      <c r="X725" s="112"/>
      <c r="Z725" s="112"/>
      <c r="AA725" s="112"/>
    </row>
    <row r="726" spans="24:27" x14ac:dyDescent="0.2">
      <c r="X726" s="112"/>
      <c r="Z726" s="112"/>
      <c r="AA726" s="112"/>
    </row>
    <row r="727" spans="24:27" x14ac:dyDescent="0.2">
      <c r="X727" s="112"/>
      <c r="Z727" s="112"/>
      <c r="AA727" s="112"/>
    </row>
    <row r="728" spans="24:27" x14ac:dyDescent="0.2">
      <c r="X728" s="112"/>
      <c r="Z728" s="112"/>
      <c r="AA728" s="112"/>
    </row>
    <row r="729" spans="24:27" x14ac:dyDescent="0.2">
      <c r="X729" s="112"/>
      <c r="Z729" s="112"/>
      <c r="AA729" s="112"/>
    </row>
    <row r="730" spans="24:27" x14ac:dyDescent="0.2">
      <c r="X730" s="112"/>
      <c r="Z730" s="112"/>
      <c r="AA730" s="112"/>
    </row>
    <row r="731" spans="24:27" x14ac:dyDescent="0.2">
      <c r="X731" s="112"/>
      <c r="Z731" s="112"/>
      <c r="AA731" s="112"/>
    </row>
    <row r="732" spans="24:27" x14ac:dyDescent="0.2">
      <c r="X732" s="112"/>
      <c r="Z732" s="112"/>
      <c r="AA732" s="112"/>
    </row>
    <row r="733" spans="24:27" x14ac:dyDescent="0.2">
      <c r="X733" s="112"/>
      <c r="Z733" s="112"/>
      <c r="AA733" s="112"/>
    </row>
    <row r="734" spans="24:27" x14ac:dyDescent="0.2">
      <c r="X734" s="112"/>
      <c r="Z734" s="112"/>
      <c r="AA734" s="112"/>
    </row>
    <row r="735" spans="24:27" x14ac:dyDescent="0.2">
      <c r="X735" s="112"/>
      <c r="Z735" s="112"/>
      <c r="AA735" s="112"/>
    </row>
    <row r="736" spans="24:27" x14ac:dyDescent="0.2">
      <c r="X736" s="112"/>
      <c r="Z736" s="112"/>
      <c r="AA736" s="112"/>
    </row>
    <row r="737" spans="24:27" x14ac:dyDescent="0.2">
      <c r="X737" s="112"/>
      <c r="Z737" s="112"/>
      <c r="AA737" s="112"/>
    </row>
    <row r="738" spans="24:27" x14ac:dyDescent="0.2">
      <c r="X738" s="112"/>
      <c r="Z738" s="112"/>
      <c r="AA738" s="112"/>
    </row>
    <row r="739" spans="24:27" x14ac:dyDescent="0.2">
      <c r="X739" s="112"/>
      <c r="Z739" s="112"/>
      <c r="AA739" s="112"/>
    </row>
    <row r="740" spans="24:27" x14ac:dyDescent="0.2">
      <c r="X740" s="112"/>
      <c r="Z740" s="112"/>
      <c r="AA740" s="112"/>
    </row>
    <row r="741" spans="24:27" x14ac:dyDescent="0.2">
      <c r="X741" s="112"/>
      <c r="Z741" s="112"/>
      <c r="AA741" s="112"/>
    </row>
    <row r="742" spans="24:27" x14ac:dyDescent="0.2">
      <c r="X742" s="112"/>
      <c r="Z742" s="112"/>
      <c r="AA742" s="112"/>
    </row>
    <row r="743" spans="24:27" x14ac:dyDescent="0.2">
      <c r="X743" s="112"/>
      <c r="Z743" s="112"/>
      <c r="AA743" s="112"/>
    </row>
    <row r="744" spans="24:27" x14ac:dyDescent="0.2">
      <c r="X744" s="112"/>
      <c r="Z744" s="112"/>
      <c r="AA744" s="112"/>
    </row>
    <row r="745" spans="24:27" x14ac:dyDescent="0.2">
      <c r="X745" s="112"/>
      <c r="Z745" s="112"/>
      <c r="AA745" s="112"/>
    </row>
    <row r="746" spans="24:27" x14ac:dyDescent="0.2">
      <c r="X746" s="112"/>
      <c r="Z746" s="112"/>
      <c r="AA746" s="112"/>
    </row>
    <row r="747" spans="24:27" x14ac:dyDescent="0.2">
      <c r="X747" s="112"/>
      <c r="Z747" s="112"/>
      <c r="AA747" s="112"/>
    </row>
    <row r="748" spans="24:27" x14ac:dyDescent="0.2">
      <c r="X748" s="112"/>
      <c r="Z748" s="112"/>
      <c r="AA748" s="112"/>
    </row>
    <row r="749" spans="24:27" x14ac:dyDescent="0.2">
      <c r="X749" s="112"/>
      <c r="Z749" s="112"/>
      <c r="AA749" s="112"/>
    </row>
    <row r="750" spans="24:27" x14ac:dyDescent="0.2">
      <c r="X750" s="112"/>
      <c r="Z750" s="112"/>
      <c r="AA750" s="112"/>
    </row>
    <row r="751" spans="24:27" x14ac:dyDescent="0.2">
      <c r="X751" s="112"/>
      <c r="Z751" s="112"/>
      <c r="AA751" s="112"/>
    </row>
    <row r="752" spans="24:27" x14ac:dyDescent="0.2">
      <c r="X752" s="112"/>
      <c r="Z752" s="112"/>
      <c r="AA752" s="112"/>
    </row>
    <row r="753" spans="24:27" x14ac:dyDescent="0.2">
      <c r="X753" s="112"/>
      <c r="Z753" s="112"/>
      <c r="AA753" s="112"/>
    </row>
    <row r="754" spans="24:27" x14ac:dyDescent="0.2">
      <c r="X754" s="112"/>
      <c r="Z754" s="112"/>
      <c r="AA754" s="112"/>
    </row>
    <row r="755" spans="24:27" x14ac:dyDescent="0.2">
      <c r="X755" s="112"/>
      <c r="Z755" s="112"/>
      <c r="AA755" s="112"/>
    </row>
    <row r="756" spans="24:27" x14ac:dyDescent="0.2">
      <c r="X756" s="112"/>
      <c r="Z756" s="112"/>
      <c r="AA756" s="112"/>
    </row>
    <row r="757" spans="24:27" x14ac:dyDescent="0.2">
      <c r="X757" s="112"/>
      <c r="Z757" s="112"/>
      <c r="AA757" s="112"/>
    </row>
    <row r="758" spans="24:27" x14ac:dyDescent="0.2">
      <c r="X758" s="112"/>
      <c r="Z758" s="112"/>
      <c r="AA758" s="112"/>
    </row>
    <row r="759" spans="24:27" x14ac:dyDescent="0.2">
      <c r="X759" s="112"/>
      <c r="Z759" s="112"/>
      <c r="AA759" s="112"/>
    </row>
    <row r="760" spans="24:27" x14ac:dyDescent="0.2">
      <c r="X760" s="112"/>
      <c r="Z760" s="112"/>
      <c r="AA760" s="112"/>
    </row>
    <row r="761" spans="24:27" x14ac:dyDescent="0.2">
      <c r="X761" s="112"/>
      <c r="Z761" s="112"/>
      <c r="AA761" s="112"/>
    </row>
    <row r="762" spans="24:27" x14ac:dyDescent="0.2">
      <c r="X762" s="112"/>
      <c r="Z762" s="112"/>
      <c r="AA762" s="112"/>
    </row>
    <row r="763" spans="24:27" x14ac:dyDescent="0.2">
      <c r="X763" s="112"/>
      <c r="Z763" s="112"/>
      <c r="AA763" s="112"/>
    </row>
    <row r="764" spans="24:27" x14ac:dyDescent="0.2">
      <c r="X764" s="112"/>
      <c r="Z764" s="112"/>
      <c r="AA764" s="112"/>
    </row>
    <row r="765" spans="24:27" x14ac:dyDescent="0.2">
      <c r="X765" s="112"/>
      <c r="Z765" s="112"/>
      <c r="AA765" s="112"/>
    </row>
    <row r="766" spans="24:27" x14ac:dyDescent="0.2">
      <c r="X766" s="112"/>
      <c r="Z766" s="112"/>
      <c r="AA766" s="112"/>
    </row>
    <row r="767" spans="24:27" x14ac:dyDescent="0.2">
      <c r="X767" s="112"/>
      <c r="Z767" s="112"/>
      <c r="AA767" s="112"/>
    </row>
    <row r="768" spans="24:27" x14ac:dyDescent="0.2">
      <c r="X768" s="112"/>
      <c r="Z768" s="112"/>
      <c r="AA768" s="112"/>
    </row>
    <row r="769" spans="24:27" x14ac:dyDescent="0.2">
      <c r="X769" s="112"/>
      <c r="Z769" s="112"/>
      <c r="AA769" s="112"/>
    </row>
    <row r="770" spans="24:27" x14ac:dyDescent="0.2">
      <c r="X770" s="112"/>
      <c r="Z770" s="112"/>
      <c r="AA770" s="112"/>
    </row>
    <row r="771" spans="24:27" x14ac:dyDescent="0.2">
      <c r="X771" s="112"/>
      <c r="Z771" s="112"/>
      <c r="AA771" s="112"/>
    </row>
    <row r="772" spans="24:27" x14ac:dyDescent="0.2">
      <c r="X772" s="112"/>
      <c r="Z772" s="112"/>
      <c r="AA772" s="112"/>
    </row>
    <row r="773" spans="24:27" x14ac:dyDescent="0.2">
      <c r="X773" s="112"/>
      <c r="Z773" s="112"/>
      <c r="AA773" s="112"/>
    </row>
    <row r="774" spans="24:27" x14ac:dyDescent="0.2">
      <c r="X774" s="112"/>
      <c r="Z774" s="112"/>
      <c r="AA774" s="112"/>
    </row>
    <row r="775" spans="24:27" x14ac:dyDescent="0.2">
      <c r="X775" s="112"/>
      <c r="Z775" s="112"/>
      <c r="AA775" s="112"/>
    </row>
    <row r="776" spans="24:27" x14ac:dyDescent="0.2">
      <c r="X776" s="112"/>
      <c r="Z776" s="112"/>
      <c r="AA776" s="112"/>
    </row>
    <row r="777" spans="24:27" x14ac:dyDescent="0.2">
      <c r="X777" s="112"/>
      <c r="Z777" s="112"/>
      <c r="AA777" s="112"/>
    </row>
    <row r="778" spans="24:27" x14ac:dyDescent="0.2">
      <c r="X778" s="112"/>
      <c r="Z778" s="112"/>
      <c r="AA778" s="112"/>
    </row>
    <row r="779" spans="24:27" x14ac:dyDescent="0.2">
      <c r="X779" s="112"/>
      <c r="Z779" s="112"/>
      <c r="AA779" s="112"/>
    </row>
    <row r="780" spans="24:27" x14ac:dyDescent="0.2">
      <c r="X780" s="112"/>
      <c r="Z780" s="112"/>
      <c r="AA780" s="112"/>
    </row>
    <row r="781" spans="24:27" x14ac:dyDescent="0.2">
      <c r="X781" s="112"/>
      <c r="Z781" s="112"/>
      <c r="AA781" s="112"/>
    </row>
    <row r="782" spans="24:27" x14ac:dyDescent="0.2">
      <c r="X782" s="112"/>
      <c r="Z782" s="112"/>
      <c r="AA782" s="112"/>
    </row>
    <row r="783" spans="24:27" x14ac:dyDescent="0.2">
      <c r="X783" s="112"/>
      <c r="Z783" s="112"/>
      <c r="AA783" s="112"/>
    </row>
    <row r="784" spans="24:27" x14ac:dyDescent="0.2">
      <c r="X784" s="112"/>
      <c r="Z784" s="112"/>
      <c r="AA784" s="112"/>
    </row>
    <row r="785" spans="24:27" x14ac:dyDescent="0.2">
      <c r="X785" s="112"/>
      <c r="Z785" s="112"/>
      <c r="AA785" s="112"/>
    </row>
    <row r="786" spans="24:27" x14ac:dyDescent="0.2">
      <c r="X786" s="112"/>
      <c r="Z786" s="112"/>
      <c r="AA786" s="112"/>
    </row>
    <row r="787" spans="24:27" x14ac:dyDescent="0.2">
      <c r="X787" s="112"/>
      <c r="Z787" s="112"/>
      <c r="AA787" s="112"/>
    </row>
    <row r="788" spans="24:27" x14ac:dyDescent="0.2">
      <c r="X788" s="112"/>
      <c r="Z788" s="112"/>
      <c r="AA788" s="112"/>
    </row>
    <row r="789" spans="24:27" x14ac:dyDescent="0.2">
      <c r="X789" s="112"/>
      <c r="Z789" s="112"/>
      <c r="AA789" s="112"/>
    </row>
    <row r="790" spans="24:27" x14ac:dyDescent="0.2">
      <c r="X790" s="112"/>
      <c r="Z790" s="112"/>
      <c r="AA790" s="112"/>
    </row>
    <row r="791" spans="24:27" x14ac:dyDescent="0.2">
      <c r="X791" s="112"/>
      <c r="Z791" s="112"/>
      <c r="AA791" s="112"/>
    </row>
    <row r="792" spans="24:27" x14ac:dyDescent="0.2">
      <c r="X792" s="112"/>
      <c r="Z792" s="112"/>
      <c r="AA792" s="112"/>
    </row>
    <row r="793" spans="24:27" x14ac:dyDescent="0.2">
      <c r="X793" s="112"/>
      <c r="Z793" s="112"/>
      <c r="AA793" s="112"/>
    </row>
    <row r="794" spans="24:27" x14ac:dyDescent="0.2">
      <c r="X794" s="112"/>
      <c r="Z794" s="112"/>
      <c r="AA794" s="112"/>
    </row>
    <row r="795" spans="24:27" x14ac:dyDescent="0.2">
      <c r="X795" s="112"/>
      <c r="Z795" s="112"/>
      <c r="AA795" s="112"/>
    </row>
    <row r="796" spans="24:27" x14ac:dyDescent="0.2">
      <c r="X796" s="112"/>
      <c r="Z796" s="112"/>
      <c r="AA796" s="112"/>
    </row>
    <row r="797" spans="24:27" x14ac:dyDescent="0.2">
      <c r="X797" s="112"/>
      <c r="Z797" s="112"/>
      <c r="AA797" s="112"/>
    </row>
    <row r="798" spans="24:27" x14ac:dyDescent="0.2">
      <c r="X798" s="112"/>
      <c r="Z798" s="112"/>
      <c r="AA798" s="112"/>
    </row>
    <row r="799" spans="24:27" x14ac:dyDescent="0.2">
      <c r="X799" s="112"/>
      <c r="Z799" s="112"/>
      <c r="AA799" s="112"/>
    </row>
    <row r="800" spans="24:27" x14ac:dyDescent="0.2">
      <c r="X800" s="112"/>
      <c r="Z800" s="112"/>
      <c r="AA800" s="112"/>
    </row>
    <row r="801" spans="24:27" x14ac:dyDescent="0.2">
      <c r="X801" s="112"/>
      <c r="Z801" s="112"/>
      <c r="AA801" s="112"/>
    </row>
    <row r="802" spans="24:27" x14ac:dyDescent="0.2">
      <c r="X802" s="112"/>
      <c r="Z802" s="112"/>
      <c r="AA802" s="112"/>
    </row>
    <row r="803" spans="24:27" x14ac:dyDescent="0.2">
      <c r="X803" s="112"/>
      <c r="Z803" s="112"/>
      <c r="AA803" s="112"/>
    </row>
    <row r="804" spans="24:27" x14ac:dyDescent="0.2">
      <c r="X804" s="112"/>
      <c r="Z804" s="112"/>
      <c r="AA804" s="112"/>
    </row>
    <row r="805" spans="24:27" x14ac:dyDescent="0.2">
      <c r="X805" s="112"/>
      <c r="Z805" s="112"/>
      <c r="AA805" s="112"/>
    </row>
    <row r="806" spans="24:27" x14ac:dyDescent="0.2">
      <c r="X806" s="112"/>
      <c r="Z806" s="112"/>
      <c r="AA806" s="112"/>
    </row>
    <row r="807" spans="24:27" x14ac:dyDescent="0.2">
      <c r="X807" s="112"/>
      <c r="Z807" s="112"/>
      <c r="AA807" s="112"/>
    </row>
    <row r="808" spans="24:27" x14ac:dyDescent="0.2">
      <c r="X808" s="112"/>
      <c r="Z808" s="112"/>
      <c r="AA808" s="112"/>
    </row>
    <row r="809" spans="24:27" x14ac:dyDescent="0.2">
      <c r="X809" s="112"/>
      <c r="Z809" s="112"/>
      <c r="AA809" s="112"/>
    </row>
    <row r="810" spans="24:27" x14ac:dyDescent="0.2">
      <c r="X810" s="112"/>
      <c r="Z810" s="112"/>
      <c r="AA810" s="112"/>
    </row>
    <row r="811" spans="24:27" x14ac:dyDescent="0.2">
      <c r="X811" s="112"/>
      <c r="Z811" s="112"/>
      <c r="AA811" s="112"/>
    </row>
    <row r="812" spans="24:27" x14ac:dyDescent="0.2">
      <c r="X812" s="112"/>
      <c r="Z812" s="112"/>
      <c r="AA812" s="112"/>
    </row>
    <row r="813" spans="24:27" x14ac:dyDescent="0.2">
      <c r="X813" s="112"/>
      <c r="Z813" s="112"/>
      <c r="AA813" s="112"/>
    </row>
    <row r="814" spans="24:27" x14ac:dyDescent="0.2">
      <c r="X814" s="112"/>
      <c r="Z814" s="112"/>
      <c r="AA814" s="112"/>
    </row>
    <row r="815" spans="24:27" x14ac:dyDescent="0.2">
      <c r="X815" s="112"/>
      <c r="Z815" s="112"/>
      <c r="AA815" s="112"/>
    </row>
    <row r="816" spans="24:27" x14ac:dyDescent="0.2">
      <c r="X816" s="112"/>
      <c r="Z816" s="112"/>
      <c r="AA816" s="112"/>
    </row>
    <row r="817" spans="24:27" x14ac:dyDescent="0.2">
      <c r="X817" s="112"/>
      <c r="Z817" s="112"/>
      <c r="AA817" s="112"/>
    </row>
    <row r="818" spans="24:27" x14ac:dyDescent="0.2">
      <c r="X818" s="112"/>
      <c r="Z818" s="112"/>
      <c r="AA818" s="112"/>
    </row>
    <row r="819" spans="24:27" x14ac:dyDescent="0.2">
      <c r="X819" s="112"/>
      <c r="Z819" s="112"/>
      <c r="AA819" s="112"/>
    </row>
    <row r="820" spans="24:27" x14ac:dyDescent="0.2">
      <c r="X820" s="112"/>
      <c r="Z820" s="112"/>
      <c r="AA820" s="112"/>
    </row>
    <row r="821" spans="24:27" x14ac:dyDescent="0.2">
      <c r="X821" s="112"/>
      <c r="Z821" s="112"/>
      <c r="AA821" s="112"/>
    </row>
    <row r="822" spans="24:27" x14ac:dyDescent="0.2">
      <c r="X822" s="112"/>
      <c r="Z822" s="112"/>
      <c r="AA822" s="112"/>
    </row>
    <row r="823" spans="24:27" x14ac:dyDescent="0.2">
      <c r="X823" s="112"/>
      <c r="Z823" s="112"/>
      <c r="AA823" s="112"/>
    </row>
    <row r="824" spans="24:27" x14ac:dyDescent="0.2">
      <c r="X824" s="112"/>
      <c r="Z824" s="112"/>
      <c r="AA824" s="112"/>
    </row>
    <row r="825" spans="24:27" x14ac:dyDescent="0.2">
      <c r="X825" s="112"/>
      <c r="Z825" s="112"/>
      <c r="AA825" s="112"/>
    </row>
    <row r="826" spans="24:27" x14ac:dyDescent="0.2">
      <c r="X826" s="112"/>
      <c r="Z826" s="112"/>
      <c r="AA826" s="112"/>
    </row>
    <row r="827" spans="24:27" x14ac:dyDescent="0.2">
      <c r="X827" s="112"/>
      <c r="Z827" s="112"/>
      <c r="AA827" s="112"/>
    </row>
    <row r="828" spans="24:27" x14ac:dyDescent="0.2">
      <c r="X828" s="112"/>
      <c r="Z828" s="112"/>
      <c r="AA828" s="112"/>
    </row>
    <row r="829" spans="24:27" x14ac:dyDescent="0.2">
      <c r="X829" s="112"/>
      <c r="Z829" s="112"/>
      <c r="AA829" s="112"/>
    </row>
    <row r="830" spans="24:27" x14ac:dyDescent="0.2">
      <c r="X830" s="112"/>
      <c r="Z830" s="112"/>
      <c r="AA830" s="112"/>
    </row>
    <row r="831" spans="24:27" x14ac:dyDescent="0.2">
      <c r="X831" s="112"/>
      <c r="Z831" s="112"/>
      <c r="AA831" s="112"/>
    </row>
    <row r="832" spans="24:27" x14ac:dyDescent="0.2">
      <c r="X832" s="112"/>
      <c r="Z832" s="112"/>
      <c r="AA832" s="112"/>
    </row>
    <row r="833" spans="24:27" x14ac:dyDescent="0.2">
      <c r="X833" s="112"/>
      <c r="Z833" s="112"/>
      <c r="AA833" s="112"/>
    </row>
    <row r="834" spans="24:27" x14ac:dyDescent="0.2">
      <c r="X834" s="112"/>
      <c r="Z834" s="112"/>
      <c r="AA834" s="112"/>
    </row>
    <row r="835" spans="24:27" x14ac:dyDescent="0.2">
      <c r="X835" s="112"/>
      <c r="Z835" s="112"/>
      <c r="AA835" s="112"/>
    </row>
    <row r="836" spans="24:27" x14ac:dyDescent="0.2">
      <c r="X836" s="112"/>
      <c r="Z836" s="112"/>
      <c r="AA836" s="112"/>
    </row>
    <row r="837" spans="24:27" x14ac:dyDescent="0.2">
      <c r="X837" s="112"/>
      <c r="Z837" s="112"/>
      <c r="AA837" s="112"/>
    </row>
    <row r="838" spans="24:27" x14ac:dyDescent="0.2">
      <c r="X838" s="112"/>
      <c r="Z838" s="112"/>
      <c r="AA838" s="112"/>
    </row>
    <row r="839" spans="24:27" x14ac:dyDescent="0.2">
      <c r="X839" s="112"/>
      <c r="Z839" s="112"/>
      <c r="AA839" s="112"/>
    </row>
    <row r="840" spans="24:27" x14ac:dyDescent="0.2">
      <c r="X840" s="112"/>
      <c r="Z840" s="112"/>
      <c r="AA840" s="112"/>
    </row>
    <row r="841" spans="24:27" x14ac:dyDescent="0.2">
      <c r="X841" s="112"/>
      <c r="Z841" s="112"/>
      <c r="AA841" s="112"/>
    </row>
    <row r="842" spans="24:27" x14ac:dyDescent="0.2">
      <c r="X842" s="112"/>
      <c r="Z842" s="112"/>
      <c r="AA842" s="112"/>
    </row>
    <row r="843" spans="24:27" x14ac:dyDescent="0.2">
      <c r="X843" s="112"/>
      <c r="Z843" s="112"/>
      <c r="AA843" s="112"/>
    </row>
    <row r="844" spans="24:27" x14ac:dyDescent="0.2">
      <c r="X844" s="112"/>
      <c r="Z844" s="112"/>
      <c r="AA844" s="112"/>
    </row>
    <row r="845" spans="24:27" x14ac:dyDescent="0.2">
      <c r="X845" s="112"/>
      <c r="Z845" s="112"/>
      <c r="AA845" s="112"/>
    </row>
    <row r="846" spans="24:27" x14ac:dyDescent="0.2">
      <c r="X846" s="112"/>
      <c r="Z846" s="112"/>
      <c r="AA846" s="112"/>
    </row>
    <row r="847" spans="24:27" x14ac:dyDescent="0.2">
      <c r="X847" s="112"/>
      <c r="Z847" s="112"/>
      <c r="AA847" s="112"/>
    </row>
    <row r="848" spans="24:27" x14ac:dyDescent="0.2">
      <c r="X848" s="112"/>
      <c r="Z848" s="112"/>
      <c r="AA848" s="112"/>
    </row>
    <row r="849" spans="24:27" x14ac:dyDescent="0.2">
      <c r="X849" s="112"/>
      <c r="Z849" s="112"/>
      <c r="AA849" s="112"/>
    </row>
    <row r="850" spans="24:27" x14ac:dyDescent="0.2">
      <c r="X850" s="112"/>
      <c r="Z850" s="112"/>
      <c r="AA850" s="112"/>
    </row>
    <row r="851" spans="24:27" x14ac:dyDescent="0.2">
      <c r="X851" s="112"/>
      <c r="Z851" s="112"/>
      <c r="AA851" s="112"/>
    </row>
    <row r="852" spans="24:27" x14ac:dyDescent="0.2">
      <c r="X852" s="112"/>
      <c r="Z852" s="112"/>
      <c r="AA852" s="112"/>
    </row>
    <row r="853" spans="24:27" x14ac:dyDescent="0.2">
      <c r="X853" s="112"/>
      <c r="Z853" s="112"/>
      <c r="AA853" s="112"/>
    </row>
    <row r="854" spans="24:27" x14ac:dyDescent="0.2">
      <c r="X854" s="112"/>
      <c r="Z854" s="112"/>
      <c r="AA854" s="112"/>
    </row>
    <row r="855" spans="24:27" x14ac:dyDescent="0.2">
      <c r="X855" s="112"/>
      <c r="Z855" s="112"/>
      <c r="AA855" s="112"/>
    </row>
    <row r="856" spans="24:27" x14ac:dyDescent="0.2">
      <c r="X856" s="112"/>
      <c r="Z856" s="112"/>
      <c r="AA856" s="112"/>
    </row>
    <row r="857" spans="24:27" x14ac:dyDescent="0.2">
      <c r="X857" s="112"/>
      <c r="Z857" s="112"/>
      <c r="AA857" s="112"/>
    </row>
    <row r="858" spans="24:27" x14ac:dyDescent="0.2">
      <c r="X858" s="112"/>
      <c r="Z858" s="112"/>
      <c r="AA858" s="112"/>
    </row>
    <row r="859" spans="24:27" x14ac:dyDescent="0.2">
      <c r="X859" s="112"/>
      <c r="Z859" s="112"/>
      <c r="AA859" s="112"/>
    </row>
    <row r="860" spans="24:27" x14ac:dyDescent="0.2">
      <c r="X860" s="112"/>
      <c r="Z860" s="112"/>
      <c r="AA860" s="112"/>
    </row>
    <row r="861" spans="24:27" x14ac:dyDescent="0.2">
      <c r="X861" s="112"/>
      <c r="Z861" s="112"/>
      <c r="AA861" s="112"/>
    </row>
    <row r="862" spans="24:27" x14ac:dyDescent="0.2">
      <c r="X862" s="112"/>
      <c r="Z862" s="112"/>
      <c r="AA862" s="112"/>
    </row>
    <row r="863" spans="24:27" x14ac:dyDescent="0.2">
      <c r="X863" s="112"/>
      <c r="Z863" s="112"/>
      <c r="AA863" s="112"/>
    </row>
    <row r="864" spans="24:27" x14ac:dyDescent="0.2">
      <c r="X864" s="112"/>
      <c r="Z864" s="112"/>
      <c r="AA864" s="112"/>
    </row>
    <row r="865" spans="24:27" x14ac:dyDescent="0.2">
      <c r="X865" s="112"/>
      <c r="Z865" s="112"/>
      <c r="AA865" s="112"/>
    </row>
    <row r="866" spans="24:27" x14ac:dyDescent="0.2">
      <c r="X866" s="112"/>
      <c r="Z866" s="112"/>
      <c r="AA866" s="112"/>
    </row>
    <row r="867" spans="24:27" x14ac:dyDescent="0.2">
      <c r="X867" s="112"/>
      <c r="Z867" s="112"/>
      <c r="AA867" s="112"/>
    </row>
    <row r="868" spans="24:27" x14ac:dyDescent="0.2">
      <c r="X868" s="112"/>
      <c r="Z868" s="112"/>
      <c r="AA868" s="112"/>
    </row>
    <row r="869" spans="24:27" x14ac:dyDescent="0.2">
      <c r="X869" s="112"/>
      <c r="Z869" s="112"/>
      <c r="AA869" s="112"/>
    </row>
    <row r="870" spans="24:27" x14ac:dyDescent="0.2">
      <c r="X870" s="112"/>
      <c r="Z870" s="112"/>
      <c r="AA870" s="112"/>
    </row>
    <row r="871" spans="24:27" x14ac:dyDescent="0.2">
      <c r="X871" s="112"/>
      <c r="Z871" s="112"/>
      <c r="AA871" s="112"/>
    </row>
    <row r="872" spans="24:27" x14ac:dyDescent="0.2">
      <c r="X872" s="112"/>
      <c r="Z872" s="112"/>
      <c r="AA872" s="112"/>
    </row>
    <row r="873" spans="24:27" x14ac:dyDescent="0.2">
      <c r="X873" s="112"/>
      <c r="Z873" s="112"/>
      <c r="AA873" s="112"/>
    </row>
    <row r="874" spans="24:27" x14ac:dyDescent="0.2">
      <c r="X874" s="112"/>
      <c r="Z874" s="112"/>
      <c r="AA874" s="112"/>
    </row>
    <row r="875" spans="24:27" x14ac:dyDescent="0.2">
      <c r="X875" s="112"/>
      <c r="Z875" s="112"/>
      <c r="AA875" s="112"/>
    </row>
    <row r="876" spans="24:27" x14ac:dyDescent="0.2">
      <c r="X876" s="112"/>
      <c r="Z876" s="112"/>
      <c r="AA876" s="112"/>
    </row>
    <row r="877" spans="24:27" x14ac:dyDescent="0.2">
      <c r="X877" s="112"/>
      <c r="Z877" s="112"/>
      <c r="AA877" s="112"/>
    </row>
    <row r="878" spans="24:27" x14ac:dyDescent="0.2">
      <c r="X878" s="112"/>
      <c r="Z878" s="112"/>
      <c r="AA878" s="112"/>
    </row>
    <row r="879" spans="24:27" x14ac:dyDescent="0.2">
      <c r="X879" s="112"/>
      <c r="Z879" s="112"/>
      <c r="AA879" s="112"/>
    </row>
    <row r="880" spans="24:27" x14ac:dyDescent="0.2">
      <c r="X880" s="112"/>
      <c r="Z880" s="112"/>
      <c r="AA880" s="112"/>
    </row>
    <row r="881" spans="24:27" x14ac:dyDescent="0.2">
      <c r="X881" s="112"/>
      <c r="Z881" s="112"/>
      <c r="AA881" s="112"/>
    </row>
    <row r="882" spans="24:27" x14ac:dyDescent="0.2">
      <c r="X882" s="112"/>
      <c r="Z882" s="112"/>
      <c r="AA882" s="112"/>
    </row>
    <row r="883" spans="24:27" x14ac:dyDescent="0.2">
      <c r="X883" s="112"/>
      <c r="Z883" s="112"/>
      <c r="AA883" s="112"/>
    </row>
    <row r="884" spans="24:27" x14ac:dyDescent="0.2">
      <c r="X884" s="112"/>
      <c r="Z884" s="112"/>
      <c r="AA884" s="112"/>
    </row>
    <row r="885" spans="24:27" x14ac:dyDescent="0.2">
      <c r="X885" s="112"/>
      <c r="Z885" s="112"/>
      <c r="AA885" s="112"/>
    </row>
    <row r="886" spans="24:27" x14ac:dyDescent="0.2">
      <c r="X886" s="112"/>
      <c r="Z886" s="112"/>
      <c r="AA886" s="112"/>
    </row>
    <row r="887" spans="24:27" x14ac:dyDescent="0.2">
      <c r="X887" s="112"/>
      <c r="Z887" s="112"/>
      <c r="AA887" s="112"/>
    </row>
    <row r="888" spans="24:27" x14ac:dyDescent="0.2">
      <c r="X888" s="112"/>
      <c r="Z888" s="112"/>
      <c r="AA888" s="112"/>
    </row>
    <row r="889" spans="24:27" x14ac:dyDescent="0.2">
      <c r="X889" s="112"/>
      <c r="Z889" s="112"/>
      <c r="AA889" s="112"/>
    </row>
    <row r="890" spans="24:27" x14ac:dyDescent="0.2">
      <c r="X890" s="112"/>
      <c r="Z890" s="112"/>
      <c r="AA890" s="112"/>
    </row>
    <row r="891" spans="24:27" x14ac:dyDescent="0.2">
      <c r="X891" s="112"/>
      <c r="Z891" s="112"/>
      <c r="AA891" s="112"/>
    </row>
    <row r="892" spans="24:27" x14ac:dyDescent="0.2">
      <c r="X892" s="112"/>
      <c r="Z892" s="112"/>
      <c r="AA892" s="112"/>
    </row>
    <row r="893" spans="24:27" x14ac:dyDescent="0.2">
      <c r="X893" s="112"/>
      <c r="Z893" s="112"/>
      <c r="AA893" s="112"/>
    </row>
    <row r="894" spans="24:27" x14ac:dyDescent="0.2">
      <c r="X894" s="112"/>
      <c r="Z894" s="112"/>
      <c r="AA894" s="112"/>
    </row>
    <row r="895" spans="24:27" x14ac:dyDescent="0.2">
      <c r="X895" s="112"/>
      <c r="Z895" s="112"/>
      <c r="AA895" s="112"/>
    </row>
    <row r="896" spans="24:27" x14ac:dyDescent="0.2">
      <c r="X896" s="112"/>
      <c r="Z896" s="112"/>
      <c r="AA896" s="112"/>
    </row>
    <row r="897" spans="24:27" x14ac:dyDescent="0.2">
      <c r="X897" s="112"/>
      <c r="Z897" s="112"/>
      <c r="AA897" s="112"/>
    </row>
    <row r="898" spans="24:27" x14ac:dyDescent="0.2">
      <c r="X898" s="112"/>
      <c r="Z898" s="112"/>
      <c r="AA898" s="112"/>
    </row>
    <row r="899" spans="24:27" x14ac:dyDescent="0.2">
      <c r="X899" s="112"/>
      <c r="Z899" s="112"/>
      <c r="AA899" s="112"/>
    </row>
    <row r="900" spans="24:27" x14ac:dyDescent="0.2">
      <c r="X900" s="112"/>
      <c r="Z900" s="112"/>
      <c r="AA900" s="112"/>
    </row>
    <row r="901" spans="24:27" x14ac:dyDescent="0.2">
      <c r="X901" s="112"/>
      <c r="Z901" s="112"/>
      <c r="AA901" s="112"/>
    </row>
    <row r="902" spans="24:27" x14ac:dyDescent="0.2">
      <c r="X902" s="112"/>
      <c r="Z902" s="112"/>
      <c r="AA902" s="112"/>
    </row>
    <row r="903" spans="24:27" x14ac:dyDescent="0.2">
      <c r="X903" s="112"/>
      <c r="Z903" s="112"/>
      <c r="AA903" s="112"/>
    </row>
    <row r="904" spans="24:27" x14ac:dyDescent="0.2">
      <c r="X904" s="112"/>
      <c r="Z904" s="112"/>
      <c r="AA904" s="112"/>
    </row>
    <row r="905" spans="24:27" x14ac:dyDescent="0.2">
      <c r="X905" s="112"/>
      <c r="Z905" s="112"/>
      <c r="AA905" s="112"/>
    </row>
    <row r="906" spans="24:27" x14ac:dyDescent="0.2">
      <c r="X906" s="112"/>
      <c r="Z906" s="112"/>
      <c r="AA906" s="112"/>
    </row>
    <row r="907" spans="24:27" x14ac:dyDescent="0.2">
      <c r="X907" s="112"/>
      <c r="Z907" s="112"/>
      <c r="AA907" s="112"/>
    </row>
    <row r="908" spans="24:27" x14ac:dyDescent="0.2">
      <c r="X908" s="112"/>
      <c r="Z908" s="112"/>
      <c r="AA908" s="112"/>
    </row>
    <row r="909" spans="24:27" x14ac:dyDescent="0.2">
      <c r="X909" s="112"/>
      <c r="Z909" s="112"/>
      <c r="AA909" s="112"/>
    </row>
    <row r="910" spans="24:27" x14ac:dyDescent="0.2">
      <c r="X910" s="112"/>
      <c r="Z910" s="112"/>
      <c r="AA910" s="112"/>
    </row>
    <row r="911" spans="24:27" x14ac:dyDescent="0.2">
      <c r="X911" s="112"/>
      <c r="Z911" s="112"/>
      <c r="AA911" s="112"/>
    </row>
    <row r="912" spans="24:27" x14ac:dyDescent="0.2">
      <c r="X912" s="112"/>
      <c r="Z912" s="112"/>
      <c r="AA912" s="112"/>
    </row>
    <row r="913" spans="24:27" x14ac:dyDescent="0.2">
      <c r="X913" s="112"/>
      <c r="Z913" s="112"/>
      <c r="AA913" s="112"/>
    </row>
    <row r="914" spans="24:27" x14ac:dyDescent="0.2">
      <c r="X914" s="112"/>
      <c r="Z914" s="112"/>
      <c r="AA914" s="112"/>
    </row>
    <row r="915" spans="24:27" x14ac:dyDescent="0.2">
      <c r="X915" s="112"/>
      <c r="Z915" s="112"/>
      <c r="AA915" s="112"/>
    </row>
    <row r="916" spans="24:27" x14ac:dyDescent="0.2">
      <c r="X916" s="112"/>
      <c r="Z916" s="112"/>
      <c r="AA916" s="112"/>
    </row>
    <row r="917" spans="24:27" x14ac:dyDescent="0.2">
      <c r="X917" s="112"/>
      <c r="Z917" s="112"/>
      <c r="AA917" s="112"/>
    </row>
    <row r="918" spans="24:27" x14ac:dyDescent="0.2">
      <c r="X918" s="112"/>
      <c r="Z918" s="112"/>
      <c r="AA918" s="112"/>
    </row>
    <row r="919" spans="24:27" x14ac:dyDescent="0.2">
      <c r="X919" s="112"/>
      <c r="Z919" s="112"/>
      <c r="AA919" s="112"/>
    </row>
    <row r="920" spans="24:27" x14ac:dyDescent="0.2">
      <c r="X920" s="112"/>
      <c r="Z920" s="112"/>
      <c r="AA920" s="112"/>
    </row>
    <row r="921" spans="24:27" x14ac:dyDescent="0.2">
      <c r="X921" s="112"/>
      <c r="Z921" s="112"/>
      <c r="AA921" s="112"/>
    </row>
    <row r="922" spans="24:27" x14ac:dyDescent="0.2">
      <c r="X922" s="112"/>
      <c r="Z922" s="112"/>
      <c r="AA922" s="112"/>
    </row>
    <row r="923" spans="24:27" x14ac:dyDescent="0.2">
      <c r="X923" s="112"/>
      <c r="Z923" s="112"/>
      <c r="AA923" s="112"/>
    </row>
    <row r="924" spans="24:27" x14ac:dyDescent="0.2">
      <c r="X924" s="112"/>
      <c r="Z924" s="112"/>
      <c r="AA924" s="112"/>
    </row>
    <row r="925" spans="24:27" x14ac:dyDescent="0.2">
      <c r="X925" s="112"/>
      <c r="Z925" s="112"/>
      <c r="AA925" s="112"/>
    </row>
    <row r="926" spans="24:27" x14ac:dyDescent="0.2">
      <c r="X926" s="112"/>
      <c r="Z926" s="112"/>
      <c r="AA926" s="112"/>
    </row>
    <row r="927" spans="24:27" x14ac:dyDescent="0.2">
      <c r="X927" s="112"/>
      <c r="Z927" s="112"/>
      <c r="AA927" s="112"/>
    </row>
    <row r="928" spans="24:27" x14ac:dyDescent="0.2">
      <c r="X928" s="112"/>
      <c r="Z928" s="112"/>
      <c r="AA928" s="112"/>
    </row>
    <row r="929" spans="24:27" x14ac:dyDescent="0.2">
      <c r="X929" s="112"/>
      <c r="Z929" s="112"/>
      <c r="AA929" s="112"/>
    </row>
    <row r="930" spans="24:27" x14ac:dyDescent="0.2">
      <c r="X930" s="112"/>
      <c r="Z930" s="112"/>
      <c r="AA930" s="112"/>
    </row>
    <row r="931" spans="24:27" x14ac:dyDescent="0.2">
      <c r="X931" s="112"/>
      <c r="Z931" s="112"/>
      <c r="AA931" s="112"/>
    </row>
    <row r="932" spans="24:27" x14ac:dyDescent="0.2">
      <c r="X932" s="112"/>
      <c r="Z932" s="112"/>
      <c r="AA932" s="112"/>
    </row>
    <row r="933" spans="24:27" x14ac:dyDescent="0.2">
      <c r="X933" s="112"/>
      <c r="Z933" s="112"/>
      <c r="AA933" s="112"/>
    </row>
    <row r="934" spans="24:27" x14ac:dyDescent="0.2">
      <c r="X934" s="112"/>
      <c r="Z934" s="112"/>
      <c r="AA934" s="112"/>
    </row>
    <row r="935" spans="24:27" x14ac:dyDescent="0.2">
      <c r="X935" s="112"/>
      <c r="Z935" s="112"/>
      <c r="AA935" s="112"/>
    </row>
    <row r="936" spans="24:27" x14ac:dyDescent="0.2">
      <c r="X936" s="112"/>
      <c r="Z936" s="112"/>
      <c r="AA936" s="112"/>
    </row>
    <row r="937" spans="24:27" x14ac:dyDescent="0.2">
      <c r="X937" s="112"/>
      <c r="Z937" s="112"/>
      <c r="AA937" s="112"/>
    </row>
    <row r="938" spans="24:27" x14ac:dyDescent="0.2">
      <c r="X938" s="112"/>
      <c r="Z938" s="112"/>
      <c r="AA938" s="112"/>
    </row>
    <row r="939" spans="24:27" x14ac:dyDescent="0.2">
      <c r="X939" s="112"/>
      <c r="Z939" s="112"/>
      <c r="AA939" s="112"/>
    </row>
    <row r="940" spans="24:27" x14ac:dyDescent="0.2">
      <c r="X940" s="112"/>
      <c r="Z940" s="112"/>
      <c r="AA940" s="112"/>
    </row>
    <row r="941" spans="24:27" x14ac:dyDescent="0.2">
      <c r="X941" s="112"/>
      <c r="Z941" s="112"/>
      <c r="AA941" s="112"/>
    </row>
    <row r="942" spans="24:27" x14ac:dyDescent="0.2">
      <c r="X942" s="112"/>
      <c r="Z942" s="112"/>
      <c r="AA942" s="112"/>
    </row>
    <row r="943" spans="24:27" x14ac:dyDescent="0.2">
      <c r="X943" s="112"/>
      <c r="Z943" s="112"/>
      <c r="AA943" s="112"/>
    </row>
    <row r="944" spans="24:27" x14ac:dyDescent="0.2">
      <c r="X944" s="112"/>
      <c r="Z944" s="112"/>
      <c r="AA944" s="112"/>
    </row>
    <row r="945" spans="24:27" x14ac:dyDescent="0.2">
      <c r="X945" s="112"/>
      <c r="Z945" s="112"/>
      <c r="AA945" s="112"/>
    </row>
    <row r="946" spans="24:27" x14ac:dyDescent="0.2">
      <c r="X946" s="112"/>
      <c r="Z946" s="112"/>
      <c r="AA946" s="112"/>
    </row>
    <row r="947" spans="24:27" x14ac:dyDescent="0.2">
      <c r="X947" s="112"/>
      <c r="Z947" s="112"/>
      <c r="AA947" s="112"/>
    </row>
    <row r="948" spans="24:27" x14ac:dyDescent="0.2">
      <c r="X948" s="112"/>
      <c r="Z948" s="112"/>
      <c r="AA948" s="112"/>
    </row>
    <row r="949" spans="24:27" x14ac:dyDescent="0.2">
      <c r="X949" s="112"/>
      <c r="Z949" s="112"/>
      <c r="AA949" s="112"/>
    </row>
    <row r="950" spans="24:27" x14ac:dyDescent="0.2">
      <c r="X950" s="112"/>
      <c r="Z950" s="112"/>
      <c r="AA950" s="112"/>
    </row>
    <row r="951" spans="24:27" x14ac:dyDescent="0.2">
      <c r="X951" s="112"/>
      <c r="Z951" s="112"/>
      <c r="AA951" s="112"/>
    </row>
    <row r="952" spans="24:27" x14ac:dyDescent="0.2">
      <c r="X952" s="112"/>
      <c r="Z952" s="112"/>
      <c r="AA952" s="112"/>
    </row>
    <row r="953" spans="24:27" x14ac:dyDescent="0.2">
      <c r="X953" s="112"/>
      <c r="Z953" s="112"/>
      <c r="AA953" s="112"/>
    </row>
    <row r="954" spans="24:27" x14ac:dyDescent="0.2">
      <c r="X954" s="112"/>
      <c r="Z954" s="112"/>
      <c r="AA954" s="112"/>
    </row>
    <row r="955" spans="24:27" x14ac:dyDescent="0.2">
      <c r="X955" s="112"/>
      <c r="Z955" s="112"/>
      <c r="AA955" s="112"/>
    </row>
    <row r="956" spans="24:27" x14ac:dyDescent="0.2">
      <c r="X956" s="112"/>
      <c r="Z956" s="112"/>
      <c r="AA956" s="112"/>
    </row>
    <row r="957" spans="24:27" x14ac:dyDescent="0.2">
      <c r="X957" s="112"/>
      <c r="Z957" s="112"/>
      <c r="AA957" s="112"/>
    </row>
    <row r="958" spans="24:27" x14ac:dyDescent="0.2">
      <c r="X958" s="112"/>
      <c r="Z958" s="112"/>
      <c r="AA958" s="112"/>
    </row>
    <row r="959" spans="24:27" x14ac:dyDescent="0.2">
      <c r="X959" s="112"/>
      <c r="Z959" s="112"/>
      <c r="AA959" s="112"/>
    </row>
    <row r="960" spans="24:27" x14ac:dyDescent="0.2">
      <c r="X960" s="112"/>
      <c r="Z960" s="112"/>
      <c r="AA960" s="112"/>
    </row>
    <row r="961" spans="24:27" x14ac:dyDescent="0.2">
      <c r="X961" s="112"/>
      <c r="Z961" s="112"/>
      <c r="AA961" s="112"/>
    </row>
    <row r="962" spans="24:27" x14ac:dyDescent="0.2">
      <c r="X962" s="112"/>
      <c r="Z962" s="112"/>
      <c r="AA962" s="112"/>
    </row>
    <row r="963" spans="24:27" x14ac:dyDescent="0.2">
      <c r="X963" s="112"/>
      <c r="Z963" s="112"/>
      <c r="AA963" s="112"/>
    </row>
    <row r="964" spans="24:27" x14ac:dyDescent="0.2">
      <c r="X964" s="112"/>
      <c r="Z964" s="112"/>
      <c r="AA964" s="112"/>
    </row>
    <row r="965" spans="24:27" x14ac:dyDescent="0.2">
      <c r="X965" s="112"/>
      <c r="Z965" s="112"/>
      <c r="AA965" s="112"/>
    </row>
    <row r="966" spans="24:27" x14ac:dyDescent="0.2">
      <c r="X966" s="112"/>
      <c r="Z966" s="112"/>
      <c r="AA966" s="112"/>
    </row>
    <row r="967" spans="24:27" x14ac:dyDescent="0.2">
      <c r="X967" s="112"/>
      <c r="Z967" s="112"/>
      <c r="AA967" s="112"/>
    </row>
    <row r="968" spans="24:27" x14ac:dyDescent="0.2">
      <c r="X968" s="112"/>
      <c r="Z968" s="112"/>
      <c r="AA968" s="112"/>
    </row>
    <row r="969" spans="24:27" x14ac:dyDescent="0.2">
      <c r="X969" s="112"/>
      <c r="Z969" s="112"/>
      <c r="AA969" s="112"/>
    </row>
    <row r="970" spans="24:27" x14ac:dyDescent="0.2">
      <c r="X970" s="112"/>
      <c r="Z970" s="112"/>
      <c r="AA970" s="112"/>
    </row>
    <row r="971" spans="24:27" x14ac:dyDescent="0.2">
      <c r="X971" s="112"/>
      <c r="Z971" s="112"/>
      <c r="AA971" s="112"/>
    </row>
    <row r="972" spans="24:27" x14ac:dyDescent="0.2">
      <c r="X972" s="112"/>
      <c r="Z972" s="112"/>
      <c r="AA972" s="112"/>
    </row>
    <row r="973" spans="24:27" x14ac:dyDescent="0.2">
      <c r="X973" s="112"/>
      <c r="Z973" s="112"/>
      <c r="AA973" s="112"/>
    </row>
    <row r="974" spans="24:27" x14ac:dyDescent="0.2">
      <c r="X974" s="112"/>
      <c r="Z974" s="112"/>
      <c r="AA974" s="112"/>
    </row>
    <row r="975" spans="24:27" x14ac:dyDescent="0.2">
      <c r="X975" s="112"/>
      <c r="Z975" s="112"/>
      <c r="AA975" s="112"/>
    </row>
    <row r="976" spans="24:27" x14ac:dyDescent="0.2">
      <c r="X976" s="112"/>
      <c r="Z976" s="112"/>
      <c r="AA976" s="112"/>
    </row>
    <row r="977" spans="24:27" x14ac:dyDescent="0.2">
      <c r="X977" s="112"/>
      <c r="Z977" s="112"/>
      <c r="AA977" s="112"/>
    </row>
    <row r="978" spans="24:27" x14ac:dyDescent="0.2">
      <c r="X978" s="112"/>
      <c r="Z978" s="112"/>
      <c r="AA978" s="112"/>
    </row>
    <row r="979" spans="24:27" x14ac:dyDescent="0.2">
      <c r="X979" s="112"/>
      <c r="Z979" s="112"/>
      <c r="AA979" s="112"/>
    </row>
    <row r="980" spans="24:27" x14ac:dyDescent="0.2">
      <c r="X980" s="112"/>
      <c r="Z980" s="112"/>
      <c r="AA980" s="112"/>
    </row>
    <row r="981" spans="24:27" x14ac:dyDescent="0.2">
      <c r="X981" s="112"/>
      <c r="Z981" s="112"/>
      <c r="AA981" s="112"/>
    </row>
    <row r="982" spans="24:27" x14ac:dyDescent="0.2">
      <c r="X982" s="112"/>
      <c r="Z982" s="112"/>
      <c r="AA982" s="112"/>
    </row>
    <row r="983" spans="24:27" x14ac:dyDescent="0.2">
      <c r="X983" s="112"/>
      <c r="Z983" s="112"/>
      <c r="AA983" s="112"/>
    </row>
    <row r="984" spans="24:27" x14ac:dyDescent="0.2">
      <c r="X984" s="112"/>
      <c r="Z984" s="112"/>
      <c r="AA984" s="112"/>
    </row>
    <row r="985" spans="24:27" x14ac:dyDescent="0.2">
      <c r="X985" s="112"/>
      <c r="Z985" s="112"/>
      <c r="AA985" s="112"/>
    </row>
    <row r="986" spans="24:27" x14ac:dyDescent="0.2">
      <c r="X986" s="112"/>
      <c r="Z986" s="112"/>
      <c r="AA986" s="112"/>
    </row>
    <row r="987" spans="24:27" x14ac:dyDescent="0.2">
      <c r="X987" s="112"/>
      <c r="Z987" s="112"/>
      <c r="AA987" s="112"/>
    </row>
    <row r="988" spans="24:27" x14ac:dyDescent="0.2">
      <c r="X988" s="112"/>
      <c r="Z988" s="112"/>
      <c r="AA988" s="112"/>
    </row>
    <row r="989" spans="24:27" x14ac:dyDescent="0.2">
      <c r="X989" s="112"/>
      <c r="Z989" s="112"/>
      <c r="AA989" s="112"/>
    </row>
    <row r="990" spans="24:27" x14ac:dyDescent="0.2">
      <c r="X990" s="112"/>
      <c r="Z990" s="112"/>
      <c r="AA990" s="112"/>
    </row>
    <row r="991" spans="24:27" x14ac:dyDescent="0.2">
      <c r="X991" s="112"/>
      <c r="Z991" s="112"/>
      <c r="AA991" s="112"/>
    </row>
    <row r="992" spans="24:27" x14ac:dyDescent="0.2">
      <c r="X992" s="112"/>
      <c r="Z992" s="112"/>
      <c r="AA992" s="112"/>
    </row>
    <row r="993" spans="24:27" x14ac:dyDescent="0.2">
      <c r="X993" s="112"/>
      <c r="Z993" s="112"/>
      <c r="AA993" s="112"/>
    </row>
    <row r="994" spans="24:27" x14ac:dyDescent="0.2">
      <c r="X994" s="112"/>
      <c r="Z994" s="112"/>
      <c r="AA994" s="112"/>
    </row>
    <row r="995" spans="24:27" x14ac:dyDescent="0.2">
      <c r="X995" s="112"/>
      <c r="Z995" s="112"/>
      <c r="AA995" s="112"/>
    </row>
    <row r="996" spans="24:27" x14ac:dyDescent="0.2">
      <c r="X996" s="112"/>
      <c r="Z996" s="112"/>
      <c r="AA996" s="112"/>
    </row>
    <row r="997" spans="24:27" x14ac:dyDescent="0.2">
      <c r="X997" s="112"/>
      <c r="Z997" s="112"/>
      <c r="AA997" s="112"/>
    </row>
    <row r="998" spans="24:27" x14ac:dyDescent="0.2">
      <c r="X998" s="112"/>
      <c r="Z998" s="112"/>
      <c r="AA998" s="112"/>
    </row>
    <row r="999" spans="24:27" x14ac:dyDescent="0.2">
      <c r="X999" s="112"/>
      <c r="Z999" s="112"/>
      <c r="AA999" s="112"/>
    </row>
    <row r="1000" spans="24:27" x14ac:dyDescent="0.2">
      <c r="X1000" s="112"/>
      <c r="Z1000" s="112"/>
      <c r="AA1000" s="112"/>
    </row>
    <row r="1001" spans="24:27" x14ac:dyDescent="0.2">
      <c r="X1001" s="112"/>
      <c r="Z1001" s="112"/>
      <c r="AA1001" s="112"/>
    </row>
    <row r="1002" spans="24:27" x14ac:dyDescent="0.2">
      <c r="X1002" s="112"/>
      <c r="Z1002" s="112"/>
      <c r="AA1002" s="112"/>
    </row>
    <row r="1003" spans="24:27" x14ac:dyDescent="0.2">
      <c r="X1003" s="112"/>
      <c r="Z1003" s="112"/>
      <c r="AA1003" s="112"/>
    </row>
    <row r="1004" spans="24:27" x14ac:dyDescent="0.2">
      <c r="X1004" s="112"/>
      <c r="Z1004" s="112"/>
      <c r="AA1004" s="112"/>
    </row>
    <row r="1005" spans="24:27" x14ac:dyDescent="0.2">
      <c r="X1005" s="112"/>
      <c r="Z1005" s="112"/>
      <c r="AA1005" s="112"/>
    </row>
    <row r="1006" spans="24:27" x14ac:dyDescent="0.2">
      <c r="X1006" s="112"/>
      <c r="Z1006" s="112"/>
      <c r="AA1006" s="112"/>
    </row>
    <row r="1007" spans="24:27" x14ac:dyDescent="0.2">
      <c r="X1007" s="112"/>
      <c r="Z1007" s="112"/>
      <c r="AA1007" s="112"/>
    </row>
    <row r="1008" spans="24:27" x14ac:dyDescent="0.2">
      <c r="X1008" s="112"/>
      <c r="Z1008" s="112"/>
      <c r="AA1008" s="112"/>
    </row>
    <row r="1009" spans="24:27" x14ac:dyDescent="0.2">
      <c r="X1009" s="112"/>
      <c r="Z1009" s="112"/>
      <c r="AA1009" s="112"/>
    </row>
    <row r="1010" spans="24:27" x14ac:dyDescent="0.2">
      <c r="X1010" s="112"/>
      <c r="Z1010" s="112"/>
      <c r="AA1010" s="112"/>
    </row>
    <row r="1011" spans="24:27" x14ac:dyDescent="0.2">
      <c r="X1011" s="112"/>
      <c r="Z1011" s="112"/>
      <c r="AA1011" s="112"/>
    </row>
    <row r="1012" spans="24:27" x14ac:dyDescent="0.2">
      <c r="X1012" s="112"/>
      <c r="Z1012" s="112"/>
      <c r="AA1012" s="112"/>
    </row>
    <row r="1013" spans="24:27" x14ac:dyDescent="0.2">
      <c r="X1013" s="112"/>
      <c r="Z1013" s="112"/>
      <c r="AA1013" s="112"/>
    </row>
    <row r="1014" spans="24:27" x14ac:dyDescent="0.2">
      <c r="X1014" s="112"/>
      <c r="Z1014" s="112"/>
      <c r="AA1014" s="112"/>
    </row>
    <row r="1015" spans="24:27" x14ac:dyDescent="0.2">
      <c r="X1015" s="112"/>
      <c r="Z1015" s="112"/>
      <c r="AA1015" s="112"/>
    </row>
    <row r="1016" spans="24:27" x14ac:dyDescent="0.2">
      <c r="X1016" s="112"/>
      <c r="Z1016" s="112"/>
      <c r="AA1016" s="112"/>
    </row>
    <row r="1017" spans="24:27" x14ac:dyDescent="0.2">
      <c r="X1017" s="112"/>
      <c r="Z1017" s="112"/>
      <c r="AA1017" s="112"/>
    </row>
    <row r="1018" spans="24:27" x14ac:dyDescent="0.2">
      <c r="X1018" s="112"/>
      <c r="Z1018" s="112"/>
      <c r="AA1018" s="112"/>
    </row>
    <row r="1019" spans="24:27" x14ac:dyDescent="0.2">
      <c r="X1019" s="112"/>
      <c r="Z1019" s="112"/>
      <c r="AA1019" s="112"/>
    </row>
    <row r="1020" spans="24:27" x14ac:dyDescent="0.2">
      <c r="X1020" s="112"/>
      <c r="Z1020" s="112"/>
      <c r="AA1020" s="112"/>
    </row>
    <row r="1021" spans="24:27" x14ac:dyDescent="0.2">
      <c r="X1021" s="112"/>
      <c r="Z1021" s="112"/>
      <c r="AA1021" s="112"/>
    </row>
    <row r="1022" spans="24:27" x14ac:dyDescent="0.2">
      <c r="X1022" s="112"/>
      <c r="Z1022" s="112"/>
      <c r="AA1022" s="112"/>
    </row>
    <row r="1023" spans="24:27" x14ac:dyDescent="0.2">
      <c r="X1023" s="112"/>
      <c r="Z1023" s="112"/>
      <c r="AA1023" s="112"/>
    </row>
    <row r="1024" spans="24:27" x14ac:dyDescent="0.2">
      <c r="X1024" s="112"/>
      <c r="Z1024" s="112"/>
      <c r="AA1024" s="112"/>
    </row>
    <row r="1025" spans="24:27" x14ac:dyDescent="0.2">
      <c r="X1025" s="112"/>
      <c r="Z1025" s="112"/>
      <c r="AA1025" s="112"/>
    </row>
    <row r="1026" spans="24:27" x14ac:dyDescent="0.2">
      <c r="X1026" s="112"/>
      <c r="Z1026" s="112"/>
      <c r="AA1026" s="112"/>
    </row>
    <row r="1027" spans="24:27" x14ac:dyDescent="0.2">
      <c r="X1027" s="112"/>
      <c r="Z1027" s="112"/>
      <c r="AA1027" s="112"/>
    </row>
    <row r="1028" spans="24:27" x14ac:dyDescent="0.2">
      <c r="X1028" s="112"/>
      <c r="Z1028" s="112"/>
      <c r="AA1028" s="112"/>
    </row>
    <row r="1029" spans="24:27" x14ac:dyDescent="0.2">
      <c r="X1029" s="112"/>
      <c r="Z1029" s="112"/>
      <c r="AA1029" s="112"/>
    </row>
    <row r="1030" spans="24:27" x14ac:dyDescent="0.2">
      <c r="X1030" s="112"/>
      <c r="Z1030" s="112"/>
      <c r="AA1030" s="112"/>
    </row>
    <row r="1031" spans="24:27" x14ac:dyDescent="0.2">
      <c r="X1031" s="112"/>
      <c r="Z1031" s="112"/>
      <c r="AA1031" s="112"/>
    </row>
    <row r="1032" spans="24:27" x14ac:dyDescent="0.2">
      <c r="X1032" s="112"/>
      <c r="Z1032" s="112"/>
      <c r="AA1032" s="112"/>
    </row>
    <row r="1033" spans="24:27" x14ac:dyDescent="0.2">
      <c r="X1033" s="112"/>
      <c r="Z1033" s="112"/>
      <c r="AA1033" s="112"/>
    </row>
    <row r="1034" spans="24:27" x14ac:dyDescent="0.2">
      <c r="X1034" s="112"/>
      <c r="Z1034" s="112"/>
      <c r="AA1034" s="112"/>
    </row>
    <row r="1035" spans="24:27" x14ac:dyDescent="0.2">
      <c r="X1035" s="112"/>
      <c r="Z1035" s="112"/>
      <c r="AA1035" s="112"/>
    </row>
    <row r="1036" spans="24:27" x14ac:dyDescent="0.2">
      <c r="X1036" s="112"/>
      <c r="Z1036" s="112"/>
      <c r="AA1036" s="112"/>
    </row>
    <row r="1037" spans="24:27" x14ac:dyDescent="0.2">
      <c r="X1037" s="112"/>
      <c r="Z1037" s="112"/>
      <c r="AA1037" s="112"/>
    </row>
    <row r="1038" spans="24:27" x14ac:dyDescent="0.2">
      <c r="X1038" s="112"/>
      <c r="Z1038" s="112"/>
      <c r="AA1038" s="112"/>
    </row>
    <row r="1039" spans="24:27" x14ac:dyDescent="0.2">
      <c r="X1039" s="112"/>
      <c r="Z1039" s="112"/>
      <c r="AA1039" s="112"/>
    </row>
    <row r="1040" spans="24:27" x14ac:dyDescent="0.2">
      <c r="X1040" s="112"/>
      <c r="Z1040" s="112"/>
      <c r="AA1040" s="112"/>
    </row>
    <row r="1041" spans="24:27" x14ac:dyDescent="0.2">
      <c r="X1041" s="112"/>
      <c r="Z1041" s="112"/>
      <c r="AA1041" s="112"/>
    </row>
    <row r="1042" spans="24:27" x14ac:dyDescent="0.2">
      <c r="X1042" s="112"/>
      <c r="Z1042" s="112"/>
      <c r="AA1042" s="112"/>
    </row>
    <row r="1043" spans="24:27" x14ac:dyDescent="0.2">
      <c r="X1043" s="112"/>
      <c r="Z1043" s="112"/>
      <c r="AA1043" s="112"/>
    </row>
    <row r="1044" spans="24:27" x14ac:dyDescent="0.2">
      <c r="X1044" s="112"/>
      <c r="Z1044" s="112"/>
      <c r="AA1044" s="112"/>
    </row>
    <row r="1045" spans="24:27" x14ac:dyDescent="0.2">
      <c r="X1045" s="112"/>
      <c r="Z1045" s="112"/>
      <c r="AA1045" s="112"/>
    </row>
    <row r="1046" spans="24:27" x14ac:dyDescent="0.2">
      <c r="X1046" s="112"/>
      <c r="Z1046" s="112"/>
      <c r="AA1046" s="112"/>
    </row>
    <row r="1047" spans="24:27" x14ac:dyDescent="0.2">
      <c r="X1047" s="112"/>
      <c r="Z1047" s="112"/>
      <c r="AA1047" s="112"/>
    </row>
    <row r="1048" spans="24:27" x14ac:dyDescent="0.2">
      <c r="X1048" s="112"/>
      <c r="Z1048" s="112"/>
      <c r="AA1048" s="112"/>
    </row>
    <row r="1049" spans="24:27" x14ac:dyDescent="0.2">
      <c r="X1049" s="112"/>
      <c r="Z1049" s="112"/>
      <c r="AA1049" s="112"/>
    </row>
    <row r="1050" spans="24:27" x14ac:dyDescent="0.2">
      <c r="X1050" s="112"/>
      <c r="Z1050" s="112"/>
      <c r="AA1050" s="112"/>
    </row>
    <row r="1051" spans="24:27" x14ac:dyDescent="0.2">
      <c r="X1051" s="112"/>
      <c r="Z1051" s="112"/>
      <c r="AA1051" s="112"/>
    </row>
    <row r="1052" spans="24:27" x14ac:dyDescent="0.2">
      <c r="X1052" s="112"/>
      <c r="Z1052" s="112"/>
      <c r="AA1052" s="112"/>
    </row>
    <row r="1053" spans="24:27" x14ac:dyDescent="0.2">
      <c r="X1053" s="112"/>
      <c r="Z1053" s="112"/>
      <c r="AA1053" s="112"/>
    </row>
    <row r="1054" spans="24:27" x14ac:dyDescent="0.2">
      <c r="X1054" s="112"/>
      <c r="Z1054" s="112"/>
      <c r="AA1054" s="112"/>
    </row>
    <row r="1055" spans="24:27" x14ac:dyDescent="0.2">
      <c r="X1055" s="112"/>
      <c r="Z1055" s="112"/>
      <c r="AA1055" s="112"/>
    </row>
    <row r="1056" spans="24:27" x14ac:dyDescent="0.2">
      <c r="X1056" s="112"/>
      <c r="Z1056" s="112"/>
      <c r="AA1056" s="112"/>
    </row>
    <row r="1057" spans="24:27" x14ac:dyDescent="0.2">
      <c r="X1057" s="112"/>
      <c r="Z1057" s="112"/>
      <c r="AA1057" s="112"/>
    </row>
    <row r="1058" spans="24:27" x14ac:dyDescent="0.2">
      <c r="X1058" s="112"/>
      <c r="Z1058" s="112"/>
      <c r="AA1058" s="112"/>
    </row>
    <row r="1059" spans="24:27" x14ac:dyDescent="0.2">
      <c r="X1059" s="112"/>
      <c r="Z1059" s="112"/>
      <c r="AA1059" s="112"/>
    </row>
    <row r="1060" spans="24:27" x14ac:dyDescent="0.2">
      <c r="X1060" s="112"/>
      <c r="Z1060" s="112"/>
      <c r="AA1060" s="112"/>
    </row>
    <row r="1061" spans="24:27" x14ac:dyDescent="0.2">
      <c r="X1061" s="112"/>
      <c r="Z1061" s="112"/>
      <c r="AA1061" s="112"/>
    </row>
    <row r="1062" spans="24:27" x14ac:dyDescent="0.2">
      <c r="X1062" s="112"/>
      <c r="Z1062" s="112"/>
      <c r="AA1062" s="112"/>
    </row>
    <row r="1063" spans="24:27" x14ac:dyDescent="0.2">
      <c r="X1063" s="112"/>
      <c r="Z1063" s="112"/>
      <c r="AA1063" s="112"/>
    </row>
    <row r="1064" spans="24:27" x14ac:dyDescent="0.2">
      <c r="X1064" s="112"/>
      <c r="Z1064" s="112"/>
      <c r="AA1064" s="112"/>
    </row>
    <row r="1065" spans="24:27" x14ac:dyDescent="0.2">
      <c r="X1065" s="112"/>
      <c r="Z1065" s="112"/>
      <c r="AA1065" s="112"/>
    </row>
    <row r="1066" spans="24:27" x14ac:dyDescent="0.2">
      <c r="X1066" s="112"/>
      <c r="Z1066" s="112"/>
      <c r="AA1066" s="112"/>
    </row>
    <row r="1067" spans="24:27" x14ac:dyDescent="0.2">
      <c r="X1067" s="112"/>
      <c r="Z1067" s="112"/>
      <c r="AA1067" s="112"/>
    </row>
    <row r="1068" spans="24:27" x14ac:dyDescent="0.2">
      <c r="X1068" s="112"/>
      <c r="Z1068" s="112"/>
      <c r="AA1068" s="112"/>
    </row>
    <row r="1069" spans="24:27" x14ac:dyDescent="0.2">
      <c r="X1069" s="112"/>
      <c r="Z1069" s="112"/>
      <c r="AA1069" s="112"/>
    </row>
    <row r="1070" spans="24:27" x14ac:dyDescent="0.2">
      <c r="X1070" s="112"/>
      <c r="Z1070" s="112"/>
      <c r="AA1070" s="112"/>
    </row>
    <row r="1071" spans="24:27" x14ac:dyDescent="0.2">
      <c r="X1071" s="112"/>
      <c r="Z1071" s="112"/>
      <c r="AA1071" s="112"/>
    </row>
    <row r="1072" spans="24:27" x14ac:dyDescent="0.2">
      <c r="X1072" s="112"/>
      <c r="Z1072" s="112"/>
      <c r="AA1072" s="112"/>
    </row>
    <row r="1073" spans="24:27" x14ac:dyDescent="0.2">
      <c r="X1073" s="112"/>
      <c r="Z1073" s="112"/>
      <c r="AA1073" s="112"/>
    </row>
    <row r="1074" spans="24:27" x14ac:dyDescent="0.2">
      <c r="X1074" s="112"/>
      <c r="Z1074" s="112"/>
      <c r="AA1074" s="112"/>
    </row>
    <row r="1075" spans="24:27" x14ac:dyDescent="0.2">
      <c r="X1075" s="112"/>
      <c r="Z1075" s="112"/>
      <c r="AA1075" s="112"/>
    </row>
    <row r="1076" spans="24:27" x14ac:dyDescent="0.2">
      <c r="X1076" s="112"/>
      <c r="Z1076" s="112"/>
      <c r="AA1076" s="112"/>
    </row>
    <row r="1077" spans="24:27" x14ac:dyDescent="0.2">
      <c r="X1077" s="112"/>
      <c r="Z1077" s="112"/>
      <c r="AA1077" s="112"/>
    </row>
    <row r="1078" spans="24:27" x14ac:dyDescent="0.2">
      <c r="X1078" s="112"/>
      <c r="Z1078" s="112"/>
      <c r="AA1078" s="112"/>
    </row>
    <row r="1079" spans="24:27" x14ac:dyDescent="0.2">
      <c r="X1079" s="112"/>
      <c r="Z1079" s="112"/>
      <c r="AA1079" s="112"/>
    </row>
    <row r="1080" spans="24:27" x14ac:dyDescent="0.2">
      <c r="X1080" s="112"/>
      <c r="Z1080" s="112"/>
      <c r="AA1080" s="112"/>
    </row>
    <row r="1081" spans="24:27" x14ac:dyDescent="0.2">
      <c r="X1081" s="112"/>
      <c r="Z1081" s="112"/>
      <c r="AA1081" s="112"/>
    </row>
    <row r="1082" spans="24:27" x14ac:dyDescent="0.2">
      <c r="X1082" s="112"/>
      <c r="Z1082" s="112"/>
      <c r="AA1082" s="112"/>
    </row>
    <row r="1083" spans="24:27" x14ac:dyDescent="0.2">
      <c r="X1083" s="112"/>
      <c r="Z1083" s="112"/>
      <c r="AA1083" s="112"/>
    </row>
    <row r="1084" spans="24:27" x14ac:dyDescent="0.2">
      <c r="X1084" s="112"/>
      <c r="Z1084" s="112"/>
      <c r="AA1084" s="112"/>
    </row>
    <row r="1085" spans="24:27" x14ac:dyDescent="0.2">
      <c r="X1085" s="112"/>
      <c r="Z1085" s="112"/>
      <c r="AA1085" s="112"/>
    </row>
    <row r="1086" spans="24:27" x14ac:dyDescent="0.2">
      <c r="X1086" s="112"/>
      <c r="Z1086" s="112"/>
      <c r="AA1086" s="112"/>
    </row>
    <row r="1087" spans="24:27" x14ac:dyDescent="0.2">
      <c r="X1087" s="112"/>
      <c r="Z1087" s="112"/>
      <c r="AA1087" s="112"/>
    </row>
    <row r="1088" spans="24:27" x14ac:dyDescent="0.2">
      <c r="X1088" s="112"/>
      <c r="Z1088" s="112"/>
      <c r="AA1088" s="112"/>
    </row>
    <row r="1089" spans="24:27" x14ac:dyDescent="0.2">
      <c r="X1089" s="112"/>
      <c r="Z1089" s="112"/>
      <c r="AA1089" s="112"/>
    </row>
    <row r="1090" spans="24:27" x14ac:dyDescent="0.2">
      <c r="X1090" s="112"/>
      <c r="Z1090" s="112"/>
      <c r="AA1090" s="112"/>
    </row>
    <row r="1091" spans="24:27" x14ac:dyDescent="0.2">
      <c r="X1091" s="112"/>
      <c r="Z1091" s="112"/>
      <c r="AA1091" s="112"/>
    </row>
    <row r="1092" spans="24:27" x14ac:dyDescent="0.2">
      <c r="X1092" s="112"/>
      <c r="Z1092" s="112"/>
      <c r="AA1092" s="112"/>
    </row>
    <row r="1093" spans="24:27" x14ac:dyDescent="0.2">
      <c r="X1093" s="112"/>
      <c r="Z1093" s="112"/>
      <c r="AA1093" s="112"/>
    </row>
    <row r="1094" spans="24:27" x14ac:dyDescent="0.2">
      <c r="X1094" s="112"/>
      <c r="Z1094" s="112"/>
      <c r="AA1094" s="112"/>
    </row>
    <row r="1095" spans="24:27" x14ac:dyDescent="0.2">
      <c r="X1095" s="112"/>
      <c r="Z1095" s="112"/>
      <c r="AA1095" s="112"/>
    </row>
    <row r="1096" spans="24:27" x14ac:dyDescent="0.2">
      <c r="X1096" s="112"/>
      <c r="Z1096" s="112"/>
      <c r="AA1096" s="112"/>
    </row>
    <row r="1097" spans="24:27" x14ac:dyDescent="0.2">
      <c r="X1097" s="112"/>
      <c r="Z1097" s="112"/>
      <c r="AA1097" s="112"/>
    </row>
    <row r="1098" spans="24:27" x14ac:dyDescent="0.2">
      <c r="X1098" s="112"/>
      <c r="Z1098" s="112"/>
      <c r="AA1098" s="112"/>
    </row>
    <row r="1099" spans="24:27" x14ac:dyDescent="0.2">
      <c r="X1099" s="112"/>
      <c r="Z1099" s="112"/>
      <c r="AA1099" s="112"/>
    </row>
    <row r="1100" spans="24:27" x14ac:dyDescent="0.2">
      <c r="X1100" s="112"/>
      <c r="Z1100" s="112"/>
      <c r="AA1100" s="112"/>
    </row>
    <row r="1101" spans="24:27" x14ac:dyDescent="0.2">
      <c r="X1101" s="112"/>
      <c r="Z1101" s="112"/>
      <c r="AA1101" s="112"/>
    </row>
    <row r="1102" spans="24:27" x14ac:dyDescent="0.2">
      <c r="X1102" s="112"/>
      <c r="Z1102" s="112"/>
      <c r="AA1102" s="112"/>
    </row>
    <row r="1103" spans="24:27" x14ac:dyDescent="0.2">
      <c r="X1103" s="112"/>
      <c r="Z1103" s="112"/>
      <c r="AA1103" s="112"/>
    </row>
    <row r="1104" spans="24:27" x14ac:dyDescent="0.2">
      <c r="X1104" s="112"/>
      <c r="Z1104" s="112"/>
      <c r="AA1104" s="112"/>
    </row>
    <row r="1105" spans="24:27" x14ac:dyDescent="0.2">
      <c r="X1105" s="112"/>
      <c r="Z1105" s="112"/>
      <c r="AA1105" s="112"/>
    </row>
    <row r="1106" spans="24:27" x14ac:dyDescent="0.2">
      <c r="X1106" s="112"/>
      <c r="Z1106" s="112"/>
      <c r="AA1106" s="112"/>
    </row>
    <row r="1107" spans="24:27" x14ac:dyDescent="0.2">
      <c r="X1107" s="112"/>
      <c r="Z1107" s="112"/>
      <c r="AA1107" s="112"/>
    </row>
    <row r="1108" spans="24:27" x14ac:dyDescent="0.2">
      <c r="X1108" s="112"/>
      <c r="Z1108" s="112"/>
      <c r="AA1108" s="112"/>
    </row>
    <row r="1109" spans="24:27" x14ac:dyDescent="0.2">
      <c r="X1109" s="112"/>
      <c r="Z1109" s="112"/>
      <c r="AA1109" s="112"/>
    </row>
    <row r="1110" spans="24:27" x14ac:dyDescent="0.2">
      <c r="X1110" s="112"/>
      <c r="Z1110" s="112"/>
      <c r="AA1110" s="112"/>
    </row>
    <row r="1111" spans="24:27" x14ac:dyDescent="0.2">
      <c r="X1111" s="112"/>
      <c r="Z1111" s="112"/>
      <c r="AA1111" s="112"/>
    </row>
    <row r="1112" spans="24:27" x14ac:dyDescent="0.2">
      <c r="X1112" s="112"/>
      <c r="Z1112" s="112"/>
      <c r="AA1112" s="112"/>
    </row>
    <row r="1113" spans="24:27" x14ac:dyDescent="0.2">
      <c r="X1113" s="112"/>
      <c r="Z1113" s="112"/>
      <c r="AA1113" s="112"/>
    </row>
    <row r="1114" spans="24:27" x14ac:dyDescent="0.2">
      <c r="X1114" s="112"/>
      <c r="Z1114" s="112"/>
      <c r="AA1114" s="112"/>
    </row>
    <row r="1115" spans="24:27" x14ac:dyDescent="0.2">
      <c r="X1115" s="112"/>
      <c r="Z1115" s="112"/>
      <c r="AA1115" s="112"/>
    </row>
    <row r="1116" spans="24:27" x14ac:dyDescent="0.2">
      <c r="X1116" s="112"/>
      <c r="Z1116" s="112"/>
      <c r="AA1116" s="112"/>
    </row>
    <row r="1117" spans="24:27" x14ac:dyDescent="0.2">
      <c r="X1117" s="112"/>
      <c r="Z1117" s="112"/>
      <c r="AA1117" s="112"/>
    </row>
    <row r="1118" spans="24:27" x14ac:dyDescent="0.2">
      <c r="X1118" s="112"/>
      <c r="Z1118" s="112"/>
      <c r="AA1118" s="112"/>
    </row>
    <row r="1119" spans="24:27" x14ac:dyDescent="0.2">
      <c r="X1119" s="112"/>
      <c r="Z1119" s="112"/>
      <c r="AA1119" s="112"/>
    </row>
    <row r="1120" spans="24:27" x14ac:dyDescent="0.2">
      <c r="X1120" s="112"/>
      <c r="Z1120" s="112"/>
      <c r="AA1120" s="112"/>
    </row>
    <row r="1121" spans="24:27" x14ac:dyDescent="0.2">
      <c r="X1121" s="112"/>
      <c r="Z1121" s="112"/>
      <c r="AA1121" s="112"/>
    </row>
    <row r="1122" spans="24:27" x14ac:dyDescent="0.2">
      <c r="X1122" s="112"/>
      <c r="Z1122" s="112"/>
      <c r="AA1122" s="112"/>
    </row>
    <row r="1123" spans="24:27" x14ac:dyDescent="0.2">
      <c r="X1123" s="112"/>
      <c r="Z1123" s="112"/>
      <c r="AA1123" s="112"/>
    </row>
    <row r="1124" spans="24:27" x14ac:dyDescent="0.2">
      <c r="X1124" s="112"/>
      <c r="Z1124" s="112"/>
      <c r="AA1124" s="112"/>
    </row>
    <row r="1125" spans="24:27" x14ac:dyDescent="0.2">
      <c r="X1125" s="112"/>
      <c r="Z1125" s="112"/>
      <c r="AA1125" s="112"/>
    </row>
    <row r="1126" spans="24:27" x14ac:dyDescent="0.2">
      <c r="X1126" s="112"/>
      <c r="Z1126" s="112"/>
      <c r="AA1126" s="112"/>
    </row>
    <row r="1127" spans="24:27" x14ac:dyDescent="0.2">
      <c r="X1127" s="112"/>
      <c r="Z1127" s="112"/>
      <c r="AA1127" s="112"/>
    </row>
    <row r="1128" spans="24:27" x14ac:dyDescent="0.2">
      <c r="X1128" s="112"/>
      <c r="Z1128" s="112"/>
      <c r="AA1128" s="112"/>
    </row>
    <row r="1129" spans="24:27" x14ac:dyDescent="0.2">
      <c r="X1129" s="112"/>
      <c r="Z1129" s="112"/>
      <c r="AA1129" s="112"/>
    </row>
    <row r="1130" spans="24:27" x14ac:dyDescent="0.2">
      <c r="X1130" s="112"/>
      <c r="Z1130" s="112"/>
      <c r="AA1130" s="112"/>
    </row>
    <row r="1131" spans="24:27" x14ac:dyDescent="0.2">
      <c r="X1131" s="112"/>
      <c r="Z1131" s="112"/>
      <c r="AA1131" s="112"/>
    </row>
    <row r="1132" spans="24:27" x14ac:dyDescent="0.2">
      <c r="X1132" s="112"/>
      <c r="Z1132" s="112"/>
      <c r="AA1132" s="112"/>
    </row>
    <row r="1133" spans="24:27" x14ac:dyDescent="0.2">
      <c r="X1133" s="112"/>
      <c r="Z1133" s="112"/>
      <c r="AA1133" s="112"/>
    </row>
    <row r="1134" spans="24:27" x14ac:dyDescent="0.2">
      <c r="X1134" s="112"/>
      <c r="Z1134" s="112"/>
      <c r="AA1134" s="112"/>
    </row>
    <row r="1135" spans="24:27" x14ac:dyDescent="0.2">
      <c r="X1135" s="112"/>
      <c r="Z1135" s="112"/>
      <c r="AA1135" s="112"/>
    </row>
    <row r="1136" spans="24:27" x14ac:dyDescent="0.2">
      <c r="X1136" s="112"/>
      <c r="Z1136" s="112"/>
      <c r="AA1136" s="112"/>
    </row>
    <row r="1137" spans="24:27" x14ac:dyDescent="0.2">
      <c r="X1137" s="112"/>
      <c r="Z1137" s="112"/>
      <c r="AA1137" s="112"/>
    </row>
    <row r="1138" spans="24:27" x14ac:dyDescent="0.2">
      <c r="X1138" s="112"/>
      <c r="Z1138" s="112"/>
      <c r="AA1138" s="112"/>
    </row>
    <row r="1139" spans="24:27" x14ac:dyDescent="0.2">
      <c r="X1139" s="112"/>
      <c r="Z1139" s="112"/>
      <c r="AA1139" s="112"/>
    </row>
    <row r="1140" spans="24:27" x14ac:dyDescent="0.2">
      <c r="X1140" s="112"/>
      <c r="Z1140" s="112"/>
      <c r="AA1140" s="112"/>
    </row>
    <row r="1141" spans="24:27" x14ac:dyDescent="0.2">
      <c r="X1141" s="112"/>
      <c r="Z1141" s="112"/>
      <c r="AA1141" s="112"/>
    </row>
    <row r="1142" spans="24:27" x14ac:dyDescent="0.2">
      <c r="X1142" s="112"/>
      <c r="Z1142" s="112"/>
      <c r="AA1142" s="112"/>
    </row>
    <row r="1143" spans="24:27" x14ac:dyDescent="0.2">
      <c r="X1143" s="112"/>
      <c r="Z1143" s="112"/>
      <c r="AA1143" s="112"/>
    </row>
    <row r="1144" spans="24:27" x14ac:dyDescent="0.2">
      <c r="X1144" s="112"/>
      <c r="Z1144" s="112"/>
      <c r="AA1144" s="112"/>
    </row>
    <row r="1145" spans="24:27" x14ac:dyDescent="0.2">
      <c r="X1145" s="112"/>
      <c r="Z1145" s="112"/>
      <c r="AA1145" s="112"/>
    </row>
    <row r="1146" spans="24:27" x14ac:dyDescent="0.2">
      <c r="X1146" s="112"/>
      <c r="Z1146" s="112"/>
      <c r="AA1146" s="112"/>
    </row>
    <row r="1147" spans="24:27" x14ac:dyDescent="0.2">
      <c r="X1147" s="112"/>
      <c r="Z1147" s="112"/>
      <c r="AA1147" s="112"/>
    </row>
    <row r="1148" spans="24:27" x14ac:dyDescent="0.2">
      <c r="X1148" s="112"/>
      <c r="Z1148" s="112"/>
      <c r="AA1148" s="112"/>
    </row>
    <row r="1149" spans="24:27" x14ac:dyDescent="0.2">
      <c r="X1149" s="112"/>
      <c r="Z1149" s="112"/>
      <c r="AA1149" s="112"/>
    </row>
    <row r="1150" spans="24:27" x14ac:dyDescent="0.2">
      <c r="X1150" s="112"/>
      <c r="Z1150" s="112"/>
      <c r="AA1150" s="112"/>
    </row>
    <row r="1151" spans="24:27" x14ac:dyDescent="0.2">
      <c r="X1151" s="112"/>
      <c r="Z1151" s="112"/>
      <c r="AA1151" s="112"/>
    </row>
    <row r="1152" spans="24:27" x14ac:dyDescent="0.2">
      <c r="X1152" s="112"/>
      <c r="Z1152" s="112"/>
      <c r="AA1152" s="112"/>
    </row>
    <row r="1153" spans="24:27" x14ac:dyDescent="0.2">
      <c r="X1153" s="112"/>
      <c r="Z1153" s="112"/>
      <c r="AA1153" s="112"/>
    </row>
    <row r="1154" spans="24:27" x14ac:dyDescent="0.2">
      <c r="X1154" s="112"/>
      <c r="Z1154" s="112"/>
      <c r="AA1154" s="112"/>
    </row>
    <row r="1155" spans="24:27" x14ac:dyDescent="0.2">
      <c r="X1155" s="112"/>
      <c r="Z1155" s="112"/>
      <c r="AA1155" s="112"/>
    </row>
    <row r="1156" spans="24:27" x14ac:dyDescent="0.2">
      <c r="X1156" s="112"/>
      <c r="Z1156" s="112"/>
      <c r="AA1156" s="112"/>
    </row>
    <row r="1157" spans="24:27" x14ac:dyDescent="0.2">
      <c r="X1157" s="112"/>
      <c r="Z1157" s="112"/>
      <c r="AA1157" s="112"/>
    </row>
    <row r="1158" spans="24:27" x14ac:dyDescent="0.2">
      <c r="X1158" s="112"/>
      <c r="Z1158" s="112"/>
      <c r="AA1158" s="112"/>
    </row>
    <row r="1159" spans="24:27" x14ac:dyDescent="0.2">
      <c r="X1159" s="112"/>
      <c r="Z1159" s="112"/>
      <c r="AA1159" s="112"/>
    </row>
    <row r="1160" spans="24:27" x14ac:dyDescent="0.2">
      <c r="X1160" s="112"/>
      <c r="Z1160" s="112"/>
      <c r="AA1160" s="112"/>
    </row>
    <row r="1161" spans="24:27" x14ac:dyDescent="0.2">
      <c r="X1161" s="112"/>
      <c r="Z1161" s="112"/>
      <c r="AA1161" s="112"/>
    </row>
    <row r="1162" spans="24:27" x14ac:dyDescent="0.2">
      <c r="X1162" s="112"/>
      <c r="Z1162" s="112"/>
      <c r="AA1162" s="112"/>
    </row>
    <row r="1163" spans="24:27" x14ac:dyDescent="0.2">
      <c r="X1163" s="112"/>
      <c r="Z1163" s="112"/>
      <c r="AA1163" s="112"/>
    </row>
    <row r="1164" spans="24:27" x14ac:dyDescent="0.2">
      <c r="X1164" s="112"/>
      <c r="Z1164" s="112"/>
      <c r="AA1164" s="112"/>
    </row>
    <row r="1165" spans="24:27" x14ac:dyDescent="0.2">
      <c r="X1165" s="112"/>
      <c r="Z1165" s="112"/>
      <c r="AA1165" s="112"/>
    </row>
    <row r="1166" spans="24:27" x14ac:dyDescent="0.2">
      <c r="X1166" s="112"/>
      <c r="Z1166" s="112"/>
      <c r="AA1166" s="112"/>
    </row>
    <row r="1167" spans="24:27" x14ac:dyDescent="0.2">
      <c r="X1167" s="112"/>
      <c r="Z1167" s="112"/>
      <c r="AA1167" s="112"/>
    </row>
    <row r="1168" spans="24:27" x14ac:dyDescent="0.2">
      <c r="X1168" s="112"/>
      <c r="Z1168" s="112"/>
      <c r="AA1168" s="112"/>
    </row>
    <row r="1169" spans="24:27" x14ac:dyDescent="0.2">
      <c r="X1169" s="112"/>
      <c r="Z1169" s="112"/>
      <c r="AA1169" s="112"/>
    </row>
    <row r="1170" spans="24:27" x14ac:dyDescent="0.2">
      <c r="X1170" s="112"/>
      <c r="Z1170" s="112"/>
      <c r="AA1170" s="112"/>
    </row>
    <row r="1171" spans="24:27" x14ac:dyDescent="0.2">
      <c r="X1171" s="112"/>
      <c r="Z1171" s="112"/>
      <c r="AA1171" s="112"/>
    </row>
    <row r="1172" spans="24:27" x14ac:dyDescent="0.2">
      <c r="X1172" s="112"/>
      <c r="Z1172" s="112"/>
      <c r="AA1172" s="112"/>
    </row>
    <row r="1173" spans="24:27" x14ac:dyDescent="0.2">
      <c r="X1173" s="112"/>
      <c r="Z1173" s="112"/>
      <c r="AA1173" s="112"/>
    </row>
    <row r="1174" spans="24:27" x14ac:dyDescent="0.2">
      <c r="X1174" s="112"/>
      <c r="Z1174" s="112"/>
      <c r="AA1174" s="112"/>
    </row>
    <row r="1175" spans="24:27" x14ac:dyDescent="0.2">
      <c r="X1175" s="112"/>
      <c r="Z1175" s="112"/>
      <c r="AA1175" s="112"/>
    </row>
    <row r="1176" spans="24:27" x14ac:dyDescent="0.2">
      <c r="X1176" s="112"/>
      <c r="Z1176" s="112"/>
      <c r="AA1176" s="112"/>
    </row>
    <row r="1177" spans="24:27" x14ac:dyDescent="0.2">
      <c r="X1177" s="112"/>
      <c r="Z1177" s="112"/>
      <c r="AA1177" s="112"/>
    </row>
    <row r="1178" spans="24:27" x14ac:dyDescent="0.2">
      <c r="X1178" s="112"/>
      <c r="Z1178" s="112"/>
      <c r="AA1178" s="112"/>
    </row>
    <row r="1179" spans="24:27" x14ac:dyDescent="0.2">
      <c r="X1179" s="112"/>
      <c r="Z1179" s="112"/>
      <c r="AA1179" s="112"/>
    </row>
    <row r="1180" spans="24:27" x14ac:dyDescent="0.2">
      <c r="X1180" s="112"/>
      <c r="Z1180" s="112"/>
      <c r="AA1180" s="112"/>
    </row>
    <row r="1181" spans="24:27" x14ac:dyDescent="0.2">
      <c r="X1181" s="112"/>
      <c r="Z1181" s="112"/>
      <c r="AA1181" s="112"/>
    </row>
    <row r="1182" spans="24:27" x14ac:dyDescent="0.2">
      <c r="X1182" s="112"/>
      <c r="Z1182" s="112"/>
      <c r="AA1182" s="112"/>
    </row>
    <row r="1183" spans="24:27" x14ac:dyDescent="0.2">
      <c r="X1183" s="112"/>
      <c r="Z1183" s="112"/>
      <c r="AA1183" s="112"/>
    </row>
    <row r="1184" spans="24:27" x14ac:dyDescent="0.2">
      <c r="X1184" s="112"/>
      <c r="Z1184" s="112"/>
      <c r="AA1184" s="112"/>
    </row>
    <row r="1185" spans="24:27" x14ac:dyDescent="0.2">
      <c r="X1185" s="112"/>
      <c r="Z1185" s="112"/>
      <c r="AA1185" s="112"/>
    </row>
    <row r="1186" spans="24:27" x14ac:dyDescent="0.2">
      <c r="X1186" s="112"/>
      <c r="Z1186" s="112"/>
      <c r="AA1186" s="112"/>
    </row>
    <row r="1187" spans="24:27" x14ac:dyDescent="0.2">
      <c r="X1187" s="112"/>
      <c r="Z1187" s="112"/>
      <c r="AA1187" s="112"/>
    </row>
    <row r="1188" spans="24:27" x14ac:dyDescent="0.2">
      <c r="X1188" s="112"/>
      <c r="Z1188" s="112"/>
      <c r="AA1188" s="112"/>
    </row>
    <row r="1189" spans="24:27" x14ac:dyDescent="0.2">
      <c r="X1189" s="112"/>
      <c r="Z1189" s="112"/>
      <c r="AA1189" s="112"/>
    </row>
    <row r="1190" spans="24:27" x14ac:dyDescent="0.2">
      <c r="X1190" s="112"/>
      <c r="Z1190" s="112"/>
      <c r="AA1190" s="112"/>
    </row>
    <row r="1191" spans="24:27" x14ac:dyDescent="0.2">
      <c r="X1191" s="112"/>
      <c r="Z1191" s="112"/>
      <c r="AA1191" s="112"/>
    </row>
    <row r="1192" spans="24:27" x14ac:dyDescent="0.2">
      <c r="X1192" s="112"/>
      <c r="Z1192" s="112"/>
      <c r="AA1192" s="112"/>
    </row>
    <row r="1193" spans="24:27" x14ac:dyDescent="0.2">
      <c r="X1193" s="112"/>
      <c r="Z1193" s="112"/>
      <c r="AA1193" s="112"/>
    </row>
    <row r="1194" spans="24:27" x14ac:dyDescent="0.2">
      <c r="X1194" s="112"/>
      <c r="Z1194" s="112"/>
      <c r="AA1194" s="112"/>
    </row>
    <row r="1195" spans="24:27" x14ac:dyDescent="0.2">
      <c r="X1195" s="112"/>
      <c r="Z1195" s="112"/>
      <c r="AA1195" s="112"/>
    </row>
    <row r="1196" spans="24:27" x14ac:dyDescent="0.2">
      <c r="X1196" s="112"/>
      <c r="Z1196" s="112"/>
      <c r="AA1196" s="112"/>
    </row>
    <row r="1197" spans="24:27" x14ac:dyDescent="0.2">
      <c r="X1197" s="112"/>
      <c r="Z1197" s="112"/>
      <c r="AA1197" s="112"/>
    </row>
    <row r="1198" spans="24:27" x14ac:dyDescent="0.2">
      <c r="X1198" s="112"/>
      <c r="Z1198" s="112"/>
      <c r="AA1198" s="112"/>
    </row>
    <row r="1199" spans="24:27" x14ac:dyDescent="0.2">
      <c r="X1199" s="112"/>
      <c r="Z1199" s="112"/>
      <c r="AA1199" s="112"/>
    </row>
    <row r="1200" spans="24:27" x14ac:dyDescent="0.2">
      <c r="X1200" s="112"/>
      <c r="Z1200" s="112"/>
      <c r="AA1200" s="112"/>
    </row>
    <row r="1201" spans="24:27" x14ac:dyDescent="0.2">
      <c r="X1201" s="112"/>
      <c r="Z1201" s="112"/>
      <c r="AA1201" s="112"/>
    </row>
    <row r="1202" spans="24:27" x14ac:dyDescent="0.2">
      <c r="X1202" s="112"/>
      <c r="Z1202" s="112"/>
      <c r="AA1202" s="112"/>
    </row>
    <row r="1203" spans="24:27" x14ac:dyDescent="0.2">
      <c r="X1203" s="112"/>
      <c r="Z1203" s="112"/>
      <c r="AA1203" s="112"/>
    </row>
    <row r="1204" spans="24:27" x14ac:dyDescent="0.2">
      <c r="X1204" s="112"/>
      <c r="Z1204" s="112"/>
      <c r="AA1204" s="112"/>
    </row>
    <row r="1205" spans="24:27" x14ac:dyDescent="0.2">
      <c r="X1205" s="112"/>
      <c r="Z1205" s="112"/>
      <c r="AA1205" s="112"/>
    </row>
    <row r="1206" spans="24:27" x14ac:dyDescent="0.2">
      <c r="X1206" s="112"/>
      <c r="Z1206" s="112"/>
      <c r="AA1206" s="112"/>
    </row>
    <row r="1207" spans="24:27" x14ac:dyDescent="0.2">
      <c r="X1207" s="112"/>
      <c r="Z1207" s="112"/>
      <c r="AA1207" s="112"/>
    </row>
    <row r="1208" spans="24:27" x14ac:dyDescent="0.2">
      <c r="X1208" s="112"/>
      <c r="Z1208" s="112"/>
      <c r="AA1208" s="112"/>
    </row>
    <row r="1209" spans="24:27" x14ac:dyDescent="0.2">
      <c r="X1209" s="112"/>
      <c r="Z1209" s="112"/>
      <c r="AA1209" s="112"/>
    </row>
    <row r="1210" spans="24:27" x14ac:dyDescent="0.2">
      <c r="X1210" s="112"/>
      <c r="Z1210" s="112"/>
      <c r="AA1210" s="112"/>
    </row>
    <row r="1211" spans="24:27" x14ac:dyDescent="0.2">
      <c r="X1211" s="112"/>
      <c r="Z1211" s="112"/>
      <c r="AA1211" s="112"/>
    </row>
    <row r="1212" spans="24:27" x14ac:dyDescent="0.2">
      <c r="X1212" s="112"/>
      <c r="Z1212" s="112"/>
      <c r="AA1212" s="112"/>
    </row>
    <row r="1213" spans="24:27" x14ac:dyDescent="0.2">
      <c r="X1213" s="112"/>
      <c r="Z1213" s="112"/>
      <c r="AA1213" s="112"/>
    </row>
    <row r="1214" spans="24:27" x14ac:dyDescent="0.2">
      <c r="X1214" s="112"/>
      <c r="Z1214" s="112"/>
      <c r="AA1214" s="112"/>
    </row>
    <row r="1215" spans="24:27" x14ac:dyDescent="0.2">
      <c r="X1215" s="112"/>
      <c r="Z1215" s="112"/>
      <c r="AA1215" s="112"/>
    </row>
    <row r="1216" spans="24:27" x14ac:dyDescent="0.2">
      <c r="X1216" s="112"/>
      <c r="Z1216" s="112"/>
      <c r="AA1216" s="112"/>
    </row>
    <row r="1217" spans="24:27" x14ac:dyDescent="0.2">
      <c r="X1217" s="112"/>
      <c r="Z1217" s="112"/>
      <c r="AA1217" s="112"/>
    </row>
    <row r="1218" spans="24:27" x14ac:dyDescent="0.2">
      <c r="X1218" s="112"/>
      <c r="Z1218" s="112"/>
      <c r="AA1218" s="112"/>
    </row>
    <row r="1219" spans="24:27" x14ac:dyDescent="0.2">
      <c r="X1219" s="112"/>
      <c r="Z1219" s="112"/>
      <c r="AA1219" s="112"/>
    </row>
    <row r="1220" spans="24:27" x14ac:dyDescent="0.2">
      <c r="X1220" s="112"/>
      <c r="Z1220" s="112"/>
      <c r="AA1220" s="112"/>
    </row>
    <row r="1221" spans="24:27" x14ac:dyDescent="0.2">
      <c r="X1221" s="112"/>
      <c r="Z1221" s="112"/>
      <c r="AA1221" s="112"/>
    </row>
    <row r="1222" spans="24:27" x14ac:dyDescent="0.2">
      <c r="X1222" s="112"/>
      <c r="Z1222" s="112"/>
      <c r="AA1222" s="112"/>
    </row>
    <row r="1223" spans="24:27" x14ac:dyDescent="0.2">
      <c r="X1223" s="112"/>
      <c r="Z1223" s="112"/>
      <c r="AA1223" s="112"/>
    </row>
    <row r="1224" spans="24:27" x14ac:dyDescent="0.2">
      <c r="X1224" s="112"/>
      <c r="Z1224" s="112"/>
      <c r="AA1224" s="112"/>
    </row>
    <row r="1225" spans="24:27" x14ac:dyDescent="0.2">
      <c r="X1225" s="112"/>
      <c r="Z1225" s="112"/>
      <c r="AA1225" s="112"/>
    </row>
    <row r="1226" spans="24:27" x14ac:dyDescent="0.2">
      <c r="X1226" s="112"/>
      <c r="Z1226" s="112"/>
      <c r="AA1226" s="112"/>
    </row>
    <row r="1227" spans="24:27" x14ac:dyDescent="0.2">
      <c r="X1227" s="112"/>
      <c r="Z1227" s="112"/>
      <c r="AA1227" s="112"/>
    </row>
    <row r="1228" spans="24:27" x14ac:dyDescent="0.2">
      <c r="X1228" s="112"/>
      <c r="Z1228" s="112"/>
      <c r="AA1228" s="112"/>
    </row>
    <row r="1229" spans="24:27" x14ac:dyDescent="0.2">
      <c r="X1229" s="112"/>
      <c r="Z1229" s="112"/>
      <c r="AA1229" s="112"/>
    </row>
    <row r="1230" spans="24:27" x14ac:dyDescent="0.2">
      <c r="X1230" s="112"/>
      <c r="Z1230" s="112"/>
      <c r="AA1230" s="112"/>
    </row>
    <row r="1231" spans="24:27" x14ac:dyDescent="0.2">
      <c r="X1231" s="112"/>
      <c r="Z1231" s="112"/>
      <c r="AA1231" s="112"/>
    </row>
    <row r="1232" spans="24:27" x14ac:dyDescent="0.2">
      <c r="X1232" s="112"/>
      <c r="Z1232" s="112"/>
      <c r="AA1232" s="112"/>
    </row>
    <row r="1233" spans="24:27" x14ac:dyDescent="0.2">
      <c r="X1233" s="112"/>
      <c r="Z1233" s="112"/>
      <c r="AA1233" s="112"/>
    </row>
    <row r="1234" spans="24:27" x14ac:dyDescent="0.2">
      <c r="X1234" s="112"/>
      <c r="Z1234" s="112"/>
      <c r="AA1234" s="112"/>
    </row>
    <row r="1235" spans="24:27" x14ac:dyDescent="0.2">
      <c r="X1235" s="112"/>
      <c r="Z1235" s="112"/>
      <c r="AA1235" s="112"/>
    </row>
    <row r="1236" spans="24:27" x14ac:dyDescent="0.2">
      <c r="X1236" s="112"/>
      <c r="Z1236" s="112"/>
      <c r="AA1236" s="112"/>
    </row>
    <row r="1237" spans="24:27" x14ac:dyDescent="0.2">
      <c r="X1237" s="112"/>
      <c r="Z1237" s="112"/>
      <c r="AA1237" s="112"/>
    </row>
    <row r="1238" spans="24:27" x14ac:dyDescent="0.2">
      <c r="X1238" s="112"/>
      <c r="Z1238" s="112"/>
      <c r="AA1238" s="112"/>
    </row>
    <row r="1239" spans="24:27" x14ac:dyDescent="0.2">
      <c r="X1239" s="112"/>
      <c r="Z1239" s="112"/>
      <c r="AA1239" s="112"/>
    </row>
    <row r="1240" spans="24:27" x14ac:dyDescent="0.2">
      <c r="X1240" s="112"/>
      <c r="Z1240" s="112"/>
      <c r="AA1240" s="112"/>
    </row>
    <row r="1241" spans="24:27" x14ac:dyDescent="0.2">
      <c r="X1241" s="112"/>
      <c r="Z1241" s="112"/>
      <c r="AA1241" s="112"/>
    </row>
    <row r="1242" spans="24:27" x14ac:dyDescent="0.2">
      <c r="X1242" s="112"/>
      <c r="Z1242" s="112"/>
      <c r="AA1242" s="112"/>
    </row>
    <row r="1243" spans="24:27" x14ac:dyDescent="0.2">
      <c r="X1243" s="112"/>
      <c r="Z1243" s="112"/>
      <c r="AA1243" s="112"/>
    </row>
    <row r="1244" spans="24:27" x14ac:dyDescent="0.2">
      <c r="X1244" s="112"/>
      <c r="Z1244" s="112"/>
      <c r="AA1244" s="112"/>
    </row>
    <row r="1245" spans="24:27" x14ac:dyDescent="0.2">
      <c r="X1245" s="112"/>
      <c r="Z1245" s="112"/>
      <c r="AA1245" s="112"/>
    </row>
    <row r="1246" spans="24:27" x14ac:dyDescent="0.2">
      <c r="X1246" s="112"/>
      <c r="Z1246" s="112"/>
      <c r="AA1246" s="112"/>
    </row>
    <row r="1247" spans="24:27" x14ac:dyDescent="0.2">
      <c r="X1247" s="112"/>
      <c r="Z1247" s="112"/>
      <c r="AA1247" s="112"/>
    </row>
    <row r="1248" spans="24:27" x14ac:dyDescent="0.2">
      <c r="X1248" s="112"/>
      <c r="Z1248" s="112"/>
      <c r="AA1248" s="112"/>
    </row>
    <row r="1249" spans="24:27" x14ac:dyDescent="0.2">
      <c r="X1249" s="112"/>
      <c r="Z1249" s="112"/>
      <c r="AA1249" s="112"/>
    </row>
    <row r="1250" spans="24:27" x14ac:dyDescent="0.2">
      <c r="X1250" s="112"/>
      <c r="Z1250" s="112"/>
      <c r="AA1250" s="112"/>
    </row>
    <row r="1251" spans="24:27" x14ac:dyDescent="0.2">
      <c r="X1251" s="112"/>
      <c r="Z1251" s="112"/>
      <c r="AA1251" s="112"/>
    </row>
    <row r="1252" spans="24:27" x14ac:dyDescent="0.2">
      <c r="X1252" s="112"/>
      <c r="Z1252" s="112"/>
      <c r="AA1252" s="112"/>
    </row>
    <row r="1253" spans="24:27" x14ac:dyDescent="0.2">
      <c r="X1253" s="112"/>
      <c r="Z1253" s="112"/>
      <c r="AA1253" s="112"/>
    </row>
    <row r="1254" spans="24:27" x14ac:dyDescent="0.2">
      <c r="X1254" s="112"/>
      <c r="Z1254" s="112"/>
      <c r="AA1254" s="112"/>
    </row>
    <row r="1255" spans="24:27" x14ac:dyDescent="0.2">
      <c r="X1255" s="112"/>
      <c r="Z1255" s="112"/>
      <c r="AA1255" s="112"/>
    </row>
    <row r="1256" spans="24:27" x14ac:dyDescent="0.2">
      <c r="X1256" s="112"/>
      <c r="Z1256" s="112"/>
      <c r="AA1256" s="112"/>
    </row>
    <row r="1257" spans="24:27" x14ac:dyDescent="0.2">
      <c r="X1257" s="112"/>
      <c r="Z1257" s="112"/>
      <c r="AA1257" s="112"/>
    </row>
    <row r="1258" spans="24:27" x14ac:dyDescent="0.2">
      <c r="X1258" s="112"/>
      <c r="Z1258" s="112"/>
      <c r="AA1258" s="112"/>
    </row>
    <row r="1259" spans="24:27" x14ac:dyDescent="0.2">
      <c r="X1259" s="112"/>
      <c r="Z1259" s="112"/>
      <c r="AA1259" s="112"/>
    </row>
    <row r="1260" spans="24:27" x14ac:dyDescent="0.2">
      <c r="X1260" s="112"/>
      <c r="Z1260" s="112"/>
      <c r="AA1260" s="112"/>
    </row>
    <row r="1261" spans="24:27" x14ac:dyDescent="0.2">
      <c r="X1261" s="112"/>
      <c r="Z1261" s="112"/>
      <c r="AA1261" s="112"/>
    </row>
    <row r="1262" spans="24:27" x14ac:dyDescent="0.2">
      <c r="X1262" s="112"/>
      <c r="Z1262" s="112"/>
      <c r="AA1262" s="112"/>
    </row>
    <row r="1263" spans="24:27" x14ac:dyDescent="0.2">
      <c r="X1263" s="112"/>
      <c r="Z1263" s="112"/>
      <c r="AA1263" s="112"/>
    </row>
    <row r="1264" spans="24:27" x14ac:dyDescent="0.2">
      <c r="X1264" s="112"/>
      <c r="Z1264" s="112"/>
      <c r="AA1264" s="112"/>
    </row>
    <row r="1265" spans="24:27" x14ac:dyDescent="0.2">
      <c r="X1265" s="112"/>
      <c r="Z1265" s="112"/>
      <c r="AA1265" s="112"/>
    </row>
    <row r="1266" spans="24:27" x14ac:dyDescent="0.2">
      <c r="X1266" s="112"/>
      <c r="Z1266" s="112"/>
      <c r="AA1266" s="112"/>
    </row>
    <row r="1267" spans="24:27" x14ac:dyDescent="0.2">
      <c r="X1267" s="112"/>
      <c r="Z1267" s="112"/>
      <c r="AA1267" s="112"/>
    </row>
    <row r="1268" spans="24:27" x14ac:dyDescent="0.2">
      <c r="X1268" s="112"/>
      <c r="Z1268" s="112"/>
      <c r="AA1268" s="112"/>
    </row>
    <row r="1269" spans="24:27" x14ac:dyDescent="0.2">
      <c r="X1269" s="112"/>
      <c r="Z1269" s="112"/>
      <c r="AA1269" s="112"/>
    </row>
    <row r="1270" spans="24:27" x14ac:dyDescent="0.2">
      <c r="X1270" s="112"/>
      <c r="Z1270" s="112"/>
      <c r="AA1270" s="112"/>
    </row>
    <row r="1271" spans="24:27" x14ac:dyDescent="0.2">
      <c r="X1271" s="112"/>
      <c r="Z1271" s="112"/>
      <c r="AA1271" s="112"/>
    </row>
    <row r="1272" spans="24:27" x14ac:dyDescent="0.2">
      <c r="X1272" s="112"/>
      <c r="Z1272" s="112"/>
      <c r="AA1272" s="112"/>
    </row>
    <row r="1273" spans="24:27" x14ac:dyDescent="0.2">
      <c r="X1273" s="112"/>
      <c r="Z1273" s="112"/>
      <c r="AA1273" s="112"/>
    </row>
    <row r="1274" spans="24:27" x14ac:dyDescent="0.2">
      <c r="X1274" s="112"/>
      <c r="Z1274" s="112"/>
      <c r="AA1274" s="112"/>
    </row>
    <row r="1275" spans="24:27" x14ac:dyDescent="0.2">
      <c r="X1275" s="112"/>
      <c r="Z1275" s="112"/>
      <c r="AA1275" s="112"/>
    </row>
    <row r="1276" spans="24:27" x14ac:dyDescent="0.2">
      <c r="X1276" s="112"/>
      <c r="Z1276" s="112"/>
      <c r="AA1276" s="112"/>
    </row>
    <row r="1277" spans="24:27" x14ac:dyDescent="0.2">
      <c r="X1277" s="112"/>
      <c r="Z1277" s="112"/>
      <c r="AA1277" s="112"/>
    </row>
    <row r="1278" spans="24:27" x14ac:dyDescent="0.2">
      <c r="X1278" s="112"/>
      <c r="Z1278" s="112"/>
      <c r="AA1278" s="112"/>
    </row>
    <row r="1279" spans="24:27" x14ac:dyDescent="0.2">
      <c r="X1279" s="112"/>
      <c r="Z1279" s="112"/>
      <c r="AA1279" s="112"/>
    </row>
    <row r="1280" spans="24:27" x14ac:dyDescent="0.2">
      <c r="X1280" s="112"/>
      <c r="Z1280" s="112"/>
      <c r="AA1280" s="112"/>
    </row>
    <row r="1281" spans="24:27" x14ac:dyDescent="0.2">
      <c r="X1281" s="112"/>
      <c r="Z1281" s="112"/>
      <c r="AA1281" s="112"/>
    </row>
    <row r="1282" spans="24:27" x14ac:dyDescent="0.2">
      <c r="X1282" s="112"/>
      <c r="Z1282" s="112"/>
      <c r="AA1282" s="112"/>
    </row>
    <row r="1283" spans="24:27" x14ac:dyDescent="0.2">
      <c r="X1283" s="112"/>
      <c r="Z1283" s="112"/>
      <c r="AA1283" s="112"/>
    </row>
    <row r="1284" spans="24:27" x14ac:dyDescent="0.2">
      <c r="X1284" s="112"/>
      <c r="Z1284" s="112"/>
      <c r="AA1284" s="112"/>
    </row>
    <row r="1285" spans="24:27" x14ac:dyDescent="0.2">
      <c r="X1285" s="112"/>
      <c r="Z1285" s="112"/>
      <c r="AA1285" s="112"/>
    </row>
    <row r="1286" spans="24:27" x14ac:dyDescent="0.2">
      <c r="X1286" s="112"/>
      <c r="Z1286" s="112"/>
      <c r="AA1286" s="112"/>
    </row>
    <row r="1287" spans="24:27" x14ac:dyDescent="0.2">
      <c r="X1287" s="112"/>
      <c r="Z1287" s="112"/>
      <c r="AA1287" s="112"/>
    </row>
    <row r="1288" spans="24:27" x14ac:dyDescent="0.2">
      <c r="X1288" s="112"/>
      <c r="Z1288" s="112"/>
      <c r="AA1288" s="112"/>
    </row>
    <row r="1289" spans="24:27" x14ac:dyDescent="0.2">
      <c r="X1289" s="112"/>
      <c r="Z1289" s="112"/>
      <c r="AA1289" s="112"/>
    </row>
    <row r="1290" spans="24:27" x14ac:dyDescent="0.2">
      <c r="X1290" s="112"/>
      <c r="Z1290" s="112"/>
      <c r="AA1290" s="112"/>
    </row>
    <row r="1291" spans="24:27" x14ac:dyDescent="0.2">
      <c r="X1291" s="112"/>
      <c r="Z1291" s="112"/>
      <c r="AA1291" s="112"/>
    </row>
    <row r="1292" spans="24:27" x14ac:dyDescent="0.2">
      <c r="X1292" s="112"/>
      <c r="Z1292" s="112"/>
      <c r="AA1292" s="112"/>
    </row>
    <row r="1293" spans="24:27" x14ac:dyDescent="0.2">
      <c r="X1293" s="112"/>
      <c r="Z1293" s="112"/>
      <c r="AA1293" s="112"/>
    </row>
    <row r="1294" spans="24:27" x14ac:dyDescent="0.2">
      <c r="X1294" s="112"/>
      <c r="Z1294" s="112"/>
      <c r="AA1294" s="112"/>
    </row>
    <row r="1295" spans="24:27" x14ac:dyDescent="0.2">
      <c r="X1295" s="112"/>
      <c r="Z1295" s="112"/>
      <c r="AA1295" s="112"/>
    </row>
    <row r="1296" spans="24:27" x14ac:dyDescent="0.2">
      <c r="X1296" s="112"/>
      <c r="Z1296" s="112"/>
      <c r="AA1296" s="112"/>
    </row>
    <row r="1297" spans="24:27" x14ac:dyDescent="0.2">
      <c r="X1297" s="112"/>
      <c r="Z1297" s="112"/>
      <c r="AA1297" s="112"/>
    </row>
    <row r="1298" spans="24:27" x14ac:dyDescent="0.2">
      <c r="X1298" s="112"/>
      <c r="Z1298" s="112"/>
      <c r="AA1298" s="112"/>
    </row>
    <row r="1299" spans="24:27" x14ac:dyDescent="0.2">
      <c r="X1299" s="112"/>
      <c r="Z1299" s="112"/>
      <c r="AA1299" s="112"/>
    </row>
    <row r="1300" spans="24:27" x14ac:dyDescent="0.2">
      <c r="X1300" s="112"/>
      <c r="Z1300" s="112"/>
      <c r="AA1300" s="112"/>
    </row>
    <row r="1301" spans="24:27" x14ac:dyDescent="0.2">
      <c r="X1301" s="112"/>
      <c r="Z1301" s="112"/>
      <c r="AA1301" s="112"/>
    </row>
    <row r="1302" spans="24:27" x14ac:dyDescent="0.2">
      <c r="X1302" s="112"/>
      <c r="Z1302" s="112"/>
      <c r="AA1302" s="112"/>
    </row>
    <row r="1303" spans="24:27" x14ac:dyDescent="0.2">
      <c r="X1303" s="112"/>
      <c r="Z1303" s="112"/>
      <c r="AA1303" s="112"/>
    </row>
    <row r="1304" spans="24:27" x14ac:dyDescent="0.2">
      <c r="X1304" s="112"/>
      <c r="Z1304" s="112"/>
      <c r="AA1304" s="112"/>
    </row>
    <row r="1305" spans="24:27" x14ac:dyDescent="0.2">
      <c r="X1305" s="112"/>
      <c r="Z1305" s="112"/>
      <c r="AA1305" s="112"/>
    </row>
    <row r="1306" spans="24:27" x14ac:dyDescent="0.2">
      <c r="X1306" s="112"/>
      <c r="Z1306" s="112"/>
      <c r="AA1306" s="112"/>
    </row>
    <row r="1307" spans="24:27" x14ac:dyDescent="0.2">
      <c r="X1307" s="112"/>
      <c r="Z1307" s="112"/>
      <c r="AA1307" s="112"/>
    </row>
    <row r="1308" spans="24:27" x14ac:dyDescent="0.2">
      <c r="X1308" s="112"/>
      <c r="Z1308" s="112"/>
      <c r="AA1308" s="112"/>
    </row>
    <row r="1309" spans="24:27" x14ac:dyDescent="0.2">
      <c r="X1309" s="112"/>
      <c r="Z1309" s="112"/>
      <c r="AA1309" s="112"/>
    </row>
    <row r="1310" spans="24:27" x14ac:dyDescent="0.2">
      <c r="X1310" s="112"/>
      <c r="Z1310" s="112"/>
      <c r="AA1310" s="112"/>
    </row>
    <row r="1311" spans="24:27" x14ac:dyDescent="0.2">
      <c r="X1311" s="112"/>
      <c r="Z1311" s="112"/>
      <c r="AA1311" s="112"/>
    </row>
    <row r="1312" spans="24:27" x14ac:dyDescent="0.2">
      <c r="X1312" s="112"/>
      <c r="Z1312" s="112"/>
      <c r="AA1312" s="112"/>
    </row>
    <row r="1313" spans="24:27" x14ac:dyDescent="0.2">
      <c r="X1313" s="112"/>
      <c r="Z1313" s="112"/>
      <c r="AA1313" s="112"/>
    </row>
    <row r="1314" spans="24:27" x14ac:dyDescent="0.2">
      <c r="X1314" s="112"/>
      <c r="Z1314" s="112"/>
      <c r="AA1314" s="112"/>
    </row>
    <row r="1315" spans="24:27" x14ac:dyDescent="0.2">
      <c r="X1315" s="112"/>
      <c r="Z1315" s="112"/>
      <c r="AA1315" s="112"/>
    </row>
    <row r="1316" spans="24:27" x14ac:dyDescent="0.2">
      <c r="X1316" s="112"/>
      <c r="Z1316" s="112"/>
      <c r="AA1316" s="112"/>
    </row>
    <row r="1317" spans="24:27" x14ac:dyDescent="0.2">
      <c r="X1317" s="112"/>
      <c r="Z1317" s="112"/>
      <c r="AA1317" s="112"/>
    </row>
    <row r="1318" spans="24:27" x14ac:dyDescent="0.2">
      <c r="X1318" s="112"/>
      <c r="Z1318" s="112"/>
      <c r="AA1318" s="112"/>
    </row>
    <row r="1319" spans="24:27" x14ac:dyDescent="0.2">
      <c r="X1319" s="112"/>
      <c r="Z1319" s="112"/>
      <c r="AA1319" s="112"/>
    </row>
    <row r="1320" spans="24:27" x14ac:dyDescent="0.2">
      <c r="X1320" s="112"/>
      <c r="Z1320" s="112"/>
      <c r="AA1320" s="112"/>
    </row>
    <row r="1321" spans="24:27" x14ac:dyDescent="0.2">
      <c r="X1321" s="112"/>
      <c r="Z1321" s="112"/>
      <c r="AA1321" s="112"/>
    </row>
    <row r="1322" spans="24:27" x14ac:dyDescent="0.2">
      <c r="X1322" s="112"/>
      <c r="Z1322" s="112"/>
      <c r="AA1322" s="112"/>
    </row>
    <row r="1323" spans="24:27" x14ac:dyDescent="0.2">
      <c r="X1323" s="112"/>
      <c r="Z1323" s="112"/>
      <c r="AA1323" s="112"/>
    </row>
    <row r="1324" spans="24:27" x14ac:dyDescent="0.2">
      <c r="X1324" s="112"/>
      <c r="Z1324" s="112"/>
      <c r="AA1324" s="112"/>
    </row>
    <row r="1325" spans="24:27" x14ac:dyDescent="0.2">
      <c r="X1325" s="112"/>
      <c r="Z1325" s="112"/>
      <c r="AA1325" s="112"/>
    </row>
    <row r="1326" spans="24:27" x14ac:dyDescent="0.2">
      <c r="X1326" s="112"/>
      <c r="Z1326" s="112"/>
      <c r="AA1326" s="112"/>
    </row>
    <row r="1327" spans="24:27" x14ac:dyDescent="0.2">
      <c r="X1327" s="112"/>
      <c r="Z1327" s="112"/>
      <c r="AA1327" s="112"/>
    </row>
    <row r="1328" spans="24:27" x14ac:dyDescent="0.2">
      <c r="X1328" s="112"/>
      <c r="Z1328" s="112"/>
      <c r="AA1328" s="112"/>
    </row>
    <row r="1329" spans="24:27" x14ac:dyDescent="0.2">
      <c r="X1329" s="112"/>
      <c r="Z1329" s="112"/>
      <c r="AA1329" s="112"/>
    </row>
    <row r="1330" spans="24:27" x14ac:dyDescent="0.2">
      <c r="X1330" s="112"/>
      <c r="Z1330" s="112"/>
      <c r="AA1330" s="112"/>
    </row>
    <row r="1331" spans="24:27" x14ac:dyDescent="0.2">
      <c r="X1331" s="112"/>
      <c r="Z1331" s="112"/>
      <c r="AA1331" s="112"/>
    </row>
    <row r="1332" spans="24:27" x14ac:dyDescent="0.2">
      <c r="X1332" s="112"/>
      <c r="Z1332" s="112"/>
      <c r="AA1332" s="112"/>
    </row>
    <row r="1333" spans="24:27" x14ac:dyDescent="0.2">
      <c r="X1333" s="112"/>
      <c r="Z1333" s="112"/>
      <c r="AA1333" s="112"/>
    </row>
    <row r="1334" spans="24:27" x14ac:dyDescent="0.2">
      <c r="X1334" s="112"/>
      <c r="Z1334" s="112"/>
      <c r="AA1334" s="112"/>
    </row>
    <row r="1335" spans="24:27" x14ac:dyDescent="0.2">
      <c r="X1335" s="112"/>
      <c r="Z1335" s="112"/>
      <c r="AA1335" s="112"/>
    </row>
    <row r="1336" spans="24:27" x14ac:dyDescent="0.2">
      <c r="X1336" s="112"/>
      <c r="Z1336" s="112"/>
      <c r="AA1336" s="112"/>
    </row>
    <row r="1337" spans="24:27" x14ac:dyDescent="0.2">
      <c r="X1337" s="112"/>
      <c r="Z1337" s="112"/>
      <c r="AA1337" s="112"/>
    </row>
    <row r="1338" spans="24:27" x14ac:dyDescent="0.2">
      <c r="X1338" s="112"/>
      <c r="Z1338" s="112"/>
      <c r="AA1338" s="112"/>
    </row>
    <row r="1339" spans="24:27" x14ac:dyDescent="0.2">
      <c r="X1339" s="112"/>
      <c r="Z1339" s="112"/>
      <c r="AA1339" s="112"/>
    </row>
    <row r="1340" spans="24:27" x14ac:dyDescent="0.2">
      <c r="X1340" s="112"/>
      <c r="Z1340" s="112"/>
      <c r="AA1340" s="112"/>
    </row>
    <row r="1341" spans="24:27" x14ac:dyDescent="0.2">
      <c r="X1341" s="112"/>
      <c r="Z1341" s="112"/>
      <c r="AA1341" s="112"/>
    </row>
    <row r="1342" spans="24:27" x14ac:dyDescent="0.2">
      <c r="X1342" s="112"/>
      <c r="Z1342" s="112"/>
      <c r="AA1342" s="112"/>
    </row>
    <row r="1343" spans="24:27" x14ac:dyDescent="0.2">
      <c r="X1343" s="112"/>
      <c r="Z1343" s="112"/>
      <c r="AA1343" s="112"/>
    </row>
    <row r="1344" spans="24:27" x14ac:dyDescent="0.2">
      <c r="X1344" s="112"/>
      <c r="Z1344" s="112"/>
      <c r="AA1344" s="112"/>
    </row>
    <row r="1345" spans="24:27" x14ac:dyDescent="0.2">
      <c r="X1345" s="112"/>
      <c r="Z1345" s="112"/>
      <c r="AA1345" s="112"/>
    </row>
    <row r="1346" spans="24:27" x14ac:dyDescent="0.2">
      <c r="X1346" s="112"/>
      <c r="Z1346" s="112"/>
      <c r="AA1346" s="112"/>
    </row>
    <row r="1347" spans="24:27" x14ac:dyDescent="0.2">
      <c r="X1347" s="112"/>
      <c r="Z1347" s="112"/>
      <c r="AA1347" s="112"/>
    </row>
    <row r="1348" spans="24:27" x14ac:dyDescent="0.2">
      <c r="X1348" s="112"/>
      <c r="Z1348" s="112"/>
      <c r="AA1348" s="112"/>
    </row>
    <row r="1349" spans="24:27" x14ac:dyDescent="0.2">
      <c r="X1349" s="112"/>
      <c r="Z1349" s="112"/>
      <c r="AA1349" s="112"/>
    </row>
    <row r="1350" spans="24:27" x14ac:dyDescent="0.2">
      <c r="X1350" s="112"/>
      <c r="Z1350" s="112"/>
      <c r="AA1350" s="112"/>
    </row>
    <row r="1351" spans="24:27" x14ac:dyDescent="0.2">
      <c r="X1351" s="112"/>
      <c r="Z1351" s="112"/>
      <c r="AA1351" s="112"/>
    </row>
    <row r="1352" spans="24:27" x14ac:dyDescent="0.2">
      <c r="X1352" s="112"/>
      <c r="Z1352" s="112"/>
      <c r="AA1352" s="112"/>
    </row>
    <row r="1353" spans="24:27" x14ac:dyDescent="0.2">
      <c r="X1353" s="112"/>
      <c r="Z1353" s="112"/>
      <c r="AA1353" s="112"/>
    </row>
    <row r="1354" spans="24:27" x14ac:dyDescent="0.2">
      <c r="X1354" s="112"/>
      <c r="Z1354" s="112"/>
      <c r="AA1354" s="112"/>
    </row>
    <row r="1355" spans="24:27" x14ac:dyDescent="0.2">
      <c r="X1355" s="112"/>
      <c r="Z1355" s="112"/>
      <c r="AA1355" s="112"/>
    </row>
    <row r="1356" spans="24:27" x14ac:dyDescent="0.2">
      <c r="X1356" s="112"/>
      <c r="Z1356" s="112"/>
      <c r="AA1356" s="112"/>
    </row>
    <row r="1357" spans="24:27" x14ac:dyDescent="0.2">
      <c r="X1357" s="112"/>
      <c r="Z1357" s="112"/>
      <c r="AA1357" s="112"/>
    </row>
    <row r="1358" spans="24:27" x14ac:dyDescent="0.2">
      <c r="X1358" s="112"/>
      <c r="Z1358" s="112"/>
      <c r="AA1358" s="112"/>
    </row>
    <row r="1359" spans="24:27" x14ac:dyDescent="0.2">
      <c r="X1359" s="112"/>
      <c r="Z1359" s="112"/>
      <c r="AA1359" s="112"/>
    </row>
    <row r="1360" spans="24:27" x14ac:dyDescent="0.2">
      <c r="X1360" s="112"/>
      <c r="Z1360" s="112"/>
      <c r="AA1360" s="112"/>
    </row>
    <row r="1361" spans="24:27" x14ac:dyDescent="0.2">
      <c r="X1361" s="112"/>
      <c r="Z1361" s="112"/>
      <c r="AA1361" s="112"/>
    </row>
    <row r="1362" spans="24:27" x14ac:dyDescent="0.2">
      <c r="X1362" s="112"/>
      <c r="Z1362" s="112"/>
      <c r="AA1362" s="112"/>
    </row>
    <row r="1363" spans="24:27" x14ac:dyDescent="0.2">
      <c r="X1363" s="112"/>
      <c r="Z1363" s="112"/>
      <c r="AA1363" s="112"/>
    </row>
    <row r="1364" spans="24:27" x14ac:dyDescent="0.2">
      <c r="X1364" s="112"/>
      <c r="Z1364" s="112"/>
      <c r="AA1364" s="112"/>
    </row>
    <row r="1365" spans="24:27" x14ac:dyDescent="0.2">
      <c r="X1365" s="112"/>
      <c r="Z1365" s="112"/>
      <c r="AA1365" s="112"/>
    </row>
    <row r="1366" spans="24:27" x14ac:dyDescent="0.2">
      <c r="X1366" s="112"/>
      <c r="Z1366" s="112"/>
      <c r="AA1366" s="112"/>
    </row>
    <row r="1367" spans="24:27" x14ac:dyDescent="0.2">
      <c r="X1367" s="112"/>
      <c r="Z1367" s="112"/>
      <c r="AA1367" s="112"/>
    </row>
    <row r="1368" spans="24:27" x14ac:dyDescent="0.2">
      <c r="X1368" s="112"/>
      <c r="Z1368" s="112"/>
      <c r="AA1368" s="112"/>
    </row>
    <row r="1369" spans="24:27" x14ac:dyDescent="0.2">
      <c r="X1369" s="112"/>
      <c r="Z1369" s="112"/>
      <c r="AA1369" s="112"/>
    </row>
    <row r="1370" spans="24:27" x14ac:dyDescent="0.2">
      <c r="X1370" s="112"/>
      <c r="Z1370" s="112"/>
      <c r="AA1370" s="112"/>
    </row>
    <row r="1371" spans="24:27" x14ac:dyDescent="0.2">
      <c r="X1371" s="112"/>
      <c r="Z1371" s="112"/>
      <c r="AA1371" s="112"/>
    </row>
    <row r="1372" spans="24:27" x14ac:dyDescent="0.2">
      <c r="X1372" s="112"/>
      <c r="Z1372" s="112"/>
      <c r="AA1372" s="112"/>
    </row>
    <row r="1373" spans="24:27" x14ac:dyDescent="0.2">
      <c r="X1373" s="112"/>
      <c r="Z1373" s="112"/>
      <c r="AA1373" s="112"/>
    </row>
    <row r="1374" spans="24:27" x14ac:dyDescent="0.2">
      <c r="X1374" s="112"/>
      <c r="Z1374" s="112"/>
      <c r="AA1374" s="112"/>
    </row>
    <row r="1375" spans="24:27" x14ac:dyDescent="0.2">
      <c r="X1375" s="112"/>
      <c r="Z1375" s="112"/>
      <c r="AA1375" s="112"/>
    </row>
    <row r="1376" spans="24:27" x14ac:dyDescent="0.2">
      <c r="X1376" s="112"/>
      <c r="Z1376" s="112"/>
      <c r="AA1376" s="112"/>
    </row>
    <row r="1377" spans="24:27" x14ac:dyDescent="0.2">
      <c r="X1377" s="112"/>
      <c r="Z1377" s="112"/>
      <c r="AA1377" s="112"/>
    </row>
    <row r="1378" spans="24:27" x14ac:dyDescent="0.2">
      <c r="X1378" s="112"/>
      <c r="Z1378" s="112"/>
      <c r="AA1378" s="112"/>
    </row>
    <row r="1379" spans="24:27" x14ac:dyDescent="0.2">
      <c r="X1379" s="112"/>
      <c r="Z1379" s="112"/>
      <c r="AA1379" s="112"/>
    </row>
    <row r="1380" spans="24:27" x14ac:dyDescent="0.2">
      <c r="X1380" s="112"/>
      <c r="Z1380" s="112"/>
      <c r="AA1380" s="112"/>
    </row>
    <row r="1381" spans="24:27" x14ac:dyDescent="0.2">
      <c r="X1381" s="112"/>
      <c r="Z1381" s="112"/>
      <c r="AA1381" s="112"/>
    </row>
    <row r="1382" spans="24:27" x14ac:dyDescent="0.2">
      <c r="X1382" s="112"/>
      <c r="Z1382" s="112"/>
      <c r="AA1382" s="112"/>
    </row>
    <row r="1383" spans="24:27" x14ac:dyDescent="0.2">
      <c r="X1383" s="112"/>
      <c r="Z1383" s="112"/>
      <c r="AA1383" s="112"/>
    </row>
    <row r="1384" spans="24:27" x14ac:dyDescent="0.2">
      <c r="X1384" s="112"/>
      <c r="Z1384" s="112"/>
      <c r="AA1384" s="112"/>
    </row>
    <row r="1385" spans="24:27" x14ac:dyDescent="0.2">
      <c r="X1385" s="112"/>
      <c r="Z1385" s="112"/>
      <c r="AA1385" s="112"/>
    </row>
    <row r="1386" spans="24:27" x14ac:dyDescent="0.2">
      <c r="X1386" s="112"/>
      <c r="Z1386" s="112"/>
      <c r="AA1386" s="112"/>
    </row>
    <row r="1387" spans="24:27" x14ac:dyDescent="0.2">
      <c r="X1387" s="112"/>
      <c r="Z1387" s="112"/>
      <c r="AA1387" s="112"/>
    </row>
    <row r="1388" spans="24:27" x14ac:dyDescent="0.2">
      <c r="X1388" s="112"/>
      <c r="Z1388" s="112"/>
      <c r="AA1388" s="112"/>
    </row>
    <row r="1389" spans="24:27" x14ac:dyDescent="0.2">
      <c r="X1389" s="112"/>
      <c r="Z1389" s="112"/>
      <c r="AA1389" s="112"/>
    </row>
    <row r="1390" spans="24:27" x14ac:dyDescent="0.2">
      <c r="X1390" s="112"/>
      <c r="Z1390" s="112"/>
      <c r="AA1390" s="112"/>
    </row>
    <row r="1391" spans="24:27" x14ac:dyDescent="0.2">
      <c r="X1391" s="112"/>
      <c r="Z1391" s="112"/>
      <c r="AA1391" s="112"/>
    </row>
    <row r="1392" spans="24:27" x14ac:dyDescent="0.2">
      <c r="X1392" s="112"/>
      <c r="Z1392" s="112"/>
      <c r="AA1392" s="112"/>
    </row>
    <row r="1393" spans="24:27" x14ac:dyDescent="0.2">
      <c r="X1393" s="112"/>
      <c r="Z1393" s="112"/>
      <c r="AA1393" s="112"/>
    </row>
    <row r="1394" spans="24:27" x14ac:dyDescent="0.2">
      <c r="X1394" s="112"/>
      <c r="Z1394" s="112"/>
      <c r="AA1394" s="112"/>
    </row>
    <row r="1395" spans="24:27" x14ac:dyDescent="0.2">
      <c r="X1395" s="112"/>
      <c r="Z1395" s="112"/>
      <c r="AA1395" s="112"/>
    </row>
    <row r="1396" spans="24:27" x14ac:dyDescent="0.2">
      <c r="X1396" s="112"/>
      <c r="Z1396" s="112"/>
      <c r="AA1396" s="112"/>
    </row>
    <row r="1397" spans="24:27" x14ac:dyDescent="0.2">
      <c r="X1397" s="112"/>
      <c r="Z1397" s="112"/>
      <c r="AA1397" s="112"/>
    </row>
    <row r="1398" spans="24:27" x14ac:dyDescent="0.2">
      <c r="X1398" s="112"/>
      <c r="Z1398" s="112"/>
      <c r="AA1398" s="112"/>
    </row>
    <row r="1399" spans="24:27" x14ac:dyDescent="0.2">
      <c r="X1399" s="112"/>
      <c r="Z1399" s="112"/>
      <c r="AA1399" s="112"/>
    </row>
    <row r="1400" spans="24:27" x14ac:dyDescent="0.2">
      <c r="X1400" s="112"/>
      <c r="Z1400" s="112"/>
      <c r="AA1400" s="112"/>
    </row>
    <row r="1401" spans="24:27" x14ac:dyDescent="0.2">
      <c r="X1401" s="112"/>
      <c r="Z1401" s="112"/>
      <c r="AA1401" s="112"/>
    </row>
    <row r="1402" spans="24:27" x14ac:dyDescent="0.2">
      <c r="X1402" s="112"/>
      <c r="Z1402" s="112"/>
      <c r="AA1402" s="112"/>
    </row>
    <row r="1403" spans="24:27" x14ac:dyDescent="0.2">
      <c r="X1403" s="112"/>
      <c r="Z1403" s="112"/>
      <c r="AA1403" s="112"/>
    </row>
    <row r="1404" spans="24:27" x14ac:dyDescent="0.2">
      <c r="X1404" s="112"/>
      <c r="Z1404" s="112"/>
      <c r="AA1404" s="112"/>
    </row>
    <row r="1405" spans="24:27" x14ac:dyDescent="0.2">
      <c r="X1405" s="112"/>
      <c r="Z1405" s="112"/>
      <c r="AA1405" s="112"/>
    </row>
    <row r="1406" spans="24:27" x14ac:dyDescent="0.2">
      <c r="X1406" s="112"/>
      <c r="Z1406" s="112"/>
      <c r="AA1406" s="112"/>
    </row>
    <row r="1407" spans="24:27" x14ac:dyDescent="0.2">
      <c r="X1407" s="112"/>
      <c r="Z1407" s="112"/>
      <c r="AA1407" s="112"/>
    </row>
    <row r="1408" spans="24:27" x14ac:dyDescent="0.2">
      <c r="X1408" s="112"/>
      <c r="Z1408" s="112"/>
      <c r="AA1408" s="112"/>
    </row>
    <row r="1409" spans="24:27" x14ac:dyDescent="0.2">
      <c r="X1409" s="112"/>
      <c r="Z1409" s="112"/>
      <c r="AA1409" s="112"/>
    </row>
    <row r="1410" spans="24:27" x14ac:dyDescent="0.2">
      <c r="X1410" s="112"/>
      <c r="Z1410" s="112"/>
      <c r="AA1410" s="112"/>
    </row>
    <row r="1411" spans="24:27" x14ac:dyDescent="0.2">
      <c r="X1411" s="112"/>
      <c r="Z1411" s="112"/>
      <c r="AA1411" s="112"/>
    </row>
    <row r="1412" spans="24:27" x14ac:dyDescent="0.2">
      <c r="X1412" s="112"/>
      <c r="Z1412" s="112"/>
      <c r="AA1412" s="112"/>
    </row>
    <row r="1413" spans="24:27" x14ac:dyDescent="0.2">
      <c r="X1413" s="112"/>
      <c r="Z1413" s="112"/>
      <c r="AA1413" s="112"/>
    </row>
    <row r="1414" spans="24:27" x14ac:dyDescent="0.2">
      <c r="X1414" s="112"/>
      <c r="Z1414" s="112"/>
      <c r="AA1414" s="112"/>
    </row>
    <row r="1415" spans="24:27" x14ac:dyDescent="0.2">
      <c r="X1415" s="112"/>
      <c r="Z1415" s="112"/>
      <c r="AA1415" s="112"/>
    </row>
    <row r="1416" spans="24:27" x14ac:dyDescent="0.2">
      <c r="X1416" s="112"/>
      <c r="Z1416" s="112"/>
      <c r="AA1416" s="112"/>
    </row>
    <row r="1417" spans="24:27" x14ac:dyDescent="0.2">
      <c r="X1417" s="112"/>
      <c r="Z1417" s="112"/>
      <c r="AA1417" s="112"/>
    </row>
    <row r="1418" spans="24:27" x14ac:dyDescent="0.2">
      <c r="X1418" s="112"/>
      <c r="Z1418" s="112"/>
      <c r="AA1418" s="112"/>
    </row>
    <row r="1419" spans="24:27" x14ac:dyDescent="0.2">
      <c r="X1419" s="112"/>
      <c r="Z1419" s="112"/>
      <c r="AA1419" s="112"/>
    </row>
    <row r="1420" spans="24:27" x14ac:dyDescent="0.2">
      <c r="X1420" s="112"/>
      <c r="Z1420" s="112"/>
      <c r="AA1420" s="112"/>
    </row>
    <row r="1421" spans="24:27" x14ac:dyDescent="0.2">
      <c r="X1421" s="112"/>
      <c r="Z1421" s="112"/>
      <c r="AA1421" s="112"/>
    </row>
    <row r="1422" spans="24:27" x14ac:dyDescent="0.2">
      <c r="X1422" s="112"/>
      <c r="Z1422" s="112"/>
      <c r="AA1422" s="112"/>
    </row>
    <row r="1423" spans="24:27" x14ac:dyDescent="0.2">
      <c r="X1423" s="112"/>
      <c r="Z1423" s="112"/>
      <c r="AA1423" s="112"/>
    </row>
    <row r="1424" spans="24:27" x14ac:dyDescent="0.2">
      <c r="X1424" s="112"/>
      <c r="Z1424" s="112"/>
      <c r="AA1424" s="112"/>
    </row>
    <row r="1425" spans="24:27" x14ac:dyDescent="0.2">
      <c r="X1425" s="112"/>
      <c r="Z1425" s="112"/>
      <c r="AA1425" s="112"/>
    </row>
    <row r="1426" spans="24:27" x14ac:dyDescent="0.2">
      <c r="X1426" s="112"/>
      <c r="Z1426" s="112"/>
      <c r="AA1426" s="112"/>
    </row>
    <row r="1427" spans="24:27" x14ac:dyDescent="0.2">
      <c r="X1427" s="112"/>
      <c r="Z1427" s="112"/>
      <c r="AA1427" s="112"/>
    </row>
    <row r="1428" spans="24:27" x14ac:dyDescent="0.2">
      <c r="X1428" s="112"/>
      <c r="Z1428" s="112"/>
      <c r="AA1428" s="112"/>
    </row>
    <row r="1429" spans="24:27" x14ac:dyDescent="0.2">
      <c r="X1429" s="112"/>
      <c r="Z1429" s="112"/>
      <c r="AA1429" s="112"/>
    </row>
    <row r="1430" spans="24:27" x14ac:dyDescent="0.2">
      <c r="X1430" s="112"/>
      <c r="Z1430" s="112"/>
      <c r="AA1430" s="112"/>
    </row>
    <row r="1431" spans="24:27" x14ac:dyDescent="0.2">
      <c r="X1431" s="112"/>
      <c r="Z1431" s="112"/>
      <c r="AA1431" s="112"/>
    </row>
    <row r="1432" spans="24:27" x14ac:dyDescent="0.2">
      <c r="X1432" s="112"/>
      <c r="Z1432" s="112"/>
      <c r="AA1432" s="112"/>
    </row>
    <row r="1433" spans="24:27" x14ac:dyDescent="0.2">
      <c r="X1433" s="112"/>
      <c r="Z1433" s="112"/>
      <c r="AA1433" s="112"/>
    </row>
    <row r="1434" spans="24:27" x14ac:dyDescent="0.2">
      <c r="X1434" s="112"/>
      <c r="Z1434" s="112"/>
      <c r="AA1434" s="112"/>
    </row>
    <row r="1435" spans="24:27" x14ac:dyDescent="0.2">
      <c r="X1435" s="112"/>
      <c r="Z1435" s="112"/>
      <c r="AA1435" s="112"/>
    </row>
    <row r="1436" spans="24:27" x14ac:dyDescent="0.2">
      <c r="X1436" s="112"/>
      <c r="Z1436" s="112"/>
      <c r="AA1436" s="112"/>
    </row>
    <row r="1437" spans="24:27" x14ac:dyDescent="0.2">
      <c r="X1437" s="112"/>
      <c r="Z1437" s="112"/>
      <c r="AA1437" s="112"/>
    </row>
    <row r="1438" spans="24:27" x14ac:dyDescent="0.2">
      <c r="X1438" s="112"/>
      <c r="Z1438" s="112"/>
      <c r="AA1438" s="112"/>
    </row>
    <row r="1439" spans="24:27" x14ac:dyDescent="0.2">
      <c r="X1439" s="112"/>
      <c r="Z1439" s="112"/>
      <c r="AA1439" s="112"/>
    </row>
    <row r="1440" spans="24:27" x14ac:dyDescent="0.2">
      <c r="X1440" s="112"/>
      <c r="Z1440" s="112"/>
      <c r="AA1440" s="112"/>
    </row>
    <row r="1441" spans="24:27" x14ac:dyDescent="0.2">
      <c r="X1441" s="112"/>
      <c r="Z1441" s="112"/>
      <c r="AA1441" s="112"/>
    </row>
    <row r="1442" spans="24:27" x14ac:dyDescent="0.2">
      <c r="X1442" s="112"/>
      <c r="Z1442" s="112"/>
      <c r="AA1442" s="112"/>
    </row>
    <row r="1443" spans="24:27" x14ac:dyDescent="0.2">
      <c r="X1443" s="112"/>
      <c r="Z1443" s="112"/>
      <c r="AA1443" s="112"/>
    </row>
    <row r="1444" spans="24:27" x14ac:dyDescent="0.2">
      <c r="X1444" s="112"/>
      <c r="Z1444" s="112"/>
      <c r="AA1444" s="112"/>
    </row>
    <row r="1445" spans="24:27" x14ac:dyDescent="0.2">
      <c r="X1445" s="112"/>
      <c r="Z1445" s="112"/>
      <c r="AA1445" s="112"/>
    </row>
    <row r="1446" spans="24:27" x14ac:dyDescent="0.2">
      <c r="X1446" s="112"/>
      <c r="Z1446" s="112"/>
      <c r="AA1446" s="112"/>
    </row>
    <row r="1447" spans="24:27" x14ac:dyDescent="0.2">
      <c r="X1447" s="112"/>
      <c r="Z1447" s="112"/>
      <c r="AA1447" s="112"/>
    </row>
    <row r="1448" spans="24:27" x14ac:dyDescent="0.2">
      <c r="X1448" s="112"/>
      <c r="Z1448" s="112"/>
      <c r="AA1448" s="112"/>
    </row>
    <row r="1449" spans="24:27" x14ac:dyDescent="0.2">
      <c r="X1449" s="112"/>
      <c r="Z1449" s="112"/>
      <c r="AA1449" s="112"/>
    </row>
    <row r="1450" spans="24:27" x14ac:dyDescent="0.2">
      <c r="X1450" s="112"/>
      <c r="Z1450" s="112"/>
      <c r="AA1450" s="112"/>
    </row>
    <row r="1451" spans="24:27" x14ac:dyDescent="0.2">
      <c r="X1451" s="112"/>
      <c r="Z1451" s="112"/>
      <c r="AA1451" s="112"/>
    </row>
    <row r="1452" spans="24:27" x14ac:dyDescent="0.2">
      <c r="X1452" s="112"/>
      <c r="Z1452" s="112"/>
      <c r="AA1452" s="112"/>
    </row>
    <row r="1453" spans="24:27" x14ac:dyDescent="0.2">
      <c r="X1453" s="112"/>
      <c r="Z1453" s="112"/>
      <c r="AA1453" s="112"/>
    </row>
    <row r="1454" spans="24:27" x14ac:dyDescent="0.2">
      <c r="X1454" s="112"/>
      <c r="Z1454" s="112"/>
      <c r="AA1454" s="112"/>
    </row>
    <row r="1455" spans="24:27" x14ac:dyDescent="0.2">
      <c r="X1455" s="112"/>
      <c r="Z1455" s="112"/>
      <c r="AA1455" s="112"/>
    </row>
    <row r="1456" spans="24:27" x14ac:dyDescent="0.2">
      <c r="X1456" s="112"/>
      <c r="Z1456" s="112"/>
      <c r="AA1456" s="112"/>
    </row>
    <row r="1457" spans="24:27" x14ac:dyDescent="0.2">
      <c r="X1457" s="112"/>
      <c r="Z1457" s="112"/>
      <c r="AA1457" s="112"/>
    </row>
    <row r="1458" spans="24:27" x14ac:dyDescent="0.2">
      <c r="X1458" s="112"/>
      <c r="Z1458" s="112"/>
      <c r="AA1458" s="112"/>
    </row>
    <row r="1459" spans="24:27" x14ac:dyDescent="0.2">
      <c r="X1459" s="112"/>
      <c r="Z1459" s="112"/>
      <c r="AA1459" s="112"/>
    </row>
    <row r="1460" spans="24:27" x14ac:dyDescent="0.2">
      <c r="X1460" s="112"/>
      <c r="Z1460" s="112"/>
      <c r="AA1460" s="112"/>
    </row>
    <row r="1461" spans="24:27" x14ac:dyDescent="0.2">
      <c r="X1461" s="112"/>
      <c r="Z1461" s="112"/>
      <c r="AA1461" s="112"/>
    </row>
    <row r="1462" spans="24:27" x14ac:dyDescent="0.2">
      <c r="X1462" s="112"/>
      <c r="Z1462" s="112"/>
      <c r="AA1462" s="112"/>
    </row>
    <row r="1463" spans="24:27" x14ac:dyDescent="0.2">
      <c r="X1463" s="112"/>
      <c r="Z1463" s="112"/>
      <c r="AA1463" s="112"/>
    </row>
    <row r="1464" spans="24:27" x14ac:dyDescent="0.2">
      <c r="X1464" s="112"/>
      <c r="Z1464" s="112"/>
      <c r="AA1464" s="112"/>
    </row>
    <row r="1465" spans="24:27" x14ac:dyDescent="0.2">
      <c r="X1465" s="112"/>
      <c r="Z1465" s="112"/>
      <c r="AA1465" s="112"/>
    </row>
    <row r="1466" spans="24:27" x14ac:dyDescent="0.2">
      <c r="X1466" s="112"/>
      <c r="Z1466" s="112"/>
      <c r="AA1466" s="112"/>
    </row>
    <row r="1467" spans="24:27" x14ac:dyDescent="0.2">
      <c r="X1467" s="112"/>
      <c r="Z1467" s="112"/>
      <c r="AA1467" s="112"/>
    </row>
    <row r="1468" spans="24:27" x14ac:dyDescent="0.2">
      <c r="X1468" s="112"/>
      <c r="Z1468" s="112"/>
      <c r="AA1468" s="112"/>
    </row>
    <row r="1469" spans="24:27" x14ac:dyDescent="0.2">
      <c r="X1469" s="112"/>
      <c r="Z1469" s="112"/>
      <c r="AA1469" s="112"/>
    </row>
    <row r="1470" spans="24:27" x14ac:dyDescent="0.2">
      <c r="X1470" s="112"/>
      <c r="Z1470" s="112"/>
      <c r="AA1470" s="112"/>
    </row>
    <row r="1471" spans="24:27" x14ac:dyDescent="0.2">
      <c r="X1471" s="112"/>
      <c r="Z1471" s="112"/>
      <c r="AA1471" s="112"/>
    </row>
    <row r="1472" spans="24:27" x14ac:dyDescent="0.2">
      <c r="X1472" s="112"/>
      <c r="Z1472" s="112"/>
      <c r="AA1472" s="112"/>
    </row>
    <row r="1473" spans="24:27" x14ac:dyDescent="0.2">
      <c r="X1473" s="112"/>
      <c r="Z1473" s="112"/>
      <c r="AA1473" s="112"/>
    </row>
    <row r="1474" spans="24:27" x14ac:dyDescent="0.2">
      <c r="X1474" s="112"/>
      <c r="Z1474" s="112"/>
      <c r="AA1474" s="112"/>
    </row>
    <row r="1475" spans="24:27" x14ac:dyDescent="0.2">
      <c r="X1475" s="112"/>
      <c r="Z1475" s="112"/>
      <c r="AA1475" s="112"/>
    </row>
    <row r="1476" spans="24:27" x14ac:dyDescent="0.2">
      <c r="X1476" s="112"/>
      <c r="Z1476" s="112"/>
      <c r="AA1476" s="112"/>
    </row>
    <row r="1477" spans="24:27" x14ac:dyDescent="0.2">
      <c r="X1477" s="112"/>
      <c r="Z1477" s="112"/>
      <c r="AA1477" s="112"/>
    </row>
    <row r="1478" spans="24:27" x14ac:dyDescent="0.2">
      <c r="X1478" s="112"/>
      <c r="Z1478" s="112"/>
      <c r="AA1478" s="112"/>
    </row>
    <row r="1479" spans="24:27" x14ac:dyDescent="0.2">
      <c r="X1479" s="112"/>
      <c r="Z1479" s="112"/>
      <c r="AA1479" s="112"/>
    </row>
    <row r="1480" spans="24:27" x14ac:dyDescent="0.2">
      <c r="X1480" s="112"/>
      <c r="Z1480" s="112"/>
      <c r="AA1480" s="112"/>
    </row>
    <row r="1481" spans="24:27" x14ac:dyDescent="0.2">
      <c r="X1481" s="112"/>
      <c r="Z1481" s="112"/>
      <c r="AA1481" s="112"/>
    </row>
    <row r="1482" spans="24:27" x14ac:dyDescent="0.2">
      <c r="X1482" s="112"/>
      <c r="Z1482" s="112"/>
      <c r="AA1482" s="112"/>
    </row>
    <row r="1483" spans="24:27" x14ac:dyDescent="0.2">
      <c r="X1483" s="112"/>
      <c r="Z1483" s="112"/>
      <c r="AA1483" s="112"/>
    </row>
    <row r="1484" spans="24:27" x14ac:dyDescent="0.2">
      <c r="X1484" s="112"/>
      <c r="Z1484" s="112"/>
      <c r="AA1484" s="112"/>
    </row>
    <row r="1485" spans="24:27" x14ac:dyDescent="0.2">
      <c r="X1485" s="112"/>
      <c r="Z1485" s="112"/>
      <c r="AA1485" s="112"/>
    </row>
    <row r="1486" spans="24:27" x14ac:dyDescent="0.2">
      <c r="X1486" s="112"/>
      <c r="Z1486" s="112"/>
      <c r="AA1486" s="112"/>
    </row>
    <row r="1487" spans="24:27" x14ac:dyDescent="0.2">
      <c r="X1487" s="112"/>
      <c r="Z1487" s="112"/>
      <c r="AA1487" s="112"/>
    </row>
    <row r="1488" spans="24:27" x14ac:dyDescent="0.2">
      <c r="X1488" s="112"/>
      <c r="Z1488" s="112"/>
      <c r="AA1488" s="112"/>
    </row>
    <row r="1489" spans="24:27" x14ac:dyDescent="0.2">
      <c r="X1489" s="112"/>
      <c r="Z1489" s="112"/>
      <c r="AA1489" s="112"/>
    </row>
    <row r="1490" spans="24:27" x14ac:dyDescent="0.2">
      <c r="X1490" s="112"/>
      <c r="Z1490" s="112"/>
      <c r="AA1490" s="112"/>
    </row>
    <row r="1491" spans="24:27" x14ac:dyDescent="0.2">
      <c r="X1491" s="112"/>
      <c r="Z1491" s="112"/>
      <c r="AA1491" s="112"/>
    </row>
    <row r="1492" spans="24:27" x14ac:dyDescent="0.2">
      <c r="X1492" s="112"/>
      <c r="Z1492" s="112"/>
      <c r="AA1492" s="112"/>
    </row>
    <row r="1493" spans="24:27" x14ac:dyDescent="0.2">
      <c r="X1493" s="112"/>
      <c r="Z1493" s="112"/>
      <c r="AA1493" s="112"/>
    </row>
    <row r="1494" spans="24:27" x14ac:dyDescent="0.2">
      <c r="X1494" s="112"/>
      <c r="Z1494" s="112"/>
      <c r="AA1494" s="112"/>
    </row>
    <row r="1495" spans="24:27" x14ac:dyDescent="0.2">
      <c r="X1495" s="112"/>
      <c r="Z1495" s="112"/>
      <c r="AA1495" s="112"/>
    </row>
    <row r="1496" spans="24:27" x14ac:dyDescent="0.2">
      <c r="X1496" s="112"/>
      <c r="Z1496" s="112"/>
      <c r="AA1496" s="112"/>
    </row>
    <row r="1497" spans="24:27" x14ac:dyDescent="0.2">
      <c r="X1497" s="112"/>
      <c r="Z1497" s="112"/>
      <c r="AA1497" s="112"/>
    </row>
    <row r="1498" spans="24:27" x14ac:dyDescent="0.2">
      <c r="X1498" s="112"/>
      <c r="Z1498" s="112"/>
      <c r="AA1498" s="112"/>
    </row>
    <row r="1499" spans="24:27" x14ac:dyDescent="0.2">
      <c r="X1499" s="112"/>
      <c r="Z1499" s="112"/>
      <c r="AA1499" s="112"/>
    </row>
    <row r="1500" spans="24:27" x14ac:dyDescent="0.2">
      <c r="X1500" s="112"/>
      <c r="Z1500" s="112"/>
      <c r="AA1500" s="112"/>
    </row>
    <row r="1501" spans="24:27" x14ac:dyDescent="0.2">
      <c r="X1501" s="112"/>
      <c r="Z1501" s="112"/>
      <c r="AA1501" s="112"/>
    </row>
    <row r="1502" spans="24:27" x14ac:dyDescent="0.2">
      <c r="X1502" s="112"/>
      <c r="Z1502" s="112"/>
      <c r="AA1502" s="112"/>
    </row>
    <row r="1503" spans="24:27" x14ac:dyDescent="0.2">
      <c r="X1503" s="112"/>
      <c r="Z1503" s="112"/>
      <c r="AA1503" s="112"/>
    </row>
    <row r="1504" spans="24:27" x14ac:dyDescent="0.2">
      <c r="X1504" s="112"/>
      <c r="Z1504" s="112"/>
      <c r="AA1504" s="112"/>
    </row>
    <row r="1505" spans="24:27" x14ac:dyDescent="0.2">
      <c r="X1505" s="112"/>
      <c r="Z1505" s="112"/>
      <c r="AA1505" s="112"/>
    </row>
    <row r="1506" spans="24:27" x14ac:dyDescent="0.2">
      <c r="X1506" s="112"/>
      <c r="Z1506" s="112"/>
      <c r="AA1506" s="112"/>
    </row>
    <row r="1507" spans="24:27" x14ac:dyDescent="0.2">
      <c r="X1507" s="112"/>
      <c r="Z1507" s="112"/>
      <c r="AA1507" s="112"/>
    </row>
    <row r="1508" spans="24:27" x14ac:dyDescent="0.2">
      <c r="X1508" s="112"/>
      <c r="Z1508" s="112"/>
      <c r="AA1508" s="112"/>
    </row>
    <row r="1509" spans="24:27" x14ac:dyDescent="0.2">
      <c r="X1509" s="112"/>
      <c r="Z1509" s="112"/>
      <c r="AA1509" s="112"/>
    </row>
    <row r="1510" spans="24:27" x14ac:dyDescent="0.2">
      <c r="X1510" s="112"/>
      <c r="Z1510" s="112"/>
      <c r="AA1510" s="112"/>
    </row>
    <row r="1511" spans="24:27" x14ac:dyDescent="0.2">
      <c r="X1511" s="112"/>
      <c r="Z1511" s="112"/>
      <c r="AA1511" s="112"/>
    </row>
    <row r="1512" spans="24:27" x14ac:dyDescent="0.2">
      <c r="X1512" s="112"/>
      <c r="Z1512" s="112"/>
      <c r="AA1512" s="112"/>
    </row>
    <row r="1513" spans="24:27" x14ac:dyDescent="0.2">
      <c r="X1513" s="112"/>
      <c r="Z1513" s="112"/>
      <c r="AA1513" s="112"/>
    </row>
    <row r="1514" spans="24:27" x14ac:dyDescent="0.2">
      <c r="X1514" s="112"/>
      <c r="Z1514" s="112"/>
      <c r="AA1514" s="112"/>
    </row>
    <row r="1515" spans="24:27" x14ac:dyDescent="0.2">
      <c r="X1515" s="112"/>
      <c r="Z1515" s="112"/>
      <c r="AA1515" s="112"/>
    </row>
    <row r="1516" spans="24:27" x14ac:dyDescent="0.2">
      <c r="X1516" s="112"/>
      <c r="Z1516" s="112"/>
      <c r="AA1516" s="112"/>
    </row>
    <row r="1517" spans="24:27" x14ac:dyDescent="0.2">
      <c r="X1517" s="112"/>
      <c r="Z1517" s="112"/>
      <c r="AA1517" s="112"/>
    </row>
    <row r="1518" spans="24:27" x14ac:dyDescent="0.2">
      <c r="X1518" s="112"/>
      <c r="Z1518" s="112"/>
      <c r="AA1518" s="112"/>
    </row>
    <row r="1519" spans="24:27" x14ac:dyDescent="0.2">
      <c r="X1519" s="112"/>
      <c r="Z1519" s="112"/>
      <c r="AA1519" s="112"/>
    </row>
    <row r="1520" spans="24:27" x14ac:dyDescent="0.2">
      <c r="X1520" s="112"/>
      <c r="Z1520" s="112"/>
      <c r="AA1520" s="112"/>
    </row>
    <row r="1521" spans="24:27" x14ac:dyDescent="0.2">
      <c r="X1521" s="112"/>
      <c r="Z1521" s="112"/>
      <c r="AA1521" s="112"/>
    </row>
    <row r="1522" spans="24:27" x14ac:dyDescent="0.2">
      <c r="X1522" s="112"/>
      <c r="Z1522" s="112"/>
      <c r="AA1522" s="112"/>
    </row>
    <row r="1523" spans="24:27" x14ac:dyDescent="0.2">
      <c r="X1523" s="112"/>
      <c r="Z1523" s="112"/>
      <c r="AA1523" s="112"/>
    </row>
    <row r="1524" spans="24:27" x14ac:dyDescent="0.2">
      <c r="X1524" s="112"/>
      <c r="Z1524" s="112"/>
      <c r="AA1524" s="112"/>
    </row>
    <row r="1525" spans="24:27" x14ac:dyDescent="0.2">
      <c r="X1525" s="112"/>
      <c r="Z1525" s="112"/>
      <c r="AA1525" s="112"/>
    </row>
    <row r="1526" spans="24:27" x14ac:dyDescent="0.2">
      <c r="X1526" s="112"/>
      <c r="Z1526" s="112"/>
      <c r="AA1526" s="112"/>
    </row>
    <row r="1527" spans="24:27" x14ac:dyDescent="0.2">
      <c r="X1527" s="112"/>
      <c r="Z1527" s="112"/>
      <c r="AA1527" s="112"/>
    </row>
    <row r="1528" spans="24:27" x14ac:dyDescent="0.2">
      <c r="X1528" s="112"/>
      <c r="Z1528" s="112"/>
      <c r="AA1528" s="112"/>
    </row>
    <row r="1529" spans="24:27" x14ac:dyDescent="0.2">
      <c r="X1529" s="112"/>
      <c r="Z1529" s="112"/>
      <c r="AA1529" s="112"/>
    </row>
    <row r="1530" spans="24:27" x14ac:dyDescent="0.2">
      <c r="X1530" s="112"/>
      <c r="Z1530" s="112"/>
      <c r="AA1530" s="112"/>
    </row>
    <row r="1531" spans="24:27" x14ac:dyDescent="0.2">
      <c r="X1531" s="112"/>
      <c r="Z1531" s="112"/>
      <c r="AA1531" s="112"/>
    </row>
    <row r="1532" spans="24:27" x14ac:dyDescent="0.2">
      <c r="X1532" s="112"/>
      <c r="Z1532" s="112"/>
      <c r="AA1532" s="112"/>
    </row>
    <row r="1533" spans="24:27" x14ac:dyDescent="0.2">
      <c r="X1533" s="112"/>
      <c r="Z1533" s="112"/>
      <c r="AA1533" s="112"/>
    </row>
    <row r="1534" spans="24:27" x14ac:dyDescent="0.2">
      <c r="X1534" s="112"/>
      <c r="Z1534" s="112"/>
      <c r="AA1534" s="112"/>
    </row>
    <row r="1535" spans="24:27" x14ac:dyDescent="0.2">
      <c r="X1535" s="112"/>
      <c r="Z1535" s="112"/>
      <c r="AA1535" s="112"/>
    </row>
    <row r="1536" spans="24:27" x14ac:dyDescent="0.2">
      <c r="X1536" s="112"/>
      <c r="Z1536" s="112"/>
      <c r="AA1536" s="112"/>
    </row>
    <row r="1537" spans="24:27" x14ac:dyDescent="0.2">
      <c r="X1537" s="112"/>
      <c r="Z1537" s="112"/>
      <c r="AA1537" s="112"/>
    </row>
    <row r="1538" spans="24:27" x14ac:dyDescent="0.2">
      <c r="X1538" s="112"/>
      <c r="Z1538" s="112"/>
      <c r="AA1538" s="112"/>
    </row>
    <row r="1539" spans="24:27" x14ac:dyDescent="0.2">
      <c r="X1539" s="112"/>
      <c r="Z1539" s="112"/>
      <c r="AA1539" s="112"/>
    </row>
    <row r="1540" spans="24:27" x14ac:dyDescent="0.2">
      <c r="X1540" s="112"/>
      <c r="Z1540" s="112"/>
      <c r="AA1540" s="112"/>
    </row>
    <row r="1541" spans="24:27" x14ac:dyDescent="0.2">
      <c r="X1541" s="112"/>
      <c r="Z1541" s="112"/>
      <c r="AA1541" s="112"/>
    </row>
    <row r="1542" spans="24:27" x14ac:dyDescent="0.2">
      <c r="X1542" s="112"/>
      <c r="Z1542" s="112"/>
      <c r="AA1542" s="112"/>
    </row>
    <row r="1543" spans="24:27" x14ac:dyDescent="0.2">
      <c r="X1543" s="112"/>
      <c r="Z1543" s="112"/>
      <c r="AA1543" s="112"/>
    </row>
    <row r="1544" spans="24:27" x14ac:dyDescent="0.2">
      <c r="X1544" s="112"/>
      <c r="Z1544" s="112"/>
      <c r="AA1544" s="112"/>
    </row>
    <row r="1545" spans="24:27" x14ac:dyDescent="0.2">
      <c r="X1545" s="112"/>
      <c r="Z1545" s="112"/>
      <c r="AA1545" s="112"/>
    </row>
    <row r="1546" spans="24:27" x14ac:dyDescent="0.2">
      <c r="X1546" s="112"/>
      <c r="Z1546" s="112"/>
      <c r="AA1546" s="112"/>
    </row>
    <row r="1547" spans="24:27" x14ac:dyDescent="0.2">
      <c r="X1547" s="112"/>
      <c r="Z1547" s="112"/>
      <c r="AA1547" s="112"/>
    </row>
    <row r="1548" spans="24:27" x14ac:dyDescent="0.2">
      <c r="X1548" s="112"/>
      <c r="Z1548" s="112"/>
      <c r="AA1548" s="112"/>
    </row>
    <row r="1549" spans="24:27" x14ac:dyDescent="0.2">
      <c r="X1549" s="112"/>
      <c r="Z1549" s="112"/>
      <c r="AA1549" s="112"/>
    </row>
    <row r="1550" spans="24:27" x14ac:dyDescent="0.2">
      <c r="X1550" s="112"/>
      <c r="Z1550" s="112"/>
      <c r="AA1550" s="112"/>
    </row>
    <row r="1551" spans="24:27" x14ac:dyDescent="0.2">
      <c r="X1551" s="112"/>
      <c r="Z1551" s="112"/>
      <c r="AA1551" s="112"/>
    </row>
    <row r="1552" spans="24:27" x14ac:dyDescent="0.2">
      <c r="X1552" s="112"/>
      <c r="Z1552" s="112"/>
      <c r="AA1552" s="112"/>
    </row>
    <row r="1553" spans="24:27" x14ac:dyDescent="0.2">
      <c r="X1553" s="112"/>
      <c r="Z1553" s="112"/>
      <c r="AA1553" s="112"/>
    </row>
    <row r="1554" spans="24:27" x14ac:dyDescent="0.2">
      <c r="X1554" s="112"/>
      <c r="Z1554" s="112"/>
      <c r="AA1554" s="112"/>
    </row>
    <row r="1555" spans="24:27" x14ac:dyDescent="0.2">
      <c r="X1555" s="112"/>
      <c r="Z1555" s="112"/>
      <c r="AA1555" s="112"/>
    </row>
    <row r="1556" spans="24:27" x14ac:dyDescent="0.2">
      <c r="X1556" s="112"/>
      <c r="Z1556" s="112"/>
      <c r="AA1556" s="112"/>
    </row>
    <row r="1557" spans="24:27" x14ac:dyDescent="0.2">
      <c r="X1557" s="112"/>
      <c r="Z1557" s="112"/>
      <c r="AA1557" s="112"/>
    </row>
    <row r="1558" spans="24:27" x14ac:dyDescent="0.2">
      <c r="X1558" s="112"/>
      <c r="Z1558" s="112"/>
      <c r="AA1558" s="112"/>
    </row>
    <row r="1559" spans="24:27" x14ac:dyDescent="0.2">
      <c r="X1559" s="112"/>
      <c r="Z1559" s="112"/>
      <c r="AA1559" s="112"/>
    </row>
    <row r="1560" spans="24:27" x14ac:dyDescent="0.2">
      <c r="X1560" s="112"/>
      <c r="Z1560" s="112"/>
      <c r="AA1560" s="112"/>
    </row>
    <row r="1561" spans="24:27" x14ac:dyDescent="0.2">
      <c r="X1561" s="112"/>
      <c r="Z1561" s="112"/>
      <c r="AA1561" s="112"/>
    </row>
    <row r="1562" spans="24:27" x14ac:dyDescent="0.2">
      <c r="X1562" s="112"/>
      <c r="Z1562" s="112"/>
      <c r="AA1562" s="112"/>
    </row>
    <row r="1563" spans="24:27" x14ac:dyDescent="0.2">
      <c r="X1563" s="112"/>
      <c r="Z1563" s="112"/>
      <c r="AA1563" s="112"/>
    </row>
    <row r="1564" spans="24:27" x14ac:dyDescent="0.2">
      <c r="X1564" s="112"/>
      <c r="Z1564" s="112"/>
      <c r="AA1564" s="112"/>
    </row>
    <row r="1565" spans="24:27" x14ac:dyDescent="0.2">
      <c r="X1565" s="112"/>
      <c r="Z1565" s="112"/>
      <c r="AA1565" s="112"/>
    </row>
    <row r="1566" spans="24:27" x14ac:dyDescent="0.2">
      <c r="X1566" s="112"/>
      <c r="Z1566" s="112"/>
      <c r="AA1566" s="112"/>
    </row>
    <row r="1567" spans="24:27" x14ac:dyDescent="0.2">
      <c r="X1567" s="112"/>
      <c r="Z1567" s="112"/>
      <c r="AA1567" s="112"/>
    </row>
    <row r="1568" spans="24:27" x14ac:dyDescent="0.2">
      <c r="X1568" s="112"/>
      <c r="Z1568" s="112"/>
      <c r="AA1568" s="112"/>
    </row>
    <row r="1569" spans="24:27" x14ac:dyDescent="0.2">
      <c r="X1569" s="112"/>
      <c r="Z1569" s="112"/>
      <c r="AA1569" s="112"/>
    </row>
    <row r="1570" spans="24:27" x14ac:dyDescent="0.2">
      <c r="X1570" s="112"/>
      <c r="Z1570" s="112"/>
      <c r="AA1570" s="112"/>
    </row>
    <row r="1571" spans="24:27" x14ac:dyDescent="0.2">
      <c r="X1571" s="112"/>
      <c r="Z1571" s="112"/>
      <c r="AA1571" s="112"/>
    </row>
    <row r="1572" spans="24:27" x14ac:dyDescent="0.2">
      <c r="X1572" s="112"/>
      <c r="Z1572" s="112"/>
      <c r="AA1572" s="112"/>
    </row>
    <row r="1573" spans="24:27" x14ac:dyDescent="0.2">
      <c r="X1573" s="112"/>
      <c r="Z1573" s="112"/>
      <c r="AA1573" s="112"/>
    </row>
    <row r="1574" spans="24:27" x14ac:dyDescent="0.2">
      <c r="X1574" s="112"/>
      <c r="Z1574" s="112"/>
      <c r="AA1574" s="112"/>
    </row>
    <row r="1575" spans="24:27" x14ac:dyDescent="0.2">
      <c r="X1575" s="112"/>
      <c r="Z1575" s="112"/>
      <c r="AA1575" s="112"/>
    </row>
    <row r="1576" spans="24:27" x14ac:dyDescent="0.2">
      <c r="X1576" s="112"/>
      <c r="Z1576" s="112"/>
      <c r="AA1576" s="112"/>
    </row>
    <row r="1577" spans="24:27" x14ac:dyDescent="0.2">
      <c r="X1577" s="112"/>
      <c r="Z1577" s="112"/>
      <c r="AA1577" s="112"/>
    </row>
    <row r="1578" spans="24:27" x14ac:dyDescent="0.2">
      <c r="X1578" s="112"/>
      <c r="Z1578" s="112"/>
      <c r="AA1578" s="112"/>
    </row>
    <row r="1579" spans="24:27" x14ac:dyDescent="0.2">
      <c r="X1579" s="112"/>
      <c r="Z1579" s="112"/>
      <c r="AA1579" s="112"/>
    </row>
    <row r="1580" spans="24:27" x14ac:dyDescent="0.2">
      <c r="X1580" s="112"/>
      <c r="Z1580" s="112"/>
      <c r="AA1580" s="112"/>
    </row>
    <row r="1581" spans="24:27" x14ac:dyDescent="0.2">
      <c r="X1581" s="112"/>
      <c r="Z1581" s="112"/>
      <c r="AA1581" s="112"/>
    </row>
    <row r="1582" spans="24:27" x14ac:dyDescent="0.2">
      <c r="X1582" s="112"/>
      <c r="Z1582" s="112"/>
      <c r="AA1582" s="112"/>
    </row>
    <row r="1583" spans="24:27" x14ac:dyDescent="0.2">
      <c r="X1583" s="112"/>
      <c r="Z1583" s="112"/>
      <c r="AA1583" s="112"/>
    </row>
    <row r="1584" spans="24:27" x14ac:dyDescent="0.2">
      <c r="X1584" s="112"/>
      <c r="Z1584" s="112"/>
      <c r="AA1584" s="112"/>
    </row>
    <row r="1585" spans="24:27" x14ac:dyDescent="0.2">
      <c r="X1585" s="112"/>
      <c r="Z1585" s="112"/>
      <c r="AA1585" s="112"/>
    </row>
    <row r="1586" spans="24:27" x14ac:dyDescent="0.2">
      <c r="X1586" s="112"/>
      <c r="Z1586" s="112"/>
      <c r="AA1586" s="112"/>
    </row>
    <row r="1587" spans="24:27" x14ac:dyDescent="0.2">
      <c r="X1587" s="112"/>
      <c r="Z1587" s="112"/>
      <c r="AA1587" s="112"/>
    </row>
    <row r="1588" spans="24:27" x14ac:dyDescent="0.2">
      <c r="X1588" s="112"/>
      <c r="Z1588" s="112"/>
      <c r="AA1588" s="112"/>
    </row>
    <row r="1589" spans="24:27" x14ac:dyDescent="0.2">
      <c r="X1589" s="112"/>
      <c r="Z1589" s="112"/>
      <c r="AA1589" s="112"/>
    </row>
    <row r="1590" spans="24:27" x14ac:dyDescent="0.2">
      <c r="X1590" s="112"/>
      <c r="Z1590" s="112"/>
      <c r="AA1590" s="112"/>
    </row>
    <row r="1591" spans="24:27" x14ac:dyDescent="0.2">
      <c r="X1591" s="112"/>
      <c r="Z1591" s="112"/>
      <c r="AA1591" s="112"/>
    </row>
    <row r="1592" spans="24:27" x14ac:dyDescent="0.2">
      <c r="X1592" s="112"/>
      <c r="Z1592" s="112"/>
      <c r="AA1592" s="112"/>
    </row>
    <row r="1593" spans="24:27" x14ac:dyDescent="0.2">
      <c r="X1593" s="112"/>
      <c r="Z1593" s="112"/>
      <c r="AA1593" s="112"/>
    </row>
    <row r="1594" spans="24:27" x14ac:dyDescent="0.2">
      <c r="X1594" s="112"/>
      <c r="Z1594" s="112"/>
      <c r="AA1594" s="112"/>
    </row>
    <row r="1595" spans="24:27" x14ac:dyDescent="0.2">
      <c r="X1595" s="112"/>
      <c r="Z1595" s="112"/>
      <c r="AA1595" s="112"/>
    </row>
    <row r="1596" spans="24:27" x14ac:dyDescent="0.2">
      <c r="X1596" s="112"/>
      <c r="Z1596" s="112"/>
      <c r="AA1596" s="112"/>
    </row>
    <row r="1597" spans="24:27" x14ac:dyDescent="0.2">
      <c r="X1597" s="112"/>
      <c r="Z1597" s="112"/>
      <c r="AA1597" s="112"/>
    </row>
    <row r="1598" spans="24:27" x14ac:dyDescent="0.2">
      <c r="X1598" s="112"/>
      <c r="Z1598" s="112"/>
      <c r="AA1598" s="112"/>
    </row>
    <row r="1599" spans="24:27" x14ac:dyDescent="0.2">
      <c r="X1599" s="112"/>
      <c r="Z1599" s="112"/>
      <c r="AA1599" s="112"/>
    </row>
    <row r="1600" spans="24:27" x14ac:dyDescent="0.2">
      <c r="X1600" s="112"/>
      <c r="Z1600" s="112"/>
      <c r="AA1600" s="112"/>
    </row>
    <row r="1601" spans="24:27" x14ac:dyDescent="0.2">
      <c r="X1601" s="112"/>
      <c r="Z1601" s="112"/>
      <c r="AA1601" s="112"/>
    </row>
    <row r="1602" spans="24:27" x14ac:dyDescent="0.2">
      <c r="X1602" s="112"/>
      <c r="Z1602" s="112"/>
      <c r="AA1602" s="112"/>
    </row>
    <row r="1603" spans="24:27" x14ac:dyDescent="0.2">
      <c r="X1603" s="112"/>
      <c r="Z1603" s="112"/>
      <c r="AA1603" s="112"/>
    </row>
    <row r="1604" spans="24:27" x14ac:dyDescent="0.2">
      <c r="X1604" s="112"/>
      <c r="Z1604" s="112"/>
      <c r="AA1604" s="112"/>
    </row>
    <row r="1605" spans="24:27" x14ac:dyDescent="0.2">
      <c r="X1605" s="112"/>
      <c r="Z1605" s="112"/>
      <c r="AA1605" s="112"/>
    </row>
    <row r="1606" spans="24:27" x14ac:dyDescent="0.2">
      <c r="X1606" s="112"/>
      <c r="Z1606" s="112"/>
      <c r="AA1606" s="112"/>
    </row>
    <row r="1607" spans="24:27" x14ac:dyDescent="0.2">
      <c r="X1607" s="112"/>
      <c r="Z1607" s="112"/>
      <c r="AA1607" s="112"/>
    </row>
    <row r="1608" spans="24:27" x14ac:dyDescent="0.2">
      <c r="X1608" s="112"/>
      <c r="Z1608" s="112"/>
      <c r="AA1608" s="112"/>
    </row>
    <row r="1609" spans="24:27" x14ac:dyDescent="0.2">
      <c r="X1609" s="112"/>
      <c r="Z1609" s="112"/>
      <c r="AA1609" s="112"/>
    </row>
    <row r="1610" spans="24:27" x14ac:dyDescent="0.2">
      <c r="X1610" s="112"/>
      <c r="Z1610" s="112"/>
      <c r="AA1610" s="112"/>
    </row>
    <row r="1611" spans="24:27" x14ac:dyDescent="0.2">
      <c r="X1611" s="112"/>
      <c r="Z1611" s="112"/>
      <c r="AA1611" s="112"/>
    </row>
    <row r="1612" spans="24:27" x14ac:dyDescent="0.2">
      <c r="X1612" s="112"/>
      <c r="Z1612" s="112"/>
      <c r="AA1612" s="112"/>
    </row>
    <row r="1613" spans="24:27" x14ac:dyDescent="0.2">
      <c r="X1613" s="112"/>
      <c r="Z1613" s="112"/>
      <c r="AA1613" s="112"/>
    </row>
    <row r="1614" spans="24:27" x14ac:dyDescent="0.2">
      <c r="X1614" s="112"/>
      <c r="Z1614" s="112"/>
      <c r="AA1614" s="112"/>
    </row>
    <row r="1615" spans="24:27" x14ac:dyDescent="0.2">
      <c r="X1615" s="112"/>
      <c r="Z1615" s="112"/>
      <c r="AA1615" s="112"/>
    </row>
    <row r="1616" spans="24:27" x14ac:dyDescent="0.2">
      <c r="X1616" s="112"/>
      <c r="Z1616" s="112"/>
      <c r="AA1616" s="112"/>
    </row>
    <row r="1617" spans="24:27" x14ac:dyDescent="0.2">
      <c r="X1617" s="112"/>
      <c r="Z1617" s="112"/>
      <c r="AA1617" s="112"/>
    </row>
    <row r="1618" spans="24:27" x14ac:dyDescent="0.2">
      <c r="X1618" s="112"/>
      <c r="Z1618" s="112"/>
      <c r="AA1618" s="112"/>
    </row>
    <row r="1619" spans="24:27" x14ac:dyDescent="0.2">
      <c r="X1619" s="112"/>
      <c r="Z1619" s="112"/>
      <c r="AA1619" s="112"/>
    </row>
    <row r="1620" spans="24:27" x14ac:dyDescent="0.2">
      <c r="X1620" s="112"/>
      <c r="Z1620" s="112"/>
      <c r="AA1620" s="112"/>
    </row>
    <row r="1621" spans="24:27" x14ac:dyDescent="0.2">
      <c r="X1621" s="112"/>
      <c r="Z1621" s="112"/>
      <c r="AA1621" s="112"/>
    </row>
    <row r="1622" spans="24:27" x14ac:dyDescent="0.2">
      <c r="X1622" s="112"/>
      <c r="Z1622" s="112"/>
      <c r="AA1622" s="112"/>
    </row>
    <row r="1623" spans="24:27" x14ac:dyDescent="0.2">
      <c r="X1623" s="112"/>
      <c r="Z1623" s="112"/>
      <c r="AA1623" s="112"/>
    </row>
    <row r="1624" spans="24:27" x14ac:dyDescent="0.2">
      <c r="X1624" s="112"/>
      <c r="Z1624" s="112"/>
      <c r="AA1624" s="112"/>
    </row>
    <row r="1625" spans="24:27" x14ac:dyDescent="0.2">
      <c r="X1625" s="112"/>
      <c r="Z1625" s="112"/>
      <c r="AA1625" s="112"/>
    </row>
    <row r="1626" spans="24:27" x14ac:dyDescent="0.2">
      <c r="X1626" s="112"/>
      <c r="Z1626" s="112"/>
      <c r="AA1626" s="112"/>
    </row>
    <row r="1627" spans="24:27" x14ac:dyDescent="0.2">
      <c r="X1627" s="112"/>
      <c r="Z1627" s="112"/>
      <c r="AA1627" s="112"/>
    </row>
    <row r="1628" spans="24:27" x14ac:dyDescent="0.2">
      <c r="X1628" s="112"/>
      <c r="Z1628" s="112"/>
      <c r="AA1628" s="112"/>
    </row>
    <row r="1629" spans="24:27" x14ac:dyDescent="0.2">
      <c r="X1629" s="112"/>
      <c r="Z1629" s="112"/>
      <c r="AA1629" s="112"/>
    </row>
    <row r="1630" spans="24:27" x14ac:dyDescent="0.2">
      <c r="X1630" s="112"/>
      <c r="Z1630" s="112"/>
      <c r="AA1630" s="112"/>
    </row>
    <row r="1631" spans="24:27" x14ac:dyDescent="0.2">
      <c r="X1631" s="112"/>
      <c r="Z1631" s="112"/>
      <c r="AA1631" s="112"/>
    </row>
    <row r="1632" spans="24:27" x14ac:dyDescent="0.2">
      <c r="X1632" s="112"/>
      <c r="Z1632" s="112"/>
      <c r="AA1632" s="112"/>
    </row>
    <row r="1633" spans="24:27" x14ac:dyDescent="0.2">
      <c r="X1633" s="112"/>
      <c r="Z1633" s="112"/>
      <c r="AA1633" s="112"/>
    </row>
    <row r="1634" spans="24:27" x14ac:dyDescent="0.2">
      <c r="X1634" s="112"/>
      <c r="Z1634" s="112"/>
      <c r="AA1634" s="112"/>
    </row>
    <row r="1635" spans="24:27" x14ac:dyDescent="0.2">
      <c r="X1635" s="112"/>
      <c r="Z1635" s="112"/>
      <c r="AA1635" s="112"/>
    </row>
    <row r="1636" spans="24:27" x14ac:dyDescent="0.2">
      <c r="X1636" s="112"/>
      <c r="Z1636" s="112"/>
      <c r="AA1636" s="112"/>
    </row>
    <row r="1637" spans="24:27" x14ac:dyDescent="0.2">
      <c r="X1637" s="112"/>
      <c r="Z1637" s="112"/>
      <c r="AA1637" s="112"/>
    </row>
    <row r="1638" spans="24:27" x14ac:dyDescent="0.2">
      <c r="X1638" s="112"/>
      <c r="Z1638" s="112"/>
      <c r="AA1638" s="112"/>
    </row>
    <row r="1639" spans="24:27" x14ac:dyDescent="0.2">
      <c r="X1639" s="112"/>
      <c r="Z1639" s="112"/>
      <c r="AA1639" s="112"/>
    </row>
    <row r="1640" spans="24:27" x14ac:dyDescent="0.2">
      <c r="X1640" s="112"/>
      <c r="Z1640" s="112"/>
      <c r="AA1640" s="112"/>
    </row>
    <row r="1641" spans="24:27" x14ac:dyDescent="0.2">
      <c r="X1641" s="112"/>
      <c r="Z1641" s="112"/>
      <c r="AA1641" s="112"/>
    </row>
    <row r="1642" spans="24:27" x14ac:dyDescent="0.2">
      <c r="X1642" s="112"/>
      <c r="Z1642" s="112"/>
      <c r="AA1642" s="112"/>
    </row>
    <row r="1643" spans="24:27" x14ac:dyDescent="0.2">
      <c r="X1643" s="112"/>
      <c r="Z1643" s="112"/>
      <c r="AA1643" s="112"/>
    </row>
    <row r="1644" spans="24:27" x14ac:dyDescent="0.2">
      <c r="X1644" s="112"/>
      <c r="Z1644" s="112"/>
      <c r="AA1644" s="112"/>
    </row>
    <row r="1645" spans="24:27" x14ac:dyDescent="0.2">
      <c r="X1645" s="112"/>
      <c r="Z1645" s="112"/>
      <c r="AA1645" s="112"/>
    </row>
    <row r="1646" spans="24:27" x14ac:dyDescent="0.2">
      <c r="X1646" s="112"/>
      <c r="Z1646" s="112"/>
      <c r="AA1646" s="112"/>
    </row>
    <row r="1647" spans="24:27" x14ac:dyDescent="0.2">
      <c r="X1647" s="112"/>
      <c r="Z1647" s="112"/>
      <c r="AA1647" s="112"/>
    </row>
    <row r="1648" spans="24:27" x14ac:dyDescent="0.2">
      <c r="X1648" s="112"/>
      <c r="Z1648" s="112"/>
      <c r="AA1648" s="112"/>
    </row>
    <row r="1649" spans="24:27" x14ac:dyDescent="0.2">
      <c r="X1649" s="112"/>
      <c r="Z1649" s="112"/>
      <c r="AA1649" s="112"/>
    </row>
    <row r="1650" spans="24:27" x14ac:dyDescent="0.2">
      <c r="X1650" s="112"/>
      <c r="Z1650" s="112"/>
      <c r="AA1650" s="112"/>
    </row>
    <row r="1651" spans="24:27" x14ac:dyDescent="0.2">
      <c r="X1651" s="112"/>
      <c r="Z1651" s="112"/>
      <c r="AA1651" s="112"/>
    </row>
    <row r="1652" spans="24:27" x14ac:dyDescent="0.2">
      <c r="X1652" s="112"/>
      <c r="Z1652" s="112"/>
      <c r="AA1652" s="112"/>
    </row>
    <row r="1653" spans="24:27" x14ac:dyDescent="0.2">
      <c r="X1653" s="112"/>
      <c r="Z1653" s="112"/>
      <c r="AA1653" s="112"/>
    </row>
    <row r="1654" spans="24:27" x14ac:dyDescent="0.2">
      <c r="X1654" s="112"/>
      <c r="Z1654" s="112"/>
      <c r="AA1654" s="112"/>
    </row>
    <row r="1655" spans="24:27" x14ac:dyDescent="0.2">
      <c r="X1655" s="112"/>
      <c r="Z1655" s="112"/>
      <c r="AA1655" s="112"/>
    </row>
    <row r="1656" spans="24:27" x14ac:dyDescent="0.2">
      <c r="X1656" s="112"/>
      <c r="Z1656" s="112"/>
      <c r="AA1656" s="112"/>
    </row>
    <row r="1657" spans="24:27" x14ac:dyDescent="0.2">
      <c r="X1657" s="112"/>
      <c r="Z1657" s="112"/>
      <c r="AA1657" s="112"/>
    </row>
    <row r="1658" spans="24:27" x14ac:dyDescent="0.2">
      <c r="X1658" s="112"/>
      <c r="Z1658" s="112"/>
      <c r="AA1658" s="112"/>
    </row>
    <row r="1659" spans="24:27" x14ac:dyDescent="0.2">
      <c r="X1659" s="112"/>
      <c r="Z1659" s="112"/>
      <c r="AA1659" s="112"/>
    </row>
    <row r="1660" spans="24:27" x14ac:dyDescent="0.2">
      <c r="X1660" s="112"/>
      <c r="Z1660" s="112"/>
      <c r="AA1660" s="112"/>
    </row>
    <row r="1661" spans="24:27" x14ac:dyDescent="0.2">
      <c r="X1661" s="112"/>
      <c r="Z1661" s="112"/>
      <c r="AA1661" s="112"/>
    </row>
    <row r="1662" spans="24:27" x14ac:dyDescent="0.2">
      <c r="X1662" s="112"/>
      <c r="Z1662" s="112"/>
      <c r="AA1662" s="112"/>
    </row>
    <row r="1663" spans="24:27" x14ac:dyDescent="0.2">
      <c r="X1663" s="112"/>
      <c r="Z1663" s="112"/>
      <c r="AA1663" s="112"/>
    </row>
    <row r="1664" spans="24:27" x14ac:dyDescent="0.2">
      <c r="X1664" s="112"/>
      <c r="Z1664" s="112"/>
      <c r="AA1664" s="112"/>
    </row>
    <row r="1665" spans="24:27" x14ac:dyDescent="0.2">
      <c r="X1665" s="112"/>
      <c r="Z1665" s="112"/>
      <c r="AA1665" s="112"/>
    </row>
    <row r="1666" spans="24:27" x14ac:dyDescent="0.2">
      <c r="X1666" s="112"/>
      <c r="Z1666" s="112"/>
      <c r="AA1666" s="112"/>
    </row>
    <row r="1667" spans="24:27" x14ac:dyDescent="0.2">
      <c r="X1667" s="112"/>
      <c r="Z1667" s="112"/>
      <c r="AA1667" s="112"/>
    </row>
    <row r="1668" spans="24:27" x14ac:dyDescent="0.2">
      <c r="X1668" s="112"/>
      <c r="Z1668" s="112"/>
      <c r="AA1668" s="112"/>
    </row>
    <row r="1669" spans="24:27" x14ac:dyDescent="0.2">
      <c r="X1669" s="112"/>
      <c r="Z1669" s="112"/>
      <c r="AA1669" s="112"/>
    </row>
    <row r="1670" spans="24:27" x14ac:dyDescent="0.2">
      <c r="X1670" s="112"/>
      <c r="Z1670" s="112"/>
      <c r="AA1670" s="112"/>
    </row>
    <row r="1671" spans="24:27" x14ac:dyDescent="0.2">
      <c r="X1671" s="112"/>
      <c r="Z1671" s="112"/>
      <c r="AA1671" s="112"/>
    </row>
    <row r="1672" spans="24:27" x14ac:dyDescent="0.2">
      <c r="X1672" s="112"/>
      <c r="Z1672" s="112"/>
      <c r="AA1672" s="112"/>
    </row>
    <row r="1673" spans="24:27" x14ac:dyDescent="0.2">
      <c r="X1673" s="112"/>
      <c r="Z1673" s="112"/>
      <c r="AA1673" s="112"/>
    </row>
    <row r="1674" spans="24:27" x14ac:dyDescent="0.2">
      <c r="X1674" s="112"/>
      <c r="Z1674" s="112"/>
      <c r="AA1674" s="112"/>
    </row>
    <row r="1675" spans="24:27" x14ac:dyDescent="0.2">
      <c r="X1675" s="112"/>
      <c r="Z1675" s="112"/>
      <c r="AA1675" s="112"/>
    </row>
    <row r="1676" spans="24:27" x14ac:dyDescent="0.2">
      <c r="X1676" s="112"/>
      <c r="Z1676" s="112"/>
      <c r="AA1676" s="112"/>
    </row>
    <row r="1677" spans="24:27" x14ac:dyDescent="0.2">
      <c r="X1677" s="112"/>
      <c r="Z1677" s="112"/>
      <c r="AA1677" s="112"/>
    </row>
    <row r="1678" spans="24:27" x14ac:dyDescent="0.2">
      <c r="X1678" s="112"/>
      <c r="Z1678" s="112"/>
      <c r="AA1678" s="112"/>
    </row>
    <row r="1679" spans="24:27" x14ac:dyDescent="0.2">
      <c r="X1679" s="112"/>
      <c r="Z1679" s="112"/>
      <c r="AA1679" s="112"/>
    </row>
    <row r="1680" spans="24:27" x14ac:dyDescent="0.2">
      <c r="X1680" s="112"/>
      <c r="Z1680" s="112"/>
      <c r="AA1680" s="112"/>
    </row>
    <row r="1681" spans="24:27" x14ac:dyDescent="0.2">
      <c r="X1681" s="112"/>
      <c r="Z1681" s="112"/>
      <c r="AA1681" s="112"/>
    </row>
    <row r="1682" spans="24:27" x14ac:dyDescent="0.2">
      <c r="X1682" s="112"/>
      <c r="Z1682" s="112"/>
      <c r="AA1682" s="112"/>
    </row>
    <row r="1683" spans="24:27" x14ac:dyDescent="0.2">
      <c r="X1683" s="112"/>
      <c r="Z1683" s="112"/>
      <c r="AA1683" s="112"/>
    </row>
    <row r="1684" spans="24:27" x14ac:dyDescent="0.2">
      <c r="X1684" s="112"/>
      <c r="Z1684" s="112"/>
      <c r="AA1684" s="112"/>
    </row>
    <row r="1685" spans="24:27" x14ac:dyDescent="0.2">
      <c r="X1685" s="112"/>
      <c r="Z1685" s="112"/>
      <c r="AA1685" s="112"/>
    </row>
    <row r="1686" spans="24:27" x14ac:dyDescent="0.2">
      <c r="X1686" s="112"/>
      <c r="Z1686" s="112"/>
      <c r="AA1686" s="112"/>
    </row>
    <row r="1687" spans="24:27" x14ac:dyDescent="0.2">
      <c r="X1687" s="112"/>
      <c r="Z1687" s="112"/>
      <c r="AA1687" s="112"/>
    </row>
    <row r="1688" spans="24:27" x14ac:dyDescent="0.2">
      <c r="X1688" s="112"/>
      <c r="Z1688" s="112"/>
      <c r="AA1688" s="112"/>
    </row>
    <row r="1689" spans="24:27" x14ac:dyDescent="0.2">
      <c r="X1689" s="112"/>
      <c r="Z1689" s="112"/>
      <c r="AA1689" s="112"/>
    </row>
    <row r="1690" spans="24:27" x14ac:dyDescent="0.2">
      <c r="X1690" s="112"/>
      <c r="Z1690" s="112"/>
      <c r="AA1690" s="112"/>
    </row>
    <row r="1691" spans="24:27" x14ac:dyDescent="0.2">
      <c r="X1691" s="112"/>
      <c r="Z1691" s="112"/>
      <c r="AA1691" s="112"/>
    </row>
    <row r="1692" spans="24:27" x14ac:dyDescent="0.2">
      <c r="X1692" s="112"/>
      <c r="Z1692" s="112"/>
      <c r="AA1692" s="112"/>
    </row>
    <row r="1693" spans="24:27" x14ac:dyDescent="0.2">
      <c r="X1693" s="112"/>
      <c r="Z1693" s="112"/>
      <c r="AA1693" s="112"/>
    </row>
    <row r="1694" spans="24:27" x14ac:dyDescent="0.2">
      <c r="X1694" s="112"/>
      <c r="Z1694" s="112"/>
      <c r="AA1694" s="112"/>
    </row>
    <row r="1695" spans="24:27" x14ac:dyDescent="0.2">
      <c r="X1695" s="112"/>
      <c r="Z1695" s="112"/>
      <c r="AA1695" s="112"/>
    </row>
    <row r="1696" spans="24:27" x14ac:dyDescent="0.2">
      <c r="X1696" s="112"/>
      <c r="Z1696" s="112"/>
      <c r="AA1696" s="112"/>
    </row>
    <row r="1697" spans="24:27" x14ac:dyDescent="0.2">
      <c r="X1697" s="112"/>
      <c r="Z1697" s="112"/>
      <c r="AA1697" s="112"/>
    </row>
    <row r="1698" spans="24:27" x14ac:dyDescent="0.2">
      <c r="X1698" s="112"/>
      <c r="Z1698" s="112"/>
      <c r="AA1698" s="112"/>
    </row>
    <row r="1699" spans="24:27" x14ac:dyDescent="0.2">
      <c r="X1699" s="112"/>
      <c r="Z1699" s="112"/>
      <c r="AA1699" s="112"/>
    </row>
    <row r="1700" spans="24:27" x14ac:dyDescent="0.2">
      <c r="X1700" s="112"/>
      <c r="Z1700" s="112"/>
      <c r="AA1700" s="112"/>
    </row>
    <row r="1701" spans="24:27" x14ac:dyDescent="0.2">
      <c r="X1701" s="112"/>
      <c r="Z1701" s="112"/>
      <c r="AA1701" s="112"/>
    </row>
    <row r="1702" spans="24:27" x14ac:dyDescent="0.2">
      <c r="X1702" s="112"/>
      <c r="Z1702" s="112"/>
      <c r="AA1702" s="112"/>
    </row>
    <row r="1703" spans="24:27" x14ac:dyDescent="0.2">
      <c r="X1703" s="112"/>
      <c r="Z1703" s="112"/>
      <c r="AA1703" s="112"/>
    </row>
    <row r="1704" spans="24:27" x14ac:dyDescent="0.2">
      <c r="X1704" s="112"/>
      <c r="Z1704" s="112"/>
      <c r="AA1704" s="112"/>
    </row>
    <row r="1705" spans="24:27" x14ac:dyDescent="0.2">
      <c r="X1705" s="112"/>
      <c r="Z1705" s="112"/>
      <c r="AA1705" s="112"/>
    </row>
    <row r="1706" spans="24:27" x14ac:dyDescent="0.2">
      <c r="X1706" s="112"/>
      <c r="Z1706" s="112"/>
      <c r="AA1706" s="112"/>
    </row>
    <row r="1707" spans="24:27" x14ac:dyDescent="0.2">
      <c r="X1707" s="112"/>
      <c r="Z1707" s="112"/>
      <c r="AA1707" s="112"/>
    </row>
    <row r="1708" spans="24:27" x14ac:dyDescent="0.2">
      <c r="X1708" s="112"/>
      <c r="Z1708" s="112"/>
      <c r="AA1708" s="112"/>
    </row>
    <row r="1709" spans="24:27" x14ac:dyDescent="0.2">
      <c r="X1709" s="112"/>
      <c r="Z1709" s="112"/>
      <c r="AA1709" s="112"/>
    </row>
    <row r="1710" spans="24:27" x14ac:dyDescent="0.2">
      <c r="X1710" s="112"/>
      <c r="Z1710" s="112"/>
      <c r="AA1710" s="112"/>
    </row>
    <row r="1711" spans="24:27" x14ac:dyDescent="0.2">
      <c r="X1711" s="112"/>
      <c r="Z1711" s="112"/>
      <c r="AA1711" s="112"/>
    </row>
    <row r="1712" spans="24:27" x14ac:dyDescent="0.2">
      <c r="X1712" s="112"/>
      <c r="Z1712" s="112"/>
      <c r="AA1712" s="112"/>
    </row>
    <row r="1713" spans="24:27" x14ac:dyDescent="0.2">
      <c r="X1713" s="112"/>
      <c r="Z1713" s="112"/>
      <c r="AA1713" s="112"/>
    </row>
    <row r="1714" spans="24:27" x14ac:dyDescent="0.2">
      <c r="X1714" s="112"/>
      <c r="Z1714" s="112"/>
      <c r="AA1714" s="112"/>
    </row>
    <row r="1715" spans="24:27" x14ac:dyDescent="0.2">
      <c r="X1715" s="112"/>
      <c r="Z1715" s="112"/>
      <c r="AA1715" s="112"/>
    </row>
    <row r="1716" spans="24:27" x14ac:dyDescent="0.2">
      <c r="X1716" s="112"/>
      <c r="Z1716" s="112"/>
      <c r="AA1716" s="112"/>
    </row>
    <row r="1717" spans="24:27" x14ac:dyDescent="0.2">
      <c r="X1717" s="112"/>
      <c r="Z1717" s="112"/>
      <c r="AA1717" s="112"/>
    </row>
    <row r="1718" spans="24:27" x14ac:dyDescent="0.2">
      <c r="X1718" s="112"/>
      <c r="Z1718" s="112"/>
      <c r="AA1718" s="112"/>
    </row>
    <row r="1719" spans="24:27" x14ac:dyDescent="0.2">
      <c r="X1719" s="112"/>
      <c r="Z1719" s="112"/>
      <c r="AA1719" s="112"/>
    </row>
    <row r="1720" spans="24:27" x14ac:dyDescent="0.2">
      <c r="X1720" s="112"/>
      <c r="Z1720" s="112"/>
      <c r="AA1720" s="112"/>
    </row>
    <row r="1721" spans="24:27" x14ac:dyDescent="0.2">
      <c r="X1721" s="112"/>
      <c r="Z1721" s="112"/>
      <c r="AA1721" s="112"/>
    </row>
    <row r="1722" spans="24:27" x14ac:dyDescent="0.2">
      <c r="X1722" s="112"/>
      <c r="Z1722" s="112"/>
      <c r="AA1722" s="112"/>
    </row>
    <row r="1723" spans="24:27" x14ac:dyDescent="0.2">
      <c r="X1723" s="112"/>
      <c r="Z1723" s="112"/>
      <c r="AA1723" s="112"/>
    </row>
    <row r="1724" spans="24:27" x14ac:dyDescent="0.2">
      <c r="X1724" s="112"/>
      <c r="Z1724" s="112"/>
      <c r="AA1724" s="112"/>
    </row>
    <row r="1725" spans="24:27" x14ac:dyDescent="0.2">
      <c r="X1725" s="112"/>
      <c r="Z1725" s="112"/>
      <c r="AA1725" s="112"/>
    </row>
    <row r="1726" spans="24:27" x14ac:dyDescent="0.2">
      <c r="X1726" s="112"/>
      <c r="Z1726" s="112"/>
      <c r="AA1726" s="112"/>
    </row>
    <row r="1727" spans="24:27" x14ac:dyDescent="0.2">
      <c r="X1727" s="112"/>
      <c r="Z1727" s="112"/>
      <c r="AA1727" s="112"/>
    </row>
    <row r="1728" spans="24:27" x14ac:dyDescent="0.2">
      <c r="X1728" s="112"/>
      <c r="Z1728" s="112"/>
      <c r="AA1728" s="112"/>
    </row>
    <row r="1729" spans="24:27" x14ac:dyDescent="0.2">
      <c r="X1729" s="112"/>
      <c r="Z1729" s="112"/>
      <c r="AA1729" s="112"/>
    </row>
    <row r="1730" spans="24:27" x14ac:dyDescent="0.2">
      <c r="X1730" s="112"/>
      <c r="Z1730" s="112"/>
      <c r="AA1730" s="112"/>
    </row>
    <row r="1731" spans="24:27" x14ac:dyDescent="0.2">
      <c r="X1731" s="112"/>
      <c r="Z1731" s="112"/>
      <c r="AA1731" s="112"/>
    </row>
    <row r="1732" spans="24:27" x14ac:dyDescent="0.2">
      <c r="X1732" s="112"/>
      <c r="Z1732" s="112"/>
      <c r="AA1732" s="112"/>
    </row>
    <row r="1733" spans="24:27" x14ac:dyDescent="0.2">
      <c r="X1733" s="112"/>
      <c r="Z1733" s="112"/>
      <c r="AA1733" s="112"/>
    </row>
    <row r="1734" spans="24:27" x14ac:dyDescent="0.2">
      <c r="X1734" s="112"/>
      <c r="Z1734" s="112"/>
      <c r="AA1734" s="112"/>
    </row>
    <row r="1735" spans="24:27" x14ac:dyDescent="0.2">
      <c r="X1735" s="112"/>
      <c r="Z1735" s="112"/>
      <c r="AA1735" s="112"/>
    </row>
    <row r="1736" spans="24:27" x14ac:dyDescent="0.2">
      <c r="X1736" s="112"/>
      <c r="Z1736" s="112"/>
      <c r="AA1736" s="112"/>
    </row>
    <row r="1737" spans="24:27" x14ac:dyDescent="0.2">
      <c r="X1737" s="112"/>
      <c r="Z1737" s="112"/>
      <c r="AA1737" s="112"/>
    </row>
    <row r="1738" spans="24:27" x14ac:dyDescent="0.2">
      <c r="X1738" s="112"/>
      <c r="Z1738" s="112"/>
      <c r="AA1738" s="112"/>
    </row>
    <row r="1739" spans="24:27" x14ac:dyDescent="0.2">
      <c r="X1739" s="112"/>
      <c r="Z1739" s="112"/>
      <c r="AA1739" s="112"/>
    </row>
    <row r="1740" spans="24:27" x14ac:dyDescent="0.2">
      <c r="X1740" s="112"/>
      <c r="Z1740" s="112"/>
      <c r="AA1740" s="112"/>
    </row>
    <row r="1741" spans="24:27" x14ac:dyDescent="0.2">
      <c r="X1741" s="112"/>
      <c r="Z1741" s="112"/>
      <c r="AA1741" s="112"/>
    </row>
    <row r="1742" spans="24:27" x14ac:dyDescent="0.2">
      <c r="X1742" s="112"/>
      <c r="Z1742" s="112"/>
      <c r="AA1742" s="112"/>
    </row>
    <row r="1743" spans="24:27" x14ac:dyDescent="0.2">
      <c r="X1743" s="112"/>
      <c r="Z1743" s="112"/>
      <c r="AA1743" s="112"/>
    </row>
    <row r="1744" spans="24:27" x14ac:dyDescent="0.2">
      <c r="X1744" s="112"/>
      <c r="Z1744" s="112"/>
      <c r="AA1744" s="112"/>
    </row>
    <row r="1745" spans="24:27" x14ac:dyDescent="0.2">
      <c r="X1745" s="112"/>
      <c r="Z1745" s="112"/>
      <c r="AA1745" s="112"/>
    </row>
    <row r="1746" spans="24:27" x14ac:dyDescent="0.2">
      <c r="X1746" s="112"/>
      <c r="Z1746" s="112"/>
      <c r="AA1746" s="112"/>
    </row>
    <row r="1747" spans="24:27" x14ac:dyDescent="0.2">
      <c r="X1747" s="112"/>
      <c r="Z1747" s="112"/>
      <c r="AA1747" s="112"/>
    </row>
    <row r="1748" spans="24:27" x14ac:dyDescent="0.2">
      <c r="X1748" s="112"/>
      <c r="Z1748" s="112"/>
      <c r="AA1748" s="112"/>
    </row>
    <row r="1749" spans="24:27" x14ac:dyDescent="0.2">
      <c r="X1749" s="112"/>
      <c r="Z1749" s="112"/>
      <c r="AA1749" s="112"/>
    </row>
    <row r="1750" spans="24:27" x14ac:dyDescent="0.2">
      <c r="X1750" s="112"/>
      <c r="Z1750" s="112"/>
      <c r="AA1750" s="112"/>
    </row>
    <row r="1751" spans="24:27" x14ac:dyDescent="0.2">
      <c r="X1751" s="112"/>
      <c r="Z1751" s="112"/>
      <c r="AA1751" s="112"/>
    </row>
    <row r="1752" spans="24:27" x14ac:dyDescent="0.2">
      <c r="X1752" s="112"/>
      <c r="Z1752" s="112"/>
      <c r="AA1752" s="112"/>
    </row>
    <row r="1753" spans="24:27" x14ac:dyDescent="0.2">
      <c r="X1753" s="112"/>
      <c r="Z1753" s="112"/>
      <c r="AA1753" s="112"/>
    </row>
    <row r="1754" spans="24:27" x14ac:dyDescent="0.2">
      <c r="X1754" s="112"/>
      <c r="Z1754" s="112"/>
      <c r="AA1754" s="112"/>
    </row>
    <row r="1755" spans="24:27" x14ac:dyDescent="0.2">
      <c r="X1755" s="112"/>
      <c r="Z1755" s="112"/>
      <c r="AA1755" s="112"/>
    </row>
    <row r="1756" spans="24:27" x14ac:dyDescent="0.2">
      <c r="X1756" s="112"/>
      <c r="Z1756" s="112"/>
      <c r="AA1756" s="112"/>
    </row>
    <row r="1757" spans="24:27" x14ac:dyDescent="0.2">
      <c r="X1757" s="112"/>
      <c r="Z1757" s="112"/>
      <c r="AA1757" s="112"/>
    </row>
    <row r="1758" spans="24:27" x14ac:dyDescent="0.2">
      <c r="X1758" s="112"/>
      <c r="Z1758" s="112"/>
      <c r="AA1758" s="112"/>
    </row>
    <row r="1759" spans="24:27" x14ac:dyDescent="0.2">
      <c r="X1759" s="112"/>
      <c r="Z1759" s="112"/>
      <c r="AA1759" s="112"/>
    </row>
    <row r="1760" spans="24:27" x14ac:dyDescent="0.2">
      <c r="X1760" s="112"/>
      <c r="Z1760" s="112"/>
      <c r="AA1760" s="112"/>
    </row>
    <row r="1761" spans="24:27" x14ac:dyDescent="0.2">
      <c r="X1761" s="112"/>
      <c r="Z1761" s="112"/>
      <c r="AA1761" s="112"/>
    </row>
    <row r="1762" spans="24:27" x14ac:dyDescent="0.2">
      <c r="X1762" s="112"/>
      <c r="Z1762" s="112"/>
      <c r="AA1762" s="112"/>
    </row>
    <row r="1763" spans="24:27" x14ac:dyDescent="0.2">
      <c r="X1763" s="112"/>
      <c r="Z1763" s="112"/>
      <c r="AA1763" s="112"/>
    </row>
    <row r="1764" spans="24:27" x14ac:dyDescent="0.2">
      <c r="X1764" s="112"/>
      <c r="Z1764" s="112"/>
      <c r="AA1764" s="112"/>
    </row>
    <row r="1765" spans="24:27" x14ac:dyDescent="0.2">
      <c r="X1765" s="112"/>
      <c r="Z1765" s="112"/>
      <c r="AA1765" s="112"/>
    </row>
    <row r="1766" spans="24:27" x14ac:dyDescent="0.2">
      <c r="X1766" s="112"/>
      <c r="Z1766" s="112"/>
      <c r="AA1766" s="112"/>
    </row>
    <row r="1767" spans="24:27" x14ac:dyDescent="0.2">
      <c r="X1767" s="112"/>
      <c r="Z1767" s="112"/>
      <c r="AA1767" s="112"/>
    </row>
    <row r="1768" spans="24:27" x14ac:dyDescent="0.2">
      <c r="X1768" s="112"/>
      <c r="Z1768" s="112"/>
      <c r="AA1768" s="112"/>
    </row>
    <row r="1769" spans="24:27" x14ac:dyDescent="0.2">
      <c r="X1769" s="112"/>
      <c r="Z1769" s="112"/>
      <c r="AA1769" s="112"/>
    </row>
    <row r="1770" spans="24:27" x14ac:dyDescent="0.2">
      <c r="X1770" s="112"/>
      <c r="Z1770" s="112"/>
      <c r="AA1770" s="112"/>
    </row>
    <row r="1771" spans="24:27" x14ac:dyDescent="0.2">
      <c r="X1771" s="112"/>
      <c r="Z1771" s="112"/>
      <c r="AA1771" s="112"/>
    </row>
    <row r="1772" spans="24:27" x14ac:dyDescent="0.2">
      <c r="X1772" s="112"/>
      <c r="Z1772" s="112"/>
      <c r="AA1772" s="112"/>
    </row>
    <row r="1773" spans="24:27" x14ac:dyDescent="0.2">
      <c r="X1773" s="112"/>
      <c r="Z1773" s="112"/>
      <c r="AA1773" s="112"/>
    </row>
    <row r="1774" spans="24:27" x14ac:dyDescent="0.2">
      <c r="X1774" s="112"/>
      <c r="Z1774" s="112"/>
      <c r="AA1774" s="112"/>
    </row>
    <row r="1775" spans="24:27" x14ac:dyDescent="0.2">
      <c r="X1775" s="112"/>
      <c r="Z1775" s="112"/>
      <c r="AA1775" s="112"/>
    </row>
    <row r="1776" spans="24:27" x14ac:dyDescent="0.2">
      <c r="X1776" s="112"/>
      <c r="Z1776" s="112"/>
      <c r="AA1776" s="112"/>
    </row>
    <row r="1777" spans="24:27" x14ac:dyDescent="0.2">
      <c r="X1777" s="112"/>
      <c r="Z1777" s="112"/>
      <c r="AA1777" s="112"/>
    </row>
    <row r="1778" spans="24:27" x14ac:dyDescent="0.2">
      <c r="X1778" s="112"/>
      <c r="Z1778" s="112"/>
      <c r="AA1778" s="112"/>
    </row>
    <row r="1779" spans="24:27" x14ac:dyDescent="0.2">
      <c r="X1779" s="112"/>
      <c r="Z1779" s="112"/>
      <c r="AA1779" s="112"/>
    </row>
    <row r="1780" spans="24:27" x14ac:dyDescent="0.2">
      <c r="X1780" s="112"/>
      <c r="Z1780" s="112"/>
      <c r="AA1780" s="112"/>
    </row>
    <row r="1781" spans="24:27" x14ac:dyDescent="0.2">
      <c r="X1781" s="112"/>
      <c r="Z1781" s="112"/>
      <c r="AA1781" s="112"/>
    </row>
    <row r="1782" spans="24:27" x14ac:dyDescent="0.2">
      <c r="X1782" s="112"/>
      <c r="Z1782" s="112"/>
      <c r="AA1782" s="112"/>
    </row>
    <row r="1783" spans="24:27" x14ac:dyDescent="0.2">
      <c r="X1783" s="112"/>
      <c r="Z1783" s="112"/>
      <c r="AA1783" s="112"/>
    </row>
    <row r="1784" spans="24:27" x14ac:dyDescent="0.2">
      <c r="X1784" s="112"/>
      <c r="Z1784" s="112"/>
      <c r="AA1784" s="112"/>
    </row>
    <row r="1785" spans="24:27" x14ac:dyDescent="0.2">
      <c r="X1785" s="112"/>
      <c r="Z1785" s="112"/>
      <c r="AA1785" s="112"/>
    </row>
    <row r="1786" spans="24:27" x14ac:dyDescent="0.2">
      <c r="X1786" s="112"/>
      <c r="Z1786" s="112"/>
      <c r="AA1786" s="112"/>
    </row>
    <row r="1787" spans="24:27" x14ac:dyDescent="0.2">
      <c r="X1787" s="112"/>
      <c r="Z1787" s="112"/>
      <c r="AA1787" s="112"/>
    </row>
    <row r="1788" spans="24:27" x14ac:dyDescent="0.2">
      <c r="X1788" s="112"/>
      <c r="Z1788" s="112"/>
      <c r="AA1788" s="112"/>
    </row>
    <row r="1789" spans="24:27" x14ac:dyDescent="0.2">
      <c r="X1789" s="112"/>
      <c r="Z1789" s="112"/>
      <c r="AA1789" s="112"/>
    </row>
    <row r="1790" spans="24:27" x14ac:dyDescent="0.2">
      <c r="X1790" s="112"/>
      <c r="Z1790" s="112"/>
      <c r="AA1790" s="112"/>
    </row>
    <row r="1791" spans="24:27" x14ac:dyDescent="0.2">
      <c r="X1791" s="112"/>
      <c r="Z1791" s="112"/>
      <c r="AA1791" s="112"/>
    </row>
    <row r="1792" spans="24:27" x14ac:dyDescent="0.2">
      <c r="X1792" s="112"/>
      <c r="Z1792" s="112"/>
      <c r="AA1792" s="112"/>
    </row>
    <row r="1793" spans="24:27" x14ac:dyDescent="0.2">
      <c r="X1793" s="112"/>
      <c r="Z1793" s="112"/>
      <c r="AA1793" s="112"/>
    </row>
    <row r="1794" spans="24:27" x14ac:dyDescent="0.2">
      <c r="X1794" s="112"/>
      <c r="Z1794" s="112"/>
      <c r="AA1794" s="112"/>
    </row>
    <row r="1795" spans="24:27" x14ac:dyDescent="0.2">
      <c r="X1795" s="112"/>
      <c r="Z1795" s="112"/>
      <c r="AA1795" s="112"/>
    </row>
    <row r="1796" spans="24:27" x14ac:dyDescent="0.2">
      <c r="X1796" s="112"/>
      <c r="Z1796" s="112"/>
      <c r="AA1796" s="112"/>
    </row>
    <row r="1797" spans="24:27" x14ac:dyDescent="0.2">
      <c r="X1797" s="112"/>
      <c r="Z1797" s="112"/>
      <c r="AA1797" s="112"/>
    </row>
    <row r="1798" spans="24:27" x14ac:dyDescent="0.2">
      <c r="X1798" s="112"/>
      <c r="Z1798" s="112"/>
      <c r="AA1798" s="112"/>
    </row>
    <row r="1799" spans="24:27" x14ac:dyDescent="0.2">
      <c r="X1799" s="112"/>
      <c r="Z1799" s="112"/>
      <c r="AA1799" s="112"/>
    </row>
    <row r="1800" spans="24:27" x14ac:dyDescent="0.2">
      <c r="X1800" s="112"/>
      <c r="Z1800" s="112"/>
      <c r="AA1800" s="112"/>
    </row>
    <row r="1801" spans="24:27" x14ac:dyDescent="0.2">
      <c r="X1801" s="112"/>
      <c r="Z1801" s="112"/>
      <c r="AA1801" s="112"/>
    </row>
    <row r="1802" spans="24:27" x14ac:dyDescent="0.2">
      <c r="X1802" s="112"/>
      <c r="Z1802" s="112"/>
      <c r="AA1802" s="112"/>
    </row>
    <row r="1803" spans="24:27" x14ac:dyDescent="0.2">
      <c r="X1803" s="112"/>
      <c r="Z1803" s="112"/>
      <c r="AA1803" s="112"/>
    </row>
    <row r="1804" spans="24:27" x14ac:dyDescent="0.2">
      <c r="X1804" s="112"/>
      <c r="Z1804" s="112"/>
      <c r="AA1804" s="112"/>
    </row>
    <row r="1805" spans="24:27" x14ac:dyDescent="0.2">
      <c r="X1805" s="112"/>
      <c r="Z1805" s="112"/>
      <c r="AA1805" s="112"/>
    </row>
    <row r="1806" spans="24:27" x14ac:dyDescent="0.2">
      <c r="X1806" s="112"/>
      <c r="Z1806" s="112"/>
      <c r="AA1806" s="112"/>
    </row>
    <row r="1807" spans="24:27" x14ac:dyDescent="0.2">
      <c r="X1807" s="112"/>
      <c r="Z1807" s="112"/>
      <c r="AA1807" s="112"/>
    </row>
    <row r="1808" spans="24:27" x14ac:dyDescent="0.2">
      <c r="X1808" s="112"/>
      <c r="Z1808" s="112"/>
      <c r="AA1808" s="112"/>
    </row>
    <row r="1809" spans="24:27" x14ac:dyDescent="0.2">
      <c r="X1809" s="112"/>
      <c r="Z1809" s="112"/>
      <c r="AA1809" s="112"/>
    </row>
    <row r="1810" spans="24:27" x14ac:dyDescent="0.2">
      <c r="X1810" s="112"/>
      <c r="Z1810" s="112"/>
      <c r="AA1810" s="112"/>
    </row>
    <row r="1811" spans="24:27" x14ac:dyDescent="0.2">
      <c r="X1811" s="112"/>
      <c r="Z1811" s="112"/>
      <c r="AA1811" s="112"/>
    </row>
    <row r="1812" spans="24:27" x14ac:dyDescent="0.2">
      <c r="X1812" s="112"/>
      <c r="Z1812" s="112"/>
      <c r="AA1812" s="112"/>
    </row>
    <row r="1813" spans="24:27" x14ac:dyDescent="0.2">
      <c r="X1813" s="112"/>
      <c r="Z1813" s="112"/>
      <c r="AA1813" s="112"/>
    </row>
    <row r="1814" spans="24:27" x14ac:dyDescent="0.2">
      <c r="X1814" s="112"/>
      <c r="Z1814" s="112"/>
      <c r="AA1814" s="112"/>
    </row>
    <row r="1815" spans="24:27" x14ac:dyDescent="0.2">
      <c r="X1815" s="112"/>
      <c r="Z1815" s="112"/>
      <c r="AA1815" s="112"/>
    </row>
    <row r="1816" spans="24:27" x14ac:dyDescent="0.2">
      <c r="X1816" s="112"/>
      <c r="Z1816" s="112"/>
      <c r="AA1816" s="112"/>
    </row>
    <row r="1817" spans="24:27" x14ac:dyDescent="0.2">
      <c r="X1817" s="112"/>
      <c r="Z1817" s="112"/>
      <c r="AA1817" s="112"/>
    </row>
    <row r="1818" spans="24:27" x14ac:dyDescent="0.2">
      <c r="X1818" s="112"/>
      <c r="Z1818" s="112"/>
      <c r="AA1818" s="112"/>
    </row>
    <row r="1819" spans="24:27" x14ac:dyDescent="0.2">
      <c r="X1819" s="112"/>
      <c r="Z1819" s="112"/>
      <c r="AA1819" s="112"/>
    </row>
    <row r="1820" spans="24:27" x14ac:dyDescent="0.2">
      <c r="X1820" s="112"/>
      <c r="Z1820" s="112"/>
      <c r="AA1820" s="112"/>
    </row>
    <row r="1821" spans="24:27" x14ac:dyDescent="0.2">
      <c r="X1821" s="112"/>
      <c r="Z1821" s="112"/>
      <c r="AA1821" s="112"/>
    </row>
    <row r="1822" spans="24:27" x14ac:dyDescent="0.2">
      <c r="X1822" s="112"/>
      <c r="Z1822" s="112"/>
      <c r="AA1822" s="112"/>
    </row>
    <row r="1823" spans="24:27" x14ac:dyDescent="0.2">
      <c r="X1823" s="112"/>
      <c r="Z1823" s="112"/>
      <c r="AA1823" s="112"/>
    </row>
    <row r="1824" spans="24:27" x14ac:dyDescent="0.2">
      <c r="X1824" s="112"/>
      <c r="Z1824" s="112"/>
      <c r="AA1824" s="112"/>
    </row>
    <row r="1825" spans="24:27" x14ac:dyDescent="0.2">
      <c r="X1825" s="112"/>
      <c r="Z1825" s="112"/>
      <c r="AA1825" s="112"/>
    </row>
    <row r="1826" spans="24:27" x14ac:dyDescent="0.2">
      <c r="X1826" s="112"/>
      <c r="Z1826" s="112"/>
      <c r="AA1826" s="112"/>
    </row>
    <row r="1827" spans="24:27" x14ac:dyDescent="0.2">
      <c r="X1827" s="112"/>
      <c r="Z1827" s="112"/>
      <c r="AA1827" s="112"/>
    </row>
    <row r="1828" spans="24:27" x14ac:dyDescent="0.2">
      <c r="X1828" s="112"/>
      <c r="Z1828" s="112"/>
      <c r="AA1828" s="112"/>
    </row>
    <row r="1829" spans="24:27" x14ac:dyDescent="0.2">
      <c r="X1829" s="112"/>
      <c r="Z1829" s="112"/>
      <c r="AA1829" s="112"/>
    </row>
    <row r="1830" spans="24:27" x14ac:dyDescent="0.2">
      <c r="X1830" s="112"/>
      <c r="Z1830" s="112"/>
      <c r="AA1830" s="112"/>
    </row>
    <row r="1831" spans="24:27" x14ac:dyDescent="0.2">
      <c r="X1831" s="112"/>
      <c r="Z1831" s="112"/>
      <c r="AA1831" s="112"/>
    </row>
    <row r="1832" spans="24:27" x14ac:dyDescent="0.2">
      <c r="X1832" s="112"/>
      <c r="Z1832" s="112"/>
      <c r="AA1832" s="112"/>
    </row>
    <row r="1833" spans="24:27" x14ac:dyDescent="0.2">
      <c r="X1833" s="112"/>
      <c r="Z1833" s="112"/>
      <c r="AA1833" s="112"/>
    </row>
    <row r="1834" spans="24:27" x14ac:dyDescent="0.2">
      <c r="X1834" s="112"/>
      <c r="Z1834" s="112"/>
      <c r="AA1834" s="112"/>
    </row>
    <row r="1835" spans="24:27" x14ac:dyDescent="0.2">
      <c r="X1835" s="112"/>
      <c r="Z1835" s="112"/>
      <c r="AA1835" s="112"/>
    </row>
    <row r="1836" spans="24:27" x14ac:dyDescent="0.2">
      <c r="X1836" s="112"/>
      <c r="Z1836" s="112"/>
      <c r="AA1836" s="112"/>
    </row>
    <row r="1837" spans="24:27" x14ac:dyDescent="0.2">
      <c r="X1837" s="112"/>
      <c r="Z1837" s="112"/>
      <c r="AA1837" s="112"/>
    </row>
    <row r="1838" spans="24:27" x14ac:dyDescent="0.2">
      <c r="X1838" s="112"/>
      <c r="Z1838" s="112"/>
      <c r="AA1838" s="112"/>
    </row>
    <row r="1839" spans="24:27" x14ac:dyDescent="0.2">
      <c r="X1839" s="112"/>
      <c r="Z1839" s="112"/>
      <c r="AA1839" s="112"/>
    </row>
    <row r="1840" spans="24:27" x14ac:dyDescent="0.2">
      <c r="X1840" s="112"/>
      <c r="Z1840" s="112"/>
      <c r="AA1840" s="112"/>
    </row>
    <row r="1841" spans="24:27" x14ac:dyDescent="0.2">
      <c r="X1841" s="112"/>
      <c r="Z1841" s="112"/>
      <c r="AA1841" s="112"/>
    </row>
    <row r="1842" spans="24:27" x14ac:dyDescent="0.2">
      <c r="X1842" s="112"/>
      <c r="Z1842" s="112"/>
      <c r="AA1842" s="112"/>
    </row>
    <row r="1843" spans="24:27" x14ac:dyDescent="0.2">
      <c r="X1843" s="112"/>
      <c r="Z1843" s="112"/>
      <c r="AA1843" s="112"/>
    </row>
    <row r="1844" spans="24:27" x14ac:dyDescent="0.2">
      <c r="X1844" s="112"/>
      <c r="Z1844" s="112"/>
      <c r="AA1844" s="112"/>
    </row>
    <row r="1845" spans="24:27" x14ac:dyDescent="0.2">
      <c r="X1845" s="112"/>
      <c r="Z1845" s="112"/>
      <c r="AA1845" s="112"/>
    </row>
    <row r="1846" spans="24:27" x14ac:dyDescent="0.2">
      <c r="X1846" s="112"/>
      <c r="Z1846" s="112"/>
      <c r="AA1846" s="112"/>
    </row>
    <row r="1847" spans="24:27" x14ac:dyDescent="0.2">
      <c r="X1847" s="112"/>
      <c r="Z1847" s="112"/>
      <c r="AA1847" s="112"/>
    </row>
    <row r="1848" spans="24:27" x14ac:dyDescent="0.2">
      <c r="X1848" s="112"/>
      <c r="Z1848" s="112"/>
      <c r="AA1848" s="112"/>
    </row>
    <row r="1849" spans="24:27" x14ac:dyDescent="0.2">
      <c r="X1849" s="112"/>
      <c r="Z1849" s="112"/>
      <c r="AA1849" s="112"/>
    </row>
    <row r="1850" spans="24:27" x14ac:dyDescent="0.2">
      <c r="X1850" s="112"/>
      <c r="Z1850" s="112"/>
      <c r="AA1850" s="112"/>
    </row>
    <row r="1851" spans="24:27" x14ac:dyDescent="0.2">
      <c r="X1851" s="112"/>
      <c r="Z1851" s="112"/>
      <c r="AA1851" s="112"/>
    </row>
    <row r="1852" spans="24:27" x14ac:dyDescent="0.2">
      <c r="X1852" s="112"/>
      <c r="Z1852" s="112"/>
      <c r="AA1852" s="112"/>
    </row>
    <row r="1853" spans="24:27" x14ac:dyDescent="0.2">
      <c r="X1853" s="112"/>
      <c r="Z1853" s="112"/>
      <c r="AA1853" s="112"/>
    </row>
    <row r="1854" spans="24:27" x14ac:dyDescent="0.2">
      <c r="X1854" s="112"/>
      <c r="Z1854" s="112"/>
      <c r="AA1854" s="112"/>
    </row>
    <row r="1855" spans="24:27" x14ac:dyDescent="0.2">
      <c r="X1855" s="112"/>
      <c r="Z1855" s="112"/>
      <c r="AA1855" s="112"/>
    </row>
    <row r="1856" spans="24:27" x14ac:dyDescent="0.2">
      <c r="X1856" s="112"/>
      <c r="Z1856" s="112"/>
      <c r="AA1856" s="112"/>
    </row>
    <row r="1857" spans="24:27" x14ac:dyDescent="0.2">
      <c r="X1857" s="112"/>
      <c r="Z1857" s="112"/>
      <c r="AA1857" s="112"/>
    </row>
    <row r="1858" spans="24:27" x14ac:dyDescent="0.2">
      <c r="X1858" s="112"/>
      <c r="Z1858" s="112"/>
      <c r="AA1858" s="112"/>
    </row>
    <row r="1859" spans="24:27" x14ac:dyDescent="0.2">
      <c r="X1859" s="112"/>
      <c r="Z1859" s="112"/>
      <c r="AA1859" s="112"/>
    </row>
    <row r="1860" spans="24:27" x14ac:dyDescent="0.2">
      <c r="X1860" s="112"/>
      <c r="Z1860" s="112"/>
      <c r="AA1860" s="112"/>
    </row>
    <row r="1861" spans="24:27" x14ac:dyDescent="0.2">
      <c r="X1861" s="112"/>
      <c r="Z1861" s="112"/>
      <c r="AA1861" s="112"/>
    </row>
    <row r="1862" spans="24:27" x14ac:dyDescent="0.2">
      <c r="X1862" s="112"/>
      <c r="Z1862" s="112"/>
      <c r="AA1862" s="112"/>
    </row>
    <row r="1863" spans="24:27" x14ac:dyDescent="0.2">
      <c r="X1863" s="112"/>
      <c r="Z1863" s="112"/>
      <c r="AA1863" s="112"/>
    </row>
    <row r="1864" spans="24:27" x14ac:dyDescent="0.2">
      <c r="X1864" s="112"/>
      <c r="Z1864" s="112"/>
      <c r="AA1864" s="112"/>
    </row>
    <row r="1865" spans="24:27" x14ac:dyDescent="0.2">
      <c r="X1865" s="112"/>
      <c r="Z1865" s="112"/>
      <c r="AA1865" s="112"/>
    </row>
    <row r="1866" spans="24:27" x14ac:dyDescent="0.2">
      <c r="X1866" s="112"/>
      <c r="Z1866" s="112"/>
      <c r="AA1866" s="112"/>
    </row>
    <row r="1867" spans="24:27" x14ac:dyDescent="0.2">
      <c r="X1867" s="112"/>
      <c r="Z1867" s="112"/>
      <c r="AA1867" s="112"/>
    </row>
    <row r="1868" spans="24:27" x14ac:dyDescent="0.2">
      <c r="X1868" s="112"/>
      <c r="Z1868" s="112"/>
      <c r="AA1868" s="112"/>
    </row>
    <row r="1869" spans="24:27" x14ac:dyDescent="0.2">
      <c r="X1869" s="112"/>
      <c r="Z1869" s="112"/>
      <c r="AA1869" s="112"/>
    </row>
    <row r="1870" spans="24:27" x14ac:dyDescent="0.2">
      <c r="X1870" s="112"/>
      <c r="Z1870" s="112"/>
      <c r="AA1870" s="112"/>
    </row>
    <row r="1871" spans="24:27" x14ac:dyDescent="0.2">
      <c r="X1871" s="112"/>
      <c r="Z1871" s="112"/>
      <c r="AA1871" s="112"/>
    </row>
    <row r="1872" spans="24:27" x14ac:dyDescent="0.2">
      <c r="X1872" s="112"/>
      <c r="Z1872" s="112"/>
      <c r="AA1872" s="112"/>
    </row>
    <row r="1873" spans="24:27" x14ac:dyDescent="0.2">
      <c r="X1873" s="112"/>
      <c r="Z1873" s="112"/>
      <c r="AA1873" s="112"/>
    </row>
    <row r="1874" spans="24:27" x14ac:dyDescent="0.2">
      <c r="X1874" s="112"/>
      <c r="Z1874" s="112"/>
      <c r="AA1874" s="112"/>
    </row>
    <row r="1875" spans="24:27" x14ac:dyDescent="0.2">
      <c r="X1875" s="112"/>
      <c r="Z1875" s="112"/>
      <c r="AA1875" s="112"/>
    </row>
    <row r="1876" spans="24:27" x14ac:dyDescent="0.2">
      <c r="X1876" s="112"/>
      <c r="Z1876" s="112"/>
      <c r="AA1876" s="112"/>
    </row>
    <row r="1877" spans="24:27" x14ac:dyDescent="0.2">
      <c r="X1877" s="112"/>
      <c r="Z1877" s="112"/>
      <c r="AA1877" s="112"/>
    </row>
    <row r="1878" spans="24:27" x14ac:dyDescent="0.2">
      <c r="X1878" s="112"/>
      <c r="Z1878" s="112"/>
      <c r="AA1878" s="112"/>
    </row>
    <row r="1879" spans="24:27" x14ac:dyDescent="0.2">
      <c r="X1879" s="112"/>
      <c r="Z1879" s="112"/>
      <c r="AA1879" s="112"/>
    </row>
    <row r="1880" spans="24:27" x14ac:dyDescent="0.2">
      <c r="X1880" s="112"/>
      <c r="Z1880" s="112"/>
      <c r="AA1880" s="112"/>
    </row>
    <row r="1881" spans="24:27" x14ac:dyDescent="0.2">
      <c r="X1881" s="112"/>
      <c r="Z1881" s="112"/>
      <c r="AA1881" s="112"/>
    </row>
    <row r="1882" spans="24:27" x14ac:dyDescent="0.2">
      <c r="X1882" s="112"/>
      <c r="Z1882" s="112"/>
      <c r="AA1882" s="112"/>
    </row>
    <row r="1883" spans="24:27" x14ac:dyDescent="0.2">
      <c r="X1883" s="112"/>
      <c r="Z1883" s="112"/>
      <c r="AA1883" s="112"/>
    </row>
    <row r="1884" spans="24:27" x14ac:dyDescent="0.2">
      <c r="X1884" s="112"/>
      <c r="Z1884" s="112"/>
      <c r="AA1884" s="112"/>
    </row>
    <row r="1885" spans="24:27" x14ac:dyDescent="0.2">
      <c r="X1885" s="112"/>
      <c r="Z1885" s="112"/>
      <c r="AA1885" s="112"/>
    </row>
    <row r="1886" spans="24:27" x14ac:dyDescent="0.2">
      <c r="X1886" s="112"/>
      <c r="Z1886" s="112"/>
      <c r="AA1886" s="112"/>
    </row>
    <row r="1887" spans="24:27" x14ac:dyDescent="0.2">
      <c r="X1887" s="112"/>
      <c r="Z1887" s="112"/>
      <c r="AA1887" s="112"/>
    </row>
    <row r="1888" spans="24:27" x14ac:dyDescent="0.2">
      <c r="X1888" s="112"/>
      <c r="Z1888" s="112"/>
      <c r="AA1888" s="112"/>
    </row>
    <row r="1889" spans="24:27" x14ac:dyDescent="0.2">
      <c r="X1889" s="112"/>
      <c r="Z1889" s="112"/>
      <c r="AA1889" s="112"/>
    </row>
    <row r="1890" spans="24:27" x14ac:dyDescent="0.2">
      <c r="X1890" s="112"/>
      <c r="Z1890" s="112"/>
      <c r="AA1890" s="112"/>
    </row>
    <row r="1891" spans="24:27" x14ac:dyDescent="0.2">
      <c r="X1891" s="112"/>
      <c r="Z1891" s="112"/>
      <c r="AA1891" s="112"/>
    </row>
    <row r="1892" spans="24:27" x14ac:dyDescent="0.2">
      <c r="X1892" s="112"/>
      <c r="Z1892" s="112"/>
      <c r="AA1892" s="112"/>
    </row>
    <row r="1893" spans="24:27" x14ac:dyDescent="0.2">
      <c r="X1893" s="112"/>
      <c r="Z1893" s="112"/>
      <c r="AA1893" s="112"/>
    </row>
    <row r="1894" spans="24:27" x14ac:dyDescent="0.2">
      <c r="X1894" s="112"/>
      <c r="Z1894" s="112"/>
      <c r="AA1894" s="112"/>
    </row>
    <row r="1895" spans="24:27" x14ac:dyDescent="0.2">
      <c r="X1895" s="112"/>
      <c r="Z1895" s="112"/>
      <c r="AA1895" s="112"/>
    </row>
    <row r="1896" spans="24:27" x14ac:dyDescent="0.2">
      <c r="X1896" s="112"/>
      <c r="Z1896" s="112"/>
      <c r="AA1896" s="112"/>
    </row>
    <row r="1897" spans="24:27" x14ac:dyDescent="0.2">
      <c r="X1897" s="112"/>
      <c r="Z1897" s="112"/>
      <c r="AA1897" s="112"/>
    </row>
    <row r="1898" spans="24:27" x14ac:dyDescent="0.2">
      <c r="X1898" s="112"/>
      <c r="Z1898" s="112"/>
      <c r="AA1898" s="112"/>
    </row>
    <row r="1899" spans="24:27" x14ac:dyDescent="0.2">
      <c r="X1899" s="112"/>
      <c r="Z1899" s="112"/>
      <c r="AA1899" s="112"/>
    </row>
    <row r="1900" spans="24:27" x14ac:dyDescent="0.2">
      <c r="X1900" s="112"/>
      <c r="Z1900" s="112"/>
      <c r="AA1900" s="112"/>
    </row>
    <row r="1901" spans="24:27" x14ac:dyDescent="0.2">
      <c r="X1901" s="112"/>
      <c r="Z1901" s="112"/>
      <c r="AA1901" s="112"/>
    </row>
    <row r="1902" spans="24:27" x14ac:dyDescent="0.2">
      <c r="X1902" s="112"/>
      <c r="Z1902" s="112"/>
      <c r="AA1902" s="112"/>
    </row>
    <row r="1903" spans="24:27" x14ac:dyDescent="0.2">
      <c r="X1903" s="112"/>
      <c r="Z1903" s="112"/>
      <c r="AA1903" s="112"/>
    </row>
    <row r="1904" spans="24:27" x14ac:dyDescent="0.2">
      <c r="X1904" s="112"/>
      <c r="Z1904" s="112"/>
      <c r="AA1904" s="112"/>
    </row>
    <row r="1905" spans="24:27" x14ac:dyDescent="0.2">
      <c r="X1905" s="112"/>
      <c r="Z1905" s="112"/>
      <c r="AA1905" s="112"/>
    </row>
    <row r="1906" spans="24:27" x14ac:dyDescent="0.2">
      <c r="X1906" s="112"/>
      <c r="Z1906" s="112"/>
      <c r="AA1906" s="112"/>
    </row>
    <row r="1907" spans="24:27" x14ac:dyDescent="0.2">
      <c r="X1907" s="112"/>
      <c r="Z1907" s="112"/>
      <c r="AA1907" s="112"/>
    </row>
    <row r="1908" spans="24:27" x14ac:dyDescent="0.2">
      <c r="X1908" s="112"/>
      <c r="Z1908" s="112"/>
      <c r="AA1908" s="112"/>
    </row>
    <row r="1909" spans="24:27" x14ac:dyDescent="0.2">
      <c r="X1909" s="112"/>
      <c r="Z1909" s="112"/>
      <c r="AA1909" s="112"/>
    </row>
    <row r="1910" spans="24:27" x14ac:dyDescent="0.2">
      <c r="X1910" s="112"/>
      <c r="Z1910" s="112"/>
      <c r="AA1910" s="112"/>
    </row>
    <row r="1911" spans="24:27" x14ac:dyDescent="0.2">
      <c r="X1911" s="112"/>
      <c r="Z1911" s="112"/>
      <c r="AA1911" s="112"/>
    </row>
    <row r="1912" spans="24:27" x14ac:dyDescent="0.2">
      <c r="X1912" s="112"/>
      <c r="Z1912" s="112"/>
      <c r="AA1912" s="112"/>
    </row>
    <row r="1913" spans="24:27" x14ac:dyDescent="0.2">
      <c r="X1913" s="112"/>
      <c r="Z1913" s="112"/>
      <c r="AA1913" s="112"/>
    </row>
    <row r="1914" spans="24:27" x14ac:dyDescent="0.2">
      <c r="X1914" s="112"/>
      <c r="Z1914" s="112"/>
      <c r="AA1914" s="112"/>
    </row>
    <row r="1915" spans="24:27" x14ac:dyDescent="0.2">
      <c r="X1915" s="112"/>
      <c r="Z1915" s="112"/>
      <c r="AA1915" s="112"/>
    </row>
    <row r="1916" spans="24:27" x14ac:dyDescent="0.2">
      <c r="X1916" s="112"/>
      <c r="Z1916" s="112"/>
      <c r="AA1916" s="112"/>
    </row>
    <row r="1917" spans="24:27" x14ac:dyDescent="0.2">
      <c r="X1917" s="112"/>
      <c r="Z1917" s="112"/>
      <c r="AA1917" s="112"/>
    </row>
    <row r="1918" spans="24:27" x14ac:dyDescent="0.2">
      <c r="X1918" s="112"/>
      <c r="Z1918" s="112"/>
      <c r="AA1918" s="112"/>
    </row>
    <row r="1919" spans="24:27" x14ac:dyDescent="0.2">
      <c r="X1919" s="112"/>
      <c r="Z1919" s="112"/>
      <c r="AA1919" s="112"/>
    </row>
    <row r="1920" spans="24:27" x14ac:dyDescent="0.2">
      <c r="X1920" s="112"/>
      <c r="Z1920" s="112"/>
      <c r="AA1920" s="112"/>
    </row>
    <row r="1921" spans="24:27" x14ac:dyDescent="0.2">
      <c r="X1921" s="112"/>
      <c r="Z1921" s="112"/>
      <c r="AA1921" s="112"/>
    </row>
    <row r="1922" spans="24:27" x14ac:dyDescent="0.2">
      <c r="X1922" s="112"/>
      <c r="Z1922" s="112"/>
      <c r="AA1922" s="112"/>
    </row>
    <row r="1923" spans="24:27" x14ac:dyDescent="0.2">
      <c r="X1923" s="112"/>
      <c r="Z1923" s="112"/>
      <c r="AA1923" s="112"/>
    </row>
    <row r="1924" spans="24:27" x14ac:dyDescent="0.2">
      <c r="X1924" s="112"/>
      <c r="Z1924" s="112"/>
      <c r="AA1924" s="112"/>
    </row>
    <row r="1925" spans="24:27" x14ac:dyDescent="0.2">
      <c r="X1925" s="112"/>
      <c r="Z1925" s="112"/>
      <c r="AA1925" s="112"/>
    </row>
    <row r="1926" spans="24:27" x14ac:dyDescent="0.2">
      <c r="X1926" s="112"/>
      <c r="Z1926" s="112"/>
      <c r="AA1926" s="112"/>
    </row>
    <row r="1927" spans="24:27" x14ac:dyDescent="0.2">
      <c r="X1927" s="112"/>
      <c r="Z1927" s="112"/>
      <c r="AA1927" s="112"/>
    </row>
    <row r="1928" spans="24:27" x14ac:dyDescent="0.2">
      <c r="X1928" s="112"/>
      <c r="Z1928" s="112"/>
      <c r="AA1928" s="112"/>
    </row>
    <row r="1929" spans="24:27" x14ac:dyDescent="0.2">
      <c r="X1929" s="112"/>
      <c r="Z1929" s="112"/>
      <c r="AA1929" s="112"/>
    </row>
    <row r="1930" spans="24:27" x14ac:dyDescent="0.2">
      <c r="X1930" s="112"/>
      <c r="Z1930" s="112"/>
      <c r="AA1930" s="112"/>
    </row>
    <row r="1931" spans="24:27" x14ac:dyDescent="0.2">
      <c r="X1931" s="112"/>
      <c r="Z1931" s="112"/>
      <c r="AA1931" s="112"/>
    </row>
    <row r="1932" spans="24:27" x14ac:dyDescent="0.2">
      <c r="X1932" s="112"/>
      <c r="Z1932" s="112"/>
      <c r="AA1932" s="112"/>
    </row>
    <row r="1933" spans="24:27" x14ac:dyDescent="0.2">
      <c r="X1933" s="112"/>
      <c r="Z1933" s="112"/>
      <c r="AA1933" s="112"/>
    </row>
    <row r="1934" spans="24:27" x14ac:dyDescent="0.2">
      <c r="X1934" s="112"/>
      <c r="Z1934" s="112"/>
      <c r="AA1934" s="112"/>
    </row>
    <row r="1935" spans="24:27" x14ac:dyDescent="0.2">
      <c r="X1935" s="112"/>
      <c r="Z1935" s="112"/>
      <c r="AA1935" s="112"/>
    </row>
    <row r="1936" spans="24:27" x14ac:dyDescent="0.2">
      <c r="X1936" s="112"/>
      <c r="Z1936" s="112"/>
      <c r="AA1936" s="112"/>
    </row>
    <row r="1937" spans="24:27" x14ac:dyDescent="0.2">
      <c r="X1937" s="112"/>
      <c r="Z1937" s="112"/>
      <c r="AA1937" s="112"/>
    </row>
    <row r="1938" spans="24:27" x14ac:dyDescent="0.2">
      <c r="X1938" s="112"/>
      <c r="Z1938" s="112"/>
      <c r="AA1938" s="112"/>
    </row>
    <row r="1939" spans="24:27" x14ac:dyDescent="0.2">
      <c r="X1939" s="112"/>
      <c r="Z1939" s="112"/>
      <c r="AA1939" s="112"/>
    </row>
    <row r="1940" spans="24:27" x14ac:dyDescent="0.2">
      <c r="X1940" s="112"/>
      <c r="Z1940" s="112"/>
      <c r="AA1940" s="112"/>
    </row>
    <row r="1941" spans="24:27" x14ac:dyDescent="0.2">
      <c r="X1941" s="112"/>
      <c r="Z1941" s="112"/>
      <c r="AA1941" s="112"/>
    </row>
    <row r="1942" spans="24:27" x14ac:dyDescent="0.2">
      <c r="X1942" s="112"/>
      <c r="Z1942" s="112"/>
      <c r="AA1942" s="112"/>
    </row>
    <row r="1943" spans="24:27" x14ac:dyDescent="0.2">
      <c r="X1943" s="112"/>
      <c r="Z1943" s="112"/>
      <c r="AA1943" s="112"/>
    </row>
    <row r="1944" spans="24:27" x14ac:dyDescent="0.2">
      <c r="X1944" s="112"/>
      <c r="Z1944" s="112"/>
      <c r="AA1944" s="112"/>
    </row>
    <row r="1945" spans="24:27" x14ac:dyDescent="0.2">
      <c r="X1945" s="112"/>
      <c r="Z1945" s="112"/>
      <c r="AA1945" s="112"/>
    </row>
    <row r="1946" spans="24:27" x14ac:dyDescent="0.2">
      <c r="X1946" s="112"/>
      <c r="Z1946" s="112"/>
      <c r="AA1946" s="112"/>
    </row>
    <row r="1947" spans="24:27" x14ac:dyDescent="0.2">
      <c r="X1947" s="112"/>
      <c r="Z1947" s="112"/>
      <c r="AA1947" s="112"/>
    </row>
    <row r="1948" spans="24:27" x14ac:dyDescent="0.2">
      <c r="X1948" s="112"/>
      <c r="Z1948" s="112"/>
      <c r="AA1948" s="112"/>
    </row>
    <row r="1949" spans="24:27" x14ac:dyDescent="0.2">
      <c r="X1949" s="112"/>
      <c r="Z1949" s="112"/>
      <c r="AA1949" s="112"/>
    </row>
    <row r="1950" spans="24:27" x14ac:dyDescent="0.2">
      <c r="X1950" s="112"/>
      <c r="Z1950" s="112"/>
      <c r="AA1950" s="112"/>
    </row>
    <row r="1951" spans="24:27" x14ac:dyDescent="0.2">
      <c r="X1951" s="112"/>
      <c r="Z1951" s="112"/>
      <c r="AA1951" s="112"/>
    </row>
    <row r="1952" spans="24:27" x14ac:dyDescent="0.2">
      <c r="X1952" s="112"/>
      <c r="Z1952" s="112"/>
      <c r="AA1952" s="112"/>
    </row>
    <row r="1953" spans="24:27" x14ac:dyDescent="0.2">
      <c r="X1953" s="112"/>
      <c r="Z1953" s="112"/>
      <c r="AA1953" s="112"/>
    </row>
    <row r="1954" spans="24:27" x14ac:dyDescent="0.2">
      <c r="X1954" s="112"/>
      <c r="Z1954" s="112"/>
      <c r="AA1954" s="112"/>
    </row>
    <row r="1955" spans="24:27" x14ac:dyDescent="0.2">
      <c r="X1955" s="112"/>
      <c r="Z1955" s="112"/>
      <c r="AA1955" s="112"/>
    </row>
    <row r="1956" spans="24:27" x14ac:dyDescent="0.2">
      <c r="X1956" s="112"/>
      <c r="Z1956" s="112"/>
      <c r="AA1956" s="112"/>
    </row>
    <row r="1957" spans="24:27" x14ac:dyDescent="0.2">
      <c r="X1957" s="112"/>
      <c r="Z1957" s="112"/>
      <c r="AA1957" s="112"/>
    </row>
    <row r="1958" spans="24:27" x14ac:dyDescent="0.2">
      <c r="X1958" s="112"/>
      <c r="Z1958" s="112"/>
      <c r="AA1958" s="112"/>
    </row>
    <row r="1959" spans="24:27" x14ac:dyDescent="0.2">
      <c r="X1959" s="112"/>
      <c r="Z1959" s="112"/>
      <c r="AA1959" s="112"/>
    </row>
    <row r="1960" spans="24:27" x14ac:dyDescent="0.2">
      <c r="X1960" s="112"/>
      <c r="Z1960" s="112"/>
      <c r="AA1960" s="112"/>
    </row>
    <row r="1961" spans="24:27" x14ac:dyDescent="0.2">
      <c r="X1961" s="112"/>
      <c r="Z1961" s="112"/>
      <c r="AA1961" s="112"/>
    </row>
    <row r="1962" spans="24:27" x14ac:dyDescent="0.2">
      <c r="X1962" s="112"/>
      <c r="Z1962" s="112"/>
      <c r="AA1962" s="112"/>
    </row>
    <row r="1963" spans="24:27" x14ac:dyDescent="0.2">
      <c r="X1963" s="112"/>
      <c r="Z1963" s="112"/>
      <c r="AA1963" s="112"/>
    </row>
    <row r="1964" spans="24:27" x14ac:dyDescent="0.2">
      <c r="X1964" s="112"/>
      <c r="Z1964" s="112"/>
      <c r="AA1964" s="112"/>
    </row>
    <row r="1965" spans="24:27" x14ac:dyDescent="0.2">
      <c r="X1965" s="112"/>
      <c r="Z1965" s="112"/>
      <c r="AA1965" s="112"/>
    </row>
    <row r="1966" spans="24:27" x14ac:dyDescent="0.2">
      <c r="X1966" s="112"/>
      <c r="Z1966" s="112"/>
      <c r="AA1966" s="112"/>
    </row>
    <row r="1967" spans="24:27" x14ac:dyDescent="0.2">
      <c r="X1967" s="112"/>
      <c r="Z1967" s="112"/>
      <c r="AA1967" s="112"/>
    </row>
    <row r="1968" spans="24:27" x14ac:dyDescent="0.2">
      <c r="X1968" s="112"/>
      <c r="Z1968" s="112"/>
      <c r="AA1968" s="112"/>
    </row>
    <row r="1969" spans="24:27" x14ac:dyDescent="0.2">
      <c r="X1969" s="112"/>
      <c r="Z1969" s="112"/>
      <c r="AA1969" s="112"/>
    </row>
    <row r="1970" spans="24:27" x14ac:dyDescent="0.2">
      <c r="X1970" s="112"/>
      <c r="Z1970" s="112"/>
      <c r="AA1970" s="112"/>
    </row>
    <row r="1971" spans="24:27" x14ac:dyDescent="0.2">
      <c r="X1971" s="112"/>
      <c r="Z1971" s="112"/>
      <c r="AA1971" s="112"/>
    </row>
    <row r="1972" spans="24:27" x14ac:dyDescent="0.2">
      <c r="X1972" s="112"/>
      <c r="Z1972" s="112"/>
      <c r="AA1972" s="112"/>
    </row>
    <row r="1973" spans="24:27" x14ac:dyDescent="0.2">
      <c r="X1973" s="112"/>
      <c r="Z1973" s="112"/>
      <c r="AA1973" s="112"/>
    </row>
    <row r="1974" spans="24:27" x14ac:dyDescent="0.2">
      <c r="X1974" s="112"/>
      <c r="Z1974" s="112"/>
      <c r="AA1974" s="112"/>
    </row>
    <row r="1975" spans="24:27" x14ac:dyDescent="0.2">
      <c r="X1975" s="112"/>
      <c r="Z1975" s="112"/>
      <c r="AA1975" s="112"/>
    </row>
    <row r="1976" spans="24:27" x14ac:dyDescent="0.2">
      <c r="X1976" s="112"/>
      <c r="Z1976" s="112"/>
      <c r="AA1976" s="112"/>
    </row>
    <row r="1977" spans="24:27" x14ac:dyDescent="0.2">
      <c r="X1977" s="112"/>
      <c r="Z1977" s="112"/>
      <c r="AA1977" s="112"/>
    </row>
    <row r="1978" spans="24:27" x14ac:dyDescent="0.2">
      <c r="X1978" s="112"/>
      <c r="Z1978" s="112"/>
      <c r="AA1978" s="112"/>
    </row>
    <row r="1979" spans="24:27" x14ac:dyDescent="0.2">
      <c r="X1979" s="112"/>
      <c r="Z1979" s="112"/>
      <c r="AA1979" s="112"/>
    </row>
    <row r="1980" spans="24:27" x14ac:dyDescent="0.2">
      <c r="X1980" s="112"/>
      <c r="Z1980" s="112"/>
      <c r="AA1980" s="112"/>
    </row>
    <row r="1981" spans="24:27" x14ac:dyDescent="0.2">
      <c r="X1981" s="112"/>
      <c r="Z1981" s="112"/>
      <c r="AA1981" s="112"/>
    </row>
    <row r="1982" spans="24:27" x14ac:dyDescent="0.2">
      <c r="X1982" s="112"/>
      <c r="Z1982" s="112"/>
      <c r="AA1982" s="112"/>
    </row>
    <row r="1983" spans="24:27" x14ac:dyDescent="0.2">
      <c r="X1983" s="112"/>
      <c r="Z1983" s="112"/>
      <c r="AA1983" s="112"/>
    </row>
    <row r="1984" spans="24:27" x14ac:dyDescent="0.2">
      <c r="X1984" s="112"/>
      <c r="Z1984" s="112"/>
      <c r="AA1984" s="112"/>
    </row>
    <row r="1985" spans="24:27" x14ac:dyDescent="0.2">
      <c r="X1985" s="112"/>
      <c r="Z1985" s="112"/>
      <c r="AA1985" s="112"/>
    </row>
    <row r="1986" spans="24:27" x14ac:dyDescent="0.2">
      <c r="X1986" s="112"/>
      <c r="Z1986" s="112"/>
      <c r="AA1986" s="112"/>
    </row>
    <row r="1987" spans="24:27" x14ac:dyDescent="0.2">
      <c r="X1987" s="112"/>
      <c r="Z1987" s="112"/>
      <c r="AA1987" s="112"/>
    </row>
    <row r="1988" spans="24:27" x14ac:dyDescent="0.2">
      <c r="X1988" s="112"/>
      <c r="Z1988" s="112"/>
      <c r="AA1988" s="112"/>
    </row>
    <row r="1989" spans="24:27" x14ac:dyDescent="0.2">
      <c r="X1989" s="112"/>
      <c r="Z1989" s="112"/>
      <c r="AA1989" s="112"/>
    </row>
    <row r="1990" spans="24:27" x14ac:dyDescent="0.2">
      <c r="X1990" s="112"/>
      <c r="Z1990" s="112"/>
      <c r="AA1990" s="112"/>
    </row>
    <row r="1991" spans="24:27" x14ac:dyDescent="0.2">
      <c r="X1991" s="112"/>
      <c r="Z1991" s="112"/>
      <c r="AA1991" s="112"/>
    </row>
    <row r="1992" spans="24:27" x14ac:dyDescent="0.2">
      <c r="X1992" s="112"/>
      <c r="Z1992" s="112"/>
      <c r="AA1992" s="112"/>
    </row>
    <row r="1993" spans="24:27" x14ac:dyDescent="0.2">
      <c r="X1993" s="112"/>
      <c r="Z1993" s="112"/>
      <c r="AA1993" s="112"/>
    </row>
    <row r="1994" spans="24:27" x14ac:dyDescent="0.2">
      <c r="X1994" s="112"/>
      <c r="Z1994" s="112"/>
      <c r="AA1994" s="112"/>
    </row>
    <row r="1995" spans="24:27" x14ac:dyDescent="0.2">
      <c r="X1995" s="112"/>
      <c r="Z1995" s="112"/>
      <c r="AA1995" s="112"/>
    </row>
    <row r="1996" spans="24:27" x14ac:dyDescent="0.2">
      <c r="X1996" s="112"/>
      <c r="Z1996" s="112"/>
      <c r="AA1996" s="112"/>
    </row>
    <row r="1997" spans="24:27" x14ac:dyDescent="0.2">
      <c r="X1997" s="112"/>
      <c r="Z1997" s="112"/>
      <c r="AA1997" s="112"/>
    </row>
    <row r="1998" spans="24:27" x14ac:dyDescent="0.2">
      <c r="X1998" s="112"/>
      <c r="Z1998" s="112"/>
      <c r="AA1998" s="112"/>
    </row>
    <row r="1999" spans="24:27" x14ac:dyDescent="0.2">
      <c r="X1999" s="112"/>
      <c r="Z1999" s="112"/>
      <c r="AA1999" s="112"/>
    </row>
    <row r="2000" spans="24:27" x14ac:dyDescent="0.2">
      <c r="X2000" s="112"/>
      <c r="Z2000" s="112"/>
      <c r="AA2000" s="112"/>
    </row>
    <row r="2001" spans="24:27" x14ac:dyDescent="0.2">
      <c r="X2001" s="112"/>
      <c r="Z2001" s="112"/>
      <c r="AA2001" s="112"/>
    </row>
    <row r="2002" spans="24:27" x14ac:dyDescent="0.2">
      <c r="X2002" s="112"/>
      <c r="Z2002" s="112"/>
      <c r="AA2002" s="112"/>
    </row>
    <row r="2003" spans="24:27" x14ac:dyDescent="0.2">
      <c r="X2003" s="112"/>
      <c r="Z2003" s="112"/>
      <c r="AA2003" s="112"/>
    </row>
    <row r="2004" spans="24:27" x14ac:dyDescent="0.2">
      <c r="X2004" s="112"/>
      <c r="Z2004" s="112"/>
      <c r="AA2004" s="112"/>
    </row>
    <row r="2005" spans="24:27" x14ac:dyDescent="0.2">
      <c r="X2005" s="112"/>
      <c r="Z2005" s="112"/>
      <c r="AA2005" s="112"/>
    </row>
    <row r="2006" spans="24:27" x14ac:dyDescent="0.2">
      <c r="X2006" s="112"/>
      <c r="Z2006" s="112"/>
      <c r="AA2006" s="112"/>
    </row>
    <row r="2007" spans="24:27" x14ac:dyDescent="0.2">
      <c r="X2007" s="112"/>
      <c r="Z2007" s="112"/>
      <c r="AA2007" s="112"/>
    </row>
    <row r="2008" spans="24:27" x14ac:dyDescent="0.2">
      <c r="X2008" s="112"/>
      <c r="Z2008" s="112"/>
      <c r="AA2008" s="112"/>
    </row>
    <row r="2009" spans="24:27" x14ac:dyDescent="0.2">
      <c r="X2009" s="112"/>
      <c r="Z2009" s="112"/>
      <c r="AA2009" s="112"/>
    </row>
    <row r="2010" spans="24:27" x14ac:dyDescent="0.2">
      <c r="X2010" s="112"/>
      <c r="Z2010" s="112"/>
      <c r="AA2010" s="112"/>
    </row>
    <row r="2011" spans="24:27" x14ac:dyDescent="0.2">
      <c r="X2011" s="112"/>
      <c r="Z2011" s="112"/>
      <c r="AA2011" s="112"/>
    </row>
    <row r="2012" spans="24:27" x14ac:dyDescent="0.2">
      <c r="X2012" s="112"/>
      <c r="Z2012" s="112"/>
      <c r="AA2012" s="112"/>
    </row>
    <row r="2013" spans="24:27" x14ac:dyDescent="0.2">
      <c r="X2013" s="112"/>
      <c r="Z2013" s="112"/>
      <c r="AA2013" s="112"/>
    </row>
    <row r="2014" spans="24:27" x14ac:dyDescent="0.2">
      <c r="X2014" s="112"/>
      <c r="Z2014" s="112"/>
      <c r="AA2014" s="112"/>
    </row>
    <row r="2015" spans="24:27" x14ac:dyDescent="0.2">
      <c r="X2015" s="112"/>
      <c r="Z2015" s="112"/>
      <c r="AA2015" s="112"/>
    </row>
    <row r="2016" spans="24:27" x14ac:dyDescent="0.2">
      <c r="X2016" s="112"/>
      <c r="Z2016" s="112"/>
      <c r="AA2016" s="112"/>
    </row>
    <row r="2017" spans="24:27" x14ac:dyDescent="0.2">
      <c r="X2017" s="112"/>
      <c r="Z2017" s="112"/>
      <c r="AA2017" s="112"/>
    </row>
    <row r="2018" spans="24:27" x14ac:dyDescent="0.2">
      <c r="X2018" s="112"/>
      <c r="Z2018" s="112"/>
      <c r="AA2018" s="112"/>
    </row>
    <row r="2019" spans="24:27" x14ac:dyDescent="0.2">
      <c r="X2019" s="112"/>
      <c r="Z2019" s="112"/>
      <c r="AA2019" s="112"/>
    </row>
    <row r="2020" spans="24:27" x14ac:dyDescent="0.2">
      <c r="X2020" s="112"/>
      <c r="Z2020" s="112"/>
      <c r="AA2020" s="112"/>
    </row>
    <row r="2021" spans="24:27" x14ac:dyDescent="0.2">
      <c r="X2021" s="112"/>
      <c r="Z2021" s="112"/>
      <c r="AA2021" s="112"/>
    </row>
    <row r="2022" spans="24:27" x14ac:dyDescent="0.2">
      <c r="X2022" s="112"/>
      <c r="Z2022" s="112"/>
      <c r="AA2022" s="112"/>
    </row>
    <row r="2023" spans="24:27" x14ac:dyDescent="0.2">
      <c r="X2023" s="112"/>
      <c r="Z2023" s="112"/>
      <c r="AA2023" s="112"/>
    </row>
    <row r="2024" spans="24:27" x14ac:dyDescent="0.2">
      <c r="X2024" s="112"/>
      <c r="Z2024" s="112"/>
      <c r="AA2024" s="112"/>
    </row>
    <row r="2025" spans="24:27" x14ac:dyDescent="0.2">
      <c r="X2025" s="112"/>
      <c r="Z2025" s="112"/>
      <c r="AA2025" s="112"/>
    </row>
    <row r="2026" spans="24:27" x14ac:dyDescent="0.2">
      <c r="X2026" s="112"/>
      <c r="Z2026" s="112"/>
      <c r="AA2026" s="112"/>
    </row>
    <row r="2027" spans="24:27" x14ac:dyDescent="0.2">
      <c r="X2027" s="112"/>
      <c r="Z2027" s="112"/>
      <c r="AA2027" s="112"/>
    </row>
    <row r="2028" spans="24:27" x14ac:dyDescent="0.2">
      <c r="X2028" s="112"/>
      <c r="Z2028" s="112"/>
      <c r="AA2028" s="112"/>
    </row>
    <row r="2029" spans="24:27" x14ac:dyDescent="0.2">
      <c r="X2029" s="112"/>
      <c r="Z2029" s="112"/>
      <c r="AA2029" s="112"/>
    </row>
    <row r="2030" spans="24:27" x14ac:dyDescent="0.2">
      <c r="X2030" s="112"/>
      <c r="Z2030" s="112"/>
      <c r="AA2030" s="112"/>
    </row>
    <row r="2031" spans="24:27" x14ac:dyDescent="0.2">
      <c r="X2031" s="112"/>
      <c r="Z2031" s="112"/>
      <c r="AA2031" s="112"/>
    </row>
    <row r="2032" spans="24:27" x14ac:dyDescent="0.2">
      <c r="X2032" s="112"/>
      <c r="Z2032" s="112"/>
      <c r="AA2032" s="112"/>
    </row>
    <row r="2033" spans="24:27" x14ac:dyDescent="0.2">
      <c r="X2033" s="112"/>
      <c r="Z2033" s="112"/>
      <c r="AA2033" s="112"/>
    </row>
    <row r="2034" spans="24:27" x14ac:dyDescent="0.2">
      <c r="X2034" s="112"/>
      <c r="Z2034" s="112"/>
      <c r="AA2034" s="112"/>
    </row>
    <row r="2035" spans="24:27" x14ac:dyDescent="0.2">
      <c r="X2035" s="112"/>
      <c r="Z2035" s="112"/>
      <c r="AA2035" s="112"/>
    </row>
    <row r="2036" spans="24:27" x14ac:dyDescent="0.2">
      <c r="X2036" s="112"/>
      <c r="Z2036" s="112"/>
      <c r="AA2036" s="112"/>
    </row>
    <row r="2037" spans="24:27" x14ac:dyDescent="0.2">
      <c r="X2037" s="112"/>
      <c r="Z2037" s="112"/>
      <c r="AA2037" s="112"/>
    </row>
    <row r="2038" spans="24:27" x14ac:dyDescent="0.2">
      <c r="X2038" s="112"/>
      <c r="Z2038" s="112"/>
      <c r="AA2038" s="112"/>
    </row>
    <row r="2039" spans="24:27" x14ac:dyDescent="0.2">
      <c r="X2039" s="112"/>
      <c r="Z2039" s="112"/>
      <c r="AA2039" s="112"/>
    </row>
    <row r="2040" spans="24:27" x14ac:dyDescent="0.2">
      <c r="X2040" s="112"/>
      <c r="Z2040" s="112"/>
      <c r="AA2040" s="112"/>
    </row>
    <row r="2041" spans="24:27" x14ac:dyDescent="0.2">
      <c r="X2041" s="112"/>
      <c r="Z2041" s="112"/>
      <c r="AA2041" s="112"/>
    </row>
    <row r="2042" spans="24:27" x14ac:dyDescent="0.2">
      <c r="X2042" s="112"/>
      <c r="Z2042" s="112"/>
      <c r="AA2042" s="112"/>
    </row>
    <row r="2043" spans="24:27" x14ac:dyDescent="0.2">
      <c r="X2043" s="112"/>
      <c r="Z2043" s="112"/>
      <c r="AA2043" s="112"/>
    </row>
    <row r="2044" spans="24:27" x14ac:dyDescent="0.2">
      <c r="X2044" s="112"/>
      <c r="Z2044" s="112"/>
      <c r="AA2044" s="112"/>
    </row>
    <row r="2045" spans="24:27" x14ac:dyDescent="0.2">
      <c r="X2045" s="112"/>
      <c r="Z2045" s="112"/>
      <c r="AA2045" s="112"/>
    </row>
    <row r="2046" spans="24:27" x14ac:dyDescent="0.2">
      <c r="X2046" s="112"/>
      <c r="Z2046" s="112"/>
      <c r="AA2046" s="112"/>
    </row>
    <row r="2047" spans="24:27" x14ac:dyDescent="0.2">
      <c r="X2047" s="112"/>
      <c r="Z2047" s="112"/>
      <c r="AA2047" s="112"/>
    </row>
    <row r="2048" spans="24:27" x14ac:dyDescent="0.2">
      <c r="X2048" s="112"/>
      <c r="Z2048" s="112"/>
      <c r="AA2048" s="112"/>
    </row>
    <row r="2049" spans="24:27" x14ac:dyDescent="0.2">
      <c r="X2049" s="112"/>
      <c r="Z2049" s="112"/>
      <c r="AA2049" s="112"/>
    </row>
    <row r="2050" spans="24:27" x14ac:dyDescent="0.2">
      <c r="X2050" s="112"/>
      <c r="Z2050" s="112"/>
      <c r="AA2050" s="112"/>
    </row>
    <row r="2051" spans="24:27" x14ac:dyDescent="0.2">
      <c r="X2051" s="112"/>
      <c r="Z2051" s="112"/>
      <c r="AA2051" s="112"/>
    </row>
    <row r="2052" spans="24:27" x14ac:dyDescent="0.2">
      <c r="X2052" s="112"/>
      <c r="Z2052" s="112"/>
      <c r="AA2052" s="112"/>
    </row>
    <row r="2053" spans="24:27" x14ac:dyDescent="0.2">
      <c r="X2053" s="112"/>
      <c r="Z2053" s="112"/>
      <c r="AA2053" s="112"/>
    </row>
    <row r="2054" spans="24:27" x14ac:dyDescent="0.2">
      <c r="X2054" s="112"/>
      <c r="Z2054" s="112"/>
      <c r="AA2054" s="112"/>
    </row>
    <row r="2055" spans="24:27" x14ac:dyDescent="0.2">
      <c r="X2055" s="112"/>
      <c r="Z2055" s="112"/>
      <c r="AA2055" s="112"/>
    </row>
    <row r="2056" spans="24:27" x14ac:dyDescent="0.2">
      <c r="X2056" s="112"/>
      <c r="Z2056" s="112"/>
      <c r="AA2056" s="112"/>
    </row>
    <row r="2057" spans="24:27" x14ac:dyDescent="0.2">
      <c r="X2057" s="112"/>
      <c r="Z2057" s="112"/>
      <c r="AA2057" s="112"/>
    </row>
    <row r="2058" spans="24:27" x14ac:dyDescent="0.2">
      <c r="X2058" s="112"/>
      <c r="Z2058" s="112"/>
      <c r="AA2058" s="112"/>
    </row>
    <row r="2059" spans="24:27" x14ac:dyDescent="0.2">
      <c r="X2059" s="112"/>
      <c r="Z2059" s="112"/>
      <c r="AA2059" s="112"/>
    </row>
    <row r="2060" spans="24:27" x14ac:dyDescent="0.2">
      <c r="X2060" s="112"/>
      <c r="Z2060" s="112"/>
      <c r="AA2060" s="112"/>
    </row>
    <row r="2061" spans="24:27" x14ac:dyDescent="0.2">
      <c r="X2061" s="112"/>
      <c r="Z2061" s="112"/>
      <c r="AA2061" s="112"/>
    </row>
    <row r="2062" spans="24:27" x14ac:dyDescent="0.2">
      <c r="X2062" s="112"/>
      <c r="Z2062" s="112"/>
      <c r="AA2062" s="112"/>
    </row>
    <row r="2063" spans="24:27" x14ac:dyDescent="0.2">
      <c r="X2063" s="112"/>
      <c r="Z2063" s="112"/>
      <c r="AA2063" s="112"/>
    </row>
    <row r="2064" spans="24:27" x14ac:dyDescent="0.2">
      <c r="X2064" s="112"/>
      <c r="Z2064" s="112"/>
      <c r="AA2064" s="112"/>
    </row>
    <row r="2065" spans="24:27" x14ac:dyDescent="0.2">
      <c r="X2065" s="112"/>
      <c r="Z2065" s="112"/>
      <c r="AA2065" s="112"/>
    </row>
    <row r="2066" spans="24:27" x14ac:dyDescent="0.2">
      <c r="X2066" s="112"/>
      <c r="Z2066" s="112"/>
      <c r="AA2066" s="112"/>
    </row>
    <row r="2067" spans="24:27" x14ac:dyDescent="0.2">
      <c r="X2067" s="112"/>
      <c r="Z2067" s="112"/>
      <c r="AA2067" s="112"/>
    </row>
    <row r="2068" spans="24:27" x14ac:dyDescent="0.2">
      <c r="X2068" s="112"/>
      <c r="Z2068" s="112"/>
      <c r="AA2068" s="112"/>
    </row>
    <row r="2069" spans="24:27" x14ac:dyDescent="0.2">
      <c r="X2069" s="112"/>
      <c r="Z2069" s="112"/>
      <c r="AA2069" s="112"/>
    </row>
    <row r="2070" spans="24:27" x14ac:dyDescent="0.2">
      <c r="X2070" s="112"/>
      <c r="Z2070" s="112"/>
      <c r="AA2070" s="112"/>
    </row>
    <row r="2071" spans="24:27" x14ac:dyDescent="0.2">
      <c r="X2071" s="112"/>
      <c r="Z2071" s="112"/>
      <c r="AA2071" s="112"/>
    </row>
    <row r="2072" spans="24:27" x14ac:dyDescent="0.2">
      <c r="X2072" s="112"/>
      <c r="Z2072" s="112"/>
      <c r="AA2072" s="112"/>
    </row>
    <row r="2073" spans="24:27" x14ac:dyDescent="0.2">
      <c r="X2073" s="112"/>
      <c r="Z2073" s="112"/>
      <c r="AA2073" s="112"/>
    </row>
    <row r="2074" spans="24:27" x14ac:dyDescent="0.2">
      <c r="X2074" s="112"/>
      <c r="Z2074" s="112"/>
      <c r="AA2074" s="112"/>
    </row>
    <row r="2075" spans="24:27" x14ac:dyDescent="0.2">
      <c r="X2075" s="112"/>
      <c r="Z2075" s="112"/>
      <c r="AA2075" s="112"/>
    </row>
    <row r="2076" spans="24:27" x14ac:dyDescent="0.2">
      <c r="X2076" s="112"/>
      <c r="Z2076" s="112"/>
      <c r="AA2076" s="112"/>
    </row>
    <row r="2077" spans="24:27" x14ac:dyDescent="0.2">
      <c r="X2077" s="112"/>
      <c r="Z2077" s="112"/>
      <c r="AA2077" s="112"/>
    </row>
    <row r="2078" spans="24:27" x14ac:dyDescent="0.2">
      <c r="X2078" s="112"/>
      <c r="Z2078" s="112"/>
      <c r="AA2078" s="112"/>
    </row>
    <row r="2079" spans="24:27" x14ac:dyDescent="0.2">
      <c r="X2079" s="112"/>
      <c r="Z2079" s="112"/>
      <c r="AA2079" s="112"/>
    </row>
    <row r="2080" spans="24:27" x14ac:dyDescent="0.2">
      <c r="X2080" s="112"/>
      <c r="Z2080" s="112"/>
      <c r="AA2080" s="112"/>
    </row>
    <row r="2081" spans="24:27" x14ac:dyDescent="0.2">
      <c r="X2081" s="112"/>
      <c r="Z2081" s="112"/>
      <c r="AA2081" s="112"/>
    </row>
    <row r="2082" spans="24:27" x14ac:dyDescent="0.2">
      <c r="X2082" s="112"/>
      <c r="Z2082" s="112"/>
      <c r="AA2082" s="112"/>
    </row>
    <row r="2083" spans="24:27" x14ac:dyDescent="0.2">
      <c r="X2083" s="112"/>
      <c r="Z2083" s="112"/>
      <c r="AA2083" s="112"/>
    </row>
    <row r="2084" spans="24:27" x14ac:dyDescent="0.2">
      <c r="X2084" s="112"/>
      <c r="Z2084" s="112"/>
      <c r="AA2084" s="112"/>
    </row>
    <row r="2085" spans="24:27" x14ac:dyDescent="0.2">
      <c r="X2085" s="112"/>
      <c r="Z2085" s="112"/>
      <c r="AA2085" s="112"/>
    </row>
    <row r="2086" spans="24:27" x14ac:dyDescent="0.2">
      <c r="X2086" s="112"/>
      <c r="Z2086" s="112"/>
      <c r="AA2086" s="112"/>
    </row>
    <row r="2087" spans="24:27" x14ac:dyDescent="0.2">
      <c r="X2087" s="112"/>
      <c r="Z2087" s="112"/>
      <c r="AA2087" s="112"/>
    </row>
    <row r="2088" spans="24:27" x14ac:dyDescent="0.2">
      <c r="X2088" s="112"/>
      <c r="Z2088" s="112"/>
      <c r="AA2088" s="112"/>
    </row>
    <row r="2089" spans="24:27" x14ac:dyDescent="0.2">
      <c r="X2089" s="112"/>
      <c r="Z2089" s="112"/>
      <c r="AA2089" s="112"/>
    </row>
    <row r="2090" spans="24:27" x14ac:dyDescent="0.2">
      <c r="X2090" s="112"/>
      <c r="Z2090" s="112"/>
      <c r="AA2090" s="112"/>
    </row>
    <row r="2091" spans="24:27" x14ac:dyDescent="0.2">
      <c r="X2091" s="112"/>
      <c r="Z2091" s="112"/>
      <c r="AA2091" s="112"/>
    </row>
    <row r="2092" spans="24:27" x14ac:dyDescent="0.2">
      <c r="X2092" s="112"/>
      <c r="Z2092" s="112"/>
      <c r="AA2092" s="112"/>
    </row>
    <row r="2093" spans="24:27" x14ac:dyDescent="0.2">
      <c r="X2093" s="112"/>
      <c r="Z2093" s="112"/>
      <c r="AA2093" s="112"/>
    </row>
    <row r="2094" spans="24:27" x14ac:dyDescent="0.2">
      <c r="X2094" s="112"/>
      <c r="Z2094" s="112"/>
      <c r="AA2094" s="112"/>
    </row>
    <row r="2095" spans="24:27" x14ac:dyDescent="0.2">
      <c r="X2095" s="112"/>
      <c r="Z2095" s="112"/>
      <c r="AA2095" s="112"/>
    </row>
    <row r="2096" spans="24:27" x14ac:dyDescent="0.2">
      <c r="X2096" s="112"/>
      <c r="Z2096" s="112"/>
      <c r="AA2096" s="112"/>
    </row>
    <row r="2097" spans="24:27" x14ac:dyDescent="0.2">
      <c r="X2097" s="112"/>
      <c r="Z2097" s="112"/>
      <c r="AA2097" s="112"/>
    </row>
    <row r="2098" spans="24:27" x14ac:dyDescent="0.2">
      <c r="X2098" s="112"/>
      <c r="Z2098" s="112"/>
      <c r="AA2098" s="112"/>
    </row>
    <row r="2099" spans="24:27" x14ac:dyDescent="0.2">
      <c r="X2099" s="112"/>
      <c r="Z2099" s="112"/>
      <c r="AA2099" s="112"/>
    </row>
    <row r="2100" spans="24:27" x14ac:dyDescent="0.2">
      <c r="X2100" s="112"/>
      <c r="Z2100" s="112"/>
      <c r="AA2100" s="112"/>
    </row>
    <row r="2101" spans="24:27" x14ac:dyDescent="0.2">
      <c r="X2101" s="112"/>
      <c r="Z2101" s="112"/>
      <c r="AA2101" s="112"/>
    </row>
    <row r="2102" spans="24:27" x14ac:dyDescent="0.2">
      <c r="X2102" s="112"/>
      <c r="Z2102" s="112"/>
      <c r="AA2102" s="112"/>
    </row>
    <row r="2103" spans="24:27" x14ac:dyDescent="0.2">
      <c r="X2103" s="112"/>
      <c r="Z2103" s="112"/>
      <c r="AA2103" s="112"/>
    </row>
    <row r="2104" spans="24:27" x14ac:dyDescent="0.2">
      <c r="X2104" s="112"/>
      <c r="Z2104" s="112"/>
      <c r="AA2104" s="112"/>
    </row>
    <row r="2105" spans="24:27" x14ac:dyDescent="0.2">
      <c r="X2105" s="112"/>
      <c r="Z2105" s="112"/>
      <c r="AA2105" s="112"/>
    </row>
    <row r="2106" spans="24:27" x14ac:dyDescent="0.2">
      <c r="X2106" s="112"/>
      <c r="Z2106" s="112"/>
      <c r="AA2106" s="112"/>
    </row>
    <row r="2107" spans="24:27" x14ac:dyDescent="0.2">
      <c r="X2107" s="112"/>
      <c r="Z2107" s="112"/>
      <c r="AA2107" s="112"/>
    </row>
    <row r="2108" spans="24:27" x14ac:dyDescent="0.2">
      <c r="X2108" s="112"/>
      <c r="Z2108" s="112"/>
      <c r="AA2108" s="112"/>
    </row>
    <row r="2109" spans="24:27" x14ac:dyDescent="0.2">
      <c r="X2109" s="112"/>
      <c r="Z2109" s="112"/>
      <c r="AA2109" s="112"/>
    </row>
    <row r="2110" spans="24:27" x14ac:dyDescent="0.2">
      <c r="X2110" s="112"/>
      <c r="Z2110" s="112"/>
      <c r="AA2110" s="112"/>
    </row>
    <row r="2111" spans="24:27" x14ac:dyDescent="0.2">
      <c r="X2111" s="112"/>
      <c r="Z2111" s="112"/>
      <c r="AA2111" s="112"/>
    </row>
    <row r="2112" spans="24:27" x14ac:dyDescent="0.2">
      <c r="X2112" s="112"/>
      <c r="Z2112" s="112"/>
      <c r="AA2112" s="112"/>
    </row>
    <row r="2113" spans="24:27" x14ac:dyDescent="0.2">
      <c r="X2113" s="112"/>
      <c r="Z2113" s="112"/>
      <c r="AA2113" s="112"/>
    </row>
    <row r="2114" spans="24:27" x14ac:dyDescent="0.2">
      <c r="X2114" s="112"/>
      <c r="Z2114" s="112"/>
      <c r="AA2114" s="112"/>
    </row>
    <row r="2115" spans="24:27" x14ac:dyDescent="0.2">
      <c r="X2115" s="112"/>
      <c r="Z2115" s="112"/>
      <c r="AA2115" s="112"/>
    </row>
    <row r="2116" spans="24:27" x14ac:dyDescent="0.2">
      <c r="X2116" s="112"/>
      <c r="Z2116" s="112"/>
      <c r="AA2116" s="112"/>
    </row>
    <row r="2117" spans="24:27" x14ac:dyDescent="0.2">
      <c r="X2117" s="112"/>
      <c r="Z2117" s="112"/>
      <c r="AA2117" s="112"/>
    </row>
    <row r="2118" spans="24:27" x14ac:dyDescent="0.2">
      <c r="X2118" s="112"/>
      <c r="Z2118" s="112"/>
      <c r="AA2118" s="112"/>
    </row>
    <row r="2119" spans="24:27" x14ac:dyDescent="0.2">
      <c r="X2119" s="112"/>
      <c r="Z2119" s="112"/>
      <c r="AA2119" s="112"/>
    </row>
    <row r="2120" spans="24:27" x14ac:dyDescent="0.2">
      <c r="X2120" s="112"/>
      <c r="Z2120" s="112"/>
      <c r="AA2120" s="112"/>
    </row>
    <row r="2121" spans="24:27" x14ac:dyDescent="0.2">
      <c r="X2121" s="112"/>
      <c r="Z2121" s="112"/>
      <c r="AA2121" s="112"/>
    </row>
    <row r="2122" spans="24:27" x14ac:dyDescent="0.2">
      <c r="X2122" s="112"/>
      <c r="Z2122" s="112"/>
      <c r="AA2122" s="112"/>
    </row>
    <row r="2123" spans="24:27" x14ac:dyDescent="0.2">
      <c r="X2123" s="112"/>
      <c r="Z2123" s="112"/>
      <c r="AA2123" s="112"/>
    </row>
    <row r="2124" spans="24:27" x14ac:dyDescent="0.2">
      <c r="X2124" s="112"/>
      <c r="Z2124" s="112"/>
      <c r="AA2124" s="112"/>
    </row>
    <row r="2125" spans="24:27" x14ac:dyDescent="0.2">
      <c r="X2125" s="112"/>
      <c r="Z2125" s="112"/>
      <c r="AA2125" s="112"/>
    </row>
    <row r="2126" spans="24:27" x14ac:dyDescent="0.2">
      <c r="X2126" s="112"/>
      <c r="Z2126" s="112"/>
      <c r="AA2126" s="112"/>
    </row>
    <row r="2127" spans="24:27" x14ac:dyDescent="0.2">
      <c r="X2127" s="112"/>
      <c r="Z2127" s="112"/>
      <c r="AA2127" s="112"/>
    </row>
    <row r="2128" spans="24:27" x14ac:dyDescent="0.2">
      <c r="X2128" s="112"/>
      <c r="Z2128" s="112"/>
      <c r="AA2128" s="112"/>
    </row>
    <row r="2129" spans="24:27" x14ac:dyDescent="0.2">
      <c r="X2129" s="112"/>
      <c r="Z2129" s="112"/>
      <c r="AA2129" s="112"/>
    </row>
    <row r="2130" spans="24:27" x14ac:dyDescent="0.2">
      <c r="X2130" s="112"/>
      <c r="Z2130" s="112"/>
      <c r="AA2130" s="112"/>
    </row>
    <row r="2131" spans="24:27" x14ac:dyDescent="0.2">
      <c r="X2131" s="112"/>
      <c r="Z2131" s="112"/>
      <c r="AA2131" s="112"/>
    </row>
    <row r="2132" spans="24:27" x14ac:dyDescent="0.2">
      <c r="X2132" s="112"/>
      <c r="Z2132" s="112"/>
      <c r="AA2132" s="112"/>
    </row>
    <row r="2133" spans="24:27" x14ac:dyDescent="0.2">
      <c r="X2133" s="112"/>
      <c r="Z2133" s="112"/>
      <c r="AA2133" s="112"/>
    </row>
    <row r="2134" spans="24:27" x14ac:dyDescent="0.2">
      <c r="X2134" s="112"/>
      <c r="Z2134" s="112"/>
      <c r="AA2134" s="112"/>
    </row>
    <row r="2135" spans="24:27" x14ac:dyDescent="0.2">
      <c r="X2135" s="112"/>
      <c r="Z2135" s="112"/>
      <c r="AA2135" s="112"/>
    </row>
    <row r="2136" spans="24:27" x14ac:dyDescent="0.2">
      <c r="X2136" s="112"/>
      <c r="Z2136" s="112"/>
      <c r="AA2136" s="112"/>
    </row>
    <row r="2137" spans="24:27" x14ac:dyDescent="0.2">
      <c r="X2137" s="112"/>
      <c r="Z2137" s="112"/>
      <c r="AA2137" s="112"/>
    </row>
    <row r="2138" spans="24:27" x14ac:dyDescent="0.2">
      <c r="X2138" s="112"/>
      <c r="Z2138" s="112"/>
      <c r="AA2138" s="112"/>
    </row>
    <row r="2139" spans="24:27" x14ac:dyDescent="0.2">
      <c r="X2139" s="112"/>
      <c r="Z2139" s="112"/>
      <c r="AA2139" s="112"/>
    </row>
    <row r="2140" spans="24:27" x14ac:dyDescent="0.2">
      <c r="X2140" s="112"/>
      <c r="Z2140" s="112"/>
      <c r="AA2140" s="112"/>
    </row>
    <row r="2141" spans="24:27" x14ac:dyDescent="0.2">
      <c r="X2141" s="112"/>
      <c r="Z2141" s="112"/>
      <c r="AA2141" s="112"/>
    </row>
    <row r="2142" spans="24:27" x14ac:dyDescent="0.2">
      <c r="X2142" s="112"/>
      <c r="Z2142" s="112"/>
      <c r="AA2142" s="112"/>
    </row>
    <row r="2143" spans="24:27" x14ac:dyDescent="0.2">
      <c r="X2143" s="112"/>
      <c r="Z2143" s="112"/>
      <c r="AA2143" s="112"/>
    </row>
    <row r="2144" spans="24:27" x14ac:dyDescent="0.2">
      <c r="X2144" s="112"/>
      <c r="Z2144" s="112"/>
      <c r="AA2144" s="112"/>
    </row>
    <row r="2145" spans="24:27" x14ac:dyDescent="0.2">
      <c r="X2145" s="112"/>
      <c r="Z2145" s="112"/>
      <c r="AA2145" s="112"/>
    </row>
    <row r="2146" spans="24:27" x14ac:dyDescent="0.2">
      <c r="X2146" s="112"/>
      <c r="Z2146" s="112"/>
      <c r="AA2146" s="112"/>
    </row>
    <row r="2147" spans="24:27" x14ac:dyDescent="0.2">
      <c r="X2147" s="112"/>
      <c r="Z2147" s="112"/>
      <c r="AA2147" s="112"/>
    </row>
    <row r="2148" spans="24:27" x14ac:dyDescent="0.2">
      <c r="X2148" s="112"/>
      <c r="Z2148" s="112"/>
      <c r="AA2148" s="112"/>
    </row>
    <row r="2149" spans="24:27" x14ac:dyDescent="0.2">
      <c r="X2149" s="112"/>
      <c r="Z2149" s="112"/>
      <c r="AA2149" s="112"/>
    </row>
    <row r="2150" spans="24:27" x14ac:dyDescent="0.2">
      <c r="X2150" s="112"/>
      <c r="Z2150" s="112"/>
      <c r="AA2150" s="112"/>
    </row>
    <row r="2151" spans="24:27" x14ac:dyDescent="0.2">
      <c r="X2151" s="112"/>
      <c r="Z2151" s="112"/>
      <c r="AA2151" s="112"/>
    </row>
    <row r="2152" spans="24:27" x14ac:dyDescent="0.2">
      <c r="X2152" s="112"/>
      <c r="Z2152" s="112"/>
      <c r="AA2152" s="112"/>
    </row>
    <row r="2153" spans="24:27" x14ac:dyDescent="0.2">
      <c r="X2153" s="112"/>
      <c r="Z2153" s="112"/>
      <c r="AA2153" s="112"/>
    </row>
    <row r="2154" spans="24:27" x14ac:dyDescent="0.2">
      <c r="X2154" s="112"/>
      <c r="Z2154" s="112"/>
      <c r="AA2154" s="112"/>
    </row>
    <row r="2155" spans="24:27" x14ac:dyDescent="0.2">
      <c r="X2155" s="112"/>
      <c r="Z2155" s="112"/>
      <c r="AA2155" s="112"/>
    </row>
    <row r="2156" spans="24:27" x14ac:dyDescent="0.2">
      <c r="X2156" s="112"/>
      <c r="Z2156" s="112"/>
      <c r="AA2156" s="112"/>
    </row>
    <row r="2157" spans="24:27" x14ac:dyDescent="0.2">
      <c r="X2157" s="112"/>
      <c r="Z2157" s="112"/>
      <c r="AA2157" s="112"/>
    </row>
    <row r="2158" spans="24:27" x14ac:dyDescent="0.2">
      <c r="X2158" s="112"/>
      <c r="Z2158" s="112"/>
      <c r="AA2158" s="112"/>
    </row>
    <row r="2159" spans="24:27" x14ac:dyDescent="0.2">
      <c r="X2159" s="112"/>
      <c r="Z2159" s="112"/>
      <c r="AA2159" s="112"/>
    </row>
    <row r="2160" spans="24:27" x14ac:dyDescent="0.2">
      <c r="X2160" s="112"/>
      <c r="Z2160" s="112"/>
      <c r="AA2160" s="112"/>
    </row>
    <row r="2161" spans="24:27" x14ac:dyDescent="0.2">
      <c r="X2161" s="112"/>
      <c r="Z2161" s="112"/>
      <c r="AA2161" s="112"/>
    </row>
    <row r="2162" spans="24:27" x14ac:dyDescent="0.2">
      <c r="X2162" s="112"/>
      <c r="Z2162" s="112"/>
      <c r="AA2162" s="112"/>
    </row>
    <row r="2163" spans="24:27" x14ac:dyDescent="0.2">
      <c r="X2163" s="112"/>
      <c r="Z2163" s="112"/>
      <c r="AA2163" s="112"/>
    </row>
    <row r="2164" spans="24:27" x14ac:dyDescent="0.2">
      <c r="X2164" s="112"/>
      <c r="Z2164" s="112"/>
      <c r="AA2164" s="112"/>
    </row>
    <row r="2165" spans="24:27" x14ac:dyDescent="0.2">
      <c r="X2165" s="112"/>
      <c r="Z2165" s="112"/>
      <c r="AA2165" s="112"/>
    </row>
    <row r="2166" spans="24:27" x14ac:dyDescent="0.2">
      <c r="X2166" s="112"/>
      <c r="Z2166" s="112"/>
      <c r="AA2166" s="112"/>
    </row>
    <row r="2167" spans="24:27" x14ac:dyDescent="0.2">
      <c r="X2167" s="112"/>
      <c r="Z2167" s="112"/>
      <c r="AA2167" s="112"/>
    </row>
    <row r="2168" spans="24:27" x14ac:dyDescent="0.2">
      <c r="X2168" s="112"/>
      <c r="Z2168" s="112"/>
      <c r="AA2168" s="112"/>
    </row>
    <row r="2169" spans="24:27" x14ac:dyDescent="0.2">
      <c r="X2169" s="112"/>
      <c r="Z2169" s="112"/>
      <c r="AA2169" s="112"/>
    </row>
    <row r="2170" spans="24:27" x14ac:dyDescent="0.2">
      <c r="X2170" s="112"/>
      <c r="Z2170" s="112"/>
      <c r="AA2170" s="112"/>
    </row>
    <row r="2171" spans="24:27" x14ac:dyDescent="0.2">
      <c r="X2171" s="112"/>
      <c r="Z2171" s="112"/>
      <c r="AA2171" s="112"/>
    </row>
    <row r="2172" spans="24:27" x14ac:dyDescent="0.2">
      <c r="X2172" s="112"/>
      <c r="Z2172" s="112"/>
      <c r="AA2172" s="112"/>
    </row>
    <row r="2173" spans="24:27" x14ac:dyDescent="0.2">
      <c r="X2173" s="112"/>
      <c r="Z2173" s="112"/>
      <c r="AA2173" s="112"/>
    </row>
    <row r="2174" spans="24:27" x14ac:dyDescent="0.2">
      <c r="X2174" s="112"/>
      <c r="Z2174" s="112"/>
      <c r="AA2174" s="112"/>
    </row>
    <row r="2175" spans="24:27" x14ac:dyDescent="0.2">
      <c r="X2175" s="112"/>
      <c r="Z2175" s="112"/>
      <c r="AA2175" s="112"/>
    </row>
    <row r="2176" spans="24:27" x14ac:dyDescent="0.2">
      <c r="X2176" s="112"/>
      <c r="Z2176" s="112"/>
      <c r="AA2176" s="112"/>
    </row>
    <row r="2177" spans="24:27" x14ac:dyDescent="0.2">
      <c r="X2177" s="112"/>
      <c r="Z2177" s="112"/>
      <c r="AA2177" s="112"/>
    </row>
    <row r="2178" spans="24:27" x14ac:dyDescent="0.2">
      <c r="X2178" s="112"/>
      <c r="Z2178" s="112"/>
      <c r="AA2178" s="112"/>
    </row>
    <row r="2179" spans="24:27" x14ac:dyDescent="0.2">
      <c r="X2179" s="112"/>
      <c r="Z2179" s="112"/>
      <c r="AA2179" s="112"/>
    </row>
    <row r="2180" spans="24:27" x14ac:dyDescent="0.2">
      <c r="X2180" s="112"/>
      <c r="Z2180" s="112"/>
      <c r="AA2180" s="112"/>
    </row>
    <row r="2181" spans="24:27" x14ac:dyDescent="0.2">
      <c r="X2181" s="112"/>
      <c r="Z2181" s="112"/>
      <c r="AA2181" s="112"/>
    </row>
    <row r="2182" spans="24:27" x14ac:dyDescent="0.2">
      <c r="X2182" s="112"/>
      <c r="Z2182" s="112"/>
      <c r="AA2182" s="112"/>
    </row>
    <row r="2183" spans="24:27" x14ac:dyDescent="0.2">
      <c r="X2183" s="112"/>
      <c r="Z2183" s="112"/>
      <c r="AA2183" s="112"/>
    </row>
    <row r="2184" spans="24:27" x14ac:dyDescent="0.2">
      <c r="X2184" s="112"/>
      <c r="Z2184" s="112"/>
      <c r="AA2184" s="112"/>
    </row>
    <row r="2185" spans="24:27" x14ac:dyDescent="0.2">
      <c r="X2185" s="112"/>
      <c r="Z2185" s="112"/>
      <c r="AA2185" s="112"/>
    </row>
    <row r="2186" spans="24:27" x14ac:dyDescent="0.2">
      <c r="X2186" s="112"/>
      <c r="Z2186" s="112"/>
      <c r="AA2186" s="112"/>
    </row>
    <row r="2187" spans="24:27" x14ac:dyDescent="0.2">
      <c r="X2187" s="112"/>
      <c r="Z2187" s="112"/>
      <c r="AA2187" s="112"/>
    </row>
    <row r="2188" spans="24:27" x14ac:dyDescent="0.2">
      <c r="X2188" s="112"/>
      <c r="Z2188" s="112"/>
      <c r="AA2188" s="112"/>
    </row>
    <row r="2189" spans="24:27" x14ac:dyDescent="0.2">
      <c r="X2189" s="112"/>
      <c r="Z2189" s="112"/>
      <c r="AA2189" s="112"/>
    </row>
    <row r="2190" spans="24:27" x14ac:dyDescent="0.2">
      <c r="X2190" s="112"/>
      <c r="Z2190" s="112"/>
      <c r="AA2190" s="112"/>
    </row>
    <row r="2191" spans="24:27" x14ac:dyDescent="0.2">
      <c r="X2191" s="112"/>
      <c r="Z2191" s="112"/>
      <c r="AA2191" s="112"/>
    </row>
    <row r="2192" spans="24:27" x14ac:dyDescent="0.2">
      <c r="X2192" s="112"/>
      <c r="Z2192" s="112"/>
      <c r="AA2192" s="112"/>
    </row>
    <row r="2193" spans="24:27" x14ac:dyDescent="0.2">
      <c r="X2193" s="112"/>
      <c r="Z2193" s="112"/>
      <c r="AA2193" s="112"/>
    </row>
    <row r="2194" spans="24:27" x14ac:dyDescent="0.2">
      <c r="X2194" s="112"/>
      <c r="Z2194" s="112"/>
      <c r="AA2194" s="112"/>
    </row>
    <row r="2195" spans="24:27" x14ac:dyDescent="0.2">
      <c r="X2195" s="112"/>
      <c r="Z2195" s="112"/>
      <c r="AA2195" s="112"/>
    </row>
    <row r="2196" spans="24:27" x14ac:dyDescent="0.2">
      <c r="X2196" s="112"/>
      <c r="Z2196" s="112"/>
      <c r="AA2196" s="112"/>
    </row>
    <row r="2197" spans="24:27" x14ac:dyDescent="0.2">
      <c r="X2197" s="112"/>
      <c r="Z2197" s="112"/>
      <c r="AA2197" s="112"/>
    </row>
    <row r="2198" spans="24:27" x14ac:dyDescent="0.2">
      <c r="X2198" s="112"/>
      <c r="Z2198" s="112"/>
      <c r="AA2198" s="112"/>
    </row>
    <row r="2199" spans="24:27" x14ac:dyDescent="0.2">
      <c r="X2199" s="112"/>
      <c r="Z2199" s="112"/>
      <c r="AA2199" s="112"/>
    </row>
    <row r="2200" spans="24:27" x14ac:dyDescent="0.2">
      <c r="X2200" s="112"/>
      <c r="Z2200" s="112"/>
      <c r="AA2200" s="112"/>
    </row>
    <row r="2201" spans="24:27" x14ac:dyDescent="0.2">
      <c r="X2201" s="112"/>
      <c r="Z2201" s="112"/>
      <c r="AA2201" s="112"/>
    </row>
    <row r="2202" spans="24:27" x14ac:dyDescent="0.2">
      <c r="X2202" s="112"/>
      <c r="Z2202" s="112"/>
      <c r="AA2202" s="112"/>
    </row>
    <row r="2203" spans="24:27" x14ac:dyDescent="0.2">
      <c r="X2203" s="112"/>
      <c r="Z2203" s="112"/>
      <c r="AA2203" s="112"/>
    </row>
    <row r="2204" spans="24:27" x14ac:dyDescent="0.2">
      <c r="X2204" s="112"/>
      <c r="Z2204" s="112"/>
      <c r="AA2204" s="112"/>
    </row>
    <row r="2205" spans="24:27" x14ac:dyDescent="0.2">
      <c r="X2205" s="112"/>
      <c r="Z2205" s="112"/>
      <c r="AA2205" s="112"/>
    </row>
    <row r="2206" spans="24:27" x14ac:dyDescent="0.2">
      <c r="X2206" s="112"/>
      <c r="Z2206" s="112"/>
      <c r="AA2206" s="112"/>
    </row>
    <row r="2207" spans="24:27" x14ac:dyDescent="0.2">
      <c r="X2207" s="112"/>
      <c r="Z2207" s="112"/>
      <c r="AA2207" s="112"/>
    </row>
    <row r="2208" spans="24:27" x14ac:dyDescent="0.2">
      <c r="X2208" s="112"/>
      <c r="Z2208" s="112"/>
      <c r="AA2208" s="112"/>
    </row>
    <row r="2209" spans="24:27" x14ac:dyDescent="0.2">
      <c r="X2209" s="112"/>
      <c r="Z2209" s="112"/>
      <c r="AA2209" s="112"/>
    </row>
    <row r="2210" spans="24:27" x14ac:dyDescent="0.2">
      <c r="X2210" s="112"/>
      <c r="Z2210" s="112"/>
      <c r="AA2210" s="112"/>
    </row>
    <row r="2211" spans="24:27" x14ac:dyDescent="0.2">
      <c r="X2211" s="112"/>
      <c r="Z2211" s="112"/>
      <c r="AA2211" s="112"/>
    </row>
    <row r="2212" spans="24:27" x14ac:dyDescent="0.2">
      <c r="X2212" s="112"/>
      <c r="Z2212" s="112"/>
      <c r="AA2212" s="112"/>
    </row>
    <row r="2213" spans="24:27" x14ac:dyDescent="0.2">
      <c r="X2213" s="112"/>
      <c r="Z2213" s="112"/>
      <c r="AA2213" s="112"/>
    </row>
    <row r="2214" spans="24:27" x14ac:dyDescent="0.2">
      <c r="X2214" s="112"/>
      <c r="Z2214" s="112"/>
      <c r="AA2214" s="112"/>
    </row>
    <row r="2215" spans="24:27" x14ac:dyDescent="0.2">
      <c r="X2215" s="112"/>
      <c r="Z2215" s="112"/>
      <c r="AA2215" s="112"/>
    </row>
    <row r="2216" spans="24:27" x14ac:dyDescent="0.2">
      <c r="X2216" s="112"/>
      <c r="Z2216" s="112"/>
      <c r="AA2216" s="112"/>
    </row>
    <row r="2217" spans="24:27" x14ac:dyDescent="0.2">
      <c r="X2217" s="112"/>
      <c r="Z2217" s="112"/>
      <c r="AA2217" s="112"/>
    </row>
    <row r="2218" spans="24:27" x14ac:dyDescent="0.2">
      <c r="X2218" s="112"/>
      <c r="Z2218" s="112"/>
      <c r="AA2218" s="112"/>
    </row>
    <row r="2219" spans="24:27" x14ac:dyDescent="0.2">
      <c r="X2219" s="112"/>
      <c r="Z2219" s="112"/>
      <c r="AA2219" s="112"/>
    </row>
    <row r="2220" spans="24:27" x14ac:dyDescent="0.2">
      <c r="X2220" s="112"/>
      <c r="Z2220" s="112"/>
      <c r="AA2220" s="112"/>
    </row>
    <row r="2221" spans="24:27" x14ac:dyDescent="0.2">
      <c r="X2221" s="112"/>
      <c r="Z2221" s="112"/>
      <c r="AA2221" s="112"/>
    </row>
    <row r="2222" spans="24:27" x14ac:dyDescent="0.2">
      <c r="X2222" s="112"/>
      <c r="Z2222" s="112"/>
      <c r="AA2222" s="112"/>
    </row>
    <row r="2223" spans="24:27" x14ac:dyDescent="0.2">
      <c r="X2223" s="112"/>
      <c r="Z2223" s="112"/>
      <c r="AA2223" s="112"/>
    </row>
    <row r="2224" spans="24:27" x14ac:dyDescent="0.2">
      <c r="X2224" s="112"/>
      <c r="Z2224" s="112"/>
      <c r="AA2224" s="112"/>
    </row>
    <row r="2225" spans="24:27" x14ac:dyDescent="0.2">
      <c r="X2225" s="112"/>
      <c r="Z2225" s="112"/>
      <c r="AA2225" s="112"/>
    </row>
    <row r="2226" spans="24:27" x14ac:dyDescent="0.2">
      <c r="X2226" s="112"/>
      <c r="Z2226" s="112"/>
      <c r="AA2226" s="112"/>
    </row>
    <row r="2227" spans="24:27" x14ac:dyDescent="0.2">
      <c r="X2227" s="112"/>
      <c r="Z2227" s="112"/>
      <c r="AA2227" s="112"/>
    </row>
    <row r="2228" spans="24:27" x14ac:dyDescent="0.2">
      <c r="X2228" s="112"/>
      <c r="Z2228" s="112"/>
      <c r="AA2228" s="112"/>
    </row>
    <row r="2229" spans="24:27" x14ac:dyDescent="0.2">
      <c r="X2229" s="112"/>
      <c r="Z2229" s="112"/>
      <c r="AA2229" s="112"/>
    </row>
    <row r="2230" spans="24:27" x14ac:dyDescent="0.2">
      <c r="X2230" s="112"/>
      <c r="Z2230" s="112"/>
      <c r="AA2230" s="112"/>
    </row>
    <row r="2231" spans="24:27" x14ac:dyDescent="0.2">
      <c r="X2231" s="112"/>
      <c r="Z2231" s="112"/>
      <c r="AA2231" s="112"/>
    </row>
    <row r="2232" spans="24:27" x14ac:dyDescent="0.2">
      <c r="X2232" s="112"/>
      <c r="Z2232" s="112"/>
      <c r="AA2232" s="112"/>
    </row>
    <row r="2233" spans="24:27" x14ac:dyDescent="0.2">
      <c r="X2233" s="112"/>
      <c r="Z2233" s="112"/>
      <c r="AA2233" s="112"/>
    </row>
    <row r="2234" spans="24:27" x14ac:dyDescent="0.2">
      <c r="X2234" s="112"/>
      <c r="Z2234" s="112"/>
      <c r="AA2234" s="112"/>
    </row>
    <row r="2235" spans="24:27" x14ac:dyDescent="0.2">
      <c r="X2235" s="112"/>
      <c r="Z2235" s="112"/>
      <c r="AA2235" s="112"/>
    </row>
    <row r="2236" spans="24:27" x14ac:dyDescent="0.2">
      <c r="X2236" s="112"/>
      <c r="Z2236" s="112"/>
      <c r="AA2236" s="112"/>
    </row>
    <row r="2237" spans="24:27" x14ac:dyDescent="0.2">
      <c r="X2237" s="112"/>
      <c r="Z2237" s="112"/>
      <c r="AA2237" s="112"/>
    </row>
    <row r="2238" spans="24:27" x14ac:dyDescent="0.2">
      <c r="X2238" s="112"/>
      <c r="Z2238" s="112"/>
      <c r="AA2238" s="112"/>
    </row>
    <row r="2239" spans="24:27" x14ac:dyDescent="0.2">
      <c r="X2239" s="112"/>
      <c r="Z2239" s="112"/>
      <c r="AA2239" s="112"/>
    </row>
    <row r="2240" spans="24:27" x14ac:dyDescent="0.2">
      <c r="X2240" s="112"/>
      <c r="Z2240" s="112"/>
      <c r="AA2240" s="112"/>
    </row>
    <row r="2241" spans="24:27" x14ac:dyDescent="0.2">
      <c r="X2241" s="112"/>
      <c r="Z2241" s="112"/>
      <c r="AA2241" s="112"/>
    </row>
    <row r="2242" spans="24:27" x14ac:dyDescent="0.2">
      <c r="X2242" s="112"/>
      <c r="Z2242" s="112"/>
      <c r="AA2242" s="112"/>
    </row>
    <row r="2243" spans="24:27" x14ac:dyDescent="0.2">
      <c r="X2243" s="112"/>
      <c r="Z2243" s="112"/>
      <c r="AA2243" s="112"/>
    </row>
    <row r="2244" spans="24:27" x14ac:dyDescent="0.2">
      <c r="X2244" s="112"/>
      <c r="Z2244" s="112"/>
      <c r="AA2244" s="112"/>
    </row>
    <row r="2245" spans="24:27" x14ac:dyDescent="0.2">
      <c r="X2245" s="112"/>
      <c r="Z2245" s="112"/>
      <c r="AA2245" s="112"/>
    </row>
    <row r="2246" spans="24:27" x14ac:dyDescent="0.2">
      <c r="X2246" s="112"/>
      <c r="Z2246" s="112"/>
      <c r="AA2246" s="112"/>
    </row>
    <row r="2247" spans="24:27" x14ac:dyDescent="0.2">
      <c r="X2247" s="112"/>
      <c r="Z2247" s="112"/>
      <c r="AA2247" s="112"/>
    </row>
    <row r="2248" spans="24:27" x14ac:dyDescent="0.2">
      <c r="X2248" s="112"/>
      <c r="Z2248" s="112"/>
      <c r="AA2248" s="112"/>
    </row>
    <row r="2249" spans="24:27" x14ac:dyDescent="0.2">
      <c r="X2249" s="112"/>
      <c r="Z2249" s="112"/>
      <c r="AA2249" s="112"/>
    </row>
    <row r="2250" spans="24:27" x14ac:dyDescent="0.2">
      <c r="X2250" s="112"/>
      <c r="Z2250" s="112"/>
      <c r="AA2250" s="112"/>
    </row>
    <row r="2251" spans="24:27" x14ac:dyDescent="0.2">
      <c r="X2251" s="112"/>
      <c r="Z2251" s="112"/>
      <c r="AA2251" s="112"/>
    </row>
    <row r="2252" spans="24:27" x14ac:dyDescent="0.2">
      <c r="X2252" s="112"/>
      <c r="Z2252" s="112"/>
      <c r="AA2252" s="112"/>
    </row>
    <row r="2253" spans="24:27" x14ac:dyDescent="0.2">
      <c r="X2253" s="112"/>
      <c r="Z2253" s="112"/>
      <c r="AA2253" s="112"/>
    </row>
    <row r="2254" spans="24:27" x14ac:dyDescent="0.2">
      <c r="X2254" s="112"/>
      <c r="Z2254" s="112"/>
      <c r="AA2254" s="112"/>
    </row>
    <row r="2255" spans="24:27" x14ac:dyDescent="0.2">
      <c r="X2255" s="112"/>
      <c r="Z2255" s="112"/>
      <c r="AA2255" s="112"/>
    </row>
    <row r="2256" spans="24:27" x14ac:dyDescent="0.2">
      <c r="X2256" s="112"/>
      <c r="Z2256" s="112"/>
      <c r="AA2256" s="112"/>
    </row>
    <row r="2257" spans="24:27" x14ac:dyDescent="0.2">
      <c r="X2257" s="112"/>
      <c r="Z2257" s="112"/>
      <c r="AA2257" s="112"/>
    </row>
    <row r="2258" spans="24:27" x14ac:dyDescent="0.2">
      <c r="X2258" s="112"/>
      <c r="Z2258" s="112"/>
      <c r="AA2258" s="112"/>
    </row>
    <row r="2259" spans="24:27" x14ac:dyDescent="0.2">
      <c r="X2259" s="112"/>
      <c r="Z2259" s="112"/>
      <c r="AA2259" s="112"/>
    </row>
    <row r="2260" spans="24:27" x14ac:dyDescent="0.2">
      <c r="X2260" s="112"/>
      <c r="Z2260" s="112"/>
      <c r="AA2260" s="112"/>
    </row>
    <row r="2261" spans="24:27" x14ac:dyDescent="0.2">
      <c r="X2261" s="112"/>
      <c r="Z2261" s="112"/>
      <c r="AA2261" s="112"/>
    </row>
    <row r="2262" spans="24:27" x14ac:dyDescent="0.2">
      <c r="X2262" s="112"/>
      <c r="Z2262" s="112"/>
      <c r="AA2262" s="112"/>
    </row>
    <row r="2263" spans="24:27" x14ac:dyDescent="0.2">
      <c r="X2263" s="112"/>
      <c r="Z2263" s="112"/>
      <c r="AA2263" s="112"/>
    </row>
    <row r="2264" spans="24:27" x14ac:dyDescent="0.2">
      <c r="X2264" s="112"/>
      <c r="Z2264" s="112"/>
      <c r="AA2264" s="112"/>
    </row>
    <row r="2265" spans="24:27" x14ac:dyDescent="0.2">
      <c r="X2265" s="112"/>
      <c r="Z2265" s="112"/>
      <c r="AA2265" s="112"/>
    </row>
    <row r="2266" spans="24:27" x14ac:dyDescent="0.2">
      <c r="X2266" s="112"/>
      <c r="Z2266" s="112"/>
      <c r="AA2266" s="112"/>
    </row>
    <row r="2267" spans="24:27" x14ac:dyDescent="0.2">
      <c r="X2267" s="112"/>
      <c r="Z2267" s="112"/>
      <c r="AA2267" s="112"/>
    </row>
    <row r="2268" spans="24:27" x14ac:dyDescent="0.2">
      <c r="X2268" s="112"/>
      <c r="Z2268" s="112"/>
      <c r="AA2268" s="112"/>
    </row>
    <row r="2269" spans="24:27" x14ac:dyDescent="0.2">
      <c r="X2269" s="112"/>
      <c r="Z2269" s="112"/>
      <c r="AA2269" s="112"/>
    </row>
    <row r="2270" spans="24:27" x14ac:dyDescent="0.2">
      <c r="X2270" s="112"/>
      <c r="Z2270" s="112"/>
      <c r="AA2270" s="112"/>
    </row>
    <row r="2271" spans="24:27" x14ac:dyDescent="0.2">
      <c r="X2271" s="112"/>
      <c r="Z2271" s="112"/>
      <c r="AA2271" s="112"/>
    </row>
    <row r="2272" spans="24:27" x14ac:dyDescent="0.2">
      <c r="X2272" s="112"/>
      <c r="Z2272" s="112"/>
      <c r="AA2272" s="112"/>
    </row>
    <row r="2273" spans="24:27" x14ac:dyDescent="0.2">
      <c r="X2273" s="112"/>
      <c r="Z2273" s="112"/>
      <c r="AA2273" s="112"/>
    </row>
    <row r="2274" spans="24:27" x14ac:dyDescent="0.2">
      <c r="X2274" s="112"/>
      <c r="Z2274" s="112"/>
      <c r="AA2274" s="112"/>
    </row>
    <row r="2275" spans="24:27" x14ac:dyDescent="0.2">
      <c r="X2275" s="112"/>
      <c r="Z2275" s="112"/>
      <c r="AA2275" s="112"/>
    </row>
    <row r="2276" spans="24:27" x14ac:dyDescent="0.2">
      <c r="X2276" s="112"/>
      <c r="Z2276" s="112"/>
      <c r="AA2276" s="112"/>
    </row>
    <row r="2277" spans="24:27" x14ac:dyDescent="0.2">
      <c r="X2277" s="112"/>
      <c r="Z2277" s="112"/>
      <c r="AA2277" s="112"/>
    </row>
    <row r="2278" spans="24:27" x14ac:dyDescent="0.2">
      <c r="X2278" s="112"/>
      <c r="Z2278" s="112"/>
      <c r="AA2278" s="112"/>
    </row>
    <row r="2279" spans="24:27" x14ac:dyDescent="0.2">
      <c r="X2279" s="112"/>
      <c r="Z2279" s="112"/>
      <c r="AA2279" s="112"/>
    </row>
    <row r="2280" spans="24:27" x14ac:dyDescent="0.2">
      <c r="X2280" s="112"/>
      <c r="Z2280" s="112"/>
      <c r="AA2280" s="112"/>
    </row>
    <row r="2281" spans="24:27" x14ac:dyDescent="0.2">
      <c r="X2281" s="112"/>
      <c r="Z2281" s="112"/>
      <c r="AA2281" s="112"/>
    </row>
    <row r="2282" spans="24:27" x14ac:dyDescent="0.2">
      <c r="X2282" s="112"/>
      <c r="Z2282" s="112"/>
      <c r="AA2282" s="112"/>
    </row>
    <row r="2283" spans="24:27" x14ac:dyDescent="0.2">
      <c r="X2283" s="112"/>
      <c r="Z2283" s="112"/>
      <c r="AA2283" s="112"/>
    </row>
    <row r="2284" spans="24:27" x14ac:dyDescent="0.2">
      <c r="X2284" s="112"/>
      <c r="Z2284" s="112"/>
      <c r="AA2284" s="112"/>
    </row>
    <row r="2285" spans="24:27" x14ac:dyDescent="0.2">
      <c r="X2285" s="112"/>
      <c r="Z2285" s="112"/>
      <c r="AA2285" s="112"/>
    </row>
    <row r="2286" spans="24:27" x14ac:dyDescent="0.2">
      <c r="X2286" s="112"/>
      <c r="Z2286" s="112"/>
      <c r="AA2286" s="112"/>
    </row>
    <row r="2287" spans="24:27" x14ac:dyDescent="0.2">
      <c r="X2287" s="112"/>
      <c r="Z2287" s="112"/>
      <c r="AA2287" s="112"/>
    </row>
    <row r="2288" spans="24:27" x14ac:dyDescent="0.2">
      <c r="X2288" s="112"/>
      <c r="Z2288" s="112"/>
      <c r="AA2288" s="112"/>
    </row>
    <row r="2289" spans="24:27" x14ac:dyDescent="0.2">
      <c r="X2289" s="112"/>
      <c r="Z2289" s="112"/>
      <c r="AA2289" s="112"/>
    </row>
    <row r="2290" spans="24:27" x14ac:dyDescent="0.2">
      <c r="X2290" s="112"/>
      <c r="Z2290" s="112"/>
      <c r="AA2290" s="112"/>
    </row>
    <row r="2291" spans="24:27" x14ac:dyDescent="0.2">
      <c r="X2291" s="112"/>
      <c r="Z2291" s="112"/>
      <c r="AA2291" s="112"/>
    </row>
    <row r="2292" spans="24:27" x14ac:dyDescent="0.2">
      <c r="X2292" s="112"/>
      <c r="Z2292" s="112"/>
      <c r="AA2292" s="112"/>
    </row>
    <row r="2293" spans="24:27" x14ac:dyDescent="0.2">
      <c r="X2293" s="112"/>
      <c r="Z2293" s="112"/>
      <c r="AA2293" s="112"/>
    </row>
    <row r="2294" spans="24:27" x14ac:dyDescent="0.2">
      <c r="X2294" s="112"/>
      <c r="Z2294" s="112"/>
      <c r="AA2294" s="112"/>
    </row>
    <row r="2295" spans="24:27" x14ac:dyDescent="0.2">
      <c r="X2295" s="112"/>
      <c r="Z2295" s="112"/>
      <c r="AA2295" s="112"/>
    </row>
    <row r="2296" spans="24:27" x14ac:dyDescent="0.2">
      <c r="X2296" s="112"/>
      <c r="Z2296" s="112"/>
      <c r="AA2296" s="112"/>
    </row>
    <row r="2297" spans="24:27" x14ac:dyDescent="0.2">
      <c r="X2297" s="112"/>
      <c r="Z2297" s="112"/>
      <c r="AA2297" s="112"/>
    </row>
    <row r="2298" spans="24:27" x14ac:dyDescent="0.2">
      <c r="X2298" s="112"/>
      <c r="Z2298" s="112"/>
      <c r="AA2298" s="112"/>
    </row>
    <row r="2299" spans="24:27" x14ac:dyDescent="0.2">
      <c r="X2299" s="112"/>
      <c r="Z2299" s="112"/>
      <c r="AA2299" s="112"/>
    </row>
    <row r="2300" spans="24:27" x14ac:dyDescent="0.2">
      <c r="X2300" s="112"/>
      <c r="Z2300" s="112"/>
      <c r="AA2300" s="112"/>
    </row>
    <row r="2301" spans="24:27" x14ac:dyDescent="0.2">
      <c r="X2301" s="112"/>
      <c r="Z2301" s="112"/>
      <c r="AA2301" s="112"/>
    </row>
    <row r="2302" spans="24:27" x14ac:dyDescent="0.2">
      <c r="X2302" s="112"/>
      <c r="Z2302" s="112"/>
      <c r="AA2302" s="112"/>
    </row>
    <row r="2303" spans="24:27" x14ac:dyDescent="0.2">
      <c r="X2303" s="112"/>
      <c r="Z2303" s="112"/>
      <c r="AA2303" s="112"/>
    </row>
    <row r="2304" spans="24:27" x14ac:dyDescent="0.2">
      <c r="X2304" s="112"/>
      <c r="Z2304" s="112"/>
      <c r="AA2304" s="112"/>
    </row>
    <row r="2305" spans="24:27" x14ac:dyDescent="0.2">
      <c r="X2305" s="112"/>
      <c r="Z2305" s="112"/>
      <c r="AA2305" s="112"/>
    </row>
    <row r="2306" spans="24:27" x14ac:dyDescent="0.2">
      <c r="X2306" s="112"/>
      <c r="Z2306" s="112"/>
      <c r="AA2306" s="112"/>
    </row>
    <row r="2307" spans="24:27" x14ac:dyDescent="0.2">
      <c r="X2307" s="112"/>
      <c r="Z2307" s="112"/>
      <c r="AA2307" s="112"/>
    </row>
    <row r="2308" spans="24:27" x14ac:dyDescent="0.2">
      <c r="X2308" s="112"/>
      <c r="Z2308" s="112"/>
      <c r="AA2308" s="112"/>
    </row>
    <row r="2309" spans="24:27" x14ac:dyDescent="0.2">
      <c r="X2309" s="112"/>
      <c r="Z2309" s="112"/>
      <c r="AA2309" s="112"/>
    </row>
    <row r="2310" spans="24:27" x14ac:dyDescent="0.2">
      <c r="X2310" s="112"/>
      <c r="Z2310" s="112"/>
      <c r="AA2310" s="112"/>
    </row>
    <row r="2311" spans="24:27" x14ac:dyDescent="0.2">
      <c r="X2311" s="112"/>
      <c r="Z2311" s="112"/>
      <c r="AA2311" s="112"/>
    </row>
    <row r="2312" spans="24:27" x14ac:dyDescent="0.2">
      <c r="X2312" s="112"/>
      <c r="Z2312" s="112"/>
      <c r="AA2312" s="112"/>
    </row>
    <row r="2313" spans="24:27" x14ac:dyDescent="0.2">
      <c r="X2313" s="112"/>
      <c r="Z2313" s="112"/>
      <c r="AA2313" s="112"/>
    </row>
    <row r="2314" spans="24:27" x14ac:dyDescent="0.2">
      <c r="X2314" s="112"/>
      <c r="Z2314" s="112"/>
      <c r="AA2314" s="112"/>
    </row>
    <row r="2315" spans="24:27" x14ac:dyDescent="0.2">
      <c r="X2315" s="112"/>
      <c r="Z2315" s="112"/>
      <c r="AA2315" s="112"/>
    </row>
    <row r="2316" spans="24:27" x14ac:dyDescent="0.2">
      <c r="X2316" s="112"/>
      <c r="Z2316" s="112"/>
      <c r="AA2316" s="112"/>
    </row>
    <row r="2317" spans="24:27" x14ac:dyDescent="0.2">
      <c r="X2317" s="112"/>
      <c r="Z2317" s="112"/>
      <c r="AA2317" s="112"/>
    </row>
    <row r="2318" spans="24:27" x14ac:dyDescent="0.2">
      <c r="X2318" s="112"/>
      <c r="Z2318" s="112"/>
      <c r="AA2318" s="112"/>
    </row>
    <row r="2319" spans="24:27" x14ac:dyDescent="0.2">
      <c r="X2319" s="112"/>
      <c r="Z2319" s="112"/>
      <c r="AA2319" s="112"/>
    </row>
    <row r="2320" spans="24:27" x14ac:dyDescent="0.2">
      <c r="X2320" s="112"/>
      <c r="Z2320" s="112"/>
      <c r="AA2320" s="112"/>
    </row>
    <row r="2321" spans="24:27" x14ac:dyDescent="0.2">
      <c r="X2321" s="112"/>
      <c r="Z2321" s="112"/>
      <c r="AA2321" s="112"/>
    </row>
    <row r="2322" spans="24:27" x14ac:dyDescent="0.2">
      <c r="X2322" s="112"/>
      <c r="Z2322" s="112"/>
      <c r="AA2322" s="112"/>
    </row>
    <row r="2323" spans="24:27" x14ac:dyDescent="0.2">
      <c r="X2323" s="112"/>
      <c r="Z2323" s="112"/>
      <c r="AA2323" s="112"/>
    </row>
    <row r="2324" spans="24:27" x14ac:dyDescent="0.2">
      <c r="X2324" s="112"/>
      <c r="Z2324" s="112"/>
      <c r="AA2324" s="112"/>
    </row>
    <row r="2325" spans="24:27" x14ac:dyDescent="0.2">
      <c r="X2325" s="112"/>
      <c r="Z2325" s="112"/>
      <c r="AA2325" s="112"/>
    </row>
    <row r="2326" spans="24:27" x14ac:dyDescent="0.2">
      <c r="X2326" s="112"/>
      <c r="Z2326" s="112"/>
      <c r="AA2326" s="112"/>
    </row>
    <row r="2327" spans="24:27" x14ac:dyDescent="0.2">
      <c r="X2327" s="112"/>
      <c r="Z2327" s="112"/>
      <c r="AA2327" s="112"/>
    </row>
    <row r="2328" spans="24:27" x14ac:dyDescent="0.2">
      <c r="X2328" s="112"/>
      <c r="Z2328" s="112"/>
      <c r="AA2328" s="112"/>
    </row>
    <row r="2329" spans="24:27" x14ac:dyDescent="0.2">
      <c r="X2329" s="112"/>
      <c r="Z2329" s="112"/>
      <c r="AA2329" s="112"/>
    </row>
    <row r="2330" spans="24:27" x14ac:dyDescent="0.2">
      <c r="X2330" s="112"/>
      <c r="Z2330" s="112"/>
      <c r="AA2330" s="112"/>
    </row>
    <row r="2331" spans="24:27" x14ac:dyDescent="0.2">
      <c r="X2331" s="112"/>
      <c r="Z2331" s="112"/>
      <c r="AA2331" s="112"/>
    </row>
    <row r="2332" spans="24:27" x14ac:dyDescent="0.2">
      <c r="X2332" s="112"/>
      <c r="Z2332" s="112"/>
      <c r="AA2332" s="112"/>
    </row>
    <row r="2333" spans="24:27" x14ac:dyDescent="0.2">
      <c r="X2333" s="112"/>
      <c r="Z2333" s="112"/>
      <c r="AA2333" s="112"/>
    </row>
    <row r="2334" spans="24:27" x14ac:dyDescent="0.2">
      <c r="X2334" s="112"/>
      <c r="Z2334" s="112"/>
      <c r="AA2334" s="112"/>
    </row>
    <row r="2335" spans="24:27" x14ac:dyDescent="0.2">
      <c r="X2335" s="112"/>
      <c r="Z2335" s="112"/>
      <c r="AA2335" s="112"/>
    </row>
    <row r="2336" spans="24:27" x14ac:dyDescent="0.2">
      <c r="X2336" s="112"/>
      <c r="Z2336" s="112"/>
      <c r="AA2336" s="112"/>
    </row>
    <row r="2337" spans="24:27" x14ac:dyDescent="0.2">
      <c r="X2337" s="112"/>
      <c r="Z2337" s="112"/>
      <c r="AA2337" s="112"/>
    </row>
    <row r="2338" spans="24:27" x14ac:dyDescent="0.2">
      <c r="X2338" s="112"/>
      <c r="Z2338" s="112"/>
      <c r="AA2338" s="112"/>
    </row>
    <row r="2339" spans="24:27" x14ac:dyDescent="0.2">
      <c r="X2339" s="112"/>
      <c r="Z2339" s="112"/>
      <c r="AA2339" s="112"/>
    </row>
    <row r="2340" spans="24:27" x14ac:dyDescent="0.2">
      <c r="X2340" s="112"/>
      <c r="Z2340" s="112"/>
      <c r="AA2340" s="112"/>
    </row>
    <row r="2341" spans="24:27" x14ac:dyDescent="0.2">
      <c r="X2341" s="112"/>
      <c r="Z2341" s="112"/>
      <c r="AA2341" s="112"/>
    </row>
    <row r="2342" spans="24:27" x14ac:dyDescent="0.2">
      <c r="X2342" s="112"/>
      <c r="Z2342" s="112"/>
      <c r="AA2342" s="112"/>
    </row>
    <row r="2343" spans="24:27" x14ac:dyDescent="0.2">
      <c r="X2343" s="112"/>
      <c r="Z2343" s="112"/>
      <c r="AA2343" s="112"/>
    </row>
    <row r="2344" spans="24:27" x14ac:dyDescent="0.2">
      <c r="X2344" s="112"/>
      <c r="Z2344" s="112"/>
      <c r="AA2344" s="112"/>
    </row>
    <row r="2345" spans="24:27" x14ac:dyDescent="0.2">
      <c r="X2345" s="112"/>
      <c r="Z2345" s="112"/>
      <c r="AA2345" s="112"/>
    </row>
    <row r="2346" spans="24:27" x14ac:dyDescent="0.2">
      <c r="X2346" s="112"/>
      <c r="Z2346" s="112"/>
      <c r="AA2346" s="112"/>
    </row>
    <row r="2347" spans="24:27" x14ac:dyDescent="0.2">
      <c r="X2347" s="112"/>
      <c r="Z2347" s="112"/>
      <c r="AA2347" s="112"/>
    </row>
    <row r="2348" spans="24:27" x14ac:dyDescent="0.2">
      <c r="X2348" s="112"/>
      <c r="Z2348" s="112"/>
      <c r="AA2348" s="112"/>
    </row>
    <row r="2349" spans="24:27" x14ac:dyDescent="0.2">
      <c r="X2349" s="112"/>
      <c r="Z2349" s="112"/>
      <c r="AA2349" s="112"/>
    </row>
    <row r="2350" spans="24:27" x14ac:dyDescent="0.2">
      <c r="X2350" s="112"/>
      <c r="Z2350" s="112"/>
      <c r="AA2350" s="112"/>
    </row>
    <row r="2351" spans="24:27" x14ac:dyDescent="0.2">
      <c r="X2351" s="112"/>
      <c r="Z2351" s="112"/>
      <c r="AA2351" s="112"/>
    </row>
    <row r="2352" spans="24:27" x14ac:dyDescent="0.2">
      <c r="X2352" s="112"/>
      <c r="Z2352" s="112"/>
      <c r="AA2352" s="112"/>
    </row>
    <row r="2353" spans="24:27" x14ac:dyDescent="0.2">
      <c r="X2353" s="112"/>
      <c r="Z2353" s="112"/>
      <c r="AA2353" s="112"/>
    </row>
    <row r="2354" spans="24:27" x14ac:dyDescent="0.2">
      <c r="X2354" s="112"/>
      <c r="Z2354" s="112"/>
      <c r="AA2354" s="112"/>
    </row>
    <row r="2355" spans="24:27" x14ac:dyDescent="0.2">
      <c r="X2355" s="112"/>
      <c r="Z2355" s="112"/>
      <c r="AA2355" s="112"/>
    </row>
    <row r="2356" spans="24:27" x14ac:dyDescent="0.2">
      <c r="X2356" s="112"/>
      <c r="Z2356" s="112"/>
      <c r="AA2356" s="112"/>
    </row>
    <row r="2357" spans="24:27" x14ac:dyDescent="0.2">
      <c r="X2357" s="112"/>
      <c r="Z2357" s="112"/>
      <c r="AA2357" s="112"/>
    </row>
    <row r="2358" spans="24:27" x14ac:dyDescent="0.2">
      <c r="X2358" s="112"/>
      <c r="Z2358" s="112"/>
      <c r="AA2358" s="112"/>
    </row>
    <row r="2359" spans="24:27" x14ac:dyDescent="0.2">
      <c r="X2359" s="112"/>
      <c r="Z2359" s="112"/>
      <c r="AA2359" s="112"/>
    </row>
    <row r="2360" spans="24:27" x14ac:dyDescent="0.2">
      <c r="X2360" s="112"/>
      <c r="Z2360" s="112"/>
      <c r="AA2360" s="112"/>
    </row>
    <row r="2361" spans="24:27" x14ac:dyDescent="0.2">
      <c r="X2361" s="112"/>
      <c r="Z2361" s="112"/>
      <c r="AA2361" s="112"/>
    </row>
    <row r="2362" spans="24:27" x14ac:dyDescent="0.2">
      <c r="X2362" s="112"/>
      <c r="Z2362" s="112"/>
      <c r="AA2362" s="112"/>
    </row>
    <row r="2363" spans="24:27" x14ac:dyDescent="0.2">
      <c r="X2363" s="112"/>
      <c r="Z2363" s="112"/>
      <c r="AA2363" s="112"/>
    </row>
    <row r="2364" spans="24:27" x14ac:dyDescent="0.2">
      <c r="X2364" s="112"/>
      <c r="Z2364" s="112"/>
      <c r="AA2364" s="112"/>
    </row>
    <row r="2365" spans="24:27" x14ac:dyDescent="0.2">
      <c r="X2365" s="112"/>
      <c r="Z2365" s="112"/>
      <c r="AA2365" s="112"/>
    </row>
    <row r="2366" spans="24:27" x14ac:dyDescent="0.2">
      <c r="X2366" s="112"/>
      <c r="Z2366" s="112"/>
      <c r="AA2366" s="112"/>
    </row>
    <row r="2367" spans="24:27" x14ac:dyDescent="0.2">
      <c r="X2367" s="112"/>
      <c r="Z2367" s="112"/>
      <c r="AA2367" s="112"/>
    </row>
    <row r="2368" spans="24:27" x14ac:dyDescent="0.2">
      <c r="X2368" s="112"/>
      <c r="Z2368" s="112"/>
      <c r="AA2368" s="112"/>
    </row>
    <row r="2369" spans="24:27" x14ac:dyDescent="0.2">
      <c r="X2369" s="112"/>
      <c r="Z2369" s="112"/>
      <c r="AA2369" s="112"/>
    </row>
    <row r="2370" spans="24:27" x14ac:dyDescent="0.2">
      <c r="X2370" s="112"/>
      <c r="Z2370" s="112"/>
      <c r="AA2370" s="112"/>
    </row>
    <row r="2371" spans="24:27" x14ac:dyDescent="0.2">
      <c r="X2371" s="112"/>
      <c r="Z2371" s="112"/>
      <c r="AA2371" s="112"/>
    </row>
    <row r="2372" spans="24:27" x14ac:dyDescent="0.2">
      <c r="X2372" s="112"/>
      <c r="Z2372" s="112"/>
      <c r="AA2372" s="112"/>
    </row>
    <row r="2373" spans="24:27" x14ac:dyDescent="0.2">
      <c r="X2373" s="112"/>
      <c r="Z2373" s="112"/>
      <c r="AA2373" s="112"/>
    </row>
    <row r="2374" spans="24:27" x14ac:dyDescent="0.2">
      <c r="X2374" s="112"/>
      <c r="Z2374" s="112"/>
      <c r="AA2374" s="112"/>
    </row>
    <row r="2375" spans="24:27" x14ac:dyDescent="0.2">
      <c r="X2375" s="112"/>
      <c r="Z2375" s="112"/>
      <c r="AA2375" s="112"/>
    </row>
    <row r="2376" spans="24:27" x14ac:dyDescent="0.2">
      <c r="X2376" s="112"/>
      <c r="Z2376" s="112"/>
      <c r="AA2376" s="112"/>
    </row>
    <row r="2377" spans="24:27" x14ac:dyDescent="0.2">
      <c r="X2377" s="112"/>
      <c r="Z2377" s="112"/>
      <c r="AA2377" s="112"/>
    </row>
    <row r="2378" spans="24:27" x14ac:dyDescent="0.2">
      <c r="X2378" s="112"/>
      <c r="Z2378" s="112"/>
      <c r="AA2378" s="112"/>
    </row>
    <row r="2379" spans="24:27" x14ac:dyDescent="0.2">
      <c r="X2379" s="112"/>
      <c r="Z2379" s="112"/>
      <c r="AA2379" s="112"/>
    </row>
    <row r="2380" spans="24:27" x14ac:dyDescent="0.2">
      <c r="X2380" s="112"/>
      <c r="Z2380" s="112"/>
      <c r="AA2380" s="112"/>
    </row>
    <row r="2381" spans="24:27" x14ac:dyDescent="0.2">
      <c r="X2381" s="112"/>
      <c r="Z2381" s="112"/>
      <c r="AA2381" s="112"/>
    </row>
    <row r="2382" spans="24:27" x14ac:dyDescent="0.2">
      <c r="X2382" s="112"/>
      <c r="Z2382" s="112"/>
      <c r="AA2382" s="112"/>
    </row>
    <row r="2383" spans="24:27" x14ac:dyDescent="0.2">
      <c r="X2383" s="112"/>
      <c r="Z2383" s="112"/>
      <c r="AA2383" s="112"/>
    </row>
    <row r="2384" spans="24:27" x14ac:dyDescent="0.2">
      <c r="X2384" s="112"/>
      <c r="Z2384" s="112"/>
      <c r="AA2384" s="112"/>
    </row>
    <row r="2385" spans="24:27" x14ac:dyDescent="0.2">
      <c r="X2385" s="112"/>
      <c r="Z2385" s="112"/>
      <c r="AA2385" s="112"/>
    </row>
    <row r="2386" spans="24:27" x14ac:dyDescent="0.2">
      <c r="X2386" s="112"/>
      <c r="Z2386" s="112"/>
      <c r="AA2386" s="112"/>
    </row>
    <row r="2387" spans="24:27" x14ac:dyDescent="0.2">
      <c r="X2387" s="112"/>
      <c r="Z2387" s="112"/>
      <c r="AA2387" s="112"/>
    </row>
    <row r="2388" spans="24:27" x14ac:dyDescent="0.2">
      <c r="X2388" s="112"/>
      <c r="Z2388" s="112"/>
      <c r="AA2388" s="112"/>
    </row>
    <row r="2389" spans="24:27" x14ac:dyDescent="0.2">
      <c r="X2389" s="112"/>
      <c r="Z2389" s="112"/>
      <c r="AA2389" s="112"/>
    </row>
    <row r="2390" spans="24:27" x14ac:dyDescent="0.2">
      <c r="X2390" s="112"/>
      <c r="Z2390" s="112"/>
      <c r="AA2390" s="112"/>
    </row>
    <row r="2391" spans="24:27" x14ac:dyDescent="0.2">
      <c r="X2391" s="112"/>
      <c r="Z2391" s="112"/>
      <c r="AA2391" s="112"/>
    </row>
    <row r="2392" spans="24:27" x14ac:dyDescent="0.2">
      <c r="X2392" s="112"/>
      <c r="Z2392" s="112"/>
      <c r="AA2392" s="112"/>
    </row>
    <row r="2393" spans="24:27" x14ac:dyDescent="0.2">
      <c r="X2393" s="112"/>
      <c r="Z2393" s="112"/>
      <c r="AA2393" s="112"/>
    </row>
    <row r="2394" spans="24:27" x14ac:dyDescent="0.2">
      <c r="X2394" s="112"/>
      <c r="Z2394" s="112"/>
      <c r="AA2394" s="112"/>
    </row>
    <row r="2395" spans="24:27" x14ac:dyDescent="0.2">
      <c r="X2395" s="112"/>
      <c r="Z2395" s="112"/>
      <c r="AA2395" s="112"/>
    </row>
    <row r="2396" spans="24:27" x14ac:dyDescent="0.2">
      <c r="X2396" s="112"/>
      <c r="Z2396" s="112"/>
      <c r="AA2396" s="112"/>
    </row>
    <row r="2397" spans="24:27" x14ac:dyDescent="0.2">
      <c r="X2397" s="112"/>
      <c r="Z2397" s="112"/>
      <c r="AA2397" s="112"/>
    </row>
    <row r="2398" spans="24:27" x14ac:dyDescent="0.2">
      <c r="X2398" s="112"/>
      <c r="Z2398" s="112"/>
      <c r="AA2398" s="112"/>
    </row>
    <row r="2399" spans="24:27" x14ac:dyDescent="0.2">
      <c r="X2399" s="112"/>
      <c r="Z2399" s="112"/>
      <c r="AA2399" s="112"/>
    </row>
    <row r="2400" spans="24:27" x14ac:dyDescent="0.2">
      <c r="X2400" s="112"/>
      <c r="Z2400" s="112"/>
      <c r="AA2400" s="112"/>
    </row>
    <row r="2401" spans="24:27" x14ac:dyDescent="0.2">
      <c r="X2401" s="112"/>
      <c r="Z2401" s="112"/>
      <c r="AA2401" s="112"/>
    </row>
    <row r="2402" spans="24:27" x14ac:dyDescent="0.2">
      <c r="X2402" s="112"/>
      <c r="Z2402" s="112"/>
      <c r="AA2402" s="112"/>
    </row>
    <row r="2403" spans="24:27" x14ac:dyDescent="0.2">
      <c r="X2403" s="112"/>
      <c r="Z2403" s="112"/>
      <c r="AA2403" s="112"/>
    </row>
    <row r="2404" spans="24:27" x14ac:dyDescent="0.2">
      <c r="X2404" s="112"/>
      <c r="Z2404" s="112"/>
      <c r="AA2404" s="112"/>
    </row>
    <row r="2405" spans="24:27" x14ac:dyDescent="0.2">
      <c r="X2405" s="112"/>
      <c r="Z2405" s="112"/>
      <c r="AA2405" s="112"/>
    </row>
    <row r="2406" spans="24:27" x14ac:dyDescent="0.2">
      <c r="X2406" s="112"/>
      <c r="Z2406" s="112"/>
      <c r="AA2406" s="112"/>
    </row>
    <row r="2407" spans="24:27" x14ac:dyDescent="0.2">
      <c r="X2407" s="112"/>
      <c r="Z2407" s="112"/>
      <c r="AA2407" s="112"/>
    </row>
    <row r="2408" spans="24:27" x14ac:dyDescent="0.2">
      <c r="X2408" s="112"/>
      <c r="Z2408" s="112"/>
      <c r="AA2408" s="112"/>
    </row>
    <row r="2409" spans="24:27" x14ac:dyDescent="0.2">
      <c r="X2409" s="112"/>
      <c r="Z2409" s="112"/>
      <c r="AA2409" s="112"/>
    </row>
    <row r="2410" spans="24:27" x14ac:dyDescent="0.2">
      <c r="X2410" s="112"/>
      <c r="Z2410" s="112"/>
      <c r="AA2410" s="112"/>
    </row>
    <row r="2411" spans="24:27" x14ac:dyDescent="0.2">
      <c r="X2411" s="112"/>
      <c r="Z2411" s="112"/>
      <c r="AA2411" s="112"/>
    </row>
    <row r="2412" spans="24:27" x14ac:dyDescent="0.2">
      <c r="X2412" s="112"/>
      <c r="Z2412" s="112"/>
      <c r="AA2412" s="112"/>
    </row>
    <row r="2413" spans="24:27" x14ac:dyDescent="0.2">
      <c r="X2413" s="112"/>
      <c r="Z2413" s="112"/>
      <c r="AA2413" s="112"/>
    </row>
    <row r="2414" spans="24:27" x14ac:dyDescent="0.2">
      <c r="X2414" s="112"/>
      <c r="Z2414" s="112"/>
      <c r="AA2414" s="112"/>
    </row>
    <row r="2415" spans="24:27" x14ac:dyDescent="0.2">
      <c r="X2415" s="112"/>
      <c r="Z2415" s="112"/>
      <c r="AA2415" s="112"/>
    </row>
    <row r="2416" spans="24:27" x14ac:dyDescent="0.2">
      <c r="X2416" s="112"/>
      <c r="Z2416" s="112"/>
      <c r="AA2416" s="112"/>
    </row>
    <row r="2417" spans="24:27" x14ac:dyDescent="0.2">
      <c r="X2417" s="112"/>
      <c r="Z2417" s="112"/>
      <c r="AA2417" s="112"/>
    </row>
    <row r="2418" spans="24:27" x14ac:dyDescent="0.2">
      <c r="X2418" s="112"/>
      <c r="Z2418" s="112"/>
      <c r="AA2418" s="112"/>
    </row>
    <row r="2419" spans="24:27" x14ac:dyDescent="0.2">
      <c r="X2419" s="112"/>
      <c r="Z2419" s="112"/>
      <c r="AA2419" s="112"/>
    </row>
    <row r="2420" spans="24:27" x14ac:dyDescent="0.2">
      <c r="X2420" s="112"/>
      <c r="Z2420" s="112"/>
      <c r="AA2420" s="112"/>
    </row>
    <row r="2421" spans="24:27" x14ac:dyDescent="0.2">
      <c r="X2421" s="112"/>
      <c r="Z2421" s="112"/>
      <c r="AA2421" s="112"/>
    </row>
    <row r="2422" spans="24:27" x14ac:dyDescent="0.2">
      <c r="X2422" s="112"/>
      <c r="Z2422" s="112"/>
      <c r="AA2422" s="112"/>
    </row>
    <row r="2423" spans="24:27" x14ac:dyDescent="0.2">
      <c r="X2423" s="112"/>
      <c r="Z2423" s="112"/>
      <c r="AA2423" s="112"/>
    </row>
    <row r="2424" spans="24:27" x14ac:dyDescent="0.2">
      <c r="X2424" s="112"/>
      <c r="Z2424" s="112"/>
      <c r="AA2424" s="112"/>
    </row>
    <row r="2425" spans="24:27" x14ac:dyDescent="0.2">
      <c r="X2425" s="112"/>
      <c r="Z2425" s="112"/>
      <c r="AA2425" s="112"/>
    </row>
    <row r="2426" spans="24:27" x14ac:dyDescent="0.2">
      <c r="X2426" s="112"/>
      <c r="Z2426" s="112"/>
      <c r="AA2426" s="112"/>
    </row>
    <row r="2427" spans="24:27" x14ac:dyDescent="0.2">
      <c r="X2427" s="112"/>
      <c r="Z2427" s="112"/>
      <c r="AA2427" s="112"/>
    </row>
    <row r="2428" spans="24:27" x14ac:dyDescent="0.2">
      <c r="X2428" s="112"/>
      <c r="Z2428" s="112"/>
      <c r="AA2428" s="112"/>
    </row>
    <row r="2429" spans="24:27" x14ac:dyDescent="0.2">
      <c r="X2429" s="112"/>
      <c r="Z2429" s="112"/>
      <c r="AA2429" s="112"/>
    </row>
    <row r="2430" spans="24:27" x14ac:dyDescent="0.2">
      <c r="X2430" s="112"/>
      <c r="Z2430" s="112"/>
      <c r="AA2430" s="112"/>
    </row>
    <row r="2431" spans="24:27" x14ac:dyDescent="0.2">
      <c r="X2431" s="112"/>
      <c r="Z2431" s="112"/>
      <c r="AA2431" s="112"/>
    </row>
    <row r="2432" spans="24:27" x14ac:dyDescent="0.2">
      <c r="X2432" s="112"/>
      <c r="Z2432" s="112"/>
      <c r="AA2432" s="112"/>
    </row>
    <row r="2433" spans="24:27" x14ac:dyDescent="0.2">
      <c r="X2433" s="112"/>
      <c r="Z2433" s="112"/>
      <c r="AA2433" s="112"/>
    </row>
    <row r="2434" spans="24:27" x14ac:dyDescent="0.2">
      <c r="X2434" s="112"/>
      <c r="Z2434" s="112"/>
      <c r="AA2434" s="112"/>
    </row>
    <row r="2435" spans="24:27" x14ac:dyDescent="0.2">
      <c r="X2435" s="112"/>
      <c r="Z2435" s="112"/>
      <c r="AA2435" s="112"/>
    </row>
    <row r="2436" spans="24:27" x14ac:dyDescent="0.2">
      <c r="X2436" s="112"/>
      <c r="Z2436" s="112"/>
      <c r="AA2436" s="112"/>
    </row>
    <row r="2437" spans="24:27" x14ac:dyDescent="0.2">
      <c r="X2437" s="112"/>
      <c r="Z2437" s="112"/>
      <c r="AA2437" s="112"/>
    </row>
    <row r="2438" spans="24:27" x14ac:dyDescent="0.2">
      <c r="X2438" s="112"/>
      <c r="Z2438" s="112"/>
      <c r="AA2438" s="112"/>
    </row>
    <row r="2439" spans="24:27" x14ac:dyDescent="0.2">
      <c r="X2439" s="112"/>
      <c r="Z2439" s="112"/>
      <c r="AA2439" s="112"/>
    </row>
    <row r="2440" spans="24:27" x14ac:dyDescent="0.2">
      <c r="X2440" s="112"/>
      <c r="Z2440" s="112"/>
      <c r="AA2440" s="112"/>
    </row>
    <row r="2441" spans="24:27" x14ac:dyDescent="0.2">
      <c r="X2441" s="112"/>
      <c r="Z2441" s="112"/>
      <c r="AA2441" s="112"/>
    </row>
    <row r="2442" spans="24:27" x14ac:dyDescent="0.2">
      <c r="X2442" s="112"/>
      <c r="Z2442" s="112"/>
      <c r="AA2442" s="112"/>
    </row>
    <row r="2443" spans="24:27" x14ac:dyDescent="0.2">
      <c r="X2443" s="112"/>
      <c r="Z2443" s="112"/>
      <c r="AA2443" s="112"/>
    </row>
    <row r="2444" spans="24:27" x14ac:dyDescent="0.2">
      <c r="X2444" s="112"/>
      <c r="Z2444" s="112"/>
      <c r="AA2444" s="112"/>
    </row>
    <row r="2445" spans="24:27" x14ac:dyDescent="0.2">
      <c r="X2445" s="112"/>
      <c r="Z2445" s="112"/>
      <c r="AA2445" s="112"/>
    </row>
    <row r="2446" spans="24:27" x14ac:dyDescent="0.2">
      <c r="X2446" s="112"/>
      <c r="Z2446" s="112"/>
      <c r="AA2446" s="112"/>
    </row>
    <row r="2447" spans="24:27" x14ac:dyDescent="0.2">
      <c r="X2447" s="112"/>
      <c r="Z2447" s="112"/>
      <c r="AA2447" s="112"/>
    </row>
    <row r="2448" spans="24:27" x14ac:dyDescent="0.2">
      <c r="X2448" s="112"/>
      <c r="Z2448" s="112"/>
      <c r="AA2448" s="112"/>
    </row>
    <row r="2449" spans="24:27" x14ac:dyDescent="0.2">
      <c r="X2449" s="112"/>
      <c r="Z2449" s="112"/>
      <c r="AA2449" s="112"/>
    </row>
    <row r="2450" spans="24:27" x14ac:dyDescent="0.2">
      <c r="X2450" s="112"/>
      <c r="Z2450" s="112"/>
      <c r="AA2450" s="112"/>
    </row>
    <row r="2451" spans="24:27" x14ac:dyDescent="0.2">
      <c r="X2451" s="112"/>
      <c r="Z2451" s="112"/>
      <c r="AA2451" s="112"/>
    </row>
    <row r="2452" spans="24:27" x14ac:dyDescent="0.2">
      <c r="X2452" s="112"/>
      <c r="Z2452" s="112"/>
      <c r="AA2452" s="112"/>
    </row>
    <row r="2453" spans="24:27" x14ac:dyDescent="0.2">
      <c r="X2453" s="112"/>
      <c r="Z2453" s="112"/>
      <c r="AA2453" s="112"/>
    </row>
    <row r="2454" spans="24:27" x14ac:dyDescent="0.2">
      <c r="X2454" s="112"/>
      <c r="Z2454" s="112"/>
      <c r="AA2454" s="112"/>
    </row>
    <row r="2455" spans="24:27" x14ac:dyDescent="0.2">
      <c r="X2455" s="112"/>
      <c r="Z2455" s="112"/>
      <c r="AA2455" s="112"/>
    </row>
    <row r="2456" spans="24:27" x14ac:dyDescent="0.2">
      <c r="X2456" s="112"/>
      <c r="Z2456" s="112"/>
      <c r="AA2456" s="112"/>
    </row>
    <row r="2457" spans="24:27" x14ac:dyDescent="0.2">
      <c r="X2457" s="112"/>
      <c r="Z2457" s="112"/>
      <c r="AA2457" s="112"/>
    </row>
    <row r="2458" spans="24:27" x14ac:dyDescent="0.2">
      <c r="X2458" s="112"/>
      <c r="Z2458" s="112"/>
      <c r="AA2458" s="112"/>
    </row>
    <row r="2459" spans="24:27" x14ac:dyDescent="0.2">
      <c r="X2459" s="112"/>
      <c r="Z2459" s="112"/>
      <c r="AA2459" s="112"/>
    </row>
    <row r="2460" spans="24:27" x14ac:dyDescent="0.2">
      <c r="X2460" s="112"/>
      <c r="Z2460" s="112"/>
      <c r="AA2460" s="112"/>
    </row>
    <row r="2461" spans="24:27" x14ac:dyDescent="0.2">
      <c r="X2461" s="112"/>
      <c r="Z2461" s="112"/>
      <c r="AA2461" s="112"/>
    </row>
    <row r="2462" spans="24:27" x14ac:dyDescent="0.2">
      <c r="X2462" s="112"/>
      <c r="Z2462" s="112"/>
      <c r="AA2462" s="112"/>
    </row>
    <row r="2463" spans="24:27" x14ac:dyDescent="0.2">
      <c r="X2463" s="112"/>
      <c r="Z2463" s="112"/>
      <c r="AA2463" s="112"/>
    </row>
    <row r="2464" spans="24:27" x14ac:dyDescent="0.2">
      <c r="X2464" s="112"/>
      <c r="Z2464" s="112"/>
      <c r="AA2464" s="112"/>
    </row>
    <row r="2465" spans="24:27" x14ac:dyDescent="0.2">
      <c r="X2465" s="112"/>
      <c r="Z2465" s="112"/>
      <c r="AA2465" s="112"/>
    </row>
    <row r="2466" spans="24:27" x14ac:dyDescent="0.2">
      <c r="X2466" s="112"/>
      <c r="Z2466" s="112"/>
      <c r="AA2466" s="112"/>
    </row>
    <row r="2467" spans="24:27" x14ac:dyDescent="0.2">
      <c r="X2467" s="112"/>
      <c r="Z2467" s="112"/>
      <c r="AA2467" s="112"/>
    </row>
    <row r="2468" spans="24:27" x14ac:dyDescent="0.2">
      <c r="X2468" s="112"/>
      <c r="Z2468" s="112"/>
      <c r="AA2468" s="112"/>
    </row>
    <row r="2469" spans="24:27" x14ac:dyDescent="0.2">
      <c r="X2469" s="112"/>
      <c r="Z2469" s="112"/>
      <c r="AA2469" s="112"/>
    </row>
    <row r="2470" spans="24:27" x14ac:dyDescent="0.2">
      <c r="X2470" s="112"/>
      <c r="Z2470" s="112"/>
      <c r="AA2470" s="112"/>
    </row>
    <row r="2471" spans="24:27" x14ac:dyDescent="0.2">
      <c r="X2471" s="112"/>
      <c r="Z2471" s="112"/>
      <c r="AA2471" s="112"/>
    </row>
    <row r="2472" spans="24:27" x14ac:dyDescent="0.2">
      <c r="X2472" s="112"/>
      <c r="Z2472" s="112"/>
      <c r="AA2472" s="112"/>
    </row>
    <row r="2473" spans="24:27" x14ac:dyDescent="0.2">
      <c r="X2473" s="112"/>
      <c r="Z2473" s="112"/>
      <c r="AA2473" s="112"/>
    </row>
    <row r="2474" spans="24:27" x14ac:dyDescent="0.2">
      <c r="X2474" s="112"/>
      <c r="Z2474" s="112"/>
      <c r="AA2474" s="112"/>
    </row>
    <row r="2475" spans="24:27" x14ac:dyDescent="0.2">
      <c r="X2475" s="112"/>
      <c r="Z2475" s="112"/>
      <c r="AA2475" s="112"/>
    </row>
    <row r="2476" spans="24:27" x14ac:dyDescent="0.2">
      <c r="X2476" s="112"/>
      <c r="Z2476" s="112"/>
      <c r="AA2476" s="112"/>
    </row>
    <row r="2477" spans="24:27" x14ac:dyDescent="0.2">
      <c r="X2477" s="112"/>
      <c r="Z2477" s="112"/>
      <c r="AA2477" s="112"/>
    </row>
    <row r="2478" spans="24:27" x14ac:dyDescent="0.2">
      <c r="X2478" s="112"/>
      <c r="Z2478" s="112"/>
      <c r="AA2478" s="112"/>
    </row>
    <row r="2479" spans="24:27" x14ac:dyDescent="0.2">
      <c r="X2479" s="112"/>
      <c r="Z2479" s="112"/>
      <c r="AA2479" s="112"/>
    </row>
    <row r="2480" spans="24:27" x14ac:dyDescent="0.2">
      <c r="X2480" s="112"/>
      <c r="Z2480" s="112"/>
      <c r="AA2480" s="112"/>
    </row>
    <row r="2481" spans="24:27" x14ac:dyDescent="0.2">
      <c r="X2481" s="112"/>
      <c r="Z2481" s="112"/>
      <c r="AA2481" s="112"/>
    </row>
    <row r="2482" spans="24:27" x14ac:dyDescent="0.2">
      <c r="X2482" s="112"/>
      <c r="Z2482" s="112"/>
      <c r="AA2482" s="112"/>
    </row>
    <row r="2483" spans="24:27" x14ac:dyDescent="0.2">
      <c r="X2483" s="112"/>
      <c r="Z2483" s="112"/>
      <c r="AA2483" s="112"/>
    </row>
    <row r="2484" spans="24:27" x14ac:dyDescent="0.2">
      <c r="X2484" s="112"/>
      <c r="Z2484" s="112"/>
      <c r="AA2484" s="112"/>
    </row>
    <row r="2485" spans="24:27" x14ac:dyDescent="0.2">
      <c r="X2485" s="112"/>
      <c r="Z2485" s="112"/>
      <c r="AA2485" s="112"/>
    </row>
    <row r="2486" spans="24:27" x14ac:dyDescent="0.2">
      <c r="X2486" s="112"/>
      <c r="Z2486" s="112"/>
      <c r="AA2486" s="112"/>
    </row>
    <row r="2487" spans="24:27" x14ac:dyDescent="0.2">
      <c r="X2487" s="112"/>
      <c r="Z2487" s="112"/>
      <c r="AA2487" s="112"/>
    </row>
    <row r="2488" spans="24:27" x14ac:dyDescent="0.2">
      <c r="X2488" s="112"/>
      <c r="Z2488" s="112"/>
      <c r="AA2488" s="112"/>
    </row>
    <row r="2489" spans="24:27" x14ac:dyDescent="0.2">
      <c r="X2489" s="112"/>
      <c r="Z2489" s="112"/>
      <c r="AA2489" s="112"/>
    </row>
    <row r="2490" spans="24:27" x14ac:dyDescent="0.2">
      <c r="X2490" s="112"/>
      <c r="Z2490" s="112"/>
      <c r="AA2490" s="112"/>
    </row>
    <row r="2491" spans="24:27" x14ac:dyDescent="0.2">
      <c r="X2491" s="112"/>
      <c r="Z2491" s="112"/>
      <c r="AA2491" s="112"/>
    </row>
    <row r="2492" spans="24:27" x14ac:dyDescent="0.2">
      <c r="X2492" s="112"/>
      <c r="Z2492" s="112"/>
      <c r="AA2492" s="112"/>
    </row>
    <row r="2493" spans="24:27" x14ac:dyDescent="0.2">
      <c r="X2493" s="112"/>
      <c r="Z2493" s="112"/>
      <c r="AA2493" s="112"/>
    </row>
    <row r="2494" spans="24:27" x14ac:dyDescent="0.2">
      <c r="X2494" s="112"/>
      <c r="Z2494" s="112"/>
      <c r="AA2494" s="112"/>
    </row>
    <row r="2495" spans="24:27" x14ac:dyDescent="0.2">
      <c r="X2495" s="112"/>
      <c r="Z2495" s="112"/>
      <c r="AA2495" s="112"/>
    </row>
    <row r="2496" spans="24:27" x14ac:dyDescent="0.2">
      <c r="X2496" s="112"/>
      <c r="Z2496" s="112"/>
      <c r="AA2496" s="112"/>
    </row>
    <row r="2497" spans="24:27" x14ac:dyDescent="0.2">
      <c r="X2497" s="112"/>
      <c r="Z2497" s="112"/>
      <c r="AA2497" s="112"/>
    </row>
    <row r="2498" spans="24:27" x14ac:dyDescent="0.2">
      <c r="X2498" s="112"/>
      <c r="Z2498" s="112"/>
      <c r="AA2498" s="112"/>
    </row>
    <row r="2499" spans="24:27" x14ac:dyDescent="0.2">
      <c r="X2499" s="112"/>
      <c r="Z2499" s="112"/>
      <c r="AA2499" s="112"/>
    </row>
    <row r="2500" spans="24:27" x14ac:dyDescent="0.2">
      <c r="X2500" s="112"/>
      <c r="Z2500" s="112"/>
      <c r="AA2500" s="112"/>
    </row>
    <row r="2501" spans="24:27" x14ac:dyDescent="0.2">
      <c r="X2501" s="112"/>
      <c r="Z2501" s="112"/>
      <c r="AA2501" s="112"/>
    </row>
    <row r="2502" spans="24:27" x14ac:dyDescent="0.2">
      <c r="X2502" s="112"/>
      <c r="Z2502" s="112"/>
      <c r="AA2502" s="112"/>
    </row>
    <row r="2503" spans="24:27" x14ac:dyDescent="0.2">
      <c r="X2503" s="112"/>
      <c r="Z2503" s="112"/>
      <c r="AA2503" s="112"/>
    </row>
    <row r="2504" spans="24:27" x14ac:dyDescent="0.2">
      <c r="X2504" s="112"/>
      <c r="Z2504" s="112"/>
      <c r="AA2504" s="112"/>
    </row>
    <row r="2505" spans="24:27" x14ac:dyDescent="0.2">
      <c r="X2505" s="112"/>
      <c r="Z2505" s="112"/>
      <c r="AA2505" s="112"/>
    </row>
    <row r="2506" spans="24:27" x14ac:dyDescent="0.2">
      <c r="X2506" s="112"/>
      <c r="Z2506" s="112"/>
      <c r="AA2506" s="112"/>
    </row>
    <row r="2507" spans="24:27" x14ac:dyDescent="0.2">
      <c r="X2507" s="112"/>
      <c r="Z2507" s="112"/>
      <c r="AA2507" s="112"/>
    </row>
    <row r="2508" spans="24:27" x14ac:dyDescent="0.2">
      <c r="X2508" s="112"/>
      <c r="Z2508" s="112"/>
      <c r="AA2508" s="112"/>
    </row>
    <row r="2509" spans="24:27" x14ac:dyDescent="0.2">
      <c r="X2509" s="112"/>
      <c r="Z2509" s="112"/>
      <c r="AA2509" s="112"/>
    </row>
    <row r="2510" spans="24:27" x14ac:dyDescent="0.2">
      <c r="X2510" s="112"/>
      <c r="Z2510" s="112"/>
      <c r="AA2510" s="112"/>
    </row>
    <row r="2511" spans="24:27" x14ac:dyDescent="0.2">
      <c r="X2511" s="112"/>
      <c r="Z2511" s="112"/>
      <c r="AA2511" s="112"/>
    </row>
    <row r="2512" spans="24:27" x14ac:dyDescent="0.2">
      <c r="X2512" s="112"/>
      <c r="Z2512" s="112"/>
      <c r="AA2512" s="112"/>
    </row>
    <row r="2513" spans="24:27" x14ac:dyDescent="0.2">
      <c r="X2513" s="112"/>
      <c r="Z2513" s="112"/>
      <c r="AA2513" s="112"/>
    </row>
    <row r="2514" spans="24:27" x14ac:dyDescent="0.2">
      <c r="X2514" s="112"/>
      <c r="Z2514" s="112"/>
      <c r="AA2514" s="112"/>
    </row>
    <row r="2515" spans="24:27" x14ac:dyDescent="0.2">
      <c r="X2515" s="112"/>
      <c r="Z2515" s="112"/>
      <c r="AA2515" s="112"/>
    </row>
    <row r="2516" spans="24:27" x14ac:dyDescent="0.2">
      <c r="X2516" s="112"/>
      <c r="Z2516" s="112"/>
      <c r="AA2516" s="112"/>
    </row>
    <row r="2517" spans="24:27" x14ac:dyDescent="0.2">
      <c r="X2517" s="112"/>
      <c r="Z2517" s="112"/>
      <c r="AA2517" s="112"/>
    </row>
    <row r="2518" spans="24:27" x14ac:dyDescent="0.2">
      <c r="X2518" s="112"/>
      <c r="Z2518" s="112"/>
      <c r="AA2518" s="112"/>
    </row>
    <row r="2519" spans="24:27" x14ac:dyDescent="0.2">
      <c r="X2519" s="112"/>
      <c r="Z2519" s="112"/>
      <c r="AA2519" s="112"/>
    </row>
    <row r="2520" spans="24:27" x14ac:dyDescent="0.2">
      <c r="X2520" s="112"/>
      <c r="Z2520" s="112"/>
      <c r="AA2520" s="112"/>
    </row>
    <row r="2521" spans="24:27" x14ac:dyDescent="0.2">
      <c r="X2521" s="112"/>
      <c r="Z2521" s="112"/>
      <c r="AA2521" s="112"/>
    </row>
    <row r="2522" spans="24:27" x14ac:dyDescent="0.2">
      <c r="X2522" s="112"/>
      <c r="Z2522" s="112"/>
      <c r="AA2522" s="112"/>
    </row>
    <row r="2523" spans="24:27" x14ac:dyDescent="0.2">
      <c r="X2523" s="112"/>
      <c r="Z2523" s="112"/>
      <c r="AA2523" s="112"/>
    </row>
    <row r="2524" spans="24:27" x14ac:dyDescent="0.2">
      <c r="X2524" s="112"/>
      <c r="Z2524" s="112"/>
      <c r="AA2524" s="112"/>
    </row>
    <row r="2525" spans="24:27" x14ac:dyDescent="0.2">
      <c r="X2525" s="112"/>
      <c r="Z2525" s="112"/>
      <c r="AA2525" s="112"/>
    </row>
    <row r="2526" spans="24:27" x14ac:dyDescent="0.2">
      <c r="X2526" s="112"/>
      <c r="Z2526" s="112"/>
      <c r="AA2526" s="112"/>
    </row>
    <row r="2527" spans="24:27" x14ac:dyDescent="0.2">
      <c r="X2527" s="112"/>
      <c r="Z2527" s="112"/>
      <c r="AA2527" s="112"/>
    </row>
    <row r="2528" spans="24:27" x14ac:dyDescent="0.2">
      <c r="X2528" s="112"/>
      <c r="Z2528" s="112"/>
      <c r="AA2528" s="112"/>
    </row>
    <row r="2529" spans="24:27" x14ac:dyDescent="0.2">
      <c r="X2529" s="112"/>
      <c r="Z2529" s="112"/>
      <c r="AA2529" s="112"/>
    </row>
    <row r="2530" spans="24:27" x14ac:dyDescent="0.2">
      <c r="X2530" s="112"/>
      <c r="Z2530" s="112"/>
      <c r="AA2530" s="112"/>
    </row>
    <row r="2531" spans="24:27" x14ac:dyDescent="0.2">
      <c r="X2531" s="112"/>
      <c r="Z2531" s="112"/>
      <c r="AA2531" s="112"/>
    </row>
    <row r="2532" spans="24:27" x14ac:dyDescent="0.2">
      <c r="X2532" s="112"/>
      <c r="Z2532" s="112"/>
      <c r="AA2532" s="112"/>
    </row>
    <row r="2533" spans="24:27" x14ac:dyDescent="0.2">
      <c r="X2533" s="112"/>
      <c r="Z2533" s="112"/>
      <c r="AA2533" s="112"/>
    </row>
    <row r="2534" spans="24:27" x14ac:dyDescent="0.2">
      <c r="X2534" s="112"/>
      <c r="Z2534" s="112"/>
      <c r="AA2534" s="112"/>
    </row>
    <row r="2535" spans="24:27" x14ac:dyDescent="0.2">
      <c r="X2535" s="112"/>
      <c r="Z2535" s="112"/>
      <c r="AA2535" s="112"/>
    </row>
    <row r="2536" spans="24:27" x14ac:dyDescent="0.2">
      <c r="X2536" s="112"/>
      <c r="Z2536" s="112"/>
      <c r="AA2536" s="112"/>
    </row>
    <row r="2537" spans="24:27" x14ac:dyDescent="0.2">
      <c r="X2537" s="112"/>
      <c r="Z2537" s="112"/>
      <c r="AA2537" s="112"/>
    </row>
    <row r="2538" spans="24:27" x14ac:dyDescent="0.2">
      <c r="X2538" s="112"/>
      <c r="Z2538" s="112"/>
      <c r="AA2538" s="112"/>
    </row>
    <row r="2539" spans="24:27" x14ac:dyDescent="0.2">
      <c r="X2539" s="112"/>
      <c r="Z2539" s="112"/>
      <c r="AA2539" s="112"/>
    </row>
    <row r="2540" spans="24:27" x14ac:dyDescent="0.2">
      <c r="X2540" s="112"/>
      <c r="Z2540" s="112"/>
      <c r="AA2540" s="112"/>
    </row>
    <row r="2541" spans="24:27" x14ac:dyDescent="0.2">
      <c r="X2541" s="112"/>
      <c r="Z2541" s="112"/>
      <c r="AA2541" s="112"/>
    </row>
    <row r="2542" spans="24:27" x14ac:dyDescent="0.2">
      <c r="X2542" s="112"/>
      <c r="Z2542" s="112"/>
      <c r="AA2542" s="112"/>
    </row>
    <row r="2543" spans="24:27" x14ac:dyDescent="0.2">
      <c r="X2543" s="112"/>
      <c r="Z2543" s="112"/>
      <c r="AA2543" s="112"/>
    </row>
    <row r="2544" spans="24:27" x14ac:dyDescent="0.2">
      <c r="X2544" s="112"/>
      <c r="Z2544" s="112"/>
      <c r="AA2544" s="112"/>
    </row>
    <row r="2545" spans="24:27" x14ac:dyDescent="0.2">
      <c r="X2545" s="112"/>
      <c r="Z2545" s="112"/>
      <c r="AA2545" s="112"/>
    </row>
    <row r="2546" spans="24:27" x14ac:dyDescent="0.2">
      <c r="X2546" s="112"/>
      <c r="Z2546" s="112"/>
      <c r="AA2546" s="112"/>
    </row>
    <row r="2547" spans="24:27" x14ac:dyDescent="0.2">
      <c r="X2547" s="112"/>
      <c r="Z2547" s="112"/>
      <c r="AA2547" s="112"/>
    </row>
    <row r="2548" spans="24:27" x14ac:dyDescent="0.2">
      <c r="X2548" s="112"/>
      <c r="Z2548" s="112"/>
      <c r="AA2548" s="112"/>
    </row>
    <row r="2549" spans="24:27" x14ac:dyDescent="0.2">
      <c r="X2549" s="112"/>
      <c r="Z2549" s="112"/>
      <c r="AA2549" s="112"/>
    </row>
    <row r="2550" spans="24:27" x14ac:dyDescent="0.2">
      <c r="X2550" s="112"/>
      <c r="Z2550" s="112"/>
      <c r="AA2550" s="112"/>
    </row>
    <row r="2551" spans="24:27" x14ac:dyDescent="0.2">
      <c r="X2551" s="112"/>
      <c r="Z2551" s="112"/>
      <c r="AA2551" s="112"/>
    </row>
    <row r="2552" spans="24:27" x14ac:dyDescent="0.2">
      <c r="X2552" s="112"/>
      <c r="Z2552" s="112"/>
      <c r="AA2552" s="112"/>
    </row>
    <row r="2553" spans="24:27" x14ac:dyDescent="0.2">
      <c r="X2553" s="112"/>
      <c r="Z2553" s="112"/>
      <c r="AA2553" s="112"/>
    </row>
    <row r="2554" spans="24:27" x14ac:dyDescent="0.2">
      <c r="X2554" s="112"/>
      <c r="Z2554" s="112"/>
      <c r="AA2554" s="112"/>
    </row>
    <row r="2555" spans="24:27" x14ac:dyDescent="0.2">
      <c r="X2555" s="112"/>
      <c r="Z2555" s="112"/>
      <c r="AA2555" s="112"/>
    </row>
    <row r="2556" spans="24:27" x14ac:dyDescent="0.2">
      <c r="X2556" s="112"/>
      <c r="Z2556" s="112"/>
      <c r="AA2556" s="112"/>
    </row>
    <row r="2557" spans="24:27" x14ac:dyDescent="0.2">
      <c r="X2557" s="112"/>
      <c r="Z2557" s="112"/>
      <c r="AA2557" s="112"/>
    </row>
    <row r="2558" spans="24:27" x14ac:dyDescent="0.2">
      <c r="X2558" s="112"/>
      <c r="Z2558" s="112"/>
      <c r="AA2558" s="112"/>
    </row>
    <row r="2559" spans="24:27" x14ac:dyDescent="0.2">
      <c r="X2559" s="112"/>
      <c r="Z2559" s="112"/>
      <c r="AA2559" s="112"/>
    </row>
    <row r="2560" spans="24:27" x14ac:dyDescent="0.2">
      <c r="X2560" s="112"/>
      <c r="Z2560" s="112"/>
      <c r="AA2560" s="112"/>
    </row>
    <row r="2561" spans="24:27" x14ac:dyDescent="0.2">
      <c r="X2561" s="112"/>
      <c r="Z2561" s="112"/>
      <c r="AA2561" s="112"/>
    </row>
    <row r="2562" spans="24:27" x14ac:dyDescent="0.2">
      <c r="X2562" s="112"/>
      <c r="Z2562" s="112"/>
      <c r="AA2562" s="112"/>
    </row>
    <row r="2563" spans="24:27" x14ac:dyDescent="0.2">
      <c r="X2563" s="112"/>
      <c r="Z2563" s="112"/>
      <c r="AA2563" s="112"/>
    </row>
    <row r="2564" spans="24:27" x14ac:dyDescent="0.2">
      <c r="X2564" s="112"/>
      <c r="Z2564" s="112"/>
      <c r="AA2564" s="112"/>
    </row>
    <row r="2565" spans="24:27" x14ac:dyDescent="0.2">
      <c r="X2565" s="112"/>
      <c r="Z2565" s="112"/>
      <c r="AA2565" s="112"/>
    </row>
    <row r="2566" spans="24:27" x14ac:dyDescent="0.2">
      <c r="X2566" s="112"/>
      <c r="Z2566" s="112"/>
      <c r="AA2566" s="112"/>
    </row>
    <row r="2567" spans="24:27" x14ac:dyDescent="0.2">
      <c r="X2567" s="112"/>
      <c r="Z2567" s="112"/>
      <c r="AA2567" s="112"/>
    </row>
    <row r="2568" spans="24:27" x14ac:dyDescent="0.2">
      <c r="X2568" s="112"/>
      <c r="Z2568" s="112"/>
      <c r="AA2568" s="112"/>
    </row>
    <row r="2569" spans="24:27" x14ac:dyDescent="0.2">
      <c r="X2569" s="112"/>
      <c r="Z2569" s="112"/>
      <c r="AA2569" s="112"/>
    </row>
    <row r="2570" spans="24:27" x14ac:dyDescent="0.2">
      <c r="X2570" s="112"/>
      <c r="Z2570" s="112"/>
      <c r="AA2570" s="112"/>
    </row>
    <row r="2571" spans="24:27" x14ac:dyDescent="0.2">
      <c r="X2571" s="112"/>
      <c r="Z2571" s="112"/>
      <c r="AA2571" s="112"/>
    </row>
    <row r="2572" spans="24:27" x14ac:dyDescent="0.2">
      <c r="X2572" s="112"/>
      <c r="Z2572" s="112"/>
      <c r="AA2572" s="112"/>
    </row>
    <row r="2573" spans="24:27" x14ac:dyDescent="0.2">
      <c r="X2573" s="112"/>
      <c r="Z2573" s="112"/>
      <c r="AA2573" s="112"/>
    </row>
    <row r="2574" spans="24:27" x14ac:dyDescent="0.2">
      <c r="X2574" s="112"/>
      <c r="Z2574" s="112"/>
      <c r="AA2574" s="112"/>
    </row>
    <row r="2575" spans="24:27" x14ac:dyDescent="0.2">
      <c r="X2575" s="112"/>
      <c r="Z2575" s="112"/>
      <c r="AA2575" s="112"/>
    </row>
    <row r="2576" spans="24:27" x14ac:dyDescent="0.2">
      <c r="X2576" s="112"/>
      <c r="Z2576" s="112"/>
      <c r="AA2576" s="112"/>
    </row>
    <row r="2577" spans="24:27" x14ac:dyDescent="0.2">
      <c r="X2577" s="112"/>
      <c r="Z2577" s="112"/>
      <c r="AA2577" s="112"/>
    </row>
    <row r="2578" spans="24:27" x14ac:dyDescent="0.2">
      <c r="X2578" s="112"/>
      <c r="Z2578" s="112"/>
      <c r="AA2578" s="112"/>
    </row>
    <row r="2579" spans="24:27" x14ac:dyDescent="0.2">
      <c r="X2579" s="112"/>
      <c r="Z2579" s="112"/>
      <c r="AA2579" s="112"/>
    </row>
    <row r="2580" spans="24:27" x14ac:dyDescent="0.2">
      <c r="X2580" s="112"/>
      <c r="Z2580" s="112"/>
      <c r="AA2580" s="112"/>
    </row>
    <row r="2581" spans="24:27" x14ac:dyDescent="0.2">
      <c r="X2581" s="112"/>
      <c r="Z2581" s="112"/>
      <c r="AA2581" s="112"/>
    </row>
    <row r="2582" spans="24:27" x14ac:dyDescent="0.2">
      <c r="X2582" s="112"/>
      <c r="Z2582" s="112"/>
      <c r="AA2582" s="112"/>
    </row>
    <row r="2583" spans="24:27" x14ac:dyDescent="0.2">
      <c r="X2583" s="112"/>
      <c r="Z2583" s="112"/>
      <c r="AA2583" s="112"/>
    </row>
    <row r="2584" spans="24:27" x14ac:dyDescent="0.2">
      <c r="X2584" s="112"/>
      <c r="Z2584" s="112"/>
      <c r="AA2584" s="112"/>
    </row>
    <row r="2585" spans="24:27" x14ac:dyDescent="0.2">
      <c r="X2585" s="112"/>
      <c r="Z2585" s="112"/>
      <c r="AA2585" s="112"/>
    </row>
    <row r="2586" spans="24:27" x14ac:dyDescent="0.2">
      <c r="X2586" s="112"/>
      <c r="Z2586" s="112"/>
      <c r="AA2586" s="112"/>
    </row>
    <row r="2587" spans="24:27" x14ac:dyDescent="0.2">
      <c r="X2587" s="112"/>
      <c r="Z2587" s="112"/>
      <c r="AA2587" s="112"/>
    </row>
    <row r="2588" spans="24:27" x14ac:dyDescent="0.2">
      <c r="X2588" s="112"/>
      <c r="Z2588" s="112"/>
      <c r="AA2588" s="112"/>
    </row>
    <row r="2589" spans="24:27" x14ac:dyDescent="0.2">
      <c r="X2589" s="112"/>
      <c r="Z2589" s="112"/>
      <c r="AA2589" s="112"/>
    </row>
    <row r="2590" spans="24:27" x14ac:dyDescent="0.2">
      <c r="X2590" s="112"/>
      <c r="Z2590" s="112"/>
      <c r="AA2590" s="112"/>
    </row>
    <row r="2591" spans="24:27" x14ac:dyDescent="0.2">
      <c r="X2591" s="112"/>
      <c r="Z2591" s="112"/>
      <c r="AA2591" s="112"/>
    </row>
    <row r="2592" spans="24:27" x14ac:dyDescent="0.2">
      <c r="X2592" s="112"/>
      <c r="Z2592" s="112"/>
      <c r="AA2592" s="112"/>
    </row>
    <row r="2593" spans="24:27" x14ac:dyDescent="0.2">
      <c r="X2593" s="112"/>
      <c r="Z2593" s="112"/>
      <c r="AA2593" s="112"/>
    </row>
    <row r="2594" spans="24:27" x14ac:dyDescent="0.2">
      <c r="X2594" s="112"/>
      <c r="Z2594" s="112"/>
      <c r="AA2594" s="112"/>
    </row>
    <row r="2595" spans="24:27" x14ac:dyDescent="0.2">
      <c r="X2595" s="112"/>
      <c r="Z2595" s="112"/>
      <c r="AA2595" s="112"/>
    </row>
    <row r="2596" spans="24:27" x14ac:dyDescent="0.2">
      <c r="X2596" s="112"/>
      <c r="Z2596" s="112"/>
      <c r="AA2596" s="112"/>
    </row>
    <row r="2597" spans="24:27" x14ac:dyDescent="0.2">
      <c r="X2597" s="112"/>
      <c r="Z2597" s="112"/>
      <c r="AA2597" s="112"/>
    </row>
    <row r="2598" spans="24:27" x14ac:dyDescent="0.2">
      <c r="X2598" s="112"/>
      <c r="Z2598" s="112"/>
      <c r="AA2598" s="112"/>
    </row>
    <row r="2599" spans="24:27" x14ac:dyDescent="0.2">
      <c r="X2599" s="112"/>
      <c r="Z2599" s="112"/>
      <c r="AA2599" s="112"/>
    </row>
    <row r="2600" spans="24:27" x14ac:dyDescent="0.2">
      <c r="X2600" s="112"/>
      <c r="Z2600" s="112"/>
      <c r="AA2600" s="112"/>
    </row>
    <row r="2601" spans="24:27" x14ac:dyDescent="0.2">
      <c r="X2601" s="112"/>
      <c r="Z2601" s="112"/>
      <c r="AA2601" s="112"/>
    </row>
    <row r="2602" spans="24:27" x14ac:dyDescent="0.2">
      <c r="X2602" s="112"/>
      <c r="Z2602" s="112"/>
      <c r="AA2602" s="112"/>
    </row>
    <row r="2603" spans="24:27" x14ac:dyDescent="0.2">
      <c r="X2603" s="112"/>
      <c r="Z2603" s="112"/>
      <c r="AA2603" s="112"/>
    </row>
    <row r="2604" spans="24:27" x14ac:dyDescent="0.2">
      <c r="X2604" s="112"/>
      <c r="Z2604" s="112"/>
      <c r="AA2604" s="112"/>
    </row>
    <row r="2605" spans="24:27" x14ac:dyDescent="0.2">
      <c r="X2605" s="112"/>
      <c r="Z2605" s="112"/>
      <c r="AA2605" s="112"/>
    </row>
    <row r="2606" spans="24:27" x14ac:dyDescent="0.2">
      <c r="X2606" s="112"/>
      <c r="Z2606" s="112"/>
      <c r="AA2606" s="112"/>
    </row>
    <row r="2607" spans="24:27" x14ac:dyDescent="0.2">
      <c r="X2607" s="112"/>
      <c r="Z2607" s="112"/>
      <c r="AA2607" s="112"/>
    </row>
    <row r="2608" spans="24:27" x14ac:dyDescent="0.2">
      <c r="X2608" s="112"/>
      <c r="Z2608" s="112"/>
      <c r="AA2608" s="112"/>
    </row>
    <row r="2609" spans="24:27" x14ac:dyDescent="0.2">
      <c r="X2609" s="112"/>
      <c r="Z2609" s="112"/>
      <c r="AA2609" s="112"/>
    </row>
    <row r="2610" spans="24:27" x14ac:dyDescent="0.2">
      <c r="X2610" s="112"/>
      <c r="Z2610" s="112"/>
      <c r="AA2610" s="112"/>
    </row>
    <row r="2611" spans="24:27" x14ac:dyDescent="0.2">
      <c r="X2611" s="112"/>
      <c r="Z2611" s="112"/>
      <c r="AA2611" s="112"/>
    </row>
    <row r="2612" spans="24:27" x14ac:dyDescent="0.2">
      <c r="X2612" s="112"/>
      <c r="Z2612" s="112"/>
      <c r="AA2612" s="112"/>
    </row>
    <row r="2613" spans="24:27" x14ac:dyDescent="0.2">
      <c r="X2613" s="112"/>
      <c r="Z2613" s="112"/>
      <c r="AA2613" s="112"/>
    </row>
    <row r="2614" spans="24:27" x14ac:dyDescent="0.2">
      <c r="X2614" s="112"/>
      <c r="Z2614" s="112"/>
      <c r="AA2614" s="112"/>
    </row>
    <row r="2615" spans="24:27" x14ac:dyDescent="0.2">
      <c r="X2615" s="112"/>
      <c r="Z2615" s="112"/>
      <c r="AA2615" s="112"/>
    </row>
    <row r="2616" spans="24:27" x14ac:dyDescent="0.2">
      <c r="X2616" s="112"/>
      <c r="Z2616" s="112"/>
      <c r="AA2616" s="112"/>
    </row>
    <row r="2617" spans="24:27" x14ac:dyDescent="0.2">
      <c r="X2617" s="112"/>
      <c r="Z2617" s="112"/>
      <c r="AA2617" s="112"/>
    </row>
    <row r="2618" spans="24:27" x14ac:dyDescent="0.2">
      <c r="X2618" s="112"/>
      <c r="Z2618" s="112"/>
      <c r="AA2618" s="112"/>
    </row>
    <row r="2619" spans="24:27" x14ac:dyDescent="0.2">
      <c r="X2619" s="112"/>
      <c r="Z2619" s="112"/>
      <c r="AA2619" s="112"/>
    </row>
    <row r="2620" spans="24:27" x14ac:dyDescent="0.2">
      <c r="X2620" s="112"/>
      <c r="Z2620" s="112"/>
      <c r="AA2620" s="112"/>
    </row>
    <row r="2621" spans="24:27" x14ac:dyDescent="0.2">
      <c r="X2621" s="112"/>
      <c r="Z2621" s="112"/>
      <c r="AA2621" s="112"/>
    </row>
    <row r="2622" spans="24:27" x14ac:dyDescent="0.2">
      <c r="X2622" s="112"/>
      <c r="Z2622" s="112"/>
      <c r="AA2622" s="112"/>
    </row>
    <row r="2623" spans="24:27" x14ac:dyDescent="0.2">
      <c r="X2623" s="112"/>
      <c r="Z2623" s="112"/>
      <c r="AA2623" s="112"/>
    </row>
    <row r="2624" spans="24:27" x14ac:dyDescent="0.2">
      <c r="X2624" s="112"/>
      <c r="Z2624" s="112"/>
      <c r="AA2624" s="112"/>
    </row>
    <row r="2625" spans="24:27" x14ac:dyDescent="0.2">
      <c r="X2625" s="112"/>
      <c r="Z2625" s="112"/>
      <c r="AA2625" s="112"/>
    </row>
    <row r="2626" spans="24:27" x14ac:dyDescent="0.2">
      <c r="X2626" s="112"/>
      <c r="Z2626" s="112"/>
      <c r="AA2626" s="112"/>
    </row>
    <row r="2627" spans="24:27" x14ac:dyDescent="0.2">
      <c r="X2627" s="112"/>
      <c r="Z2627" s="112"/>
      <c r="AA2627" s="112"/>
    </row>
    <row r="2628" spans="24:27" x14ac:dyDescent="0.2">
      <c r="X2628" s="112"/>
      <c r="Z2628" s="112"/>
      <c r="AA2628" s="112"/>
    </row>
    <row r="2629" spans="24:27" x14ac:dyDescent="0.2">
      <c r="X2629" s="112"/>
      <c r="Z2629" s="112"/>
      <c r="AA2629" s="112"/>
    </row>
    <row r="2630" spans="24:27" x14ac:dyDescent="0.2">
      <c r="X2630" s="112"/>
      <c r="Z2630" s="112"/>
      <c r="AA2630" s="112"/>
    </row>
    <row r="2631" spans="24:27" x14ac:dyDescent="0.2">
      <c r="X2631" s="112"/>
      <c r="Z2631" s="112"/>
      <c r="AA2631" s="112"/>
    </row>
    <row r="2632" spans="24:27" x14ac:dyDescent="0.2">
      <c r="X2632" s="112"/>
      <c r="Z2632" s="112"/>
      <c r="AA2632" s="112"/>
    </row>
    <row r="2633" spans="24:27" x14ac:dyDescent="0.2">
      <c r="X2633" s="112"/>
      <c r="Z2633" s="112"/>
      <c r="AA2633" s="112"/>
    </row>
    <row r="2634" spans="24:27" x14ac:dyDescent="0.2">
      <c r="X2634" s="112"/>
      <c r="Z2634" s="112"/>
      <c r="AA2634" s="112"/>
    </row>
    <row r="2635" spans="24:27" x14ac:dyDescent="0.2">
      <c r="X2635" s="112"/>
      <c r="Z2635" s="112"/>
      <c r="AA2635" s="112"/>
    </row>
    <row r="2636" spans="24:27" x14ac:dyDescent="0.2">
      <c r="X2636" s="112"/>
      <c r="Z2636" s="112"/>
      <c r="AA2636" s="112"/>
    </row>
    <row r="2637" spans="24:27" x14ac:dyDescent="0.2">
      <c r="X2637" s="112"/>
      <c r="Z2637" s="112"/>
      <c r="AA2637" s="112"/>
    </row>
    <row r="2638" spans="24:27" x14ac:dyDescent="0.2">
      <c r="X2638" s="112"/>
      <c r="Z2638" s="112"/>
      <c r="AA2638" s="112"/>
    </row>
    <row r="2639" spans="24:27" x14ac:dyDescent="0.2">
      <c r="X2639" s="112"/>
      <c r="Z2639" s="112"/>
      <c r="AA2639" s="112"/>
    </row>
    <row r="2640" spans="24:27" x14ac:dyDescent="0.2">
      <c r="X2640" s="112"/>
      <c r="Z2640" s="112"/>
      <c r="AA2640" s="112"/>
    </row>
    <row r="2641" spans="24:27" x14ac:dyDescent="0.2">
      <c r="X2641" s="112"/>
      <c r="Z2641" s="112"/>
      <c r="AA2641" s="112"/>
    </row>
    <row r="2642" spans="24:27" x14ac:dyDescent="0.2">
      <c r="X2642" s="112"/>
      <c r="Z2642" s="112"/>
      <c r="AA2642" s="112"/>
    </row>
    <row r="2643" spans="24:27" x14ac:dyDescent="0.2">
      <c r="X2643" s="112"/>
      <c r="Z2643" s="112"/>
      <c r="AA2643" s="112"/>
    </row>
    <row r="2644" spans="24:27" x14ac:dyDescent="0.2">
      <c r="X2644" s="112"/>
      <c r="Z2644" s="112"/>
      <c r="AA2644" s="112"/>
    </row>
    <row r="2645" spans="24:27" x14ac:dyDescent="0.2">
      <c r="X2645" s="112"/>
      <c r="Z2645" s="112"/>
      <c r="AA2645" s="112"/>
    </row>
    <row r="2646" spans="24:27" x14ac:dyDescent="0.2">
      <c r="X2646" s="112"/>
      <c r="Z2646" s="112"/>
      <c r="AA2646" s="112"/>
    </row>
    <row r="2647" spans="24:27" x14ac:dyDescent="0.2">
      <c r="X2647" s="112"/>
      <c r="Z2647" s="112"/>
      <c r="AA2647" s="112"/>
    </row>
    <row r="2648" spans="24:27" x14ac:dyDescent="0.2">
      <c r="X2648" s="112"/>
      <c r="Z2648" s="112"/>
      <c r="AA2648" s="112"/>
    </row>
    <row r="2649" spans="24:27" x14ac:dyDescent="0.2">
      <c r="X2649" s="112"/>
      <c r="Z2649" s="112"/>
      <c r="AA2649" s="112"/>
    </row>
    <row r="2650" spans="24:27" x14ac:dyDescent="0.2">
      <c r="X2650" s="112"/>
      <c r="Z2650" s="112"/>
      <c r="AA2650" s="112"/>
    </row>
    <row r="2651" spans="24:27" x14ac:dyDescent="0.2">
      <c r="X2651" s="112"/>
      <c r="Z2651" s="112"/>
      <c r="AA2651" s="112"/>
    </row>
    <row r="2652" spans="24:27" x14ac:dyDescent="0.2">
      <c r="X2652" s="112"/>
      <c r="Z2652" s="112"/>
      <c r="AA2652" s="112"/>
    </row>
    <row r="2653" spans="24:27" x14ac:dyDescent="0.2">
      <c r="X2653" s="112"/>
      <c r="Z2653" s="112"/>
      <c r="AA2653" s="112"/>
    </row>
    <row r="2654" spans="24:27" x14ac:dyDescent="0.2">
      <c r="X2654" s="112"/>
      <c r="Z2654" s="112"/>
      <c r="AA2654" s="112"/>
    </row>
    <row r="2655" spans="24:27" x14ac:dyDescent="0.2">
      <c r="X2655" s="112"/>
      <c r="Z2655" s="112"/>
      <c r="AA2655" s="112"/>
    </row>
    <row r="2656" spans="24:27" x14ac:dyDescent="0.2">
      <c r="X2656" s="112"/>
      <c r="Z2656" s="112"/>
      <c r="AA2656" s="112"/>
    </row>
    <row r="2657" spans="24:27" x14ac:dyDescent="0.2">
      <c r="X2657" s="112"/>
      <c r="Z2657" s="112"/>
      <c r="AA2657" s="112"/>
    </row>
    <row r="2658" spans="24:27" x14ac:dyDescent="0.2">
      <c r="X2658" s="112"/>
      <c r="Z2658" s="112"/>
      <c r="AA2658" s="112"/>
    </row>
    <row r="2659" spans="24:27" x14ac:dyDescent="0.2">
      <c r="X2659" s="112"/>
      <c r="Z2659" s="112"/>
      <c r="AA2659" s="112"/>
    </row>
    <row r="2660" spans="24:27" x14ac:dyDescent="0.2">
      <c r="X2660" s="112"/>
      <c r="Z2660" s="112"/>
      <c r="AA2660" s="112"/>
    </row>
    <row r="2661" spans="24:27" x14ac:dyDescent="0.2">
      <c r="X2661" s="112"/>
      <c r="Z2661" s="112"/>
      <c r="AA2661" s="112"/>
    </row>
    <row r="2662" spans="24:27" x14ac:dyDescent="0.2">
      <c r="X2662" s="112"/>
      <c r="Z2662" s="112"/>
      <c r="AA2662" s="112"/>
    </row>
    <row r="2663" spans="24:27" x14ac:dyDescent="0.2">
      <c r="X2663" s="112"/>
      <c r="Z2663" s="112"/>
      <c r="AA2663" s="112"/>
    </row>
    <row r="2664" spans="24:27" x14ac:dyDescent="0.2">
      <c r="X2664" s="112"/>
      <c r="Z2664" s="112"/>
      <c r="AA2664" s="112"/>
    </row>
    <row r="2665" spans="24:27" x14ac:dyDescent="0.2">
      <c r="X2665" s="112"/>
      <c r="Z2665" s="112"/>
      <c r="AA2665" s="112"/>
    </row>
    <row r="2666" spans="24:27" x14ac:dyDescent="0.2">
      <c r="X2666" s="112"/>
      <c r="Z2666" s="112"/>
      <c r="AA2666" s="112"/>
    </row>
    <row r="2667" spans="24:27" x14ac:dyDescent="0.2">
      <c r="X2667" s="112"/>
      <c r="Z2667" s="112"/>
      <c r="AA2667" s="112"/>
    </row>
    <row r="2668" spans="24:27" x14ac:dyDescent="0.2">
      <c r="X2668" s="112"/>
      <c r="Z2668" s="112"/>
      <c r="AA2668" s="112"/>
    </row>
    <row r="2669" spans="24:27" x14ac:dyDescent="0.2">
      <c r="X2669" s="112"/>
      <c r="Z2669" s="112"/>
      <c r="AA2669" s="112"/>
    </row>
    <row r="2670" spans="24:27" x14ac:dyDescent="0.2">
      <c r="X2670" s="112"/>
      <c r="Z2670" s="112"/>
      <c r="AA2670" s="112"/>
    </row>
    <row r="2671" spans="24:27" x14ac:dyDescent="0.2">
      <c r="X2671" s="112"/>
      <c r="Z2671" s="112"/>
      <c r="AA2671" s="112"/>
    </row>
    <row r="2672" spans="24:27" x14ac:dyDescent="0.2">
      <c r="X2672" s="112"/>
      <c r="Z2672" s="112"/>
      <c r="AA2672" s="112"/>
    </row>
    <row r="2673" spans="24:27" x14ac:dyDescent="0.2">
      <c r="X2673" s="112"/>
      <c r="Z2673" s="112"/>
      <c r="AA2673" s="112"/>
    </row>
    <row r="2674" spans="24:27" x14ac:dyDescent="0.2">
      <c r="X2674" s="112"/>
      <c r="Z2674" s="112"/>
      <c r="AA2674" s="112"/>
    </row>
    <row r="2675" spans="24:27" x14ac:dyDescent="0.2">
      <c r="X2675" s="112"/>
      <c r="Z2675" s="112"/>
      <c r="AA2675" s="112"/>
    </row>
    <row r="2676" spans="24:27" x14ac:dyDescent="0.2">
      <c r="X2676" s="112"/>
      <c r="Z2676" s="112"/>
      <c r="AA2676" s="112"/>
    </row>
    <row r="2677" spans="24:27" x14ac:dyDescent="0.2">
      <c r="X2677" s="112"/>
      <c r="Z2677" s="112"/>
      <c r="AA2677" s="112"/>
    </row>
    <row r="2678" spans="24:27" x14ac:dyDescent="0.2">
      <c r="X2678" s="112"/>
      <c r="Z2678" s="112"/>
      <c r="AA2678" s="112"/>
    </row>
    <row r="2679" spans="24:27" x14ac:dyDescent="0.2">
      <c r="X2679" s="112"/>
      <c r="Z2679" s="112"/>
      <c r="AA2679" s="112"/>
    </row>
    <row r="2680" spans="24:27" x14ac:dyDescent="0.2">
      <c r="X2680" s="112"/>
      <c r="Z2680" s="112"/>
      <c r="AA2680" s="112"/>
    </row>
    <row r="2681" spans="24:27" x14ac:dyDescent="0.2">
      <c r="X2681" s="112"/>
      <c r="Z2681" s="112"/>
      <c r="AA2681" s="112"/>
    </row>
    <row r="2682" spans="24:27" x14ac:dyDescent="0.2">
      <c r="X2682" s="112"/>
      <c r="Z2682" s="112"/>
      <c r="AA2682" s="112"/>
    </row>
    <row r="2683" spans="24:27" x14ac:dyDescent="0.2">
      <c r="X2683" s="112"/>
      <c r="Z2683" s="112"/>
      <c r="AA2683" s="112"/>
    </row>
    <row r="2684" spans="24:27" x14ac:dyDescent="0.2">
      <c r="X2684" s="112"/>
      <c r="Z2684" s="112"/>
      <c r="AA2684" s="112"/>
    </row>
    <row r="2685" spans="24:27" x14ac:dyDescent="0.2">
      <c r="X2685" s="112"/>
      <c r="Z2685" s="112"/>
      <c r="AA2685" s="112"/>
    </row>
    <row r="2686" spans="24:27" x14ac:dyDescent="0.2">
      <c r="X2686" s="112"/>
      <c r="Z2686" s="112"/>
      <c r="AA2686" s="112"/>
    </row>
    <row r="2687" spans="24:27" x14ac:dyDescent="0.2">
      <c r="X2687" s="112"/>
      <c r="Z2687" s="112"/>
      <c r="AA2687" s="112"/>
    </row>
    <row r="2688" spans="24:27" x14ac:dyDescent="0.2">
      <c r="X2688" s="112"/>
      <c r="Z2688" s="112"/>
      <c r="AA2688" s="112"/>
    </row>
    <row r="2689" spans="24:27" x14ac:dyDescent="0.2">
      <c r="X2689" s="112"/>
      <c r="Z2689" s="112"/>
      <c r="AA2689" s="112"/>
    </row>
    <row r="2690" spans="24:27" x14ac:dyDescent="0.2">
      <c r="X2690" s="112"/>
      <c r="Z2690" s="112"/>
      <c r="AA2690" s="112"/>
    </row>
    <row r="2691" spans="24:27" x14ac:dyDescent="0.2">
      <c r="X2691" s="112"/>
      <c r="Z2691" s="112"/>
      <c r="AA2691" s="112"/>
    </row>
    <row r="2692" spans="24:27" x14ac:dyDescent="0.2">
      <c r="X2692" s="112"/>
      <c r="Z2692" s="112"/>
      <c r="AA2692" s="112"/>
    </row>
    <row r="2693" spans="24:27" x14ac:dyDescent="0.2">
      <c r="X2693" s="112"/>
      <c r="Z2693" s="112"/>
      <c r="AA2693" s="112"/>
    </row>
    <row r="2694" spans="24:27" x14ac:dyDescent="0.2">
      <c r="X2694" s="112"/>
      <c r="Z2694" s="112"/>
      <c r="AA2694" s="112"/>
    </row>
    <row r="2695" spans="24:27" x14ac:dyDescent="0.2">
      <c r="X2695" s="112"/>
      <c r="Z2695" s="112"/>
      <c r="AA2695" s="112"/>
    </row>
    <row r="2696" spans="24:27" x14ac:dyDescent="0.2">
      <c r="X2696" s="112"/>
      <c r="Z2696" s="112"/>
      <c r="AA2696" s="112"/>
    </row>
    <row r="2697" spans="24:27" x14ac:dyDescent="0.2">
      <c r="X2697" s="112"/>
      <c r="Z2697" s="112"/>
      <c r="AA2697" s="112"/>
    </row>
    <row r="2698" spans="24:27" x14ac:dyDescent="0.2">
      <c r="X2698" s="112"/>
      <c r="Z2698" s="112"/>
      <c r="AA2698" s="112"/>
    </row>
    <row r="2699" spans="24:27" x14ac:dyDescent="0.2">
      <c r="X2699" s="112"/>
      <c r="Z2699" s="112"/>
      <c r="AA2699" s="112"/>
    </row>
    <row r="2700" spans="24:27" x14ac:dyDescent="0.2">
      <c r="X2700" s="112"/>
      <c r="Z2700" s="112"/>
      <c r="AA2700" s="112"/>
    </row>
    <row r="2701" spans="24:27" x14ac:dyDescent="0.2">
      <c r="X2701" s="112"/>
      <c r="Z2701" s="112"/>
      <c r="AA2701" s="112"/>
    </row>
    <row r="2702" spans="24:27" x14ac:dyDescent="0.2">
      <c r="X2702" s="112"/>
      <c r="Z2702" s="112"/>
      <c r="AA2702" s="112"/>
    </row>
    <row r="2703" spans="24:27" x14ac:dyDescent="0.2">
      <c r="X2703" s="112"/>
      <c r="Z2703" s="112"/>
      <c r="AA2703" s="112"/>
    </row>
    <row r="2704" spans="24:27" x14ac:dyDescent="0.2">
      <c r="X2704" s="112"/>
      <c r="Z2704" s="112"/>
      <c r="AA2704" s="112"/>
    </row>
    <row r="2705" spans="24:27" x14ac:dyDescent="0.2">
      <c r="X2705" s="112"/>
      <c r="Z2705" s="112"/>
      <c r="AA2705" s="112"/>
    </row>
    <row r="2706" spans="24:27" x14ac:dyDescent="0.2">
      <c r="X2706" s="112"/>
      <c r="Z2706" s="112"/>
      <c r="AA2706" s="112"/>
    </row>
    <row r="2707" spans="24:27" x14ac:dyDescent="0.2">
      <c r="X2707" s="112"/>
      <c r="Z2707" s="112"/>
      <c r="AA2707" s="112"/>
    </row>
    <row r="2708" spans="24:27" x14ac:dyDescent="0.2">
      <c r="X2708" s="112"/>
      <c r="Z2708" s="112"/>
      <c r="AA2708" s="112"/>
    </row>
    <row r="2709" spans="24:27" x14ac:dyDescent="0.2">
      <c r="X2709" s="112"/>
      <c r="Z2709" s="112"/>
      <c r="AA2709" s="112"/>
    </row>
    <row r="2710" spans="24:27" x14ac:dyDescent="0.2">
      <c r="X2710" s="112"/>
      <c r="Z2710" s="112"/>
      <c r="AA2710" s="112"/>
    </row>
    <row r="2711" spans="24:27" x14ac:dyDescent="0.2">
      <c r="X2711" s="112"/>
      <c r="Z2711" s="112"/>
      <c r="AA2711" s="112"/>
    </row>
    <row r="2712" spans="24:27" x14ac:dyDescent="0.2">
      <c r="X2712" s="112"/>
      <c r="Z2712" s="112"/>
      <c r="AA2712" s="112"/>
    </row>
    <row r="2713" spans="24:27" x14ac:dyDescent="0.2">
      <c r="X2713" s="112"/>
      <c r="Z2713" s="112"/>
      <c r="AA2713" s="112"/>
    </row>
    <row r="2714" spans="24:27" x14ac:dyDescent="0.2">
      <c r="X2714" s="112"/>
      <c r="Z2714" s="112"/>
      <c r="AA2714" s="112"/>
    </row>
    <row r="2715" spans="24:27" x14ac:dyDescent="0.2">
      <c r="X2715" s="112"/>
      <c r="Z2715" s="112"/>
      <c r="AA2715" s="112"/>
    </row>
    <row r="2716" spans="24:27" x14ac:dyDescent="0.2">
      <c r="X2716" s="112"/>
      <c r="Z2716" s="112"/>
      <c r="AA2716" s="112"/>
    </row>
    <row r="2717" spans="24:27" x14ac:dyDescent="0.2">
      <c r="X2717" s="112"/>
      <c r="Z2717" s="112"/>
      <c r="AA2717" s="112"/>
    </row>
    <row r="2718" spans="24:27" x14ac:dyDescent="0.2">
      <c r="X2718" s="112"/>
      <c r="Z2718" s="112"/>
      <c r="AA2718" s="112"/>
    </row>
    <row r="2719" spans="24:27" x14ac:dyDescent="0.2">
      <c r="X2719" s="112"/>
      <c r="Z2719" s="112"/>
      <c r="AA2719" s="112"/>
    </row>
    <row r="2720" spans="24:27" x14ac:dyDescent="0.2">
      <c r="X2720" s="112"/>
      <c r="Z2720" s="112"/>
      <c r="AA2720" s="112"/>
    </row>
    <row r="2721" spans="24:27" x14ac:dyDescent="0.2">
      <c r="X2721" s="112"/>
      <c r="Z2721" s="112"/>
      <c r="AA2721" s="112"/>
    </row>
    <row r="2722" spans="24:27" x14ac:dyDescent="0.2">
      <c r="X2722" s="112"/>
      <c r="Z2722" s="112"/>
      <c r="AA2722" s="112"/>
    </row>
    <row r="2723" spans="24:27" x14ac:dyDescent="0.2">
      <c r="X2723" s="112"/>
      <c r="Z2723" s="112"/>
      <c r="AA2723" s="112"/>
    </row>
    <row r="2724" spans="24:27" x14ac:dyDescent="0.2">
      <c r="X2724" s="112"/>
      <c r="Z2724" s="112"/>
      <c r="AA2724" s="112"/>
    </row>
    <row r="2725" spans="24:27" x14ac:dyDescent="0.2">
      <c r="X2725" s="112"/>
      <c r="Z2725" s="112"/>
      <c r="AA2725" s="112"/>
    </row>
    <row r="2726" spans="24:27" x14ac:dyDescent="0.2">
      <c r="X2726" s="112"/>
      <c r="Z2726" s="112"/>
      <c r="AA2726" s="112"/>
    </row>
    <row r="2727" spans="24:27" x14ac:dyDescent="0.2">
      <c r="X2727" s="112"/>
      <c r="Z2727" s="112"/>
      <c r="AA2727" s="112"/>
    </row>
    <row r="2728" spans="24:27" x14ac:dyDescent="0.2">
      <c r="X2728" s="112"/>
      <c r="Z2728" s="112"/>
      <c r="AA2728" s="112"/>
    </row>
    <row r="2729" spans="24:27" x14ac:dyDescent="0.2">
      <c r="X2729" s="112"/>
      <c r="Z2729" s="112"/>
      <c r="AA2729" s="112"/>
    </row>
    <row r="2730" spans="24:27" x14ac:dyDescent="0.2">
      <c r="X2730" s="112"/>
      <c r="Z2730" s="112"/>
      <c r="AA2730" s="112"/>
    </row>
    <row r="2731" spans="24:27" x14ac:dyDescent="0.2">
      <c r="X2731" s="112"/>
      <c r="Z2731" s="112"/>
      <c r="AA2731" s="112"/>
    </row>
    <row r="2732" spans="24:27" x14ac:dyDescent="0.2">
      <c r="X2732" s="112"/>
      <c r="Z2732" s="112"/>
      <c r="AA2732" s="112"/>
    </row>
    <row r="2733" spans="24:27" x14ac:dyDescent="0.2">
      <c r="X2733" s="112"/>
      <c r="Z2733" s="112"/>
      <c r="AA2733" s="112"/>
    </row>
    <row r="2734" spans="24:27" x14ac:dyDescent="0.2">
      <c r="X2734" s="112"/>
      <c r="Z2734" s="112"/>
      <c r="AA2734" s="112"/>
    </row>
    <row r="2735" spans="24:27" x14ac:dyDescent="0.2">
      <c r="X2735" s="112"/>
      <c r="Z2735" s="112"/>
      <c r="AA2735" s="112"/>
    </row>
    <row r="2736" spans="24:27" x14ac:dyDescent="0.2">
      <c r="X2736" s="112"/>
      <c r="Z2736" s="112"/>
      <c r="AA2736" s="112"/>
    </row>
    <row r="2737" spans="24:27" x14ac:dyDescent="0.2">
      <c r="X2737" s="112"/>
      <c r="Z2737" s="112"/>
      <c r="AA2737" s="112"/>
    </row>
    <row r="2738" spans="24:27" x14ac:dyDescent="0.2">
      <c r="X2738" s="112"/>
      <c r="Z2738" s="112"/>
      <c r="AA2738" s="112"/>
    </row>
    <row r="2739" spans="24:27" x14ac:dyDescent="0.2">
      <c r="X2739" s="112"/>
      <c r="Z2739" s="112"/>
      <c r="AA2739" s="112"/>
    </row>
    <row r="2740" spans="24:27" x14ac:dyDescent="0.2">
      <c r="X2740" s="112"/>
      <c r="Z2740" s="112"/>
      <c r="AA2740" s="112"/>
    </row>
    <row r="2741" spans="24:27" x14ac:dyDescent="0.2">
      <c r="X2741" s="112"/>
      <c r="Z2741" s="112"/>
      <c r="AA2741" s="112"/>
    </row>
    <row r="2742" spans="24:27" x14ac:dyDescent="0.2">
      <c r="X2742" s="112"/>
      <c r="Z2742" s="112"/>
      <c r="AA2742" s="112"/>
    </row>
    <row r="2743" spans="24:27" x14ac:dyDescent="0.2">
      <c r="X2743" s="112"/>
      <c r="Z2743" s="112"/>
      <c r="AA2743" s="112"/>
    </row>
    <row r="2744" spans="24:27" x14ac:dyDescent="0.2">
      <c r="X2744" s="112"/>
      <c r="Z2744" s="112"/>
      <c r="AA2744" s="112"/>
    </row>
    <row r="2745" spans="24:27" x14ac:dyDescent="0.2">
      <c r="X2745" s="112"/>
      <c r="Z2745" s="112"/>
      <c r="AA2745" s="112"/>
    </row>
    <row r="2746" spans="24:27" x14ac:dyDescent="0.2">
      <c r="X2746" s="112"/>
      <c r="Z2746" s="112"/>
      <c r="AA2746" s="112"/>
    </row>
    <row r="2747" spans="24:27" x14ac:dyDescent="0.2">
      <c r="X2747" s="112"/>
      <c r="Z2747" s="112"/>
      <c r="AA2747" s="112"/>
    </row>
    <row r="2748" spans="24:27" x14ac:dyDescent="0.2">
      <c r="X2748" s="112"/>
      <c r="Z2748" s="112"/>
      <c r="AA2748" s="112"/>
    </row>
    <row r="2749" spans="24:27" x14ac:dyDescent="0.2">
      <c r="X2749" s="112"/>
      <c r="Z2749" s="112"/>
      <c r="AA2749" s="112"/>
    </row>
    <row r="2750" spans="24:27" x14ac:dyDescent="0.2">
      <c r="X2750" s="112"/>
      <c r="Z2750" s="112"/>
      <c r="AA2750" s="112"/>
    </row>
    <row r="2751" spans="24:27" x14ac:dyDescent="0.2">
      <c r="X2751" s="112"/>
      <c r="Z2751" s="112"/>
      <c r="AA2751" s="112"/>
    </row>
    <row r="2752" spans="24:27" x14ac:dyDescent="0.2">
      <c r="X2752" s="112"/>
      <c r="Z2752" s="112"/>
      <c r="AA2752" s="112"/>
    </row>
    <row r="2753" spans="24:27" x14ac:dyDescent="0.2">
      <c r="X2753" s="112"/>
      <c r="Z2753" s="112"/>
      <c r="AA2753" s="112"/>
    </row>
    <row r="2754" spans="24:27" x14ac:dyDescent="0.2">
      <c r="X2754" s="112"/>
      <c r="Z2754" s="112"/>
      <c r="AA2754" s="112"/>
    </row>
    <row r="2755" spans="24:27" x14ac:dyDescent="0.2">
      <c r="X2755" s="112"/>
      <c r="Z2755" s="112"/>
      <c r="AA2755" s="112"/>
    </row>
    <row r="2756" spans="24:27" x14ac:dyDescent="0.2">
      <c r="X2756" s="112"/>
      <c r="Z2756" s="112"/>
      <c r="AA2756" s="112"/>
    </row>
    <row r="2757" spans="24:27" x14ac:dyDescent="0.2">
      <c r="X2757" s="112"/>
      <c r="Z2757" s="112"/>
      <c r="AA2757" s="112"/>
    </row>
    <row r="2758" spans="24:27" x14ac:dyDescent="0.2">
      <c r="X2758" s="112"/>
      <c r="Z2758" s="112"/>
      <c r="AA2758" s="112"/>
    </row>
    <row r="2759" spans="24:27" x14ac:dyDescent="0.2">
      <c r="X2759" s="112"/>
      <c r="Z2759" s="112"/>
      <c r="AA2759" s="112"/>
    </row>
    <row r="2760" spans="24:27" x14ac:dyDescent="0.2">
      <c r="X2760" s="112"/>
      <c r="Z2760" s="112"/>
      <c r="AA2760" s="112"/>
    </row>
    <row r="2761" spans="24:27" x14ac:dyDescent="0.2">
      <c r="X2761" s="112"/>
      <c r="Z2761" s="112"/>
      <c r="AA2761" s="112"/>
    </row>
    <row r="2762" spans="24:27" x14ac:dyDescent="0.2">
      <c r="X2762" s="112"/>
      <c r="Z2762" s="112"/>
      <c r="AA2762" s="112"/>
    </row>
    <row r="2763" spans="24:27" x14ac:dyDescent="0.2">
      <c r="X2763" s="112"/>
      <c r="Z2763" s="112"/>
      <c r="AA2763" s="112"/>
    </row>
    <row r="2764" spans="24:27" x14ac:dyDescent="0.2">
      <c r="X2764" s="112"/>
      <c r="Z2764" s="112"/>
      <c r="AA2764" s="112"/>
    </row>
    <row r="2765" spans="24:27" x14ac:dyDescent="0.2">
      <c r="X2765" s="112"/>
      <c r="Z2765" s="112"/>
      <c r="AA2765" s="112"/>
    </row>
    <row r="2766" spans="24:27" x14ac:dyDescent="0.2">
      <c r="X2766" s="112"/>
      <c r="Z2766" s="112"/>
      <c r="AA2766" s="112"/>
    </row>
    <row r="2767" spans="24:27" x14ac:dyDescent="0.2">
      <c r="X2767" s="112"/>
      <c r="Z2767" s="112"/>
      <c r="AA2767" s="112"/>
    </row>
    <row r="2768" spans="24:27" x14ac:dyDescent="0.2">
      <c r="X2768" s="112"/>
      <c r="Z2768" s="112"/>
      <c r="AA2768" s="112"/>
    </row>
    <row r="2769" spans="24:27" x14ac:dyDescent="0.2">
      <c r="X2769" s="112"/>
      <c r="Z2769" s="112"/>
      <c r="AA2769" s="112"/>
    </row>
    <row r="2770" spans="24:27" x14ac:dyDescent="0.2">
      <c r="X2770" s="112"/>
      <c r="Z2770" s="112"/>
      <c r="AA2770" s="112"/>
    </row>
    <row r="2771" spans="24:27" x14ac:dyDescent="0.2">
      <c r="X2771" s="112"/>
      <c r="Z2771" s="112"/>
      <c r="AA2771" s="112"/>
    </row>
    <row r="2772" spans="24:27" x14ac:dyDescent="0.2">
      <c r="X2772" s="112"/>
      <c r="Z2772" s="112"/>
      <c r="AA2772" s="112"/>
    </row>
    <row r="2773" spans="24:27" x14ac:dyDescent="0.2">
      <c r="X2773" s="112"/>
      <c r="Z2773" s="112"/>
      <c r="AA2773" s="112"/>
    </row>
    <row r="2774" spans="24:27" x14ac:dyDescent="0.2">
      <c r="X2774" s="112"/>
      <c r="Z2774" s="112"/>
      <c r="AA2774" s="112"/>
    </row>
    <row r="2775" spans="24:27" x14ac:dyDescent="0.2">
      <c r="X2775" s="112"/>
      <c r="Z2775" s="112"/>
      <c r="AA2775" s="112"/>
    </row>
    <row r="2776" spans="24:27" x14ac:dyDescent="0.2">
      <c r="X2776" s="112"/>
      <c r="Z2776" s="112"/>
      <c r="AA2776" s="112"/>
    </row>
    <row r="2777" spans="24:27" x14ac:dyDescent="0.2">
      <c r="X2777" s="112"/>
      <c r="Z2777" s="112"/>
      <c r="AA2777" s="112"/>
    </row>
    <row r="2778" spans="24:27" x14ac:dyDescent="0.2">
      <c r="X2778" s="112"/>
      <c r="Z2778" s="112"/>
      <c r="AA2778" s="112"/>
    </row>
    <row r="2779" spans="24:27" x14ac:dyDescent="0.2">
      <c r="X2779" s="112"/>
      <c r="Z2779" s="112"/>
      <c r="AA2779" s="112"/>
    </row>
    <row r="2780" spans="24:27" x14ac:dyDescent="0.2">
      <c r="X2780" s="112"/>
      <c r="Z2780" s="112"/>
      <c r="AA2780" s="112"/>
    </row>
    <row r="2781" spans="24:27" x14ac:dyDescent="0.2">
      <c r="X2781" s="112"/>
      <c r="Z2781" s="112"/>
      <c r="AA2781" s="112"/>
    </row>
    <row r="2782" spans="24:27" x14ac:dyDescent="0.2">
      <c r="X2782" s="112"/>
      <c r="Z2782" s="112"/>
      <c r="AA2782" s="112"/>
    </row>
    <row r="2783" spans="24:27" x14ac:dyDescent="0.2">
      <c r="X2783" s="112"/>
      <c r="Z2783" s="112"/>
      <c r="AA2783" s="112"/>
    </row>
    <row r="2784" spans="24:27" x14ac:dyDescent="0.2">
      <c r="X2784" s="112"/>
      <c r="Z2784" s="112"/>
      <c r="AA2784" s="112"/>
    </row>
    <row r="2785" spans="24:27" x14ac:dyDescent="0.2">
      <c r="X2785" s="112"/>
      <c r="Z2785" s="112"/>
      <c r="AA2785" s="112"/>
    </row>
    <row r="2786" spans="24:27" x14ac:dyDescent="0.2">
      <c r="X2786" s="112"/>
      <c r="Z2786" s="112"/>
      <c r="AA2786" s="112"/>
    </row>
    <row r="2787" spans="24:27" x14ac:dyDescent="0.2">
      <c r="X2787" s="112"/>
      <c r="Z2787" s="112"/>
      <c r="AA2787" s="112"/>
    </row>
    <row r="2788" spans="24:27" x14ac:dyDescent="0.2">
      <c r="X2788" s="112"/>
      <c r="Z2788" s="112"/>
      <c r="AA2788" s="112"/>
    </row>
    <row r="2789" spans="24:27" x14ac:dyDescent="0.2">
      <c r="X2789" s="112"/>
      <c r="Z2789" s="112"/>
      <c r="AA2789" s="112"/>
    </row>
    <row r="2790" spans="24:27" x14ac:dyDescent="0.2">
      <c r="X2790" s="112"/>
      <c r="Z2790" s="112"/>
      <c r="AA2790" s="112"/>
    </row>
    <row r="2791" spans="24:27" x14ac:dyDescent="0.2">
      <c r="X2791" s="112"/>
      <c r="Z2791" s="112"/>
      <c r="AA2791" s="112"/>
    </row>
    <row r="2792" spans="24:27" x14ac:dyDescent="0.2">
      <c r="X2792" s="112"/>
      <c r="Z2792" s="112"/>
      <c r="AA2792" s="112"/>
    </row>
    <row r="2793" spans="24:27" x14ac:dyDescent="0.2">
      <c r="X2793" s="112"/>
      <c r="Z2793" s="112"/>
      <c r="AA2793" s="112"/>
    </row>
    <row r="2794" spans="24:27" x14ac:dyDescent="0.2">
      <c r="X2794" s="112"/>
      <c r="Z2794" s="112"/>
      <c r="AA2794" s="112"/>
    </row>
    <row r="2795" spans="24:27" x14ac:dyDescent="0.2">
      <c r="X2795" s="112"/>
      <c r="Z2795" s="112"/>
      <c r="AA2795" s="112"/>
    </row>
    <row r="2796" spans="24:27" x14ac:dyDescent="0.2">
      <c r="X2796" s="112"/>
      <c r="Z2796" s="112"/>
      <c r="AA2796" s="112"/>
    </row>
    <row r="2797" spans="24:27" x14ac:dyDescent="0.2">
      <c r="X2797" s="112"/>
      <c r="Z2797" s="112"/>
      <c r="AA2797" s="112"/>
    </row>
    <row r="2798" spans="24:27" x14ac:dyDescent="0.2">
      <c r="X2798" s="112"/>
      <c r="Z2798" s="112"/>
      <c r="AA2798" s="112"/>
    </row>
    <row r="2799" spans="24:27" x14ac:dyDescent="0.2">
      <c r="X2799" s="112"/>
      <c r="Z2799" s="112"/>
      <c r="AA2799" s="112"/>
    </row>
    <row r="2800" spans="24:27" x14ac:dyDescent="0.2">
      <c r="X2800" s="112"/>
      <c r="Z2800" s="112"/>
      <c r="AA2800" s="112"/>
    </row>
    <row r="2801" spans="24:27" x14ac:dyDescent="0.2">
      <c r="X2801" s="112"/>
      <c r="Z2801" s="112"/>
      <c r="AA2801" s="112"/>
    </row>
    <row r="2802" spans="24:27" x14ac:dyDescent="0.2">
      <c r="X2802" s="112"/>
      <c r="Z2802" s="112"/>
      <c r="AA2802" s="112"/>
    </row>
    <row r="2803" spans="24:27" x14ac:dyDescent="0.2">
      <c r="X2803" s="112"/>
      <c r="Z2803" s="112"/>
      <c r="AA2803" s="112"/>
    </row>
    <row r="2804" spans="24:27" x14ac:dyDescent="0.2">
      <c r="X2804" s="112"/>
      <c r="Z2804" s="112"/>
      <c r="AA2804" s="112"/>
    </row>
    <row r="2805" spans="24:27" x14ac:dyDescent="0.2">
      <c r="X2805" s="112"/>
      <c r="Z2805" s="112"/>
      <c r="AA2805" s="112"/>
    </row>
    <row r="2806" spans="24:27" x14ac:dyDescent="0.2">
      <c r="X2806" s="112"/>
      <c r="Z2806" s="112"/>
      <c r="AA2806" s="112"/>
    </row>
    <row r="2807" spans="24:27" x14ac:dyDescent="0.2">
      <c r="X2807" s="112"/>
      <c r="Z2807" s="112"/>
      <c r="AA2807" s="112"/>
    </row>
    <row r="2808" spans="24:27" x14ac:dyDescent="0.2">
      <c r="X2808" s="112"/>
      <c r="Z2808" s="112"/>
      <c r="AA2808" s="112"/>
    </row>
    <row r="2809" spans="24:27" x14ac:dyDescent="0.2">
      <c r="X2809" s="112"/>
      <c r="Z2809" s="112"/>
      <c r="AA2809" s="112"/>
    </row>
    <row r="2810" spans="24:27" x14ac:dyDescent="0.2">
      <c r="X2810" s="112"/>
      <c r="Z2810" s="112"/>
      <c r="AA2810" s="112"/>
    </row>
    <row r="2811" spans="24:27" x14ac:dyDescent="0.2">
      <c r="X2811" s="112"/>
      <c r="Z2811" s="112"/>
      <c r="AA2811" s="112"/>
    </row>
    <row r="2812" spans="24:27" x14ac:dyDescent="0.2">
      <c r="X2812" s="112"/>
      <c r="Z2812" s="112"/>
      <c r="AA2812" s="112"/>
    </row>
    <row r="2813" spans="24:27" x14ac:dyDescent="0.2">
      <c r="X2813" s="112"/>
      <c r="Z2813" s="112"/>
      <c r="AA2813" s="112"/>
    </row>
    <row r="2814" spans="24:27" x14ac:dyDescent="0.2">
      <c r="X2814" s="112"/>
      <c r="Z2814" s="112"/>
      <c r="AA2814" s="112"/>
    </row>
    <row r="2815" spans="24:27" x14ac:dyDescent="0.2">
      <c r="X2815" s="112"/>
      <c r="Z2815" s="112"/>
      <c r="AA2815" s="112"/>
    </row>
    <row r="2816" spans="24:27" x14ac:dyDescent="0.2">
      <c r="X2816" s="112"/>
      <c r="Z2816" s="112"/>
      <c r="AA2816" s="112"/>
    </row>
    <row r="2817" spans="24:27" x14ac:dyDescent="0.2">
      <c r="X2817" s="112"/>
      <c r="Z2817" s="112"/>
      <c r="AA2817" s="112"/>
    </row>
    <row r="2818" spans="24:27" x14ac:dyDescent="0.2">
      <c r="X2818" s="112"/>
      <c r="Z2818" s="112"/>
      <c r="AA2818" s="112"/>
    </row>
    <row r="2819" spans="24:27" x14ac:dyDescent="0.2">
      <c r="X2819" s="112"/>
      <c r="Z2819" s="112"/>
      <c r="AA2819" s="112"/>
    </row>
    <row r="2820" spans="24:27" x14ac:dyDescent="0.2">
      <c r="X2820" s="112"/>
      <c r="Z2820" s="112"/>
      <c r="AA2820" s="112"/>
    </row>
    <row r="2821" spans="24:27" x14ac:dyDescent="0.2">
      <c r="X2821" s="112"/>
      <c r="Z2821" s="112"/>
      <c r="AA2821" s="112"/>
    </row>
    <row r="2822" spans="24:27" x14ac:dyDescent="0.2">
      <c r="X2822" s="112"/>
      <c r="Z2822" s="112"/>
      <c r="AA2822" s="112"/>
    </row>
    <row r="2823" spans="24:27" x14ac:dyDescent="0.2">
      <c r="X2823" s="112"/>
      <c r="Z2823" s="112"/>
      <c r="AA2823" s="112"/>
    </row>
    <row r="2824" spans="24:27" x14ac:dyDescent="0.2">
      <c r="X2824" s="112"/>
      <c r="Z2824" s="112"/>
      <c r="AA2824" s="112"/>
    </row>
    <row r="2825" spans="24:27" x14ac:dyDescent="0.2">
      <c r="X2825" s="112"/>
      <c r="Z2825" s="112"/>
      <c r="AA2825" s="112"/>
    </row>
    <row r="2826" spans="24:27" x14ac:dyDescent="0.2">
      <c r="X2826" s="112"/>
      <c r="Z2826" s="112"/>
      <c r="AA2826" s="112"/>
    </row>
    <row r="2827" spans="24:27" x14ac:dyDescent="0.2">
      <c r="X2827" s="112"/>
      <c r="Z2827" s="112"/>
      <c r="AA2827" s="112"/>
    </row>
    <row r="2828" spans="24:27" x14ac:dyDescent="0.2">
      <c r="X2828" s="112"/>
      <c r="Z2828" s="112"/>
      <c r="AA2828" s="112"/>
    </row>
    <row r="2829" spans="24:27" x14ac:dyDescent="0.2">
      <c r="X2829" s="112"/>
      <c r="Z2829" s="112"/>
      <c r="AA2829" s="112"/>
    </row>
    <row r="2830" spans="24:27" x14ac:dyDescent="0.2">
      <c r="X2830" s="112"/>
      <c r="Z2830" s="112"/>
      <c r="AA2830" s="112"/>
    </row>
    <row r="2831" spans="24:27" x14ac:dyDescent="0.2">
      <c r="X2831" s="112"/>
      <c r="Z2831" s="112"/>
      <c r="AA2831" s="112"/>
    </row>
    <row r="2832" spans="24:27" x14ac:dyDescent="0.2">
      <c r="X2832" s="112"/>
      <c r="Z2832" s="112"/>
      <c r="AA2832" s="112"/>
    </row>
    <row r="2833" spans="24:27" x14ac:dyDescent="0.2">
      <c r="X2833" s="112"/>
      <c r="Z2833" s="112"/>
      <c r="AA2833" s="112"/>
    </row>
    <row r="2834" spans="24:27" x14ac:dyDescent="0.2">
      <c r="X2834" s="112"/>
      <c r="Z2834" s="112"/>
      <c r="AA2834" s="112"/>
    </row>
    <row r="2835" spans="24:27" x14ac:dyDescent="0.2">
      <c r="X2835" s="112"/>
      <c r="Z2835" s="112"/>
      <c r="AA2835" s="112"/>
    </row>
    <row r="2836" spans="24:27" x14ac:dyDescent="0.2">
      <c r="X2836" s="112"/>
      <c r="Z2836" s="112"/>
      <c r="AA2836" s="112"/>
    </row>
    <row r="2837" spans="24:27" x14ac:dyDescent="0.2">
      <c r="X2837" s="112"/>
      <c r="Z2837" s="112"/>
      <c r="AA2837" s="112"/>
    </row>
    <row r="2838" spans="24:27" x14ac:dyDescent="0.2">
      <c r="X2838" s="112"/>
      <c r="Z2838" s="112"/>
      <c r="AA2838" s="112"/>
    </row>
    <row r="2839" spans="24:27" x14ac:dyDescent="0.2">
      <c r="X2839" s="112"/>
      <c r="Z2839" s="112"/>
      <c r="AA2839" s="112"/>
    </row>
    <row r="2840" spans="24:27" x14ac:dyDescent="0.2">
      <c r="X2840" s="112"/>
      <c r="Z2840" s="112"/>
      <c r="AA2840" s="112"/>
    </row>
    <row r="2841" spans="24:27" x14ac:dyDescent="0.2">
      <c r="X2841" s="112"/>
      <c r="Z2841" s="112"/>
      <c r="AA2841" s="112"/>
    </row>
    <row r="2842" spans="24:27" x14ac:dyDescent="0.2">
      <c r="X2842" s="112"/>
      <c r="Z2842" s="112"/>
      <c r="AA2842" s="112"/>
    </row>
    <row r="2843" spans="24:27" x14ac:dyDescent="0.2">
      <c r="X2843" s="112"/>
      <c r="Z2843" s="112"/>
      <c r="AA2843" s="112"/>
    </row>
    <row r="2844" spans="24:27" x14ac:dyDescent="0.2">
      <c r="X2844" s="112"/>
      <c r="Z2844" s="112"/>
      <c r="AA2844" s="112"/>
    </row>
    <row r="2845" spans="24:27" x14ac:dyDescent="0.2">
      <c r="X2845" s="112"/>
      <c r="Z2845" s="112"/>
      <c r="AA2845" s="112"/>
    </row>
    <row r="2846" spans="24:27" x14ac:dyDescent="0.2">
      <c r="X2846" s="112"/>
      <c r="Z2846" s="112"/>
      <c r="AA2846" s="112"/>
    </row>
    <row r="2847" spans="24:27" x14ac:dyDescent="0.2">
      <c r="X2847" s="112"/>
      <c r="Z2847" s="112"/>
      <c r="AA2847" s="112"/>
    </row>
    <row r="2848" spans="24:27" x14ac:dyDescent="0.2">
      <c r="X2848" s="112"/>
      <c r="Z2848" s="112"/>
      <c r="AA2848" s="112"/>
    </row>
    <row r="2849" spans="24:27" x14ac:dyDescent="0.2">
      <c r="X2849" s="112"/>
      <c r="Z2849" s="112"/>
      <c r="AA2849" s="112"/>
    </row>
    <row r="2850" spans="24:27" x14ac:dyDescent="0.2">
      <c r="X2850" s="112"/>
      <c r="Z2850" s="112"/>
      <c r="AA2850" s="112"/>
    </row>
    <row r="2851" spans="24:27" x14ac:dyDescent="0.2">
      <c r="X2851" s="112"/>
      <c r="Z2851" s="112"/>
      <c r="AA2851" s="112"/>
    </row>
    <row r="2852" spans="24:27" x14ac:dyDescent="0.2">
      <c r="X2852" s="112"/>
      <c r="Z2852" s="112"/>
      <c r="AA2852" s="112"/>
    </row>
    <row r="2853" spans="24:27" x14ac:dyDescent="0.2">
      <c r="X2853" s="112"/>
      <c r="Z2853" s="112"/>
      <c r="AA2853" s="112"/>
    </row>
    <row r="2854" spans="24:27" x14ac:dyDescent="0.2">
      <c r="X2854" s="112"/>
      <c r="Z2854" s="112"/>
      <c r="AA2854" s="112"/>
    </row>
    <row r="2855" spans="24:27" x14ac:dyDescent="0.2">
      <c r="X2855" s="112"/>
      <c r="Z2855" s="112"/>
      <c r="AA2855" s="112"/>
    </row>
    <row r="2856" spans="24:27" x14ac:dyDescent="0.2">
      <c r="X2856" s="112"/>
      <c r="Z2856" s="112"/>
      <c r="AA2856" s="112"/>
    </row>
    <row r="2857" spans="24:27" x14ac:dyDescent="0.2">
      <c r="X2857" s="112"/>
      <c r="Z2857" s="112"/>
      <c r="AA2857" s="112"/>
    </row>
    <row r="2858" spans="24:27" x14ac:dyDescent="0.2">
      <c r="X2858" s="112"/>
      <c r="Z2858" s="112"/>
      <c r="AA2858" s="112"/>
    </row>
    <row r="2859" spans="24:27" x14ac:dyDescent="0.2">
      <c r="X2859" s="112"/>
      <c r="Z2859" s="112"/>
      <c r="AA2859" s="112"/>
    </row>
    <row r="2860" spans="24:27" x14ac:dyDescent="0.2">
      <c r="X2860" s="112"/>
      <c r="Z2860" s="112"/>
      <c r="AA2860" s="112"/>
    </row>
    <row r="2861" spans="24:27" x14ac:dyDescent="0.2">
      <c r="X2861" s="112"/>
      <c r="Z2861" s="112"/>
      <c r="AA2861" s="112"/>
    </row>
    <row r="2862" spans="24:27" x14ac:dyDescent="0.2">
      <c r="X2862" s="112"/>
      <c r="Z2862" s="112"/>
      <c r="AA2862" s="112"/>
    </row>
    <row r="2863" spans="24:27" x14ac:dyDescent="0.2">
      <c r="X2863" s="112"/>
      <c r="Z2863" s="112"/>
      <c r="AA2863" s="112"/>
    </row>
    <row r="2864" spans="24:27" x14ac:dyDescent="0.2">
      <c r="X2864" s="112"/>
      <c r="Z2864" s="112"/>
      <c r="AA2864" s="112"/>
    </row>
    <row r="2865" spans="24:27" x14ac:dyDescent="0.2">
      <c r="X2865" s="112"/>
      <c r="Z2865" s="112"/>
      <c r="AA2865" s="112"/>
    </row>
    <row r="2866" spans="24:27" x14ac:dyDescent="0.2">
      <c r="X2866" s="112"/>
      <c r="Z2866" s="112"/>
      <c r="AA2866" s="112"/>
    </row>
    <row r="2867" spans="24:27" x14ac:dyDescent="0.2">
      <c r="X2867" s="112"/>
      <c r="Z2867" s="112"/>
      <c r="AA2867" s="112"/>
    </row>
    <row r="2868" spans="24:27" x14ac:dyDescent="0.2">
      <c r="X2868" s="112"/>
      <c r="Z2868" s="112"/>
      <c r="AA2868" s="112"/>
    </row>
    <row r="2869" spans="24:27" x14ac:dyDescent="0.2">
      <c r="X2869" s="112"/>
      <c r="Z2869" s="112"/>
      <c r="AA2869" s="112"/>
    </row>
    <row r="2870" spans="24:27" x14ac:dyDescent="0.2">
      <c r="X2870" s="112"/>
      <c r="Z2870" s="112"/>
      <c r="AA2870" s="112"/>
    </row>
    <row r="2871" spans="24:27" x14ac:dyDescent="0.2">
      <c r="X2871" s="112"/>
      <c r="Z2871" s="112"/>
      <c r="AA2871" s="112"/>
    </row>
    <row r="2872" spans="24:27" x14ac:dyDescent="0.2">
      <c r="X2872" s="112"/>
      <c r="Z2872" s="112"/>
      <c r="AA2872" s="112"/>
    </row>
    <row r="2873" spans="24:27" x14ac:dyDescent="0.2">
      <c r="X2873" s="112"/>
      <c r="Z2873" s="112"/>
      <c r="AA2873" s="112"/>
    </row>
    <row r="2874" spans="24:27" x14ac:dyDescent="0.2">
      <c r="X2874" s="112"/>
      <c r="Z2874" s="112"/>
      <c r="AA2874" s="112"/>
    </row>
    <row r="2875" spans="24:27" x14ac:dyDescent="0.2">
      <c r="X2875" s="112"/>
      <c r="Z2875" s="112"/>
      <c r="AA2875" s="112"/>
    </row>
    <row r="2876" spans="24:27" x14ac:dyDescent="0.2">
      <c r="X2876" s="112"/>
      <c r="Z2876" s="112"/>
      <c r="AA2876" s="112"/>
    </row>
    <row r="2877" spans="24:27" x14ac:dyDescent="0.2">
      <c r="X2877" s="112"/>
      <c r="Z2877" s="112"/>
      <c r="AA2877" s="112"/>
    </row>
    <row r="2878" spans="24:27" x14ac:dyDescent="0.2">
      <c r="X2878" s="112"/>
      <c r="Z2878" s="112"/>
      <c r="AA2878" s="112"/>
    </row>
    <row r="2879" spans="24:27" x14ac:dyDescent="0.2">
      <c r="X2879" s="112"/>
      <c r="Z2879" s="112"/>
      <c r="AA2879" s="112"/>
    </row>
    <row r="2880" spans="24:27" x14ac:dyDescent="0.2">
      <c r="X2880" s="112"/>
      <c r="Z2880" s="112"/>
      <c r="AA2880" s="112"/>
    </row>
    <row r="2881" spans="24:27" x14ac:dyDescent="0.2">
      <c r="X2881" s="112"/>
      <c r="Z2881" s="112"/>
      <c r="AA2881" s="112"/>
    </row>
    <row r="2882" spans="24:27" x14ac:dyDescent="0.2">
      <c r="X2882" s="112"/>
      <c r="Z2882" s="112"/>
      <c r="AA2882" s="112"/>
    </row>
    <row r="2883" spans="24:27" x14ac:dyDescent="0.2">
      <c r="X2883" s="112"/>
      <c r="Z2883" s="112"/>
      <c r="AA2883" s="112"/>
    </row>
    <row r="2884" spans="24:27" x14ac:dyDescent="0.2">
      <c r="X2884" s="112"/>
      <c r="Z2884" s="112"/>
      <c r="AA2884" s="112"/>
    </row>
    <row r="2885" spans="24:27" x14ac:dyDescent="0.2">
      <c r="X2885" s="112"/>
      <c r="Z2885" s="112"/>
      <c r="AA2885" s="112"/>
    </row>
    <row r="2886" spans="24:27" x14ac:dyDescent="0.2">
      <c r="X2886" s="112"/>
      <c r="Z2886" s="112"/>
      <c r="AA2886" s="112"/>
    </row>
    <row r="2887" spans="24:27" x14ac:dyDescent="0.2">
      <c r="X2887" s="112"/>
      <c r="Z2887" s="112"/>
      <c r="AA2887" s="112"/>
    </row>
    <row r="2888" spans="24:27" x14ac:dyDescent="0.2">
      <c r="X2888" s="112"/>
      <c r="Z2888" s="112"/>
      <c r="AA2888" s="112"/>
    </row>
    <row r="2889" spans="24:27" x14ac:dyDescent="0.2">
      <c r="X2889" s="112"/>
      <c r="Z2889" s="112"/>
      <c r="AA2889" s="112"/>
    </row>
    <row r="2890" spans="24:27" x14ac:dyDescent="0.2">
      <c r="X2890" s="112"/>
      <c r="Z2890" s="112"/>
      <c r="AA2890" s="112"/>
    </row>
    <row r="2891" spans="24:27" x14ac:dyDescent="0.2">
      <c r="X2891" s="112"/>
      <c r="Z2891" s="112"/>
      <c r="AA2891" s="112"/>
    </row>
    <row r="2892" spans="24:27" x14ac:dyDescent="0.2">
      <c r="X2892" s="112"/>
      <c r="Z2892" s="112"/>
      <c r="AA2892" s="112"/>
    </row>
    <row r="2893" spans="24:27" x14ac:dyDescent="0.2">
      <c r="X2893" s="112"/>
      <c r="Z2893" s="112"/>
      <c r="AA2893" s="112"/>
    </row>
    <row r="2894" spans="24:27" x14ac:dyDescent="0.2">
      <c r="X2894" s="112"/>
      <c r="Z2894" s="112"/>
      <c r="AA2894" s="112"/>
    </row>
    <row r="2895" spans="24:27" x14ac:dyDescent="0.2">
      <c r="X2895" s="112"/>
      <c r="Z2895" s="112"/>
      <c r="AA2895" s="112"/>
    </row>
    <row r="2896" spans="24:27" x14ac:dyDescent="0.2">
      <c r="X2896" s="112"/>
      <c r="Z2896" s="112"/>
      <c r="AA2896" s="112"/>
    </row>
    <row r="2897" spans="24:27" x14ac:dyDescent="0.2">
      <c r="X2897" s="112"/>
      <c r="Z2897" s="112"/>
      <c r="AA2897" s="112"/>
    </row>
    <row r="2898" spans="24:27" x14ac:dyDescent="0.2">
      <c r="X2898" s="112"/>
      <c r="Z2898" s="112"/>
      <c r="AA2898" s="112"/>
    </row>
    <row r="2899" spans="24:27" x14ac:dyDescent="0.2">
      <c r="X2899" s="112"/>
      <c r="Z2899" s="112"/>
      <c r="AA2899" s="112"/>
    </row>
    <row r="2900" spans="24:27" x14ac:dyDescent="0.2">
      <c r="X2900" s="112"/>
      <c r="Z2900" s="112"/>
      <c r="AA2900" s="112"/>
    </row>
    <row r="2901" spans="24:27" x14ac:dyDescent="0.2">
      <c r="X2901" s="112"/>
      <c r="Z2901" s="112"/>
      <c r="AA2901" s="112"/>
    </row>
    <row r="2902" spans="24:27" x14ac:dyDescent="0.2">
      <c r="X2902" s="112"/>
      <c r="Z2902" s="112"/>
      <c r="AA2902" s="112"/>
    </row>
    <row r="2903" spans="24:27" x14ac:dyDescent="0.2">
      <c r="X2903" s="112"/>
      <c r="Z2903" s="112"/>
      <c r="AA2903" s="112"/>
    </row>
    <row r="2904" spans="24:27" x14ac:dyDescent="0.2">
      <c r="X2904" s="112"/>
      <c r="Z2904" s="112"/>
      <c r="AA2904" s="112"/>
    </row>
    <row r="2905" spans="24:27" x14ac:dyDescent="0.2">
      <c r="X2905" s="112"/>
      <c r="Z2905" s="112"/>
      <c r="AA2905" s="112"/>
    </row>
    <row r="2906" spans="24:27" x14ac:dyDescent="0.2">
      <c r="X2906" s="112"/>
      <c r="Z2906" s="112"/>
      <c r="AA2906" s="112"/>
    </row>
    <row r="2907" spans="24:27" x14ac:dyDescent="0.2">
      <c r="X2907" s="112"/>
      <c r="Z2907" s="112"/>
      <c r="AA2907" s="112"/>
    </row>
    <row r="2908" spans="24:27" x14ac:dyDescent="0.2">
      <c r="X2908" s="112"/>
      <c r="Z2908" s="112"/>
      <c r="AA2908" s="112"/>
    </row>
    <row r="2909" spans="24:27" x14ac:dyDescent="0.2">
      <c r="X2909" s="112"/>
      <c r="Z2909" s="112"/>
      <c r="AA2909" s="112"/>
    </row>
    <row r="2910" spans="24:27" x14ac:dyDescent="0.2">
      <c r="X2910" s="112"/>
      <c r="Z2910" s="112"/>
      <c r="AA2910" s="112"/>
    </row>
    <row r="2911" spans="24:27" x14ac:dyDescent="0.2">
      <c r="X2911" s="112"/>
      <c r="Z2911" s="112"/>
      <c r="AA2911" s="112"/>
    </row>
    <row r="2912" spans="24:27" x14ac:dyDescent="0.2">
      <c r="X2912" s="112"/>
      <c r="Z2912" s="112"/>
      <c r="AA2912" s="112"/>
    </row>
    <row r="2913" spans="24:27" x14ac:dyDescent="0.2">
      <c r="X2913" s="112"/>
      <c r="Z2913" s="112"/>
      <c r="AA2913" s="112"/>
    </row>
    <row r="2914" spans="24:27" x14ac:dyDescent="0.2">
      <c r="X2914" s="112"/>
      <c r="Z2914" s="112"/>
      <c r="AA2914" s="112"/>
    </row>
    <row r="2915" spans="24:27" x14ac:dyDescent="0.2">
      <c r="X2915" s="112"/>
      <c r="Z2915" s="112"/>
      <c r="AA2915" s="112"/>
    </row>
    <row r="2916" spans="24:27" x14ac:dyDescent="0.2">
      <c r="X2916" s="112"/>
      <c r="Z2916" s="112"/>
      <c r="AA2916" s="112"/>
    </row>
    <row r="2917" spans="24:27" x14ac:dyDescent="0.2">
      <c r="X2917" s="112"/>
      <c r="Z2917" s="112"/>
      <c r="AA2917" s="112"/>
    </row>
    <row r="2918" spans="24:27" x14ac:dyDescent="0.2">
      <c r="X2918" s="112"/>
      <c r="Z2918" s="112"/>
      <c r="AA2918" s="112"/>
    </row>
    <row r="2919" spans="24:27" x14ac:dyDescent="0.2">
      <c r="X2919" s="112"/>
      <c r="Z2919" s="112"/>
      <c r="AA2919" s="112"/>
    </row>
    <row r="2920" spans="24:27" x14ac:dyDescent="0.2">
      <c r="X2920" s="112"/>
      <c r="Z2920" s="112"/>
      <c r="AA2920" s="112"/>
    </row>
    <row r="2921" spans="24:27" x14ac:dyDescent="0.2">
      <c r="X2921" s="112"/>
      <c r="Z2921" s="112"/>
      <c r="AA2921" s="112"/>
    </row>
    <row r="2922" spans="24:27" x14ac:dyDescent="0.2">
      <c r="X2922" s="112"/>
      <c r="Z2922" s="112"/>
      <c r="AA2922" s="112"/>
    </row>
    <row r="2923" spans="24:27" x14ac:dyDescent="0.2">
      <c r="X2923" s="112"/>
      <c r="Z2923" s="112"/>
      <c r="AA2923" s="112"/>
    </row>
    <row r="2924" spans="24:27" x14ac:dyDescent="0.2">
      <c r="X2924" s="112"/>
      <c r="Z2924" s="112"/>
      <c r="AA2924" s="112"/>
    </row>
    <row r="2925" spans="24:27" x14ac:dyDescent="0.2">
      <c r="X2925" s="112"/>
      <c r="Z2925" s="112"/>
      <c r="AA2925" s="112"/>
    </row>
    <row r="2926" spans="24:27" x14ac:dyDescent="0.2">
      <c r="X2926" s="112"/>
      <c r="Z2926" s="112"/>
      <c r="AA2926" s="112"/>
    </row>
    <row r="2927" spans="24:27" x14ac:dyDescent="0.2">
      <c r="X2927" s="112"/>
      <c r="Z2927" s="112"/>
      <c r="AA2927" s="112"/>
    </row>
    <row r="2928" spans="24:27" x14ac:dyDescent="0.2">
      <c r="X2928" s="112"/>
      <c r="Z2928" s="112"/>
      <c r="AA2928" s="112"/>
    </row>
    <row r="2929" spans="24:27" x14ac:dyDescent="0.2">
      <c r="X2929" s="112"/>
      <c r="Z2929" s="112"/>
      <c r="AA2929" s="112"/>
    </row>
    <row r="2930" spans="24:27" x14ac:dyDescent="0.2">
      <c r="X2930" s="112"/>
      <c r="Z2930" s="112"/>
      <c r="AA2930" s="112"/>
    </row>
    <row r="2931" spans="24:27" x14ac:dyDescent="0.2">
      <c r="X2931" s="112"/>
      <c r="Z2931" s="112"/>
      <c r="AA2931" s="112"/>
    </row>
    <row r="2932" spans="24:27" x14ac:dyDescent="0.2">
      <c r="X2932" s="112"/>
      <c r="Z2932" s="112"/>
      <c r="AA2932" s="112"/>
    </row>
    <row r="2933" spans="24:27" x14ac:dyDescent="0.2">
      <c r="X2933" s="112"/>
      <c r="Z2933" s="112"/>
      <c r="AA2933" s="112"/>
    </row>
    <row r="2934" spans="24:27" x14ac:dyDescent="0.2">
      <c r="X2934" s="112"/>
      <c r="Z2934" s="112"/>
      <c r="AA2934" s="112"/>
    </row>
    <row r="2935" spans="24:27" x14ac:dyDescent="0.2">
      <c r="X2935" s="112"/>
      <c r="Z2935" s="112"/>
      <c r="AA2935" s="112"/>
    </row>
    <row r="2936" spans="24:27" x14ac:dyDescent="0.2">
      <c r="X2936" s="112"/>
      <c r="Z2936" s="112"/>
      <c r="AA2936" s="112"/>
    </row>
    <row r="2937" spans="24:27" x14ac:dyDescent="0.2">
      <c r="X2937" s="112"/>
      <c r="Z2937" s="112"/>
      <c r="AA2937" s="112"/>
    </row>
    <row r="2938" spans="24:27" x14ac:dyDescent="0.2">
      <c r="X2938" s="112"/>
      <c r="Z2938" s="112"/>
      <c r="AA2938" s="112"/>
    </row>
    <row r="2939" spans="24:27" x14ac:dyDescent="0.2">
      <c r="X2939" s="112"/>
      <c r="Z2939" s="112"/>
      <c r="AA2939" s="112"/>
    </row>
    <row r="2940" spans="24:27" x14ac:dyDescent="0.2">
      <c r="X2940" s="112"/>
      <c r="Z2940" s="112"/>
      <c r="AA2940" s="112"/>
    </row>
    <row r="2941" spans="24:27" x14ac:dyDescent="0.2">
      <c r="X2941" s="112"/>
      <c r="Z2941" s="112"/>
      <c r="AA2941" s="112"/>
    </row>
    <row r="2942" spans="24:27" x14ac:dyDescent="0.2">
      <c r="X2942" s="112"/>
      <c r="Z2942" s="112"/>
      <c r="AA2942" s="112"/>
    </row>
    <row r="2943" spans="24:27" x14ac:dyDescent="0.2">
      <c r="X2943" s="112"/>
      <c r="Z2943" s="112"/>
      <c r="AA2943" s="112"/>
    </row>
    <row r="2944" spans="24:27" x14ac:dyDescent="0.2">
      <c r="X2944" s="112"/>
      <c r="Z2944" s="112"/>
      <c r="AA2944" s="112"/>
    </row>
    <row r="2945" spans="24:27" x14ac:dyDescent="0.2">
      <c r="X2945" s="112"/>
      <c r="Z2945" s="112"/>
      <c r="AA2945" s="112"/>
    </row>
    <row r="2946" spans="24:27" x14ac:dyDescent="0.2">
      <c r="X2946" s="112"/>
      <c r="Z2946" s="112"/>
      <c r="AA2946" s="112"/>
    </row>
    <row r="2947" spans="24:27" x14ac:dyDescent="0.2">
      <c r="X2947" s="112"/>
      <c r="Z2947" s="112"/>
      <c r="AA2947" s="112"/>
    </row>
    <row r="2948" spans="24:27" x14ac:dyDescent="0.2">
      <c r="X2948" s="112"/>
      <c r="Z2948" s="112"/>
      <c r="AA2948" s="112"/>
    </row>
    <row r="2949" spans="24:27" x14ac:dyDescent="0.2">
      <c r="X2949" s="112"/>
      <c r="Z2949" s="112"/>
      <c r="AA2949" s="112"/>
    </row>
    <row r="2950" spans="24:27" x14ac:dyDescent="0.2">
      <c r="X2950" s="112"/>
      <c r="Z2950" s="112"/>
      <c r="AA2950" s="112"/>
    </row>
    <row r="2951" spans="24:27" x14ac:dyDescent="0.2">
      <c r="X2951" s="112"/>
      <c r="Z2951" s="112"/>
      <c r="AA2951" s="112"/>
    </row>
    <row r="2952" spans="24:27" x14ac:dyDescent="0.2">
      <c r="X2952" s="112"/>
      <c r="Z2952" s="112"/>
      <c r="AA2952" s="112"/>
    </row>
    <row r="2953" spans="24:27" x14ac:dyDescent="0.2">
      <c r="X2953" s="112"/>
      <c r="Z2953" s="112"/>
      <c r="AA2953" s="112"/>
    </row>
    <row r="2954" spans="24:27" x14ac:dyDescent="0.2">
      <c r="X2954" s="112"/>
      <c r="Z2954" s="112"/>
      <c r="AA2954" s="112"/>
    </row>
    <row r="2955" spans="24:27" x14ac:dyDescent="0.2">
      <c r="X2955" s="112"/>
      <c r="Z2955" s="112"/>
      <c r="AA2955" s="112"/>
    </row>
    <row r="2956" spans="24:27" x14ac:dyDescent="0.2">
      <c r="X2956" s="112"/>
      <c r="Z2956" s="112"/>
      <c r="AA2956" s="112"/>
    </row>
    <row r="2957" spans="24:27" x14ac:dyDescent="0.2">
      <c r="X2957" s="112"/>
      <c r="Z2957" s="112"/>
      <c r="AA2957" s="112"/>
    </row>
    <row r="2958" spans="24:27" x14ac:dyDescent="0.2">
      <c r="X2958" s="112"/>
      <c r="Z2958" s="112"/>
      <c r="AA2958" s="112"/>
    </row>
    <row r="2959" spans="24:27" x14ac:dyDescent="0.2">
      <c r="X2959" s="112"/>
      <c r="Z2959" s="112"/>
      <c r="AA2959" s="112"/>
    </row>
    <row r="2960" spans="24:27" x14ac:dyDescent="0.2">
      <c r="X2960" s="112"/>
      <c r="Z2960" s="112"/>
      <c r="AA2960" s="112"/>
    </row>
    <row r="2961" spans="24:27" x14ac:dyDescent="0.2">
      <c r="X2961" s="112"/>
      <c r="Z2961" s="112"/>
      <c r="AA2961" s="112"/>
    </row>
    <row r="2962" spans="24:27" x14ac:dyDescent="0.2">
      <c r="X2962" s="112"/>
      <c r="Z2962" s="112"/>
      <c r="AA2962" s="112"/>
    </row>
    <row r="2963" spans="24:27" x14ac:dyDescent="0.2">
      <c r="X2963" s="112"/>
      <c r="Z2963" s="112"/>
      <c r="AA2963" s="112"/>
    </row>
    <row r="2964" spans="24:27" x14ac:dyDescent="0.2">
      <c r="X2964" s="112"/>
      <c r="Z2964" s="112"/>
      <c r="AA2964" s="112"/>
    </row>
    <row r="2965" spans="24:27" x14ac:dyDescent="0.2">
      <c r="X2965" s="112"/>
      <c r="Z2965" s="112"/>
      <c r="AA2965" s="112"/>
    </row>
    <row r="2966" spans="24:27" x14ac:dyDescent="0.2">
      <c r="X2966" s="112"/>
      <c r="Z2966" s="112"/>
      <c r="AA2966" s="112"/>
    </row>
    <row r="2967" spans="24:27" x14ac:dyDescent="0.2">
      <c r="X2967" s="112"/>
      <c r="Z2967" s="112"/>
      <c r="AA2967" s="112"/>
    </row>
    <row r="2968" spans="24:27" x14ac:dyDescent="0.2">
      <c r="X2968" s="112"/>
      <c r="Z2968" s="112"/>
      <c r="AA2968" s="112"/>
    </row>
    <row r="2969" spans="24:27" x14ac:dyDescent="0.2">
      <c r="X2969" s="112"/>
      <c r="Z2969" s="112"/>
      <c r="AA2969" s="112"/>
    </row>
    <row r="2970" spans="24:27" x14ac:dyDescent="0.2">
      <c r="X2970" s="112"/>
      <c r="Z2970" s="112"/>
      <c r="AA2970" s="112"/>
    </row>
    <row r="2971" spans="24:27" x14ac:dyDescent="0.2">
      <c r="X2971" s="112"/>
      <c r="Z2971" s="112"/>
      <c r="AA2971" s="112"/>
    </row>
    <row r="2972" spans="24:27" x14ac:dyDescent="0.2">
      <c r="X2972" s="112"/>
      <c r="Z2972" s="112"/>
      <c r="AA2972" s="112"/>
    </row>
    <row r="2973" spans="24:27" x14ac:dyDescent="0.2">
      <c r="X2973" s="112"/>
      <c r="Z2973" s="112"/>
      <c r="AA2973" s="112"/>
    </row>
    <row r="2974" spans="24:27" x14ac:dyDescent="0.2">
      <c r="X2974" s="112"/>
      <c r="Z2974" s="112"/>
      <c r="AA2974" s="112"/>
    </row>
    <row r="2975" spans="24:27" x14ac:dyDescent="0.2">
      <c r="X2975" s="112"/>
      <c r="Z2975" s="112"/>
      <c r="AA2975" s="112"/>
    </row>
    <row r="2976" spans="24:27" x14ac:dyDescent="0.2">
      <c r="X2976" s="112"/>
      <c r="Z2976" s="112"/>
      <c r="AA2976" s="112"/>
    </row>
    <row r="2977" spans="24:27" x14ac:dyDescent="0.2">
      <c r="X2977" s="112"/>
      <c r="Z2977" s="112"/>
      <c r="AA2977" s="112"/>
    </row>
    <row r="2978" spans="24:27" x14ac:dyDescent="0.2">
      <c r="X2978" s="112"/>
      <c r="Z2978" s="112"/>
      <c r="AA2978" s="112"/>
    </row>
    <row r="2979" spans="24:27" x14ac:dyDescent="0.2">
      <c r="X2979" s="112"/>
      <c r="Z2979" s="112"/>
      <c r="AA2979" s="112"/>
    </row>
    <row r="2980" spans="24:27" x14ac:dyDescent="0.2">
      <c r="X2980" s="112"/>
      <c r="Z2980" s="112"/>
      <c r="AA2980" s="112"/>
    </row>
    <row r="2981" spans="24:27" x14ac:dyDescent="0.2">
      <c r="X2981" s="112"/>
      <c r="Z2981" s="112"/>
      <c r="AA2981" s="112"/>
    </row>
    <row r="2982" spans="24:27" x14ac:dyDescent="0.2">
      <c r="X2982" s="112"/>
      <c r="Z2982" s="112"/>
      <c r="AA2982" s="112"/>
    </row>
    <row r="2983" spans="24:27" x14ac:dyDescent="0.2">
      <c r="X2983" s="112"/>
      <c r="Z2983" s="112"/>
      <c r="AA2983" s="112"/>
    </row>
    <row r="2984" spans="24:27" x14ac:dyDescent="0.2">
      <c r="X2984" s="112"/>
      <c r="Z2984" s="112"/>
      <c r="AA2984" s="112"/>
    </row>
    <row r="2985" spans="24:27" x14ac:dyDescent="0.2">
      <c r="X2985" s="112"/>
      <c r="Z2985" s="112"/>
      <c r="AA2985" s="112"/>
    </row>
    <row r="2986" spans="24:27" x14ac:dyDescent="0.2">
      <c r="X2986" s="112"/>
      <c r="Z2986" s="112"/>
      <c r="AA2986" s="112"/>
    </row>
    <row r="2987" spans="24:27" x14ac:dyDescent="0.2">
      <c r="X2987" s="112"/>
      <c r="Z2987" s="112"/>
      <c r="AA2987" s="112"/>
    </row>
    <row r="2988" spans="24:27" x14ac:dyDescent="0.2">
      <c r="X2988" s="112"/>
      <c r="Z2988" s="112"/>
      <c r="AA2988" s="112"/>
    </row>
    <row r="2989" spans="24:27" x14ac:dyDescent="0.2">
      <c r="X2989" s="112"/>
      <c r="Z2989" s="112"/>
      <c r="AA2989" s="112"/>
    </row>
    <row r="2990" spans="24:27" x14ac:dyDescent="0.2">
      <c r="X2990" s="112"/>
      <c r="Z2990" s="112"/>
      <c r="AA2990" s="112"/>
    </row>
    <row r="2991" spans="24:27" x14ac:dyDescent="0.2">
      <c r="X2991" s="112"/>
      <c r="Z2991" s="112"/>
      <c r="AA2991" s="112"/>
    </row>
    <row r="2992" spans="24:27" x14ac:dyDescent="0.2">
      <c r="X2992" s="112"/>
      <c r="Z2992" s="112"/>
      <c r="AA2992" s="112"/>
    </row>
    <row r="2993" spans="24:27" x14ac:dyDescent="0.2">
      <c r="X2993" s="112"/>
      <c r="Z2993" s="112"/>
      <c r="AA2993" s="112"/>
    </row>
    <row r="2994" spans="24:27" x14ac:dyDescent="0.2">
      <c r="X2994" s="112"/>
      <c r="Z2994" s="112"/>
      <c r="AA2994" s="112"/>
    </row>
    <row r="2995" spans="24:27" x14ac:dyDescent="0.2">
      <c r="X2995" s="112"/>
      <c r="Z2995" s="112"/>
      <c r="AA2995" s="112"/>
    </row>
    <row r="2996" spans="24:27" x14ac:dyDescent="0.2">
      <c r="X2996" s="112"/>
      <c r="Z2996" s="112"/>
      <c r="AA2996" s="112"/>
    </row>
    <row r="2997" spans="24:27" x14ac:dyDescent="0.2">
      <c r="X2997" s="112"/>
      <c r="Z2997" s="112"/>
      <c r="AA2997" s="112"/>
    </row>
    <row r="2998" spans="24:27" x14ac:dyDescent="0.2">
      <c r="X2998" s="112"/>
      <c r="Z2998" s="112"/>
      <c r="AA2998" s="112"/>
    </row>
    <row r="2999" spans="24:27" x14ac:dyDescent="0.2">
      <c r="X2999" s="112"/>
      <c r="Z2999" s="112"/>
      <c r="AA2999" s="112"/>
    </row>
    <row r="3000" spans="24:27" x14ac:dyDescent="0.2">
      <c r="X3000" s="112"/>
      <c r="Z3000" s="112"/>
      <c r="AA3000" s="112"/>
    </row>
    <row r="3001" spans="24:27" x14ac:dyDescent="0.2">
      <c r="X3001" s="112"/>
      <c r="Z3001" s="112"/>
      <c r="AA3001" s="112"/>
    </row>
    <row r="3002" spans="24:27" x14ac:dyDescent="0.2">
      <c r="X3002" s="112"/>
      <c r="Z3002" s="112"/>
      <c r="AA3002" s="112"/>
    </row>
    <row r="3003" spans="24:27" x14ac:dyDescent="0.2">
      <c r="X3003" s="112"/>
      <c r="Z3003" s="112"/>
      <c r="AA3003" s="112"/>
    </row>
    <row r="3004" spans="24:27" x14ac:dyDescent="0.2">
      <c r="X3004" s="112"/>
      <c r="Z3004" s="112"/>
      <c r="AA3004" s="112"/>
    </row>
    <row r="3005" spans="24:27" x14ac:dyDescent="0.2">
      <c r="X3005" s="112"/>
      <c r="Z3005" s="112"/>
      <c r="AA3005" s="112"/>
    </row>
    <row r="3006" spans="24:27" x14ac:dyDescent="0.2">
      <c r="X3006" s="112"/>
      <c r="Z3006" s="112"/>
      <c r="AA3006" s="112"/>
    </row>
    <row r="3007" spans="24:27" x14ac:dyDescent="0.2">
      <c r="X3007" s="112"/>
      <c r="Z3007" s="112"/>
      <c r="AA3007" s="112"/>
    </row>
    <row r="3008" spans="24:27" x14ac:dyDescent="0.2">
      <c r="X3008" s="112"/>
      <c r="Z3008" s="112"/>
      <c r="AA3008" s="112"/>
    </row>
    <row r="3009" spans="24:27" x14ac:dyDescent="0.2">
      <c r="X3009" s="112"/>
      <c r="Z3009" s="112"/>
      <c r="AA3009" s="112"/>
    </row>
    <row r="3010" spans="24:27" x14ac:dyDescent="0.2">
      <c r="X3010" s="112"/>
      <c r="Z3010" s="112"/>
      <c r="AA3010" s="112"/>
    </row>
    <row r="3011" spans="24:27" x14ac:dyDescent="0.2">
      <c r="X3011" s="112"/>
      <c r="Z3011" s="112"/>
      <c r="AA3011" s="112"/>
    </row>
    <row r="3012" spans="24:27" x14ac:dyDescent="0.2">
      <c r="X3012" s="112"/>
      <c r="Z3012" s="112"/>
      <c r="AA3012" s="112"/>
    </row>
    <row r="3013" spans="24:27" x14ac:dyDescent="0.2">
      <c r="X3013" s="112"/>
      <c r="Z3013" s="112"/>
      <c r="AA3013" s="112"/>
    </row>
    <row r="3014" spans="24:27" x14ac:dyDescent="0.2">
      <c r="X3014" s="112"/>
      <c r="Z3014" s="112"/>
      <c r="AA3014" s="112"/>
    </row>
    <row r="3015" spans="24:27" x14ac:dyDescent="0.2">
      <c r="X3015" s="112"/>
      <c r="Z3015" s="112"/>
      <c r="AA3015" s="112"/>
    </row>
    <row r="3016" spans="24:27" x14ac:dyDescent="0.2">
      <c r="X3016" s="112"/>
      <c r="Z3016" s="112"/>
      <c r="AA3016" s="112"/>
    </row>
    <row r="3017" spans="24:27" x14ac:dyDescent="0.2">
      <c r="X3017" s="112"/>
      <c r="Z3017" s="112"/>
      <c r="AA3017" s="112"/>
    </row>
    <row r="3018" spans="24:27" x14ac:dyDescent="0.2">
      <c r="X3018" s="112"/>
      <c r="Z3018" s="112"/>
      <c r="AA3018" s="112"/>
    </row>
    <row r="3019" spans="24:27" x14ac:dyDescent="0.2">
      <c r="X3019" s="112"/>
      <c r="Z3019" s="112"/>
      <c r="AA3019" s="112"/>
    </row>
    <row r="3020" spans="24:27" x14ac:dyDescent="0.2">
      <c r="X3020" s="112"/>
      <c r="Z3020" s="112"/>
      <c r="AA3020" s="112"/>
    </row>
    <row r="3021" spans="24:27" x14ac:dyDescent="0.2">
      <c r="X3021" s="112"/>
      <c r="Z3021" s="112"/>
      <c r="AA3021" s="112"/>
    </row>
    <row r="3022" spans="24:27" x14ac:dyDescent="0.2">
      <c r="X3022" s="112"/>
      <c r="Z3022" s="112"/>
      <c r="AA3022" s="112"/>
    </row>
    <row r="3023" spans="24:27" x14ac:dyDescent="0.2">
      <c r="X3023" s="112"/>
      <c r="Z3023" s="112"/>
      <c r="AA3023" s="112"/>
    </row>
    <row r="3024" spans="24:27" x14ac:dyDescent="0.2">
      <c r="X3024" s="112"/>
      <c r="Z3024" s="112"/>
      <c r="AA3024" s="112"/>
    </row>
    <row r="3025" spans="24:27" x14ac:dyDescent="0.2">
      <c r="X3025" s="112"/>
      <c r="Z3025" s="112"/>
      <c r="AA3025" s="112"/>
    </row>
    <row r="3026" spans="24:27" x14ac:dyDescent="0.2">
      <c r="X3026" s="112"/>
      <c r="Z3026" s="112"/>
      <c r="AA3026" s="112"/>
    </row>
    <row r="3027" spans="24:27" x14ac:dyDescent="0.2">
      <c r="X3027" s="112"/>
      <c r="Z3027" s="112"/>
      <c r="AA3027" s="112"/>
    </row>
    <row r="3028" spans="24:27" x14ac:dyDescent="0.2">
      <c r="X3028" s="112"/>
      <c r="Z3028" s="112"/>
      <c r="AA3028" s="112"/>
    </row>
    <row r="3029" spans="24:27" x14ac:dyDescent="0.2">
      <c r="X3029" s="112"/>
      <c r="Z3029" s="112"/>
      <c r="AA3029" s="112"/>
    </row>
    <row r="3030" spans="24:27" x14ac:dyDescent="0.2">
      <c r="X3030" s="112"/>
      <c r="Z3030" s="112"/>
      <c r="AA3030" s="112"/>
    </row>
    <row r="3031" spans="24:27" x14ac:dyDescent="0.2">
      <c r="X3031" s="112"/>
      <c r="Z3031" s="112"/>
      <c r="AA3031" s="112"/>
    </row>
    <row r="3032" spans="24:27" x14ac:dyDescent="0.2">
      <c r="X3032" s="112"/>
      <c r="Z3032" s="112"/>
      <c r="AA3032" s="112"/>
    </row>
    <row r="3033" spans="24:27" x14ac:dyDescent="0.2">
      <c r="X3033" s="112"/>
      <c r="Z3033" s="112"/>
      <c r="AA3033" s="112"/>
    </row>
    <row r="3034" spans="24:27" x14ac:dyDescent="0.2">
      <c r="X3034" s="112"/>
      <c r="Z3034" s="112"/>
      <c r="AA3034" s="112"/>
    </row>
    <row r="3035" spans="24:27" x14ac:dyDescent="0.2">
      <c r="X3035" s="112"/>
      <c r="Z3035" s="112"/>
      <c r="AA3035" s="112"/>
    </row>
    <row r="3036" spans="24:27" x14ac:dyDescent="0.2">
      <c r="X3036" s="112"/>
      <c r="Z3036" s="112"/>
      <c r="AA3036" s="112"/>
    </row>
    <row r="3037" spans="24:27" x14ac:dyDescent="0.2">
      <c r="X3037" s="112"/>
      <c r="Z3037" s="112"/>
      <c r="AA3037" s="112"/>
    </row>
    <row r="3038" spans="24:27" x14ac:dyDescent="0.2">
      <c r="X3038" s="112"/>
      <c r="Z3038" s="112"/>
      <c r="AA3038" s="112"/>
    </row>
    <row r="3039" spans="24:27" x14ac:dyDescent="0.2">
      <c r="X3039" s="112"/>
      <c r="Z3039" s="112"/>
      <c r="AA3039" s="112"/>
    </row>
    <row r="3040" spans="24:27" x14ac:dyDescent="0.2">
      <c r="X3040" s="112"/>
      <c r="Z3040" s="112"/>
      <c r="AA3040" s="112"/>
    </row>
    <row r="3041" spans="24:27" x14ac:dyDescent="0.2">
      <c r="X3041" s="112"/>
      <c r="Z3041" s="112"/>
      <c r="AA3041" s="112"/>
    </row>
    <row r="3042" spans="24:27" x14ac:dyDescent="0.2">
      <c r="X3042" s="112"/>
      <c r="Z3042" s="112"/>
      <c r="AA3042" s="112"/>
    </row>
    <row r="3043" spans="24:27" x14ac:dyDescent="0.2">
      <c r="X3043" s="112"/>
      <c r="Z3043" s="112"/>
      <c r="AA3043" s="112"/>
    </row>
    <row r="3044" spans="24:27" x14ac:dyDescent="0.2">
      <c r="X3044" s="112"/>
      <c r="Z3044" s="112"/>
      <c r="AA3044" s="112"/>
    </row>
    <row r="3045" spans="24:27" x14ac:dyDescent="0.2">
      <c r="X3045" s="112"/>
      <c r="Z3045" s="112"/>
      <c r="AA3045" s="112"/>
    </row>
    <row r="3046" spans="24:27" x14ac:dyDescent="0.2">
      <c r="X3046" s="112"/>
      <c r="Z3046" s="112"/>
      <c r="AA3046" s="112"/>
    </row>
    <row r="3047" spans="24:27" x14ac:dyDescent="0.2">
      <c r="X3047" s="112"/>
      <c r="Z3047" s="112"/>
      <c r="AA3047" s="112"/>
    </row>
    <row r="3048" spans="24:27" x14ac:dyDescent="0.2">
      <c r="X3048" s="112"/>
      <c r="Z3048" s="112"/>
      <c r="AA3048" s="112"/>
    </row>
    <row r="3049" spans="24:27" x14ac:dyDescent="0.2">
      <c r="X3049" s="112"/>
      <c r="Z3049" s="112"/>
      <c r="AA3049" s="112"/>
    </row>
    <row r="3050" spans="24:27" x14ac:dyDescent="0.2">
      <c r="X3050" s="112"/>
      <c r="Z3050" s="112"/>
      <c r="AA3050" s="112"/>
    </row>
    <row r="3051" spans="24:27" x14ac:dyDescent="0.2">
      <c r="X3051" s="112"/>
      <c r="Z3051" s="112"/>
      <c r="AA3051" s="112"/>
    </row>
    <row r="3052" spans="24:27" x14ac:dyDescent="0.2">
      <c r="X3052" s="112"/>
      <c r="Z3052" s="112"/>
      <c r="AA3052" s="112"/>
    </row>
    <row r="3053" spans="24:27" x14ac:dyDescent="0.2">
      <c r="X3053" s="112"/>
      <c r="Z3053" s="112"/>
      <c r="AA3053" s="112"/>
    </row>
    <row r="3054" spans="24:27" x14ac:dyDescent="0.2">
      <c r="X3054" s="112"/>
      <c r="Z3054" s="112"/>
      <c r="AA3054" s="112"/>
    </row>
    <row r="3055" spans="24:27" x14ac:dyDescent="0.2">
      <c r="X3055" s="112"/>
      <c r="Z3055" s="112"/>
      <c r="AA3055" s="112"/>
    </row>
    <row r="3056" spans="24:27" x14ac:dyDescent="0.2">
      <c r="X3056" s="112"/>
      <c r="Z3056" s="112"/>
      <c r="AA3056" s="112"/>
    </row>
    <row r="3057" spans="24:27" x14ac:dyDescent="0.2">
      <c r="X3057" s="112"/>
      <c r="Z3057" s="112"/>
      <c r="AA3057" s="112"/>
    </row>
    <row r="3058" spans="24:27" x14ac:dyDescent="0.2">
      <c r="X3058" s="112"/>
      <c r="Z3058" s="112"/>
      <c r="AA3058" s="112"/>
    </row>
    <row r="3059" spans="24:27" x14ac:dyDescent="0.2">
      <c r="X3059" s="112"/>
      <c r="Z3059" s="112"/>
      <c r="AA3059" s="112"/>
    </row>
    <row r="3060" spans="24:27" x14ac:dyDescent="0.2">
      <c r="X3060" s="112"/>
      <c r="Z3060" s="112"/>
      <c r="AA3060" s="112"/>
    </row>
    <row r="3061" spans="24:27" x14ac:dyDescent="0.2">
      <c r="X3061" s="112"/>
      <c r="Z3061" s="112"/>
      <c r="AA3061" s="112"/>
    </row>
    <row r="3062" spans="24:27" x14ac:dyDescent="0.2">
      <c r="X3062" s="112"/>
      <c r="Z3062" s="112"/>
      <c r="AA3062" s="112"/>
    </row>
    <row r="3063" spans="24:27" x14ac:dyDescent="0.2">
      <c r="X3063" s="112"/>
      <c r="Z3063" s="112"/>
      <c r="AA3063" s="112"/>
    </row>
    <row r="3064" spans="24:27" x14ac:dyDescent="0.2">
      <c r="X3064" s="112"/>
      <c r="Z3064" s="112"/>
      <c r="AA3064" s="112"/>
    </row>
    <row r="3065" spans="24:27" x14ac:dyDescent="0.2">
      <c r="X3065" s="112"/>
      <c r="Z3065" s="112"/>
      <c r="AA3065" s="112"/>
    </row>
    <row r="3066" spans="24:27" x14ac:dyDescent="0.2">
      <c r="X3066" s="112"/>
      <c r="Z3066" s="112"/>
      <c r="AA3066" s="112"/>
    </row>
    <row r="3067" spans="24:27" x14ac:dyDescent="0.2">
      <c r="X3067" s="112"/>
      <c r="Z3067" s="112"/>
      <c r="AA3067" s="112"/>
    </row>
    <row r="3068" spans="24:27" x14ac:dyDescent="0.2">
      <c r="X3068" s="112"/>
      <c r="Z3068" s="112"/>
      <c r="AA3068" s="112"/>
    </row>
    <row r="3069" spans="24:27" x14ac:dyDescent="0.2">
      <c r="X3069" s="112"/>
      <c r="Z3069" s="112"/>
      <c r="AA3069" s="112"/>
    </row>
    <row r="3070" spans="24:27" x14ac:dyDescent="0.2">
      <c r="X3070" s="112"/>
      <c r="Z3070" s="112"/>
      <c r="AA3070" s="112"/>
    </row>
    <row r="3071" spans="24:27" x14ac:dyDescent="0.2">
      <c r="X3071" s="112"/>
      <c r="Z3071" s="112"/>
      <c r="AA3071" s="112"/>
    </row>
    <row r="3072" spans="24:27" x14ac:dyDescent="0.2">
      <c r="X3072" s="112"/>
      <c r="Z3072" s="112"/>
      <c r="AA3072" s="112"/>
    </row>
    <row r="3073" spans="24:27" x14ac:dyDescent="0.2">
      <c r="X3073" s="112"/>
      <c r="Z3073" s="112"/>
      <c r="AA3073" s="112"/>
    </row>
    <row r="3074" spans="24:27" x14ac:dyDescent="0.2">
      <c r="X3074" s="112"/>
      <c r="Z3074" s="112"/>
      <c r="AA3074" s="112"/>
    </row>
    <row r="3075" spans="24:27" x14ac:dyDescent="0.2">
      <c r="X3075" s="112"/>
      <c r="Z3075" s="112"/>
      <c r="AA3075" s="112"/>
    </row>
    <row r="3076" spans="24:27" x14ac:dyDescent="0.2">
      <c r="X3076" s="112"/>
      <c r="Z3076" s="112"/>
      <c r="AA3076" s="112"/>
    </row>
    <row r="3077" spans="24:27" x14ac:dyDescent="0.2">
      <c r="X3077" s="112"/>
      <c r="Z3077" s="112"/>
      <c r="AA3077" s="112"/>
    </row>
    <row r="3078" spans="24:27" x14ac:dyDescent="0.2">
      <c r="X3078" s="112"/>
      <c r="Z3078" s="112"/>
      <c r="AA3078" s="112"/>
    </row>
    <row r="3079" spans="24:27" x14ac:dyDescent="0.2">
      <c r="X3079" s="112"/>
      <c r="Z3079" s="112"/>
      <c r="AA3079" s="112"/>
    </row>
    <row r="3080" spans="24:27" x14ac:dyDescent="0.2">
      <c r="X3080" s="112"/>
      <c r="Z3080" s="112"/>
      <c r="AA3080" s="112"/>
    </row>
    <row r="3081" spans="24:27" x14ac:dyDescent="0.2">
      <c r="X3081" s="112"/>
      <c r="Z3081" s="112"/>
      <c r="AA3081" s="112"/>
    </row>
    <row r="3082" spans="24:27" x14ac:dyDescent="0.2">
      <c r="X3082" s="112"/>
      <c r="Z3082" s="112"/>
      <c r="AA3082" s="112"/>
    </row>
    <row r="3083" spans="24:27" x14ac:dyDescent="0.2">
      <c r="X3083" s="112"/>
      <c r="Z3083" s="112"/>
      <c r="AA3083" s="112"/>
    </row>
    <row r="3084" spans="24:27" x14ac:dyDescent="0.2">
      <c r="X3084" s="112"/>
      <c r="Z3084" s="112"/>
      <c r="AA3084" s="112"/>
    </row>
    <row r="3085" spans="24:27" x14ac:dyDescent="0.2">
      <c r="X3085" s="112"/>
      <c r="Z3085" s="112"/>
      <c r="AA3085" s="112"/>
    </row>
    <row r="3086" spans="24:27" x14ac:dyDescent="0.2">
      <c r="X3086" s="112"/>
      <c r="Z3086" s="112"/>
      <c r="AA3086" s="112"/>
    </row>
    <row r="3087" spans="24:27" x14ac:dyDescent="0.2">
      <c r="X3087" s="112"/>
      <c r="Z3087" s="112"/>
      <c r="AA3087" s="112"/>
    </row>
    <row r="3088" spans="24:27" x14ac:dyDescent="0.2">
      <c r="X3088" s="112"/>
      <c r="Z3088" s="112"/>
      <c r="AA3088" s="112"/>
    </row>
    <row r="3089" spans="24:27" x14ac:dyDescent="0.2">
      <c r="X3089" s="112"/>
      <c r="Z3089" s="112"/>
      <c r="AA3089" s="112"/>
    </row>
    <row r="3090" spans="24:27" x14ac:dyDescent="0.2">
      <c r="X3090" s="112"/>
      <c r="Z3090" s="112"/>
      <c r="AA3090" s="112"/>
    </row>
    <row r="3091" spans="24:27" x14ac:dyDescent="0.2">
      <c r="X3091" s="112"/>
      <c r="Z3091" s="112"/>
      <c r="AA3091" s="112"/>
    </row>
    <row r="3092" spans="24:27" x14ac:dyDescent="0.2">
      <c r="X3092" s="112"/>
      <c r="Z3092" s="112"/>
      <c r="AA3092" s="112"/>
    </row>
    <row r="3093" spans="24:27" x14ac:dyDescent="0.2">
      <c r="X3093" s="112"/>
      <c r="Z3093" s="112"/>
      <c r="AA3093" s="112"/>
    </row>
    <row r="3094" spans="24:27" x14ac:dyDescent="0.2">
      <c r="X3094" s="112"/>
      <c r="Z3094" s="112"/>
      <c r="AA3094" s="112"/>
    </row>
    <row r="3095" spans="24:27" x14ac:dyDescent="0.2">
      <c r="X3095" s="112"/>
      <c r="Z3095" s="112"/>
      <c r="AA3095" s="112"/>
    </row>
    <row r="3096" spans="24:27" x14ac:dyDescent="0.2">
      <c r="X3096" s="112"/>
      <c r="Z3096" s="112"/>
      <c r="AA3096" s="112"/>
    </row>
    <row r="3097" spans="24:27" x14ac:dyDescent="0.2">
      <c r="X3097" s="112"/>
      <c r="Z3097" s="112"/>
      <c r="AA3097" s="112"/>
    </row>
    <row r="3098" spans="24:27" x14ac:dyDescent="0.2">
      <c r="X3098" s="112"/>
      <c r="Z3098" s="112"/>
      <c r="AA3098" s="112"/>
    </row>
    <row r="3099" spans="24:27" x14ac:dyDescent="0.2">
      <c r="X3099" s="112"/>
      <c r="Z3099" s="112"/>
      <c r="AA3099" s="112"/>
    </row>
    <row r="3100" spans="24:27" x14ac:dyDescent="0.2">
      <c r="X3100" s="112"/>
      <c r="Z3100" s="112"/>
      <c r="AA3100" s="112"/>
    </row>
    <row r="3101" spans="24:27" x14ac:dyDescent="0.2">
      <c r="X3101" s="112"/>
      <c r="Z3101" s="112"/>
      <c r="AA3101" s="112"/>
    </row>
    <row r="3102" spans="24:27" x14ac:dyDescent="0.2">
      <c r="X3102" s="112"/>
      <c r="Z3102" s="112"/>
      <c r="AA3102" s="112"/>
    </row>
    <row r="3103" spans="24:27" x14ac:dyDescent="0.2">
      <c r="X3103" s="112"/>
      <c r="Z3103" s="112"/>
      <c r="AA3103" s="112"/>
    </row>
    <row r="3104" spans="24:27" x14ac:dyDescent="0.2">
      <c r="X3104" s="112"/>
      <c r="Z3104" s="112"/>
      <c r="AA3104" s="112"/>
    </row>
    <row r="3105" spans="24:27" x14ac:dyDescent="0.2">
      <c r="X3105" s="112"/>
      <c r="Z3105" s="112"/>
      <c r="AA3105" s="112"/>
    </row>
    <row r="3106" spans="24:27" x14ac:dyDescent="0.2">
      <c r="X3106" s="112"/>
      <c r="Z3106" s="112"/>
      <c r="AA3106" s="112"/>
    </row>
    <row r="3107" spans="24:27" x14ac:dyDescent="0.2">
      <c r="X3107" s="112"/>
      <c r="Z3107" s="112"/>
      <c r="AA3107" s="112"/>
    </row>
    <row r="3108" spans="24:27" x14ac:dyDescent="0.2">
      <c r="X3108" s="112"/>
      <c r="Z3108" s="112"/>
      <c r="AA3108" s="112"/>
    </row>
    <row r="3109" spans="24:27" x14ac:dyDescent="0.2">
      <c r="X3109" s="112"/>
      <c r="Z3109" s="112"/>
      <c r="AA3109" s="112"/>
    </row>
    <row r="3110" spans="24:27" x14ac:dyDescent="0.2">
      <c r="X3110" s="112"/>
      <c r="Z3110" s="112"/>
      <c r="AA3110" s="112"/>
    </row>
    <row r="3111" spans="24:27" x14ac:dyDescent="0.2">
      <c r="X3111" s="112"/>
      <c r="Z3111" s="112"/>
      <c r="AA3111" s="112"/>
    </row>
    <row r="3112" spans="24:27" x14ac:dyDescent="0.2">
      <c r="X3112" s="112"/>
      <c r="Z3112" s="112"/>
      <c r="AA3112" s="112"/>
    </row>
    <row r="3113" spans="24:27" x14ac:dyDescent="0.2">
      <c r="X3113" s="112"/>
      <c r="Z3113" s="112"/>
      <c r="AA3113" s="112"/>
    </row>
    <row r="3114" spans="24:27" x14ac:dyDescent="0.2">
      <c r="X3114" s="112"/>
      <c r="Z3114" s="112"/>
      <c r="AA3114" s="112"/>
    </row>
    <row r="3115" spans="24:27" x14ac:dyDescent="0.2">
      <c r="X3115" s="112"/>
      <c r="Z3115" s="112"/>
      <c r="AA3115" s="112"/>
    </row>
    <row r="3116" spans="24:27" x14ac:dyDescent="0.2">
      <c r="X3116" s="112"/>
      <c r="Z3116" s="112"/>
      <c r="AA3116" s="112"/>
    </row>
    <row r="3117" spans="24:27" x14ac:dyDescent="0.2">
      <c r="X3117" s="112"/>
      <c r="Z3117" s="112"/>
      <c r="AA3117" s="112"/>
    </row>
    <row r="3118" spans="24:27" x14ac:dyDescent="0.2">
      <c r="X3118" s="112"/>
      <c r="Z3118" s="112"/>
      <c r="AA3118" s="112"/>
    </row>
    <row r="3119" spans="24:27" x14ac:dyDescent="0.2">
      <c r="X3119" s="112"/>
      <c r="Z3119" s="112"/>
      <c r="AA3119" s="112"/>
    </row>
    <row r="3120" spans="24:27" x14ac:dyDescent="0.2">
      <c r="X3120" s="112"/>
      <c r="Z3120" s="112"/>
      <c r="AA3120" s="112"/>
    </row>
    <row r="3121" spans="24:27" x14ac:dyDescent="0.2">
      <c r="X3121" s="112"/>
      <c r="Z3121" s="112"/>
      <c r="AA3121" s="112"/>
    </row>
    <row r="3122" spans="24:27" x14ac:dyDescent="0.2">
      <c r="X3122" s="112"/>
      <c r="Z3122" s="112"/>
      <c r="AA3122" s="112"/>
    </row>
    <row r="3123" spans="24:27" x14ac:dyDescent="0.2">
      <c r="X3123" s="112"/>
      <c r="Z3123" s="112"/>
      <c r="AA3123" s="112"/>
    </row>
    <row r="3124" spans="24:27" x14ac:dyDescent="0.2">
      <c r="X3124" s="112"/>
      <c r="Z3124" s="112"/>
      <c r="AA3124" s="112"/>
    </row>
    <row r="3125" spans="24:27" x14ac:dyDescent="0.2">
      <c r="X3125" s="112"/>
      <c r="Z3125" s="112"/>
      <c r="AA3125" s="112"/>
    </row>
    <row r="3126" spans="24:27" x14ac:dyDescent="0.2">
      <c r="X3126" s="112"/>
      <c r="Z3126" s="112"/>
      <c r="AA3126" s="112"/>
    </row>
    <row r="3127" spans="24:27" x14ac:dyDescent="0.2">
      <c r="X3127" s="112"/>
      <c r="Z3127" s="112"/>
      <c r="AA3127" s="112"/>
    </row>
    <row r="3128" spans="24:27" x14ac:dyDescent="0.2">
      <c r="X3128" s="112"/>
      <c r="Z3128" s="112"/>
      <c r="AA3128" s="112"/>
    </row>
    <row r="3129" spans="24:27" x14ac:dyDescent="0.2">
      <c r="X3129" s="112"/>
      <c r="Z3129" s="112"/>
      <c r="AA3129" s="112"/>
    </row>
    <row r="3130" spans="24:27" x14ac:dyDescent="0.2">
      <c r="X3130" s="112"/>
      <c r="Z3130" s="112"/>
      <c r="AA3130" s="112"/>
    </row>
    <row r="3131" spans="24:27" x14ac:dyDescent="0.2">
      <c r="X3131" s="112"/>
      <c r="Z3131" s="112"/>
      <c r="AA3131" s="112"/>
    </row>
    <row r="3132" spans="24:27" x14ac:dyDescent="0.2">
      <c r="X3132" s="112"/>
      <c r="Z3132" s="112"/>
      <c r="AA3132" s="112"/>
    </row>
    <row r="3133" spans="24:27" x14ac:dyDescent="0.2">
      <c r="X3133" s="112"/>
      <c r="Z3133" s="112"/>
      <c r="AA3133" s="112"/>
    </row>
    <row r="3134" spans="24:27" x14ac:dyDescent="0.2">
      <c r="X3134" s="112"/>
      <c r="Z3134" s="112"/>
      <c r="AA3134" s="112"/>
    </row>
    <row r="3135" spans="24:27" x14ac:dyDescent="0.2">
      <c r="X3135" s="112"/>
      <c r="Z3135" s="112"/>
      <c r="AA3135" s="112"/>
    </row>
    <row r="3136" spans="24:27" x14ac:dyDescent="0.2">
      <c r="X3136" s="112"/>
      <c r="Z3136" s="112"/>
      <c r="AA3136" s="112"/>
    </row>
    <row r="3137" spans="24:27" x14ac:dyDescent="0.2">
      <c r="X3137" s="112"/>
      <c r="Z3137" s="112"/>
      <c r="AA3137" s="112"/>
    </row>
    <row r="3138" spans="24:27" x14ac:dyDescent="0.2">
      <c r="X3138" s="112"/>
      <c r="Z3138" s="112"/>
      <c r="AA3138" s="112"/>
    </row>
    <row r="3139" spans="24:27" x14ac:dyDescent="0.2">
      <c r="X3139" s="112"/>
      <c r="Z3139" s="112"/>
      <c r="AA3139" s="112"/>
    </row>
    <row r="3140" spans="24:27" x14ac:dyDescent="0.2">
      <c r="X3140" s="112"/>
      <c r="Z3140" s="112"/>
      <c r="AA3140" s="112"/>
    </row>
    <row r="3141" spans="24:27" x14ac:dyDescent="0.2">
      <c r="X3141" s="112"/>
      <c r="Z3141" s="112"/>
      <c r="AA3141" s="112"/>
    </row>
    <row r="3142" spans="24:27" x14ac:dyDescent="0.2">
      <c r="X3142" s="112"/>
      <c r="Z3142" s="112"/>
      <c r="AA3142" s="112"/>
    </row>
    <row r="3143" spans="24:27" x14ac:dyDescent="0.2">
      <c r="X3143" s="112"/>
      <c r="Z3143" s="112"/>
      <c r="AA3143" s="112"/>
    </row>
    <row r="3144" spans="24:27" x14ac:dyDescent="0.2">
      <c r="X3144" s="112"/>
      <c r="Z3144" s="112"/>
      <c r="AA3144" s="112"/>
    </row>
    <row r="3145" spans="24:27" x14ac:dyDescent="0.2">
      <c r="X3145" s="112"/>
      <c r="Z3145" s="112"/>
      <c r="AA3145" s="112"/>
    </row>
    <row r="3146" spans="24:27" x14ac:dyDescent="0.2">
      <c r="X3146" s="112"/>
      <c r="Z3146" s="112"/>
      <c r="AA3146" s="112"/>
    </row>
    <row r="3147" spans="24:27" x14ac:dyDescent="0.2">
      <c r="X3147" s="112"/>
      <c r="Z3147" s="112"/>
      <c r="AA3147" s="112"/>
    </row>
    <row r="3148" spans="24:27" x14ac:dyDescent="0.2">
      <c r="X3148" s="112"/>
      <c r="Z3148" s="112"/>
      <c r="AA3148" s="112"/>
    </row>
    <row r="3149" spans="24:27" x14ac:dyDescent="0.2">
      <c r="X3149" s="112"/>
      <c r="Z3149" s="112"/>
      <c r="AA3149" s="112"/>
    </row>
    <row r="3150" spans="24:27" x14ac:dyDescent="0.2">
      <c r="X3150" s="112"/>
      <c r="Z3150" s="112"/>
      <c r="AA3150" s="112"/>
    </row>
    <row r="3151" spans="24:27" x14ac:dyDescent="0.2">
      <c r="X3151" s="112"/>
      <c r="Z3151" s="112"/>
      <c r="AA3151" s="112"/>
    </row>
    <row r="3152" spans="24:27" x14ac:dyDescent="0.2">
      <c r="X3152" s="112"/>
      <c r="Z3152" s="112"/>
      <c r="AA3152" s="112"/>
    </row>
    <row r="3153" spans="24:27" x14ac:dyDescent="0.2">
      <c r="X3153" s="112"/>
      <c r="Z3153" s="112"/>
      <c r="AA3153" s="112"/>
    </row>
    <row r="3154" spans="24:27" x14ac:dyDescent="0.2">
      <c r="X3154" s="112"/>
      <c r="Z3154" s="112"/>
      <c r="AA3154" s="112"/>
    </row>
    <row r="3155" spans="24:27" x14ac:dyDescent="0.2">
      <c r="X3155" s="112"/>
      <c r="Z3155" s="112"/>
      <c r="AA3155" s="112"/>
    </row>
    <row r="3156" spans="24:27" x14ac:dyDescent="0.2">
      <c r="X3156" s="112"/>
      <c r="Z3156" s="112"/>
      <c r="AA3156" s="112"/>
    </row>
    <row r="3157" spans="24:27" x14ac:dyDescent="0.2">
      <c r="X3157" s="112"/>
      <c r="Z3157" s="112"/>
      <c r="AA3157" s="112"/>
    </row>
    <row r="3158" spans="24:27" x14ac:dyDescent="0.2">
      <c r="X3158" s="112"/>
      <c r="Z3158" s="112"/>
      <c r="AA3158" s="112"/>
    </row>
    <row r="3159" spans="24:27" x14ac:dyDescent="0.2">
      <c r="X3159" s="112"/>
      <c r="Z3159" s="112"/>
      <c r="AA3159" s="112"/>
    </row>
    <row r="3160" spans="24:27" x14ac:dyDescent="0.2">
      <c r="X3160" s="112"/>
      <c r="Z3160" s="112"/>
      <c r="AA3160" s="112"/>
    </row>
    <row r="3161" spans="24:27" x14ac:dyDescent="0.2">
      <c r="X3161" s="112"/>
      <c r="Z3161" s="112"/>
      <c r="AA3161" s="112"/>
    </row>
    <row r="3162" spans="24:27" x14ac:dyDescent="0.2">
      <c r="X3162" s="112"/>
      <c r="Z3162" s="112"/>
      <c r="AA3162" s="112"/>
    </row>
    <row r="3163" spans="24:27" x14ac:dyDescent="0.2">
      <c r="X3163" s="112"/>
      <c r="Z3163" s="112"/>
      <c r="AA3163" s="112"/>
    </row>
    <row r="3164" spans="24:27" x14ac:dyDescent="0.2">
      <c r="X3164" s="112"/>
      <c r="Z3164" s="112"/>
      <c r="AA3164" s="112"/>
    </row>
    <row r="3165" spans="24:27" x14ac:dyDescent="0.2">
      <c r="X3165" s="112"/>
      <c r="Z3165" s="112"/>
      <c r="AA3165" s="112"/>
    </row>
    <row r="3166" spans="24:27" x14ac:dyDescent="0.2">
      <c r="X3166" s="112"/>
      <c r="Z3166" s="112"/>
      <c r="AA3166" s="112"/>
    </row>
    <row r="3167" spans="24:27" x14ac:dyDescent="0.2">
      <c r="X3167" s="112"/>
      <c r="Z3167" s="112"/>
      <c r="AA3167" s="112"/>
    </row>
    <row r="3168" spans="24:27" x14ac:dyDescent="0.2">
      <c r="X3168" s="112"/>
      <c r="Z3168" s="112"/>
      <c r="AA3168" s="112"/>
    </row>
    <row r="3169" spans="24:27" x14ac:dyDescent="0.2">
      <c r="X3169" s="112"/>
      <c r="Z3169" s="112"/>
      <c r="AA3169" s="112"/>
    </row>
    <row r="3170" spans="24:27" x14ac:dyDescent="0.2">
      <c r="X3170" s="112"/>
      <c r="Z3170" s="112"/>
      <c r="AA3170" s="112"/>
    </row>
    <row r="3171" spans="24:27" x14ac:dyDescent="0.2">
      <c r="X3171" s="112"/>
      <c r="Z3171" s="112"/>
      <c r="AA3171" s="112"/>
    </row>
    <row r="3172" spans="24:27" x14ac:dyDescent="0.2">
      <c r="X3172" s="112"/>
      <c r="Z3172" s="112"/>
      <c r="AA3172" s="112"/>
    </row>
    <row r="3173" spans="24:27" x14ac:dyDescent="0.2">
      <c r="X3173" s="112"/>
      <c r="Z3173" s="112"/>
      <c r="AA3173" s="112"/>
    </row>
    <row r="3174" spans="24:27" x14ac:dyDescent="0.2">
      <c r="X3174" s="112"/>
      <c r="Z3174" s="112"/>
      <c r="AA3174" s="112"/>
    </row>
    <row r="3175" spans="24:27" x14ac:dyDescent="0.2">
      <c r="X3175" s="112"/>
      <c r="Z3175" s="112"/>
      <c r="AA3175" s="112"/>
    </row>
    <row r="3176" spans="24:27" x14ac:dyDescent="0.2">
      <c r="X3176" s="112"/>
      <c r="Z3176" s="112"/>
      <c r="AA3176" s="112"/>
    </row>
    <row r="3177" spans="24:27" x14ac:dyDescent="0.2">
      <c r="X3177" s="112"/>
      <c r="Z3177" s="112"/>
      <c r="AA3177" s="112"/>
    </row>
    <row r="3178" spans="24:27" x14ac:dyDescent="0.2">
      <c r="X3178" s="112"/>
      <c r="Z3178" s="112"/>
      <c r="AA3178" s="112"/>
    </row>
    <row r="3179" spans="24:27" x14ac:dyDescent="0.2">
      <c r="X3179" s="112"/>
      <c r="Z3179" s="112"/>
      <c r="AA3179" s="112"/>
    </row>
    <row r="3180" spans="24:27" x14ac:dyDescent="0.2">
      <c r="X3180" s="112"/>
      <c r="Z3180" s="112"/>
      <c r="AA3180" s="112"/>
    </row>
    <row r="3181" spans="24:27" x14ac:dyDescent="0.2">
      <c r="X3181" s="112"/>
      <c r="Z3181" s="112"/>
      <c r="AA3181" s="112"/>
    </row>
    <row r="3182" spans="24:27" x14ac:dyDescent="0.2">
      <c r="X3182" s="112"/>
      <c r="Z3182" s="112"/>
      <c r="AA3182" s="112"/>
    </row>
    <row r="3183" spans="24:27" x14ac:dyDescent="0.2">
      <c r="X3183" s="112"/>
      <c r="Z3183" s="112"/>
      <c r="AA3183" s="112"/>
    </row>
    <row r="3184" spans="24:27" x14ac:dyDescent="0.2">
      <c r="X3184" s="112"/>
      <c r="Z3184" s="112"/>
      <c r="AA3184" s="112"/>
    </row>
    <row r="3185" spans="24:27" x14ac:dyDescent="0.2">
      <c r="X3185" s="112"/>
      <c r="Z3185" s="112"/>
      <c r="AA3185" s="112"/>
    </row>
    <row r="3186" spans="24:27" x14ac:dyDescent="0.2">
      <c r="X3186" s="112"/>
      <c r="Z3186" s="112"/>
      <c r="AA3186" s="112"/>
    </row>
    <row r="3187" spans="24:27" x14ac:dyDescent="0.2">
      <c r="X3187" s="112"/>
      <c r="Z3187" s="112"/>
      <c r="AA3187" s="112"/>
    </row>
    <row r="3188" spans="24:27" x14ac:dyDescent="0.2">
      <c r="X3188" s="112"/>
      <c r="Z3188" s="112"/>
      <c r="AA3188" s="112"/>
    </row>
    <row r="3189" spans="24:27" x14ac:dyDescent="0.2">
      <c r="X3189" s="112"/>
      <c r="Z3189" s="112"/>
      <c r="AA3189" s="112"/>
    </row>
    <row r="3190" spans="24:27" x14ac:dyDescent="0.2">
      <c r="X3190" s="112"/>
      <c r="Z3190" s="112"/>
      <c r="AA3190" s="112"/>
    </row>
    <row r="3191" spans="24:27" x14ac:dyDescent="0.2">
      <c r="X3191" s="112"/>
      <c r="Z3191" s="112"/>
      <c r="AA3191" s="112"/>
    </row>
    <row r="3192" spans="24:27" x14ac:dyDescent="0.2">
      <c r="X3192" s="112"/>
      <c r="Z3192" s="112"/>
      <c r="AA3192" s="112"/>
    </row>
    <row r="3193" spans="24:27" x14ac:dyDescent="0.2">
      <c r="X3193" s="112"/>
      <c r="Z3193" s="112"/>
      <c r="AA3193" s="112"/>
    </row>
    <row r="3194" spans="24:27" x14ac:dyDescent="0.2">
      <c r="X3194" s="112"/>
      <c r="Z3194" s="112"/>
      <c r="AA3194" s="112"/>
    </row>
    <row r="3195" spans="24:27" x14ac:dyDescent="0.2">
      <c r="X3195" s="112"/>
      <c r="Z3195" s="112"/>
      <c r="AA3195" s="112"/>
    </row>
    <row r="3196" spans="24:27" x14ac:dyDescent="0.2">
      <c r="X3196" s="112"/>
      <c r="Z3196" s="112"/>
      <c r="AA3196" s="112"/>
    </row>
    <row r="3197" spans="24:27" x14ac:dyDescent="0.2">
      <c r="X3197" s="112"/>
      <c r="Z3197" s="112"/>
      <c r="AA3197" s="112"/>
    </row>
    <row r="3198" spans="24:27" x14ac:dyDescent="0.2">
      <c r="X3198" s="112"/>
      <c r="Z3198" s="112"/>
      <c r="AA3198" s="112"/>
    </row>
    <row r="3199" spans="24:27" x14ac:dyDescent="0.2">
      <c r="X3199" s="112"/>
      <c r="Z3199" s="112"/>
      <c r="AA3199" s="112"/>
    </row>
    <row r="3200" spans="24:27" x14ac:dyDescent="0.2">
      <c r="X3200" s="112"/>
      <c r="Z3200" s="112"/>
      <c r="AA3200" s="112"/>
    </row>
    <row r="3201" spans="24:27" x14ac:dyDescent="0.2">
      <c r="X3201" s="112"/>
      <c r="Z3201" s="112"/>
      <c r="AA3201" s="112"/>
    </row>
    <row r="3202" spans="24:27" x14ac:dyDescent="0.2">
      <c r="X3202" s="112"/>
      <c r="Z3202" s="112"/>
      <c r="AA3202" s="112"/>
    </row>
    <row r="3203" spans="24:27" x14ac:dyDescent="0.2">
      <c r="X3203" s="112"/>
      <c r="Z3203" s="112"/>
      <c r="AA3203" s="112"/>
    </row>
    <row r="3204" spans="24:27" x14ac:dyDescent="0.2">
      <c r="X3204" s="112"/>
      <c r="Z3204" s="112"/>
      <c r="AA3204" s="112"/>
    </row>
    <row r="3205" spans="24:27" x14ac:dyDescent="0.2">
      <c r="X3205" s="112"/>
      <c r="Z3205" s="112"/>
      <c r="AA3205" s="112"/>
    </row>
    <row r="3206" spans="24:27" x14ac:dyDescent="0.2">
      <c r="X3206" s="112"/>
      <c r="Z3206" s="112"/>
      <c r="AA3206" s="112"/>
    </row>
    <row r="3207" spans="24:27" x14ac:dyDescent="0.2">
      <c r="X3207" s="112"/>
      <c r="Z3207" s="112"/>
      <c r="AA3207" s="112"/>
    </row>
    <row r="3208" spans="24:27" x14ac:dyDescent="0.2">
      <c r="X3208" s="112"/>
      <c r="Z3208" s="112"/>
      <c r="AA3208" s="112"/>
    </row>
    <row r="3209" spans="24:27" x14ac:dyDescent="0.2">
      <c r="X3209" s="112"/>
      <c r="Z3209" s="112"/>
      <c r="AA3209" s="112"/>
    </row>
    <row r="3210" spans="24:27" x14ac:dyDescent="0.2">
      <c r="X3210" s="112"/>
      <c r="Z3210" s="112"/>
      <c r="AA3210" s="112"/>
    </row>
    <row r="3211" spans="24:27" x14ac:dyDescent="0.2">
      <c r="X3211" s="112"/>
      <c r="Z3211" s="112"/>
      <c r="AA3211" s="112"/>
    </row>
    <row r="3212" spans="24:27" x14ac:dyDescent="0.2">
      <c r="X3212" s="112"/>
      <c r="Z3212" s="112"/>
      <c r="AA3212" s="112"/>
    </row>
    <row r="3213" spans="24:27" x14ac:dyDescent="0.2">
      <c r="X3213" s="112"/>
      <c r="Z3213" s="112"/>
      <c r="AA3213" s="112"/>
    </row>
    <row r="3214" spans="24:27" x14ac:dyDescent="0.2">
      <c r="X3214" s="112"/>
      <c r="Z3214" s="112"/>
      <c r="AA3214" s="112"/>
    </row>
    <row r="3215" spans="24:27" x14ac:dyDescent="0.2">
      <c r="X3215" s="112"/>
      <c r="Z3215" s="112"/>
      <c r="AA3215" s="112"/>
    </row>
    <row r="3216" spans="24:27" x14ac:dyDescent="0.2">
      <c r="X3216" s="112"/>
      <c r="Z3216" s="112"/>
      <c r="AA3216" s="112"/>
    </row>
    <row r="3217" spans="24:27" x14ac:dyDescent="0.2">
      <c r="X3217" s="112"/>
      <c r="Z3217" s="112"/>
      <c r="AA3217" s="112"/>
    </row>
    <row r="3218" spans="24:27" x14ac:dyDescent="0.2">
      <c r="X3218" s="112"/>
      <c r="Z3218" s="112"/>
      <c r="AA3218" s="112"/>
    </row>
    <row r="3219" spans="24:27" x14ac:dyDescent="0.2">
      <c r="X3219" s="112"/>
      <c r="Z3219" s="112"/>
      <c r="AA3219" s="112"/>
    </row>
    <row r="3220" spans="24:27" x14ac:dyDescent="0.2">
      <c r="X3220" s="112"/>
      <c r="Z3220" s="112"/>
      <c r="AA3220" s="112"/>
    </row>
    <row r="3221" spans="24:27" x14ac:dyDescent="0.2">
      <c r="X3221" s="112"/>
      <c r="Z3221" s="112"/>
      <c r="AA3221" s="112"/>
    </row>
    <row r="3222" spans="24:27" x14ac:dyDescent="0.2">
      <c r="X3222" s="112"/>
      <c r="Z3222" s="112"/>
      <c r="AA3222" s="112"/>
    </row>
    <row r="3223" spans="24:27" x14ac:dyDescent="0.2">
      <c r="X3223" s="112"/>
      <c r="Z3223" s="112"/>
      <c r="AA3223" s="112"/>
    </row>
    <row r="3224" spans="24:27" x14ac:dyDescent="0.2">
      <c r="X3224" s="112"/>
      <c r="Z3224" s="112"/>
      <c r="AA3224" s="112"/>
    </row>
    <row r="3225" spans="24:27" x14ac:dyDescent="0.2">
      <c r="X3225" s="112"/>
      <c r="Z3225" s="112"/>
      <c r="AA3225" s="112"/>
    </row>
    <row r="3226" spans="24:27" x14ac:dyDescent="0.2">
      <c r="X3226" s="112"/>
      <c r="Z3226" s="112"/>
      <c r="AA3226" s="112"/>
    </row>
    <row r="3227" spans="24:27" x14ac:dyDescent="0.2">
      <c r="X3227" s="112"/>
      <c r="Z3227" s="112"/>
      <c r="AA3227" s="112"/>
    </row>
    <row r="3228" spans="24:27" x14ac:dyDescent="0.2">
      <c r="X3228" s="112"/>
      <c r="Z3228" s="112"/>
      <c r="AA3228" s="112"/>
    </row>
    <row r="3229" spans="24:27" x14ac:dyDescent="0.2">
      <c r="X3229" s="112"/>
      <c r="Z3229" s="112"/>
      <c r="AA3229" s="112"/>
    </row>
    <row r="3230" spans="24:27" x14ac:dyDescent="0.2">
      <c r="X3230" s="112"/>
      <c r="Z3230" s="112"/>
      <c r="AA3230" s="112"/>
    </row>
    <row r="3231" spans="24:27" x14ac:dyDescent="0.2">
      <c r="X3231" s="112"/>
      <c r="Z3231" s="112"/>
      <c r="AA3231" s="112"/>
    </row>
    <row r="3232" spans="24:27" x14ac:dyDescent="0.2">
      <c r="X3232" s="112"/>
      <c r="Z3232" s="112"/>
      <c r="AA3232" s="112"/>
    </row>
    <row r="3233" spans="24:27" x14ac:dyDescent="0.2">
      <c r="X3233" s="112"/>
      <c r="Z3233" s="112"/>
      <c r="AA3233" s="112"/>
    </row>
    <row r="3234" spans="24:27" x14ac:dyDescent="0.2">
      <c r="X3234" s="112"/>
      <c r="Z3234" s="112"/>
      <c r="AA3234" s="112"/>
    </row>
    <row r="3235" spans="24:27" x14ac:dyDescent="0.2">
      <c r="X3235" s="112"/>
      <c r="Z3235" s="112"/>
      <c r="AA3235" s="112"/>
    </row>
    <row r="3236" spans="24:27" x14ac:dyDescent="0.2">
      <c r="X3236" s="112"/>
      <c r="Z3236" s="112"/>
      <c r="AA3236" s="112"/>
    </row>
    <row r="3237" spans="24:27" x14ac:dyDescent="0.2">
      <c r="X3237" s="112"/>
      <c r="Z3237" s="112"/>
      <c r="AA3237" s="112"/>
    </row>
    <row r="3238" spans="24:27" x14ac:dyDescent="0.2">
      <c r="X3238" s="112"/>
      <c r="Z3238" s="112"/>
      <c r="AA3238" s="112"/>
    </row>
    <row r="3239" spans="24:27" x14ac:dyDescent="0.2">
      <c r="X3239" s="112"/>
      <c r="Z3239" s="112"/>
      <c r="AA3239" s="112"/>
    </row>
    <row r="3240" spans="24:27" x14ac:dyDescent="0.2">
      <c r="X3240" s="112"/>
      <c r="Z3240" s="112"/>
      <c r="AA3240" s="112"/>
    </row>
    <row r="3241" spans="24:27" x14ac:dyDescent="0.2">
      <c r="X3241" s="112"/>
      <c r="Z3241" s="112"/>
      <c r="AA3241" s="112"/>
    </row>
    <row r="3242" spans="24:27" x14ac:dyDescent="0.2">
      <c r="X3242" s="112"/>
      <c r="Z3242" s="112"/>
      <c r="AA3242" s="112"/>
    </row>
    <row r="3243" spans="24:27" x14ac:dyDescent="0.2">
      <c r="X3243" s="112"/>
      <c r="Z3243" s="112"/>
      <c r="AA3243" s="112"/>
    </row>
    <row r="3244" spans="24:27" x14ac:dyDescent="0.2">
      <c r="X3244" s="112"/>
      <c r="Z3244" s="112"/>
      <c r="AA3244" s="112"/>
    </row>
    <row r="3245" spans="24:27" x14ac:dyDescent="0.2">
      <c r="X3245" s="112"/>
      <c r="Z3245" s="112"/>
      <c r="AA3245" s="112"/>
    </row>
    <row r="3246" spans="24:27" x14ac:dyDescent="0.2">
      <c r="X3246" s="112"/>
      <c r="Z3246" s="112"/>
      <c r="AA3246" s="112"/>
    </row>
    <row r="3247" spans="24:27" x14ac:dyDescent="0.2">
      <c r="X3247" s="112"/>
      <c r="Z3247" s="112"/>
      <c r="AA3247" s="112"/>
    </row>
    <row r="3248" spans="24:27" x14ac:dyDescent="0.2">
      <c r="X3248" s="112"/>
      <c r="Z3248" s="112"/>
      <c r="AA3248" s="112"/>
    </row>
    <row r="3249" spans="24:27" x14ac:dyDescent="0.2">
      <c r="X3249" s="112"/>
      <c r="Z3249" s="112"/>
      <c r="AA3249" s="112"/>
    </row>
    <row r="3250" spans="24:27" x14ac:dyDescent="0.2">
      <c r="X3250" s="112"/>
      <c r="Z3250" s="112"/>
      <c r="AA3250" s="112"/>
    </row>
    <row r="3251" spans="24:27" x14ac:dyDescent="0.2">
      <c r="X3251" s="112"/>
      <c r="Z3251" s="112"/>
      <c r="AA3251" s="112"/>
    </row>
    <row r="3252" spans="24:27" x14ac:dyDescent="0.2">
      <c r="X3252" s="112"/>
      <c r="Z3252" s="112"/>
      <c r="AA3252" s="112"/>
    </row>
    <row r="3253" spans="24:27" x14ac:dyDescent="0.2">
      <c r="X3253" s="112"/>
      <c r="Z3253" s="112"/>
      <c r="AA3253" s="112"/>
    </row>
    <row r="3254" spans="24:27" x14ac:dyDescent="0.2">
      <c r="X3254" s="112"/>
      <c r="Z3254" s="112"/>
      <c r="AA3254" s="112"/>
    </row>
    <row r="3255" spans="24:27" x14ac:dyDescent="0.2">
      <c r="X3255" s="112"/>
      <c r="Z3255" s="112"/>
      <c r="AA3255" s="112"/>
    </row>
    <row r="3256" spans="24:27" x14ac:dyDescent="0.2">
      <c r="X3256" s="112"/>
      <c r="Z3256" s="112"/>
      <c r="AA3256" s="112"/>
    </row>
    <row r="3257" spans="24:27" x14ac:dyDescent="0.2">
      <c r="X3257" s="112"/>
      <c r="Z3257" s="112"/>
      <c r="AA3257" s="112"/>
    </row>
    <row r="3258" spans="24:27" x14ac:dyDescent="0.2">
      <c r="X3258" s="112"/>
      <c r="Z3258" s="112"/>
      <c r="AA3258" s="112"/>
    </row>
    <row r="3259" spans="24:27" x14ac:dyDescent="0.2">
      <c r="X3259" s="112"/>
      <c r="Z3259" s="112"/>
      <c r="AA3259" s="112"/>
    </row>
    <row r="3260" spans="24:27" x14ac:dyDescent="0.2">
      <c r="X3260" s="112"/>
      <c r="Z3260" s="112"/>
      <c r="AA3260" s="112"/>
    </row>
    <row r="3261" spans="24:27" x14ac:dyDescent="0.2">
      <c r="X3261" s="112"/>
      <c r="Z3261" s="112"/>
      <c r="AA3261" s="112"/>
    </row>
    <row r="3262" spans="24:27" x14ac:dyDescent="0.2">
      <c r="X3262" s="112"/>
      <c r="Z3262" s="112"/>
      <c r="AA3262" s="112"/>
    </row>
    <row r="3263" spans="24:27" x14ac:dyDescent="0.2">
      <c r="X3263" s="112"/>
      <c r="Z3263" s="112"/>
      <c r="AA3263" s="112"/>
    </row>
    <row r="3264" spans="24:27" x14ac:dyDescent="0.2">
      <c r="X3264" s="112"/>
      <c r="Z3264" s="112"/>
      <c r="AA3264" s="112"/>
    </row>
    <row r="3265" spans="24:27" x14ac:dyDescent="0.2">
      <c r="X3265" s="112"/>
      <c r="Z3265" s="112"/>
      <c r="AA3265" s="112"/>
    </row>
    <row r="3266" spans="24:27" x14ac:dyDescent="0.2">
      <c r="X3266" s="112"/>
      <c r="Z3266" s="112"/>
      <c r="AA3266" s="112"/>
    </row>
    <row r="3267" spans="24:27" x14ac:dyDescent="0.2">
      <c r="X3267" s="112"/>
      <c r="Z3267" s="112"/>
      <c r="AA3267" s="112"/>
    </row>
    <row r="3268" spans="24:27" x14ac:dyDescent="0.2">
      <c r="X3268" s="112"/>
      <c r="Z3268" s="112"/>
      <c r="AA3268" s="112"/>
    </row>
    <row r="3269" spans="24:27" x14ac:dyDescent="0.2">
      <c r="X3269" s="112"/>
      <c r="Z3269" s="112"/>
      <c r="AA3269" s="112"/>
    </row>
    <row r="3270" spans="24:27" x14ac:dyDescent="0.2">
      <c r="X3270" s="112"/>
      <c r="Z3270" s="112"/>
      <c r="AA3270" s="112"/>
    </row>
    <row r="3271" spans="24:27" x14ac:dyDescent="0.2">
      <c r="X3271" s="112"/>
      <c r="Z3271" s="112"/>
      <c r="AA3271" s="112"/>
    </row>
    <row r="3272" spans="24:27" x14ac:dyDescent="0.2">
      <c r="X3272" s="112"/>
      <c r="Z3272" s="112"/>
      <c r="AA3272" s="112"/>
    </row>
    <row r="3273" spans="24:27" x14ac:dyDescent="0.2">
      <c r="X3273" s="112"/>
      <c r="Z3273" s="112"/>
      <c r="AA3273" s="112"/>
    </row>
    <row r="3274" spans="24:27" x14ac:dyDescent="0.2">
      <c r="X3274" s="112"/>
      <c r="Z3274" s="112"/>
      <c r="AA3274" s="112"/>
    </row>
    <row r="3275" spans="24:27" x14ac:dyDescent="0.2">
      <c r="X3275" s="112"/>
      <c r="Z3275" s="112"/>
      <c r="AA3275" s="112"/>
    </row>
    <row r="3276" spans="24:27" x14ac:dyDescent="0.2">
      <c r="X3276" s="112"/>
      <c r="Z3276" s="112"/>
      <c r="AA3276" s="112"/>
    </row>
    <row r="3277" spans="24:27" x14ac:dyDescent="0.2">
      <c r="X3277" s="112"/>
      <c r="Z3277" s="112"/>
      <c r="AA3277" s="112"/>
    </row>
    <row r="3278" spans="24:27" x14ac:dyDescent="0.2">
      <c r="X3278" s="112"/>
      <c r="Z3278" s="112"/>
      <c r="AA3278" s="112"/>
    </row>
    <row r="3279" spans="24:27" x14ac:dyDescent="0.2">
      <c r="X3279" s="112"/>
      <c r="Z3279" s="112"/>
      <c r="AA3279" s="112"/>
    </row>
    <row r="3280" spans="24:27" x14ac:dyDescent="0.2">
      <c r="X3280" s="112"/>
      <c r="Z3280" s="112"/>
      <c r="AA3280" s="112"/>
    </row>
    <row r="3281" spans="24:27" x14ac:dyDescent="0.2">
      <c r="X3281" s="112"/>
      <c r="Z3281" s="112"/>
      <c r="AA3281" s="112"/>
    </row>
    <row r="3282" spans="24:27" x14ac:dyDescent="0.2">
      <c r="X3282" s="112"/>
      <c r="Z3282" s="112"/>
      <c r="AA3282" s="112"/>
    </row>
    <row r="3283" spans="24:27" x14ac:dyDescent="0.2">
      <c r="X3283" s="112"/>
      <c r="Z3283" s="112"/>
      <c r="AA3283" s="112"/>
    </row>
    <row r="3284" spans="24:27" x14ac:dyDescent="0.2">
      <c r="X3284" s="112"/>
      <c r="Z3284" s="112"/>
      <c r="AA3284" s="112"/>
    </row>
    <row r="3285" spans="24:27" x14ac:dyDescent="0.2">
      <c r="X3285" s="112"/>
      <c r="Z3285" s="112"/>
      <c r="AA3285" s="112"/>
    </row>
    <row r="3286" spans="24:27" x14ac:dyDescent="0.2">
      <c r="X3286" s="112"/>
      <c r="Z3286" s="112"/>
      <c r="AA3286" s="112"/>
    </row>
    <row r="3287" spans="24:27" x14ac:dyDescent="0.2">
      <c r="X3287" s="112"/>
      <c r="Z3287" s="112"/>
      <c r="AA3287" s="112"/>
    </row>
    <row r="3288" spans="24:27" x14ac:dyDescent="0.2">
      <c r="X3288" s="112"/>
      <c r="Z3288" s="112"/>
      <c r="AA3288" s="112"/>
    </row>
    <row r="3289" spans="24:27" x14ac:dyDescent="0.2">
      <c r="X3289" s="112"/>
      <c r="Z3289" s="112"/>
      <c r="AA3289" s="112"/>
    </row>
    <row r="3290" spans="24:27" x14ac:dyDescent="0.2">
      <c r="X3290" s="112"/>
      <c r="Z3290" s="112"/>
      <c r="AA3290" s="112"/>
    </row>
    <row r="3291" spans="24:27" x14ac:dyDescent="0.2">
      <c r="X3291" s="112"/>
      <c r="Z3291" s="112"/>
      <c r="AA3291" s="112"/>
    </row>
    <row r="3292" spans="24:27" x14ac:dyDescent="0.2">
      <c r="X3292" s="112"/>
      <c r="Z3292" s="112"/>
      <c r="AA3292" s="112"/>
    </row>
    <row r="3293" spans="24:27" x14ac:dyDescent="0.2">
      <c r="X3293" s="112"/>
      <c r="Z3293" s="112"/>
      <c r="AA3293" s="112"/>
    </row>
    <row r="3294" spans="24:27" x14ac:dyDescent="0.2">
      <c r="X3294" s="112"/>
      <c r="Z3294" s="112"/>
      <c r="AA3294" s="112"/>
    </row>
    <row r="3295" spans="24:27" x14ac:dyDescent="0.2">
      <c r="X3295" s="112"/>
      <c r="Z3295" s="112"/>
      <c r="AA3295" s="112"/>
    </row>
    <row r="3296" spans="24:27" x14ac:dyDescent="0.2">
      <c r="X3296" s="112"/>
      <c r="Z3296" s="112"/>
      <c r="AA3296" s="112"/>
    </row>
    <row r="3297" spans="24:27" x14ac:dyDescent="0.2">
      <c r="X3297" s="112"/>
      <c r="Z3297" s="112"/>
      <c r="AA3297" s="112"/>
    </row>
    <row r="3298" spans="24:27" x14ac:dyDescent="0.2">
      <c r="X3298" s="112"/>
      <c r="Z3298" s="112"/>
      <c r="AA3298" s="112"/>
    </row>
    <row r="3299" spans="24:27" x14ac:dyDescent="0.2">
      <c r="X3299" s="112"/>
      <c r="Z3299" s="112"/>
      <c r="AA3299" s="112"/>
    </row>
    <row r="3300" spans="24:27" x14ac:dyDescent="0.2">
      <c r="X3300" s="112"/>
      <c r="Z3300" s="112"/>
      <c r="AA3300" s="112"/>
    </row>
    <row r="3301" spans="24:27" x14ac:dyDescent="0.2">
      <c r="X3301" s="112"/>
      <c r="Z3301" s="112"/>
      <c r="AA3301" s="112"/>
    </row>
    <row r="3302" spans="24:27" x14ac:dyDescent="0.2">
      <c r="X3302" s="112"/>
      <c r="Z3302" s="112"/>
      <c r="AA3302" s="112"/>
    </row>
    <row r="3303" spans="24:27" x14ac:dyDescent="0.2">
      <c r="X3303" s="112"/>
      <c r="Z3303" s="112"/>
      <c r="AA3303" s="112"/>
    </row>
    <row r="3304" spans="24:27" x14ac:dyDescent="0.2">
      <c r="X3304" s="112"/>
      <c r="Z3304" s="112"/>
      <c r="AA3304" s="112"/>
    </row>
    <row r="3305" spans="24:27" x14ac:dyDescent="0.2">
      <c r="X3305" s="112"/>
      <c r="Z3305" s="112"/>
      <c r="AA3305" s="112"/>
    </row>
    <row r="3306" spans="24:27" x14ac:dyDescent="0.2">
      <c r="X3306" s="112"/>
      <c r="Z3306" s="112"/>
      <c r="AA3306" s="112"/>
    </row>
    <row r="3307" spans="24:27" x14ac:dyDescent="0.2">
      <c r="X3307" s="112"/>
      <c r="Z3307" s="112"/>
      <c r="AA3307" s="112"/>
    </row>
    <row r="3308" spans="24:27" x14ac:dyDescent="0.2">
      <c r="X3308" s="112"/>
      <c r="Z3308" s="112"/>
      <c r="AA3308" s="112"/>
    </row>
    <row r="3309" spans="24:27" x14ac:dyDescent="0.2">
      <c r="X3309" s="112"/>
      <c r="Z3309" s="112"/>
      <c r="AA3309" s="112"/>
    </row>
    <row r="3310" spans="24:27" x14ac:dyDescent="0.2">
      <c r="X3310" s="112"/>
      <c r="Z3310" s="112"/>
      <c r="AA3310" s="112"/>
    </row>
    <row r="3311" spans="24:27" x14ac:dyDescent="0.2">
      <c r="X3311" s="112"/>
      <c r="Z3311" s="112"/>
      <c r="AA3311" s="112"/>
    </row>
    <row r="3312" spans="24:27" x14ac:dyDescent="0.2">
      <c r="X3312" s="112"/>
      <c r="Z3312" s="112"/>
      <c r="AA3312" s="112"/>
    </row>
    <row r="3313" spans="24:27" x14ac:dyDescent="0.2">
      <c r="X3313" s="112"/>
      <c r="Z3313" s="112"/>
      <c r="AA3313" s="112"/>
    </row>
    <row r="3314" spans="24:27" x14ac:dyDescent="0.2">
      <c r="X3314" s="112"/>
      <c r="Z3314" s="112"/>
      <c r="AA3314" s="112"/>
    </row>
    <row r="3315" spans="24:27" x14ac:dyDescent="0.2">
      <c r="X3315" s="112"/>
      <c r="Z3315" s="112"/>
      <c r="AA3315" s="112"/>
    </row>
    <row r="3316" spans="24:27" x14ac:dyDescent="0.2">
      <c r="X3316" s="112"/>
      <c r="Z3316" s="112"/>
      <c r="AA3316" s="112"/>
    </row>
    <row r="3317" spans="24:27" x14ac:dyDescent="0.2">
      <c r="X3317" s="112"/>
      <c r="Z3317" s="112"/>
      <c r="AA3317" s="112"/>
    </row>
    <row r="3318" spans="24:27" x14ac:dyDescent="0.2">
      <c r="X3318" s="112"/>
      <c r="Z3318" s="112"/>
      <c r="AA3318" s="112"/>
    </row>
    <row r="3319" spans="24:27" x14ac:dyDescent="0.2">
      <c r="X3319" s="112"/>
      <c r="Z3319" s="112"/>
      <c r="AA3319" s="112"/>
    </row>
    <row r="3320" spans="24:27" x14ac:dyDescent="0.2">
      <c r="X3320" s="112"/>
      <c r="Z3320" s="112"/>
      <c r="AA3320" s="112"/>
    </row>
    <row r="3321" spans="24:27" x14ac:dyDescent="0.2">
      <c r="X3321" s="112"/>
      <c r="Z3321" s="112"/>
      <c r="AA3321" s="112"/>
    </row>
    <row r="3322" spans="24:27" x14ac:dyDescent="0.2">
      <c r="X3322" s="112"/>
      <c r="Z3322" s="112"/>
      <c r="AA3322" s="112"/>
    </row>
    <row r="3323" spans="24:27" x14ac:dyDescent="0.2">
      <c r="X3323" s="112"/>
      <c r="Z3323" s="112"/>
      <c r="AA3323" s="112"/>
    </row>
    <row r="3324" spans="24:27" x14ac:dyDescent="0.2">
      <c r="X3324" s="112"/>
      <c r="Z3324" s="112"/>
      <c r="AA3324" s="112"/>
    </row>
    <row r="3325" spans="24:27" x14ac:dyDescent="0.2">
      <c r="X3325" s="112"/>
      <c r="Z3325" s="112"/>
      <c r="AA3325" s="112"/>
    </row>
    <row r="3326" spans="24:27" x14ac:dyDescent="0.2">
      <c r="X3326" s="112"/>
      <c r="Z3326" s="112"/>
      <c r="AA3326" s="112"/>
    </row>
    <row r="3327" spans="24:27" x14ac:dyDescent="0.2">
      <c r="X3327" s="112"/>
      <c r="Z3327" s="112"/>
      <c r="AA3327" s="112"/>
    </row>
    <row r="3328" spans="24:27" x14ac:dyDescent="0.2">
      <c r="X3328" s="112"/>
      <c r="Z3328" s="112"/>
      <c r="AA3328" s="112"/>
    </row>
    <row r="3329" spans="24:27" x14ac:dyDescent="0.2">
      <c r="X3329" s="112"/>
      <c r="Z3329" s="112"/>
      <c r="AA3329" s="112"/>
    </row>
    <row r="3330" spans="24:27" x14ac:dyDescent="0.2">
      <c r="X3330" s="112"/>
      <c r="Z3330" s="112"/>
      <c r="AA3330" s="112"/>
    </row>
    <row r="3331" spans="24:27" x14ac:dyDescent="0.2">
      <c r="X3331" s="112"/>
      <c r="Z3331" s="112"/>
      <c r="AA3331" s="112"/>
    </row>
    <row r="3332" spans="24:27" x14ac:dyDescent="0.2">
      <c r="X3332" s="112"/>
      <c r="Z3332" s="112"/>
      <c r="AA3332" s="112"/>
    </row>
    <row r="3333" spans="24:27" x14ac:dyDescent="0.2">
      <c r="X3333" s="112"/>
      <c r="Z3333" s="112"/>
      <c r="AA3333" s="112"/>
    </row>
    <row r="3334" spans="24:27" x14ac:dyDescent="0.2">
      <c r="X3334" s="112"/>
      <c r="Z3334" s="112"/>
      <c r="AA3334" s="112"/>
    </row>
    <row r="3335" spans="24:27" x14ac:dyDescent="0.2">
      <c r="X3335" s="112"/>
      <c r="Z3335" s="112"/>
      <c r="AA3335" s="112"/>
    </row>
    <row r="3336" spans="24:27" x14ac:dyDescent="0.2">
      <c r="X3336" s="112"/>
      <c r="Z3336" s="112"/>
      <c r="AA3336" s="112"/>
    </row>
    <row r="3337" spans="24:27" x14ac:dyDescent="0.2">
      <c r="X3337" s="112"/>
      <c r="Z3337" s="112"/>
      <c r="AA3337" s="112"/>
    </row>
    <row r="3338" spans="24:27" x14ac:dyDescent="0.2">
      <c r="X3338" s="112"/>
      <c r="Z3338" s="112"/>
      <c r="AA3338" s="112"/>
    </row>
    <row r="3339" spans="24:27" x14ac:dyDescent="0.2">
      <c r="X3339" s="112"/>
      <c r="Z3339" s="112"/>
      <c r="AA3339" s="112"/>
    </row>
    <row r="3340" spans="24:27" x14ac:dyDescent="0.2">
      <c r="X3340" s="112"/>
      <c r="Z3340" s="112"/>
      <c r="AA3340" s="112"/>
    </row>
    <row r="3341" spans="24:27" x14ac:dyDescent="0.2">
      <c r="X3341" s="112"/>
      <c r="Z3341" s="112"/>
      <c r="AA3341" s="112"/>
    </row>
    <row r="3342" spans="24:27" x14ac:dyDescent="0.2">
      <c r="X3342" s="112"/>
      <c r="Z3342" s="112"/>
      <c r="AA3342" s="112"/>
    </row>
    <row r="3343" spans="24:27" x14ac:dyDescent="0.2">
      <c r="X3343" s="112"/>
      <c r="Z3343" s="112"/>
      <c r="AA3343" s="112"/>
    </row>
    <row r="3344" spans="24:27" x14ac:dyDescent="0.2">
      <c r="X3344" s="112"/>
      <c r="Z3344" s="112"/>
      <c r="AA3344" s="112"/>
    </row>
    <row r="3345" spans="24:27" x14ac:dyDescent="0.2">
      <c r="X3345" s="112"/>
      <c r="Z3345" s="112"/>
      <c r="AA3345" s="112"/>
    </row>
    <row r="3346" spans="24:27" x14ac:dyDescent="0.2">
      <c r="X3346" s="112"/>
      <c r="Z3346" s="112"/>
      <c r="AA3346" s="112"/>
    </row>
    <row r="3347" spans="24:27" x14ac:dyDescent="0.2">
      <c r="X3347" s="112"/>
      <c r="Z3347" s="112"/>
      <c r="AA3347" s="112"/>
    </row>
    <row r="3348" spans="24:27" x14ac:dyDescent="0.2">
      <c r="X3348" s="112"/>
      <c r="Z3348" s="112"/>
      <c r="AA3348" s="112"/>
    </row>
    <row r="3349" spans="24:27" x14ac:dyDescent="0.2">
      <c r="X3349" s="112"/>
      <c r="Z3349" s="112"/>
      <c r="AA3349" s="112"/>
    </row>
    <row r="3350" spans="24:27" x14ac:dyDescent="0.2">
      <c r="X3350" s="112"/>
      <c r="Z3350" s="112"/>
      <c r="AA3350" s="112"/>
    </row>
    <row r="3351" spans="24:27" x14ac:dyDescent="0.2">
      <c r="X3351" s="112"/>
      <c r="Z3351" s="112"/>
      <c r="AA3351" s="112"/>
    </row>
    <row r="3352" spans="24:27" x14ac:dyDescent="0.2">
      <c r="X3352" s="112"/>
      <c r="Z3352" s="112"/>
      <c r="AA3352" s="112"/>
    </row>
    <row r="3353" spans="24:27" x14ac:dyDescent="0.2">
      <c r="X3353" s="112"/>
      <c r="Z3353" s="112"/>
      <c r="AA3353" s="112"/>
    </row>
    <row r="3354" spans="24:27" x14ac:dyDescent="0.2">
      <c r="X3354" s="112"/>
      <c r="Z3354" s="112"/>
      <c r="AA3354" s="112"/>
    </row>
    <row r="3355" spans="24:27" x14ac:dyDescent="0.2">
      <c r="X3355" s="112"/>
      <c r="Z3355" s="112"/>
      <c r="AA3355" s="112"/>
    </row>
    <row r="3356" spans="24:27" x14ac:dyDescent="0.2">
      <c r="X3356" s="112"/>
      <c r="Z3356" s="112"/>
      <c r="AA3356" s="112"/>
    </row>
    <row r="3357" spans="24:27" x14ac:dyDescent="0.2">
      <c r="X3357" s="112"/>
      <c r="Z3357" s="112"/>
      <c r="AA3357" s="112"/>
    </row>
    <row r="3358" spans="24:27" x14ac:dyDescent="0.2">
      <c r="X3358" s="112"/>
      <c r="Z3358" s="112"/>
      <c r="AA3358" s="112"/>
    </row>
    <row r="3359" spans="24:27" x14ac:dyDescent="0.2">
      <c r="X3359" s="112"/>
      <c r="Z3359" s="112"/>
      <c r="AA3359" s="112"/>
    </row>
    <row r="3360" spans="24:27" x14ac:dyDescent="0.2">
      <c r="X3360" s="112"/>
      <c r="Z3360" s="112"/>
      <c r="AA3360" s="112"/>
    </row>
    <row r="3361" spans="24:27" x14ac:dyDescent="0.2">
      <c r="X3361" s="112"/>
      <c r="Z3361" s="112"/>
      <c r="AA3361" s="112"/>
    </row>
    <row r="3362" spans="24:27" x14ac:dyDescent="0.2">
      <c r="X3362" s="112"/>
      <c r="Z3362" s="112"/>
      <c r="AA3362" s="112"/>
    </row>
    <row r="3363" spans="24:27" x14ac:dyDescent="0.2">
      <c r="X3363" s="112"/>
      <c r="Z3363" s="112"/>
      <c r="AA3363" s="112"/>
    </row>
    <row r="3364" spans="24:27" x14ac:dyDescent="0.2">
      <c r="X3364" s="112"/>
      <c r="Z3364" s="112"/>
      <c r="AA3364" s="112"/>
    </row>
    <row r="3365" spans="24:27" x14ac:dyDescent="0.2">
      <c r="X3365" s="112"/>
      <c r="Z3365" s="112"/>
      <c r="AA3365" s="112"/>
    </row>
    <row r="3366" spans="24:27" x14ac:dyDescent="0.2">
      <c r="X3366" s="112"/>
      <c r="Z3366" s="112"/>
      <c r="AA3366" s="112"/>
    </row>
    <row r="3367" spans="24:27" x14ac:dyDescent="0.2">
      <c r="X3367" s="112"/>
      <c r="Z3367" s="112"/>
      <c r="AA3367" s="112"/>
    </row>
    <row r="3368" spans="24:27" x14ac:dyDescent="0.2">
      <c r="X3368" s="112"/>
      <c r="Z3368" s="112"/>
      <c r="AA3368" s="112"/>
    </row>
    <row r="3369" spans="24:27" x14ac:dyDescent="0.2">
      <c r="X3369" s="112"/>
      <c r="Z3369" s="112"/>
      <c r="AA3369" s="112"/>
    </row>
    <row r="3370" spans="24:27" x14ac:dyDescent="0.2">
      <c r="X3370" s="112"/>
      <c r="Z3370" s="112"/>
      <c r="AA3370" s="112"/>
    </row>
    <row r="3371" spans="24:27" x14ac:dyDescent="0.2">
      <c r="X3371" s="112"/>
      <c r="Z3371" s="112"/>
      <c r="AA3371" s="112"/>
    </row>
    <row r="3372" spans="24:27" x14ac:dyDescent="0.2">
      <c r="X3372" s="112"/>
      <c r="Z3372" s="112"/>
      <c r="AA3372" s="112"/>
    </row>
    <row r="3373" spans="24:27" x14ac:dyDescent="0.2">
      <c r="X3373" s="112"/>
      <c r="Z3373" s="112"/>
      <c r="AA3373" s="112"/>
    </row>
    <row r="3374" spans="24:27" x14ac:dyDescent="0.2">
      <c r="X3374" s="112"/>
      <c r="Z3374" s="112"/>
      <c r="AA3374" s="112"/>
    </row>
    <row r="3375" spans="24:27" x14ac:dyDescent="0.2">
      <c r="X3375" s="112"/>
      <c r="Z3375" s="112"/>
      <c r="AA3375" s="112"/>
    </row>
    <row r="3376" spans="24:27" x14ac:dyDescent="0.2">
      <c r="X3376" s="112"/>
      <c r="Z3376" s="112"/>
      <c r="AA3376" s="112"/>
    </row>
    <row r="3377" spans="24:27" x14ac:dyDescent="0.2">
      <c r="X3377" s="112"/>
      <c r="Z3377" s="112"/>
      <c r="AA3377" s="112"/>
    </row>
    <row r="3378" spans="24:27" x14ac:dyDescent="0.2">
      <c r="X3378" s="112"/>
      <c r="Z3378" s="112"/>
      <c r="AA3378" s="112"/>
    </row>
    <row r="3379" spans="24:27" x14ac:dyDescent="0.2">
      <c r="X3379" s="112"/>
      <c r="Z3379" s="112"/>
      <c r="AA3379" s="112"/>
    </row>
    <row r="3380" spans="24:27" x14ac:dyDescent="0.2">
      <c r="X3380" s="112"/>
      <c r="Z3380" s="112"/>
      <c r="AA3380" s="112"/>
    </row>
    <row r="3381" spans="24:27" x14ac:dyDescent="0.2">
      <c r="X3381" s="112"/>
      <c r="Z3381" s="112"/>
      <c r="AA3381" s="112"/>
    </row>
    <row r="3382" spans="24:27" x14ac:dyDescent="0.2">
      <c r="X3382" s="112"/>
      <c r="Z3382" s="112"/>
      <c r="AA3382" s="112"/>
    </row>
    <row r="3383" spans="24:27" x14ac:dyDescent="0.2">
      <c r="X3383" s="112"/>
      <c r="Z3383" s="112"/>
      <c r="AA3383" s="112"/>
    </row>
    <row r="3384" spans="24:27" x14ac:dyDescent="0.2">
      <c r="X3384" s="112"/>
      <c r="Z3384" s="112"/>
      <c r="AA3384" s="112"/>
    </row>
    <row r="3385" spans="24:27" x14ac:dyDescent="0.2">
      <c r="X3385" s="112"/>
      <c r="Z3385" s="112"/>
      <c r="AA3385" s="112"/>
    </row>
    <row r="3386" spans="24:27" x14ac:dyDescent="0.2">
      <c r="X3386" s="112"/>
      <c r="Z3386" s="112"/>
      <c r="AA3386" s="112"/>
    </row>
    <row r="3387" spans="24:27" x14ac:dyDescent="0.2">
      <c r="X3387" s="112"/>
      <c r="Z3387" s="112"/>
      <c r="AA3387" s="112"/>
    </row>
    <row r="3388" spans="24:27" x14ac:dyDescent="0.2">
      <c r="X3388" s="112"/>
      <c r="Z3388" s="112"/>
      <c r="AA3388" s="112"/>
    </row>
    <row r="3389" spans="24:27" x14ac:dyDescent="0.2">
      <c r="X3389" s="112"/>
      <c r="Z3389" s="112"/>
      <c r="AA3389" s="112"/>
    </row>
    <row r="3390" spans="24:27" x14ac:dyDescent="0.2">
      <c r="X3390" s="112"/>
      <c r="Z3390" s="112"/>
      <c r="AA3390" s="112"/>
    </row>
    <row r="3391" spans="24:27" x14ac:dyDescent="0.2">
      <c r="X3391" s="112"/>
      <c r="Z3391" s="112"/>
      <c r="AA3391" s="112"/>
    </row>
    <row r="3392" spans="24:27" x14ac:dyDescent="0.2">
      <c r="X3392" s="112"/>
      <c r="Z3392" s="112"/>
      <c r="AA3392" s="112"/>
    </row>
    <row r="3393" spans="24:27" x14ac:dyDescent="0.2">
      <c r="X3393" s="112"/>
      <c r="Z3393" s="112"/>
      <c r="AA3393" s="112"/>
    </row>
    <row r="3394" spans="24:27" x14ac:dyDescent="0.2">
      <c r="X3394" s="112"/>
      <c r="Z3394" s="112"/>
      <c r="AA3394" s="112"/>
    </row>
    <row r="3395" spans="24:27" x14ac:dyDescent="0.2">
      <c r="X3395" s="112"/>
      <c r="Z3395" s="112"/>
      <c r="AA3395" s="112"/>
    </row>
    <row r="3396" spans="24:27" x14ac:dyDescent="0.2">
      <c r="X3396" s="112"/>
      <c r="Z3396" s="112"/>
      <c r="AA3396" s="112"/>
    </row>
    <row r="3397" spans="24:27" x14ac:dyDescent="0.2">
      <c r="X3397" s="112"/>
      <c r="Z3397" s="112"/>
      <c r="AA3397" s="112"/>
    </row>
    <row r="3398" spans="24:27" x14ac:dyDescent="0.2">
      <c r="X3398" s="112"/>
      <c r="Z3398" s="112"/>
      <c r="AA3398" s="112"/>
    </row>
    <row r="3399" spans="24:27" x14ac:dyDescent="0.2">
      <c r="X3399" s="112"/>
      <c r="Z3399" s="112"/>
      <c r="AA3399" s="112"/>
    </row>
    <row r="3400" spans="24:27" x14ac:dyDescent="0.2">
      <c r="X3400" s="112"/>
      <c r="Z3400" s="112"/>
      <c r="AA3400" s="112"/>
    </row>
    <row r="3401" spans="24:27" x14ac:dyDescent="0.2">
      <c r="X3401" s="112"/>
      <c r="Z3401" s="112"/>
      <c r="AA3401" s="112"/>
    </row>
    <row r="3402" spans="24:27" x14ac:dyDescent="0.2">
      <c r="X3402" s="112"/>
      <c r="Z3402" s="112"/>
      <c r="AA3402" s="112"/>
    </row>
    <row r="3403" spans="24:27" x14ac:dyDescent="0.2">
      <c r="X3403" s="112"/>
      <c r="Z3403" s="112"/>
      <c r="AA3403" s="112"/>
    </row>
    <row r="3404" spans="24:27" x14ac:dyDescent="0.2">
      <c r="X3404" s="112"/>
      <c r="Z3404" s="112"/>
      <c r="AA3404" s="112"/>
    </row>
    <row r="3405" spans="24:27" x14ac:dyDescent="0.2">
      <c r="X3405" s="112"/>
      <c r="Z3405" s="112"/>
      <c r="AA3405" s="112"/>
    </row>
    <row r="3406" spans="24:27" x14ac:dyDescent="0.2">
      <c r="X3406" s="112"/>
      <c r="Z3406" s="112"/>
      <c r="AA3406" s="112"/>
    </row>
    <row r="3407" spans="24:27" x14ac:dyDescent="0.2">
      <c r="X3407" s="112"/>
      <c r="Z3407" s="112"/>
      <c r="AA3407" s="112"/>
    </row>
    <row r="3408" spans="24:27" x14ac:dyDescent="0.2">
      <c r="X3408" s="112"/>
      <c r="Z3408" s="112"/>
      <c r="AA3408" s="112"/>
    </row>
    <row r="3409" spans="24:27" x14ac:dyDescent="0.2">
      <c r="X3409" s="112"/>
      <c r="Z3409" s="112"/>
      <c r="AA3409" s="112"/>
    </row>
    <row r="3410" spans="24:27" x14ac:dyDescent="0.2">
      <c r="X3410" s="112"/>
      <c r="Z3410" s="112"/>
      <c r="AA3410" s="112"/>
    </row>
    <row r="3411" spans="24:27" x14ac:dyDescent="0.2">
      <c r="X3411" s="112"/>
      <c r="Z3411" s="112"/>
      <c r="AA3411" s="112"/>
    </row>
    <row r="3412" spans="24:27" x14ac:dyDescent="0.2">
      <c r="X3412" s="112"/>
      <c r="Z3412" s="112"/>
      <c r="AA3412" s="112"/>
    </row>
    <row r="3413" spans="24:27" x14ac:dyDescent="0.2">
      <c r="X3413" s="112"/>
      <c r="Z3413" s="112"/>
      <c r="AA3413" s="112"/>
    </row>
    <row r="3414" spans="24:27" x14ac:dyDescent="0.2">
      <c r="X3414" s="112"/>
      <c r="Z3414" s="112"/>
      <c r="AA3414" s="112"/>
    </row>
    <row r="3415" spans="24:27" x14ac:dyDescent="0.2">
      <c r="X3415" s="112"/>
      <c r="Z3415" s="112"/>
      <c r="AA3415" s="112"/>
    </row>
    <row r="3416" spans="24:27" x14ac:dyDescent="0.2">
      <c r="X3416" s="112"/>
      <c r="Z3416" s="112"/>
      <c r="AA3416" s="112"/>
    </row>
    <row r="3417" spans="24:27" x14ac:dyDescent="0.2">
      <c r="X3417" s="112"/>
      <c r="Z3417" s="112"/>
      <c r="AA3417" s="112"/>
    </row>
    <row r="3418" spans="24:27" x14ac:dyDescent="0.2">
      <c r="X3418" s="112"/>
      <c r="Z3418" s="112"/>
      <c r="AA3418" s="112"/>
    </row>
    <row r="3419" spans="24:27" x14ac:dyDescent="0.2">
      <c r="X3419" s="112"/>
      <c r="Z3419" s="112"/>
      <c r="AA3419" s="112"/>
    </row>
    <row r="3420" spans="24:27" x14ac:dyDescent="0.2">
      <c r="X3420" s="112"/>
      <c r="Z3420" s="112"/>
      <c r="AA3420" s="112"/>
    </row>
    <row r="3421" spans="24:27" x14ac:dyDescent="0.2">
      <c r="X3421" s="112"/>
      <c r="Z3421" s="112"/>
      <c r="AA3421" s="112"/>
    </row>
    <row r="3422" spans="24:27" x14ac:dyDescent="0.2">
      <c r="X3422" s="112"/>
      <c r="Z3422" s="112"/>
      <c r="AA3422" s="112"/>
    </row>
    <row r="3423" spans="24:27" x14ac:dyDescent="0.2">
      <c r="X3423" s="112"/>
      <c r="Z3423" s="112"/>
      <c r="AA3423" s="112"/>
    </row>
    <row r="3424" spans="24:27" x14ac:dyDescent="0.2">
      <c r="X3424" s="112"/>
      <c r="Z3424" s="112"/>
      <c r="AA3424" s="112"/>
    </row>
    <row r="3425" spans="24:27" x14ac:dyDescent="0.2">
      <c r="X3425" s="112"/>
      <c r="Z3425" s="112"/>
      <c r="AA3425" s="112"/>
    </row>
    <row r="3426" spans="24:27" x14ac:dyDescent="0.2">
      <c r="X3426" s="112"/>
      <c r="Z3426" s="112"/>
      <c r="AA3426" s="112"/>
    </row>
    <row r="3427" spans="24:27" x14ac:dyDescent="0.2">
      <c r="X3427" s="112"/>
      <c r="Z3427" s="112"/>
      <c r="AA3427" s="112"/>
    </row>
    <row r="3428" spans="24:27" x14ac:dyDescent="0.2">
      <c r="X3428" s="112"/>
      <c r="Z3428" s="112"/>
      <c r="AA3428" s="112"/>
    </row>
    <row r="3429" spans="24:27" x14ac:dyDescent="0.2">
      <c r="X3429" s="112"/>
      <c r="Z3429" s="112"/>
      <c r="AA3429" s="112"/>
    </row>
    <row r="3430" spans="24:27" x14ac:dyDescent="0.2">
      <c r="X3430" s="112"/>
      <c r="Z3430" s="112"/>
      <c r="AA3430" s="112"/>
    </row>
    <row r="3431" spans="24:27" x14ac:dyDescent="0.2">
      <c r="X3431" s="112"/>
      <c r="Z3431" s="112"/>
      <c r="AA3431" s="112"/>
    </row>
    <row r="3432" spans="24:27" x14ac:dyDescent="0.2">
      <c r="X3432" s="112"/>
      <c r="Z3432" s="112"/>
      <c r="AA3432" s="112"/>
    </row>
    <row r="3433" spans="24:27" x14ac:dyDescent="0.2">
      <c r="X3433" s="112"/>
      <c r="Z3433" s="112"/>
      <c r="AA3433" s="112"/>
    </row>
    <row r="3434" spans="24:27" x14ac:dyDescent="0.2">
      <c r="X3434" s="112"/>
      <c r="Z3434" s="112"/>
      <c r="AA3434" s="112"/>
    </row>
    <row r="3435" spans="24:27" x14ac:dyDescent="0.2">
      <c r="X3435" s="112"/>
      <c r="Z3435" s="112"/>
      <c r="AA3435" s="112"/>
    </row>
    <row r="3436" spans="24:27" x14ac:dyDescent="0.2">
      <c r="X3436" s="112"/>
      <c r="Z3436" s="112"/>
      <c r="AA3436" s="112"/>
    </row>
    <row r="3437" spans="24:27" x14ac:dyDescent="0.2">
      <c r="X3437" s="112"/>
      <c r="Z3437" s="112"/>
      <c r="AA3437" s="112"/>
    </row>
    <row r="3438" spans="24:27" x14ac:dyDescent="0.2">
      <c r="X3438" s="112"/>
      <c r="Z3438" s="112"/>
      <c r="AA3438" s="112"/>
    </row>
    <row r="3439" spans="24:27" x14ac:dyDescent="0.2">
      <c r="X3439" s="112"/>
      <c r="Z3439" s="112"/>
      <c r="AA3439" s="112"/>
    </row>
    <row r="3440" spans="24:27" x14ac:dyDescent="0.2">
      <c r="X3440" s="112"/>
      <c r="Z3440" s="112"/>
      <c r="AA3440" s="112"/>
    </row>
    <row r="3441" spans="24:27" x14ac:dyDescent="0.2">
      <c r="X3441" s="112"/>
      <c r="Z3441" s="112"/>
      <c r="AA3441" s="112"/>
    </row>
    <row r="3442" spans="24:27" x14ac:dyDescent="0.2">
      <c r="X3442" s="112"/>
      <c r="Z3442" s="112"/>
      <c r="AA3442" s="112"/>
    </row>
    <row r="3443" spans="24:27" x14ac:dyDescent="0.2">
      <c r="X3443" s="112"/>
      <c r="Z3443" s="112"/>
      <c r="AA3443" s="112"/>
    </row>
    <row r="3444" spans="24:27" x14ac:dyDescent="0.2">
      <c r="X3444" s="112"/>
      <c r="Z3444" s="112"/>
      <c r="AA3444" s="112"/>
    </row>
    <row r="3445" spans="24:27" x14ac:dyDescent="0.2">
      <c r="X3445" s="112"/>
      <c r="Z3445" s="112"/>
      <c r="AA3445" s="112"/>
    </row>
    <row r="3446" spans="24:27" x14ac:dyDescent="0.2">
      <c r="X3446" s="112"/>
      <c r="Z3446" s="112"/>
      <c r="AA3446" s="112"/>
    </row>
    <row r="3447" spans="24:27" x14ac:dyDescent="0.2">
      <c r="X3447" s="112"/>
      <c r="Z3447" s="112"/>
      <c r="AA3447" s="112"/>
    </row>
    <row r="3448" spans="24:27" x14ac:dyDescent="0.2">
      <c r="X3448" s="112"/>
      <c r="Z3448" s="112"/>
      <c r="AA3448" s="112"/>
    </row>
    <row r="3449" spans="24:27" x14ac:dyDescent="0.2">
      <c r="X3449" s="112"/>
      <c r="Z3449" s="112"/>
      <c r="AA3449" s="112"/>
    </row>
    <row r="3450" spans="24:27" x14ac:dyDescent="0.2">
      <c r="X3450" s="112"/>
      <c r="Z3450" s="112"/>
      <c r="AA3450" s="112"/>
    </row>
    <row r="3451" spans="24:27" x14ac:dyDescent="0.2">
      <c r="X3451" s="112"/>
      <c r="Z3451" s="112"/>
      <c r="AA3451" s="112"/>
    </row>
    <row r="3452" spans="24:27" x14ac:dyDescent="0.2">
      <c r="X3452" s="112"/>
      <c r="Z3452" s="112"/>
      <c r="AA3452" s="112"/>
    </row>
    <row r="3453" spans="24:27" x14ac:dyDescent="0.2">
      <c r="X3453" s="112"/>
      <c r="Z3453" s="112"/>
      <c r="AA3453" s="112"/>
    </row>
    <row r="3454" spans="24:27" x14ac:dyDescent="0.2">
      <c r="X3454" s="112"/>
      <c r="Z3454" s="112"/>
      <c r="AA3454" s="112"/>
    </row>
    <row r="3455" spans="24:27" x14ac:dyDescent="0.2">
      <c r="X3455" s="112"/>
      <c r="Z3455" s="112"/>
      <c r="AA3455" s="112"/>
    </row>
    <row r="3456" spans="24:27" x14ac:dyDescent="0.2">
      <c r="X3456" s="112"/>
      <c r="Z3456" s="112"/>
      <c r="AA3456" s="112"/>
    </row>
    <row r="3457" spans="24:27" x14ac:dyDescent="0.2">
      <c r="X3457" s="112"/>
      <c r="Z3457" s="112"/>
      <c r="AA3457" s="112"/>
    </row>
    <row r="3458" spans="24:27" x14ac:dyDescent="0.2">
      <c r="X3458" s="112"/>
      <c r="Z3458" s="112"/>
      <c r="AA3458" s="112"/>
    </row>
    <row r="3459" spans="24:27" x14ac:dyDescent="0.2">
      <c r="X3459" s="112"/>
      <c r="Z3459" s="112"/>
      <c r="AA3459" s="112"/>
    </row>
    <row r="3460" spans="24:27" x14ac:dyDescent="0.2">
      <c r="X3460" s="112"/>
      <c r="Z3460" s="112"/>
      <c r="AA3460" s="112"/>
    </row>
    <row r="3461" spans="24:27" x14ac:dyDescent="0.2">
      <c r="X3461" s="112"/>
      <c r="Z3461" s="112"/>
      <c r="AA3461" s="112"/>
    </row>
    <row r="3462" spans="24:27" x14ac:dyDescent="0.2">
      <c r="X3462" s="112"/>
      <c r="Z3462" s="112"/>
      <c r="AA3462" s="112"/>
    </row>
    <row r="3463" spans="24:27" x14ac:dyDescent="0.2">
      <c r="X3463" s="112"/>
      <c r="Z3463" s="112"/>
      <c r="AA3463" s="112"/>
    </row>
    <row r="3464" spans="24:27" x14ac:dyDescent="0.2">
      <c r="X3464" s="112"/>
      <c r="Z3464" s="112"/>
      <c r="AA3464" s="112"/>
    </row>
    <row r="3465" spans="24:27" x14ac:dyDescent="0.2">
      <c r="X3465" s="112"/>
      <c r="Z3465" s="112"/>
      <c r="AA3465" s="112"/>
    </row>
    <row r="3466" spans="24:27" x14ac:dyDescent="0.2">
      <c r="X3466" s="112"/>
      <c r="Z3466" s="112"/>
      <c r="AA3466" s="112"/>
    </row>
    <row r="3467" spans="24:27" x14ac:dyDescent="0.2">
      <c r="X3467" s="112"/>
      <c r="Z3467" s="112"/>
      <c r="AA3467" s="112"/>
    </row>
    <row r="3468" spans="24:27" x14ac:dyDescent="0.2">
      <c r="X3468" s="112"/>
      <c r="Z3468" s="112"/>
      <c r="AA3468" s="112"/>
    </row>
    <row r="3469" spans="24:27" x14ac:dyDescent="0.2">
      <c r="X3469" s="112"/>
      <c r="Z3469" s="112"/>
      <c r="AA3469" s="112"/>
    </row>
    <row r="3470" spans="24:27" x14ac:dyDescent="0.2">
      <c r="X3470" s="112"/>
      <c r="Z3470" s="112"/>
      <c r="AA3470" s="112"/>
    </row>
    <row r="3471" spans="24:27" x14ac:dyDescent="0.2">
      <c r="X3471" s="112"/>
      <c r="Z3471" s="112"/>
      <c r="AA3471" s="112"/>
    </row>
    <row r="3472" spans="24:27" x14ac:dyDescent="0.2">
      <c r="X3472" s="112"/>
      <c r="Z3472" s="112"/>
      <c r="AA3472" s="112"/>
    </row>
    <row r="3473" spans="24:27" x14ac:dyDescent="0.2">
      <c r="X3473" s="112"/>
      <c r="Z3473" s="112"/>
      <c r="AA3473" s="112"/>
    </row>
    <row r="3474" spans="24:27" x14ac:dyDescent="0.2">
      <c r="X3474" s="112"/>
      <c r="Z3474" s="112"/>
      <c r="AA3474" s="112"/>
    </row>
    <row r="3475" spans="24:27" x14ac:dyDescent="0.2">
      <c r="X3475" s="112"/>
      <c r="Z3475" s="112"/>
      <c r="AA3475" s="112"/>
    </row>
    <row r="3476" spans="24:27" x14ac:dyDescent="0.2">
      <c r="X3476" s="112"/>
      <c r="Z3476" s="112"/>
      <c r="AA3476" s="112"/>
    </row>
    <row r="3477" spans="24:27" x14ac:dyDescent="0.2">
      <c r="X3477" s="112"/>
      <c r="Z3477" s="112"/>
      <c r="AA3477" s="112"/>
    </row>
    <row r="3478" spans="24:27" x14ac:dyDescent="0.2">
      <c r="X3478" s="112"/>
      <c r="Z3478" s="112"/>
      <c r="AA3478" s="112"/>
    </row>
    <row r="3479" spans="24:27" x14ac:dyDescent="0.2">
      <c r="X3479" s="112"/>
      <c r="Z3479" s="112"/>
      <c r="AA3479" s="112"/>
    </row>
    <row r="3480" spans="24:27" x14ac:dyDescent="0.2">
      <c r="X3480" s="112"/>
      <c r="Z3480" s="112"/>
      <c r="AA3480" s="112"/>
    </row>
    <row r="3481" spans="24:27" x14ac:dyDescent="0.2">
      <c r="X3481" s="112"/>
      <c r="Z3481" s="112"/>
      <c r="AA3481" s="112"/>
    </row>
    <row r="3482" spans="24:27" x14ac:dyDescent="0.2">
      <c r="X3482" s="112"/>
      <c r="Z3482" s="112"/>
      <c r="AA3482" s="112"/>
    </row>
    <row r="3483" spans="24:27" x14ac:dyDescent="0.2">
      <c r="X3483" s="112"/>
      <c r="Z3483" s="112"/>
      <c r="AA3483" s="112"/>
    </row>
    <row r="3484" spans="24:27" x14ac:dyDescent="0.2">
      <c r="X3484" s="112"/>
      <c r="Z3484" s="112"/>
      <c r="AA3484" s="112"/>
    </row>
    <row r="3485" spans="24:27" x14ac:dyDescent="0.2">
      <c r="X3485" s="112"/>
      <c r="Z3485" s="112"/>
      <c r="AA3485" s="112"/>
    </row>
    <row r="3486" spans="24:27" x14ac:dyDescent="0.2">
      <c r="X3486" s="112"/>
      <c r="Z3486" s="112"/>
      <c r="AA3486" s="112"/>
    </row>
    <row r="3487" spans="24:27" x14ac:dyDescent="0.2">
      <c r="X3487" s="112"/>
      <c r="Z3487" s="112"/>
      <c r="AA3487" s="112"/>
    </row>
    <row r="3488" spans="24:27" x14ac:dyDescent="0.2">
      <c r="X3488" s="112"/>
      <c r="Z3488" s="112"/>
      <c r="AA3488" s="112"/>
    </row>
    <row r="3489" spans="24:27" x14ac:dyDescent="0.2">
      <c r="X3489" s="112"/>
      <c r="Z3489" s="112"/>
      <c r="AA3489" s="112"/>
    </row>
    <row r="3490" spans="24:27" x14ac:dyDescent="0.2">
      <c r="X3490" s="112"/>
      <c r="Z3490" s="112"/>
      <c r="AA3490" s="112"/>
    </row>
    <row r="3491" spans="24:27" x14ac:dyDescent="0.2">
      <c r="X3491" s="112"/>
      <c r="Z3491" s="112"/>
      <c r="AA3491" s="112"/>
    </row>
    <row r="3492" spans="24:27" x14ac:dyDescent="0.2">
      <c r="X3492" s="112"/>
      <c r="Z3492" s="112"/>
      <c r="AA3492" s="112"/>
    </row>
    <row r="3493" spans="24:27" x14ac:dyDescent="0.2">
      <c r="X3493" s="112"/>
      <c r="Z3493" s="112"/>
      <c r="AA3493" s="112"/>
    </row>
    <row r="3494" spans="24:27" x14ac:dyDescent="0.2">
      <c r="X3494" s="112"/>
      <c r="Z3494" s="112"/>
      <c r="AA3494" s="112"/>
    </row>
    <row r="3495" spans="24:27" x14ac:dyDescent="0.2">
      <c r="X3495" s="112"/>
      <c r="Z3495" s="112"/>
      <c r="AA3495" s="112"/>
    </row>
    <row r="3496" spans="24:27" x14ac:dyDescent="0.2">
      <c r="X3496" s="112"/>
      <c r="Z3496" s="112"/>
      <c r="AA3496" s="112"/>
    </row>
    <row r="3497" spans="24:27" x14ac:dyDescent="0.2">
      <c r="X3497" s="112"/>
      <c r="Z3497" s="112"/>
      <c r="AA3497" s="112"/>
    </row>
    <row r="3498" spans="24:27" x14ac:dyDescent="0.2">
      <c r="X3498" s="112"/>
      <c r="Z3498" s="112"/>
      <c r="AA3498" s="112"/>
    </row>
    <row r="3499" spans="24:27" x14ac:dyDescent="0.2">
      <c r="X3499" s="112"/>
      <c r="Z3499" s="112"/>
      <c r="AA3499" s="112"/>
    </row>
    <row r="3500" spans="24:27" x14ac:dyDescent="0.2">
      <c r="X3500" s="112"/>
      <c r="Z3500" s="112"/>
      <c r="AA3500" s="112"/>
    </row>
    <row r="3501" spans="24:27" x14ac:dyDescent="0.2">
      <c r="X3501" s="112"/>
      <c r="Z3501" s="112"/>
      <c r="AA3501" s="112"/>
    </row>
    <row r="3502" spans="24:27" x14ac:dyDescent="0.2">
      <c r="X3502" s="112"/>
      <c r="Z3502" s="112"/>
      <c r="AA3502" s="112"/>
    </row>
    <row r="3503" spans="24:27" x14ac:dyDescent="0.2">
      <c r="X3503" s="112"/>
      <c r="Z3503" s="112"/>
      <c r="AA3503" s="112"/>
    </row>
    <row r="3504" spans="24:27" x14ac:dyDescent="0.2">
      <c r="X3504" s="112"/>
      <c r="Z3504" s="112"/>
      <c r="AA3504" s="112"/>
    </row>
    <row r="3505" spans="24:27" x14ac:dyDescent="0.2">
      <c r="X3505" s="112"/>
      <c r="Z3505" s="112"/>
      <c r="AA3505" s="112"/>
    </row>
    <row r="3506" spans="24:27" x14ac:dyDescent="0.2">
      <c r="X3506" s="112"/>
      <c r="Z3506" s="112"/>
      <c r="AA3506" s="112"/>
    </row>
    <row r="3507" spans="24:27" x14ac:dyDescent="0.2">
      <c r="X3507" s="112"/>
      <c r="Z3507" s="112"/>
      <c r="AA3507" s="112"/>
    </row>
    <row r="3508" spans="24:27" x14ac:dyDescent="0.2">
      <c r="X3508" s="112"/>
      <c r="Z3508" s="112"/>
      <c r="AA3508" s="112"/>
    </row>
    <row r="3509" spans="24:27" x14ac:dyDescent="0.2">
      <c r="X3509" s="112"/>
      <c r="Z3509" s="112"/>
      <c r="AA3509" s="112"/>
    </row>
    <row r="3510" spans="24:27" x14ac:dyDescent="0.2">
      <c r="X3510" s="112"/>
      <c r="Z3510" s="112"/>
      <c r="AA3510" s="112"/>
    </row>
    <row r="3511" spans="24:27" x14ac:dyDescent="0.2">
      <c r="X3511" s="112"/>
      <c r="Z3511" s="112"/>
      <c r="AA3511" s="112"/>
    </row>
    <row r="3512" spans="24:27" x14ac:dyDescent="0.2">
      <c r="X3512" s="112"/>
      <c r="Z3512" s="112"/>
      <c r="AA3512" s="112"/>
    </row>
    <row r="3513" spans="24:27" x14ac:dyDescent="0.2">
      <c r="X3513" s="112"/>
      <c r="Z3513" s="112"/>
      <c r="AA3513" s="112"/>
    </row>
    <row r="3514" spans="24:27" x14ac:dyDescent="0.2">
      <c r="X3514" s="112"/>
      <c r="Z3514" s="112"/>
      <c r="AA3514" s="112"/>
    </row>
    <row r="3515" spans="24:27" x14ac:dyDescent="0.2">
      <c r="X3515" s="112"/>
      <c r="Z3515" s="112"/>
      <c r="AA3515" s="112"/>
    </row>
    <row r="3516" spans="24:27" x14ac:dyDescent="0.2">
      <c r="X3516" s="112"/>
      <c r="Z3516" s="112"/>
      <c r="AA3516" s="112"/>
    </row>
    <row r="3517" spans="24:27" x14ac:dyDescent="0.2">
      <c r="X3517" s="112"/>
      <c r="Z3517" s="112"/>
      <c r="AA3517" s="112"/>
    </row>
    <row r="3518" spans="24:27" x14ac:dyDescent="0.2">
      <c r="X3518" s="112"/>
      <c r="Z3518" s="112"/>
      <c r="AA3518" s="112"/>
    </row>
    <row r="3519" spans="24:27" x14ac:dyDescent="0.2">
      <c r="X3519" s="112"/>
      <c r="Z3519" s="112"/>
      <c r="AA3519" s="112"/>
    </row>
    <row r="3520" spans="24:27" x14ac:dyDescent="0.2">
      <c r="X3520" s="112"/>
      <c r="Z3520" s="112"/>
      <c r="AA3520" s="112"/>
    </row>
    <row r="3521" spans="24:27" x14ac:dyDescent="0.2">
      <c r="X3521" s="112"/>
      <c r="Z3521" s="112"/>
      <c r="AA3521" s="112"/>
    </row>
    <row r="3522" spans="24:27" x14ac:dyDescent="0.2">
      <c r="X3522" s="112"/>
      <c r="Z3522" s="112"/>
      <c r="AA3522" s="112"/>
    </row>
    <row r="3523" spans="24:27" x14ac:dyDescent="0.2">
      <c r="X3523" s="112"/>
      <c r="Z3523" s="112"/>
      <c r="AA3523" s="112"/>
    </row>
    <row r="3524" spans="24:27" x14ac:dyDescent="0.2">
      <c r="X3524" s="112"/>
      <c r="Z3524" s="112"/>
      <c r="AA3524" s="112"/>
    </row>
    <row r="3525" spans="24:27" x14ac:dyDescent="0.2">
      <c r="X3525" s="112"/>
      <c r="Z3525" s="112"/>
      <c r="AA3525" s="112"/>
    </row>
    <row r="3526" spans="24:27" x14ac:dyDescent="0.2">
      <c r="X3526" s="112"/>
      <c r="Z3526" s="112"/>
      <c r="AA3526" s="112"/>
    </row>
    <row r="3527" spans="24:27" x14ac:dyDescent="0.2">
      <c r="X3527" s="112"/>
      <c r="Z3527" s="112"/>
      <c r="AA3527" s="112"/>
    </row>
    <row r="3528" spans="24:27" x14ac:dyDescent="0.2">
      <c r="X3528" s="112"/>
      <c r="Z3528" s="112"/>
      <c r="AA3528" s="112"/>
    </row>
    <row r="3529" spans="24:27" x14ac:dyDescent="0.2">
      <c r="X3529" s="112"/>
      <c r="Z3529" s="112"/>
      <c r="AA3529" s="112"/>
    </row>
    <row r="3530" spans="24:27" x14ac:dyDescent="0.2">
      <c r="X3530" s="112"/>
      <c r="Z3530" s="112"/>
      <c r="AA3530" s="112"/>
    </row>
    <row r="3531" spans="24:27" x14ac:dyDescent="0.2">
      <c r="X3531" s="112"/>
      <c r="Z3531" s="112"/>
      <c r="AA3531" s="112"/>
    </row>
    <row r="3532" spans="24:27" x14ac:dyDescent="0.2">
      <c r="X3532" s="112"/>
      <c r="Z3532" s="112"/>
      <c r="AA3532" s="112"/>
    </row>
    <row r="3533" spans="24:27" x14ac:dyDescent="0.2">
      <c r="X3533" s="112"/>
      <c r="Z3533" s="112"/>
      <c r="AA3533" s="112"/>
    </row>
    <row r="3534" spans="24:27" x14ac:dyDescent="0.2">
      <c r="X3534" s="112"/>
      <c r="Z3534" s="112"/>
      <c r="AA3534" s="112"/>
    </row>
    <row r="3535" spans="24:27" x14ac:dyDescent="0.2">
      <c r="X3535" s="112"/>
      <c r="Z3535" s="112"/>
      <c r="AA3535" s="112"/>
    </row>
    <row r="3536" spans="24:27" x14ac:dyDescent="0.2">
      <c r="X3536" s="112"/>
      <c r="Z3536" s="112"/>
      <c r="AA3536" s="112"/>
    </row>
  </sheetData>
  <dataValidations count="1">
    <dataValidation type="list" allowBlank="1" showInputMessage="1" showErrorMessage="1" sqref="O3:O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ColWidth="9.33203125"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obj_003ce#0688</v>
      </c>
    </row>
    <row r="2" spans="1:19" ht="26.4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6M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42726</v>
      </c>
      <c r="F3" s="216">
        <f>_xll.qlCalendarAdvance(Calendar,E3,$F$1,"mf",,Trigger)</f>
        <v>42908</v>
      </c>
      <c r="G3" s="217">
        <f>_xll.qlDayCounterYearFraction(DayCounter,E3,F3,,,Trigger)</f>
        <v>0.50555555555555554</v>
      </c>
      <c r="H3" s="218">
        <f>_xll.qlQuoteValue(D3,LastFixingsTrigger)</f>
        <v>1.3176700000000001E-2</v>
      </c>
      <c r="I3" s="219">
        <f>_xll.qlYieldTSDiscount(Discounting,E3,,AllTriggers)</f>
        <v>0.99996227414614158</v>
      </c>
      <c r="J3" s="219">
        <f>_xll.qlYieldTSDiscount(Discounting,F3,,AllTriggers)</f>
        <v>0.99646109736266397</v>
      </c>
      <c r="K3" s="218">
        <f>(I3/J3-1)/G3</f>
        <v>6.9499999999886536E-3</v>
      </c>
      <c r="L3" s="218">
        <f>H3-K3</f>
        <v>6.2267000000113476E-3</v>
      </c>
      <c r="M3" s="220" t="b">
        <v>1</v>
      </c>
      <c r="N3" s="221">
        <f>_xll.qlInterpolationInterpolate($N$1,E3,TRUE)</f>
        <v>6.2267000000113476E-3</v>
      </c>
      <c r="O3" s="222">
        <f>(L3-N3)*10000</f>
        <v>0</v>
      </c>
      <c r="P3" s="232">
        <f t="shared" ref="P3:P5" si="0">LN((1+H3*G3)/(1+K3*G3))</f>
        <v>3.1320109868068148E-3</v>
      </c>
      <c r="R3" s="228">
        <f>E3</f>
        <v>42726</v>
      </c>
      <c r="S3" s="230">
        <f>_xll.qlInterpolationInterpolate(B6Minterpolation,R3,TRUE)</f>
        <v>6.2267000000113476E-3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42758</v>
      </c>
      <c r="F4" s="27">
        <f>_xll.qlCalendarAdvance(Calendar,E4,$F$1,"mf",,Trigger)</f>
        <v>42940</v>
      </c>
      <c r="G4" s="49">
        <f>_xll.qlDayCounterYearFraction(DayCounter,E4,F4,,,Trigger)</f>
        <v>0.50555555555555554</v>
      </c>
      <c r="H4" s="3">
        <f>_xll.qlQuoteValue(D4,AllTriggers)</f>
        <v>1.3410000000000002E-2</v>
      </c>
      <c r="I4" s="59">
        <f>_xll.qlYieldTSDiscount(Discounting,E4,,AllTriggers)</f>
        <v>0.99939728154952057</v>
      </c>
      <c r="J4" s="59">
        <f>_xll.qlYieldTSDiscount(Discounting,F4,,AllTriggers)</f>
        <v>0.99568299458259735</v>
      </c>
      <c r="K4" s="3">
        <f t="shared" ref="K4:K21" si="2">(I4/J4-1)/G4</f>
        <v>7.3787955536334807E-3</v>
      </c>
      <c r="L4" s="58">
        <f t="shared" ref="L4:L21" si="3">H4-K4</f>
        <v>6.0312044463665211E-3</v>
      </c>
      <c r="M4" s="48" t="b">
        <f>IF(ISERROR(H4),FALSE,TRUE)</f>
        <v>1</v>
      </c>
      <c r="N4" s="3">
        <f>_xll.qlInterpolationInterpolate($N$1,E4,TRUE)</f>
        <v>6.0312044463665211E-3</v>
      </c>
      <c r="O4" s="74">
        <f t="shared" ref="O4:O21" si="4">(L4-N4)*10000</f>
        <v>0</v>
      </c>
      <c r="P4" s="226">
        <f t="shared" si="0"/>
        <v>3.0331720980386941E-3</v>
      </c>
      <c r="R4" s="27">
        <f>_xll.qlCalendarAdvance(Calendar,R3,"1D","f")</f>
        <v>42727</v>
      </c>
      <c r="S4" s="68">
        <f>_xll.qlInterpolationInterpolate(B6Minterpolation,R4,TRUE)</f>
        <v>6.2195367678510461E-3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42788</v>
      </c>
      <c r="F5" s="27">
        <f>_xll.qlCalendarAdvance(Calendar,E5,$F$1,"mf",,Trigger)</f>
        <v>42969</v>
      </c>
      <c r="G5" s="49">
        <f>_xll.qlDayCounterYearFraction(DayCounter,E5,F5,,,Trigger)</f>
        <v>0.50277777777777777</v>
      </c>
      <c r="H5" s="3">
        <f>_xll.qlQuoteValue(D5,AllTriggers)</f>
        <v>1.379E-2</v>
      </c>
      <c r="I5" s="50">
        <f>_xll.qlYieldTSDiscount(Discounting,E5,,AllTriggers)</f>
        <v>0.99885443359493531</v>
      </c>
      <c r="J5" s="50">
        <f>_xll.qlYieldTSDiscount(Discounting,F5,,AllTriggers)</f>
        <v>0.99494551014760579</v>
      </c>
      <c r="K5" s="3">
        <f t="shared" si="2"/>
        <v>7.814150916893834E-3</v>
      </c>
      <c r="L5" s="3">
        <f t="shared" si="3"/>
        <v>5.9758490831061661E-3</v>
      </c>
      <c r="M5" s="48" t="b">
        <f t="shared" ref="M5:M21" si="6">IF(ISERROR(H5),FALSE,TRUE)</f>
        <v>1</v>
      </c>
      <c r="N5" s="3">
        <f>_xll.qlInterpolationInterpolate($N$1,E5,TRUE)</f>
        <v>5.9758490831061661E-3</v>
      </c>
      <c r="O5" s="74">
        <f t="shared" si="4"/>
        <v>0</v>
      </c>
      <c r="P5" s="226">
        <f t="shared" si="0"/>
        <v>2.9882967883536542E-3</v>
      </c>
      <c r="R5" s="27">
        <f>_xll.qlCalendarAdvance(Calendar,R4,"1D","f")</f>
        <v>42732</v>
      </c>
      <c r="S5" s="68">
        <f>_xll.qlInterpolationInterpolate(B6Minterpolation,R5,TRUE)</f>
        <v>6.1839369698871447E-3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42816</v>
      </c>
      <c r="F6" s="27">
        <f>_xll.qlCalendarAdvance(Calendar,E6,$F$1,"mf",,Trigger)</f>
        <v>43000</v>
      </c>
      <c r="G6" s="49">
        <f>_xll.qlDayCounterYearFraction(DayCounter,E6,F6,,,Trigger)</f>
        <v>0.51111111111111107</v>
      </c>
      <c r="H6" s="3">
        <f>_xll.qlQuoteValue(D6,AllTriggers)</f>
        <v>1.421E-2</v>
      </c>
      <c r="I6" s="50">
        <f>_xll.qlYieldTSDiscount(Discounting,E6,,AllTriggers)</f>
        <v>0.99833997169213695</v>
      </c>
      <c r="J6" s="50">
        <f>_xll.qlYieldTSDiscount(Discounting,F6,,AllTriggers)</f>
        <v>0.9941436068454812</v>
      </c>
      <c r="K6" s="3">
        <f t="shared" si="2"/>
        <v>8.2586449193761853E-3</v>
      </c>
      <c r="L6" s="3">
        <f t="shared" si="3"/>
        <v>5.9513550806238151E-3</v>
      </c>
      <c r="M6" s="48" t="b">
        <f t="shared" si="6"/>
        <v>1</v>
      </c>
      <c r="N6" s="3">
        <f>_xll.qlInterpolationInterpolate($N$1,E6,TRUE)</f>
        <v>5.9513550806238151E-3</v>
      </c>
      <c r="O6" s="74">
        <f t="shared" si="4"/>
        <v>0</v>
      </c>
      <c r="P6" s="226">
        <f t="shared" ref="P6:P21" si="7">LN((1+H6*G6)/(1+K6*G6))</f>
        <v>3.0244397328148542E-3</v>
      </c>
      <c r="R6" s="27">
        <f>_xll.qlCalendarAdvance(Calendar,R5,"1D","f")</f>
        <v>42733</v>
      </c>
      <c r="S6" s="68">
        <f>_xll.qlInterpolationInterpolate(B6Minterpolation,R6,TRUE)</f>
        <v>6.1769035554294065E-3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42849</v>
      </c>
      <c r="F7" s="27">
        <f>_xll.qlCalendarAdvance(Calendar,E7,$F$1,"mf",,Trigger)</f>
        <v>43032</v>
      </c>
      <c r="G7" s="49">
        <f>_xll.qlDayCounterYearFraction(DayCounter,E7,F7,,,Trigger)</f>
        <v>0.5083333333333333</v>
      </c>
      <c r="H7" s="3">
        <f>_xll.qlQuoteValue(D7,AllTriggers)</f>
        <v>1.4710000000000001E-2</v>
      </c>
      <c r="I7" s="50">
        <f>_xll.qlYieldTSDiscount(Discounting,E7,,AllTriggers)</f>
        <v>0.99769882807152521</v>
      </c>
      <c r="J7" s="50">
        <f>_xll.qlYieldTSDiscount(Discounting,F7,,AllTriggers)</f>
        <v>0.99322596217527981</v>
      </c>
      <c r="K7" s="3">
        <f t="shared" si="2"/>
        <v>8.8590922778128273E-3</v>
      </c>
      <c r="L7" s="3">
        <f t="shared" si="3"/>
        <v>5.8509077221871736E-3</v>
      </c>
      <c r="M7" s="48" t="b">
        <f t="shared" si="6"/>
        <v>1</v>
      </c>
      <c r="N7" s="3">
        <f>_xll.qlInterpolationInterpolate($N$1,E7,TRUE)</f>
        <v>5.8509077221871736E-3</v>
      </c>
      <c r="O7" s="74">
        <f t="shared" si="4"/>
        <v>0</v>
      </c>
      <c r="P7" s="226">
        <f t="shared" si="7"/>
        <v>2.956502728457214E-3</v>
      </c>
      <c r="R7" s="27">
        <f>_xll.qlCalendarAdvance(Calendar,R6,"1D","f")</f>
        <v>42734</v>
      </c>
      <c r="S7" s="68">
        <f>_xll.qlInterpolationInterpolate(B6Minterpolation,R7,TRUE)</f>
        <v>6.1699134135391881E-3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42877</v>
      </c>
      <c r="F8" s="27">
        <f>_xll.qlCalendarAdvance(Calendar,E8,$F$1,"mf",,Trigger)</f>
        <v>43061</v>
      </c>
      <c r="G8" s="49">
        <f>_xll.qlDayCounterYearFraction(DayCounter,E8,F8,,,Trigger)</f>
        <v>0.51111111111111107</v>
      </c>
      <c r="H8" s="3">
        <f>_xll.qlQuoteValue(D8,AllTriggers)</f>
        <v>1.5220000000000001E-2</v>
      </c>
      <c r="I8" s="50">
        <f>_xll.qlYieldTSDiscount(Discounting,E8,,AllTriggers)</f>
        <v>0.99713078279800615</v>
      </c>
      <c r="J8" s="50">
        <f>_xll.qlYieldTSDiscount(Discounting,F8,,AllTriggers)</f>
        <v>0.99236229507493545</v>
      </c>
      <c r="K8" s="3">
        <f t="shared" si="2"/>
        <v>9.4014554354464024E-3</v>
      </c>
      <c r="L8" s="3">
        <f t="shared" si="3"/>
        <v>5.8185445645535985E-3</v>
      </c>
      <c r="M8" s="48" t="b">
        <f t="shared" si="6"/>
        <v>1</v>
      </c>
      <c r="N8" s="3">
        <f>_xll.qlInterpolationInterpolate($N$1,E8,TRUE)</f>
        <v>5.8185445645535985E-3</v>
      </c>
      <c r="O8" s="74">
        <f t="shared" si="4"/>
        <v>0</v>
      </c>
      <c r="P8" s="226">
        <f t="shared" si="7"/>
        <v>2.9553295658443306E-3</v>
      </c>
      <c r="R8" s="27">
        <f>_xll.qlCalendarAdvance(Calendar,R7,"1D","f")</f>
        <v>42738</v>
      </c>
      <c r="S8" s="68">
        <f>_xll.qlInterpolationInterpolate(B6Minterpolation,R8,TRUE)</f>
        <v>6.1425092075607281E-3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42908</v>
      </c>
      <c r="F9" s="27">
        <f>_xll.qlCalendarAdvance(Calendar,E9,$F$1,"mf",,Trigger)</f>
        <v>43091</v>
      </c>
      <c r="G9" s="49">
        <f>_xll.qlDayCounterYearFraction(DayCounter,E9,F9,,,Trigger)</f>
        <v>0.5083333333333333</v>
      </c>
      <c r="H9" s="3">
        <f>_xll.qlQuoteValue(D9,AllTriggers)</f>
        <v>1.5780000000000002E-2</v>
      </c>
      <c r="I9" s="50">
        <f>_xll.qlYieldTSDiscount(Discounting,E9,,AllTriggers)</f>
        <v>0.99646109736266397</v>
      </c>
      <c r="J9" s="50">
        <f>_xll.qlYieldTSDiscount(Discounting,F9,,AllTriggers)</f>
        <v>0.99143810959939183</v>
      </c>
      <c r="K9" s="3">
        <f t="shared" si="2"/>
        <v>9.966620515678053E-3</v>
      </c>
      <c r="L9" s="3">
        <f t="shared" si="3"/>
        <v>5.8133794843219493E-3</v>
      </c>
      <c r="M9" s="48" t="b">
        <f t="shared" si="6"/>
        <v>1</v>
      </c>
      <c r="N9" s="3">
        <f>_xll.qlInterpolationInterpolate($N$1,E9,TRUE)</f>
        <v>5.8133794843219493E-3</v>
      </c>
      <c r="O9" s="74">
        <f t="shared" si="4"/>
        <v>0</v>
      </c>
      <c r="P9" s="226">
        <f t="shared" si="7"/>
        <v>2.9359242034404614E-3</v>
      </c>
      <c r="R9" s="27">
        <f>_xll.qlCalendarAdvance(Calendar,R8,"1D","f")</f>
        <v>42739</v>
      </c>
      <c r="S9" s="68">
        <f>_xll.qlInterpolationInterpolate(B6Minterpolation,R9,TRUE)</f>
        <v>6.1358281554385156E-3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42940</v>
      </c>
      <c r="F10" s="27">
        <f>_xll.qlCalendarAdvance(Calendar,E10,$F$1,"mf",,Trigger)</f>
        <v>43124</v>
      </c>
      <c r="G10" s="49">
        <f>_xll.qlDayCounterYearFraction(DayCounter,E10,F10,,,Trigger)</f>
        <v>0.51111111111111107</v>
      </c>
      <c r="H10" s="3">
        <f>_xll.qlQuoteValue(D10,AllTriggers)</f>
        <v>1.634E-2</v>
      </c>
      <c r="I10" s="50">
        <f>_xll.qlYieldTSDiscount(Discounting,E10,,AllTriggers)</f>
        <v>0.99568299458259735</v>
      </c>
      <c r="J10" s="50">
        <f>_xll.qlYieldTSDiscount(Discounting,F10,,AllTriggers)</f>
        <v>0.99036048843271385</v>
      </c>
      <c r="K10" s="3">
        <f t="shared" si="2"/>
        <v>1.0514958048642033E-2</v>
      </c>
      <c r="L10" s="3">
        <f t="shared" si="3"/>
        <v>5.8250419513579677E-3</v>
      </c>
      <c r="M10" s="48" t="b">
        <f t="shared" si="6"/>
        <v>1</v>
      </c>
      <c r="N10" s="3">
        <f>_xll.qlInterpolationInterpolate($N$1,E10,TRUE)</f>
        <v>5.8250419513579677E-3</v>
      </c>
      <c r="O10" s="74">
        <f t="shared" si="4"/>
        <v>0</v>
      </c>
      <c r="P10" s="226">
        <f t="shared" si="7"/>
        <v>2.9569524645503011E-3</v>
      </c>
      <c r="R10" s="27">
        <f>_xll.qlCalendarAdvance(Calendar,R9,"1D","f")</f>
        <v>42740</v>
      </c>
      <c r="S10" s="68">
        <f>_xll.qlInterpolationInterpolate(B6Minterpolation,R10,TRUE)</f>
        <v>6.1292274666559857E-3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42969</v>
      </c>
      <c r="F11" s="27">
        <f>_xll.qlCalendarAdvance(Calendar,E11,$F$1,"mf",,Trigger)</f>
        <v>43153</v>
      </c>
      <c r="G11" s="49">
        <f>_xll.qlDayCounterYearFraction(DayCounter,E11,F11,,,Trigger)</f>
        <v>0.51111111111111107</v>
      </c>
      <c r="H11" s="3">
        <f>_xll.qlQuoteValue(D11,AllTriggers)</f>
        <v>1.6880000000000003E-2</v>
      </c>
      <c r="I11" s="50">
        <f>_xll.qlYieldTSDiscount(Discounting,E11,,AllTriggers)</f>
        <v>0.99494551014760579</v>
      </c>
      <c r="J11" s="50">
        <f>_xll.qlYieldTSDiscount(Discounting,F11,,AllTriggers)</f>
        <v>0.98936536743102454</v>
      </c>
      <c r="K11" s="3">
        <f t="shared" si="2"/>
        <v>1.1035023957620587E-2</v>
      </c>
      <c r="L11" s="3">
        <f t="shared" si="3"/>
        <v>5.8449760423794159E-3</v>
      </c>
      <c r="M11" s="48" t="b">
        <f t="shared" si="6"/>
        <v>1</v>
      </c>
      <c r="N11" s="3">
        <f>_xll.qlInterpolationInterpolate($N$1,E11,TRUE)</f>
        <v>5.8449760423794159E-3</v>
      </c>
      <c r="O11" s="74">
        <f t="shared" si="4"/>
        <v>0</v>
      </c>
      <c r="P11" s="226">
        <f t="shared" si="7"/>
        <v>2.9662734711918917E-3</v>
      </c>
      <c r="R11" s="27">
        <f>_xll.qlCalendarAdvance(Calendar,R10,"1D","f")</f>
        <v>42741</v>
      </c>
      <c r="S11" s="68">
        <f>_xll.qlInterpolationInterpolate(B6Minterpolation,R11,TRUE)</f>
        <v>6.1227133230084968E-3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43000</v>
      </c>
      <c r="F12" s="27">
        <f>_xll.qlCalendarAdvance(Calendar,E12,$F$1,"mf",,Trigger)</f>
        <v>43181</v>
      </c>
      <c r="G12" s="49">
        <f>_xll.qlDayCounterYearFraction(DayCounter,E12,F12,,,Trigger)</f>
        <v>0.50277777777777777</v>
      </c>
      <c r="H12" s="3">
        <f>_xll.qlQuoteValue(D12,AllTriggers)</f>
        <v>1.738E-2</v>
      </c>
      <c r="I12" s="50">
        <f>_xll.qlYieldTSDiscount(Discounting,E12,,AllTriggers)</f>
        <v>0.9941436068454812</v>
      </c>
      <c r="J12" s="50">
        <f>_xll.qlYieldTSDiscount(Discounting,F12,,AllTriggers)</f>
        <v>0.98837167977701812</v>
      </c>
      <c r="K12" s="3">
        <f t="shared" si="2"/>
        <v>1.1615140510566418E-2</v>
      </c>
      <c r="L12" s="3">
        <f t="shared" si="3"/>
        <v>5.7648594894335811E-3</v>
      </c>
      <c r="M12" s="48" t="b">
        <f t="shared" si="6"/>
        <v>1</v>
      </c>
      <c r="N12" s="3">
        <f>_xll.qlInterpolationInterpolate($N$1,E12,TRUE)</f>
        <v>5.7648594894335811E-3</v>
      </c>
      <c r="O12" s="74">
        <f t="shared" si="4"/>
        <v>0</v>
      </c>
      <c r="P12" s="226">
        <f t="shared" si="7"/>
        <v>2.8774711940644606E-3</v>
      </c>
      <c r="R12" s="27">
        <f>_xll.qlCalendarAdvance(Calendar,R11,"1D","f")</f>
        <v>42744</v>
      </c>
      <c r="S12" s="68">
        <f>_xll.qlInterpolationInterpolate(B6Minterpolation,R12,TRUE)</f>
        <v>6.1037519808298827E-3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43031</v>
      </c>
      <c r="F13" s="27">
        <f>_xll.qlCalendarAdvance(Calendar,E13,$F$1,"mf",,Trigger)</f>
        <v>43213</v>
      </c>
      <c r="G13" s="49">
        <f>_xll.qlDayCounterYearFraction(DayCounter,E13,F13,,,Trigger)</f>
        <v>0.50555555555555554</v>
      </c>
      <c r="H13" s="3">
        <f>_xll.qlQuoteValue(D13,AllTriggers)</f>
        <v>1.7819999999999999E-2</v>
      </c>
      <c r="I13" s="50">
        <f>_xll.qlYieldTSDiscount(Discounting,E13,,AllTriggers)</f>
        <v>0.99325545464083176</v>
      </c>
      <c r="J13" s="50">
        <f>_xll.qlYieldTSDiscount(Discounting,F13,,AllTriggers)</f>
        <v>0.98720528035308219</v>
      </c>
      <c r="K13" s="3">
        <f t="shared" si="2"/>
        <v>1.2122481463786181E-2</v>
      </c>
      <c r="L13" s="3">
        <f t="shared" si="3"/>
        <v>5.6975185362138185E-3</v>
      </c>
      <c r="M13" s="48" t="b">
        <f t="shared" si="6"/>
        <v>1</v>
      </c>
      <c r="N13" s="3">
        <f>_xll.qlInterpolationInterpolate($N$1,E13,TRUE)</f>
        <v>5.6975185362138185E-3</v>
      </c>
      <c r="O13" s="74">
        <f t="shared" si="4"/>
        <v>0</v>
      </c>
      <c r="P13" s="226">
        <f t="shared" si="7"/>
        <v>2.8587766194570546E-3</v>
      </c>
      <c r="R13" s="27">
        <f>_xll.qlCalendarAdvance(Calendar,R12,"1D","f")</f>
        <v>42745</v>
      </c>
      <c r="S13" s="68">
        <f>_xll.qlInterpolationInterpolate(B6Minterpolation,R13,TRUE)</f>
        <v>6.0976458356761616E-3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43061</v>
      </c>
      <c r="F14" s="27">
        <f>_xll.qlCalendarAdvance(Calendar,E14,$F$1,"mf",,Trigger)</f>
        <v>43242</v>
      </c>
      <c r="G14" s="49">
        <f>_xll.qlDayCounterYearFraction(DayCounter,E14,F14,,,Trigger)</f>
        <v>0.50277777777777777</v>
      </c>
      <c r="H14" s="3" t="e">
        <f>_xll.qlQuoteValue(D14,AllTriggers)</f>
        <v>#NUM!</v>
      </c>
      <c r="I14" s="50">
        <f>_xll.qlYieldTSDiscount(Discounting,E14,,AllTriggers)</f>
        <v>0.99236229507493545</v>
      </c>
      <c r="J14" s="50">
        <f>_xll.qlYieldTSDiscount(Discounting,F14,,AllTriggers)</f>
        <v>0.98611891241947558</v>
      </c>
      <c r="K14" s="3">
        <f t="shared" si="2"/>
        <v>1.2592576311918457E-2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5.7101090673045054E-3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42746</v>
      </c>
      <c r="S14" s="68">
        <f>_xll.qlInterpolationInterpolate(B6Minterpolation,R14,TRUE)</f>
        <v>6.0916571446342832E-3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43091</v>
      </c>
      <c r="F15" s="27">
        <f>_xll.qlCalendarAdvance(Calendar,E15,$F$1,"mf",,Trigger)</f>
        <v>43273</v>
      </c>
      <c r="G15" s="49">
        <f>_xll.qlDayCounterYearFraction(DayCounter,E15,F15,,,Trigger)</f>
        <v>0.50555555555555554</v>
      </c>
      <c r="H15" s="3">
        <f>_xll.qlQuoteValue(D15,AllTriggers)</f>
        <v>1.8800000000000001E-2</v>
      </c>
      <c r="I15" s="50">
        <f>_xll.qlYieldTSDiscount(Discounting,E15,,AllTriggers)</f>
        <v>0.99143810959939183</v>
      </c>
      <c r="J15" s="50">
        <f>_xll.qlYieldTSDiscount(Discounting,F15,,AllTriggers)</f>
        <v>0.98492355552107291</v>
      </c>
      <c r="K15" s="3">
        <f t="shared" si="2"/>
        <v>1.3083178965204351E-2</v>
      </c>
      <c r="L15" s="3">
        <f t="shared" si="3"/>
        <v>5.7168210347956494E-3</v>
      </c>
      <c r="M15" s="48" t="b">
        <f t="shared" si="6"/>
        <v>1</v>
      </c>
      <c r="N15" s="3">
        <f>_xll.qlInterpolationInterpolate($N$1,E15,TRUE)</f>
        <v>5.7168210347956494E-3</v>
      </c>
      <c r="O15" s="74">
        <f t="shared" si="4"/>
        <v>0</v>
      </c>
      <c r="P15" s="226">
        <f t="shared" si="7"/>
        <v>2.8670659003084409E-3</v>
      </c>
      <c r="R15" s="27">
        <f>_xll.qlCalendarAdvance(Calendar,R14,"1D","f")</f>
        <v>42747</v>
      </c>
      <c r="S15" s="68">
        <f>_xll.qlInterpolationInterpolate(B6Minterpolation,R15,TRUE)</f>
        <v>6.085792089499607E-3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43122</v>
      </c>
      <c r="F16" s="27">
        <f>_xll.qlCalendarAdvance(Calendar,E16,$F$1,"mf",,Trigger)</f>
        <v>43304</v>
      </c>
      <c r="G16" s="49">
        <f>_xll.qlDayCounterYearFraction(DayCounter,E16,F16,,,Trigger)</f>
        <v>0.50555555555555554</v>
      </c>
      <c r="H16" s="3">
        <f>_xll.qlQuoteValue(D16,AllTriggers)</f>
        <v>1.915E-2</v>
      </c>
      <c r="I16" s="50">
        <f>_xll.qlYieldTSDiscount(Discounting,E16,,AllTriggers)</f>
        <v>0.99042758994147906</v>
      </c>
      <c r="J16" s="50">
        <f>_xll.qlYieldTSDiscount(Discounting,F16,,AllTriggers)</f>
        <v>0.98369066882311396</v>
      </c>
      <c r="K16" s="3">
        <f t="shared" si="2"/>
        <v>1.3546715912502939E-2</v>
      </c>
      <c r="L16" s="3">
        <f t="shared" si="3"/>
        <v>5.6032840874970617E-3</v>
      </c>
      <c r="M16" s="48" t="b">
        <f t="shared" si="6"/>
        <v>1</v>
      </c>
      <c r="N16" s="3">
        <f>_xll.qlInterpolationInterpolate($N$1,E16,TRUE)</f>
        <v>5.6032840874970617E-3</v>
      </c>
      <c r="O16" s="74">
        <f t="shared" si="4"/>
        <v>0</v>
      </c>
      <c r="P16" s="226">
        <f t="shared" si="7"/>
        <v>2.8095523044275265E-3</v>
      </c>
      <c r="R16" s="27">
        <f>_xll.qlCalendarAdvance(Calendar,R15,"1D","f")</f>
        <v>42748</v>
      </c>
      <c r="S16" s="68">
        <f>_xll.qlInterpolationInterpolate(B6Minterpolation,R16,TRUE)</f>
        <v>6.0800568520674933E-3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43153</v>
      </c>
      <c r="F17" s="27">
        <f>_xll.qlCalendarAdvance(Calendar,E17,$F$1,"mf",,Trigger)</f>
        <v>43334</v>
      </c>
      <c r="G17" s="49">
        <f>_xll.qlDayCounterYearFraction(DayCounter,E17,F17,,,Trigger)</f>
        <v>0.50277777777777777</v>
      </c>
      <c r="H17" s="3" t="e">
        <f>_xll.qlQuoteValue(D17,AllTriggers)</f>
        <v>#NUM!</v>
      </c>
      <c r="I17" s="50">
        <f>_xll.qlYieldTSDiscount(Discounting,E17,,AllTriggers)</f>
        <v>0.98936536743102454</v>
      </c>
      <c r="J17" s="50">
        <f>_xll.qlYieldTSDiscount(Discounting,F17,,AllTriggers)</f>
        <v>0.98246319545798844</v>
      </c>
      <c r="K17" s="3">
        <f t="shared" si="2"/>
        <v>1.3973120739701653E-2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5.5538929394363581E-3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42751</v>
      </c>
      <c r="S17" s="68">
        <f>_xll.qlInterpolationInterpolate(B6Minterpolation,R17,TRUE)</f>
        <v>6.063691863940129E-3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43181</v>
      </c>
      <c r="F18" s="27">
        <f>_xll.qlCalendarAdvance(Calendar,E18,$F$1,"mf",,Trigger)</f>
        <v>43367</v>
      </c>
      <c r="G18" s="49">
        <f>_xll.qlDayCounterYearFraction(DayCounter,E18,F18,,,Trigger)</f>
        <v>0.51666666666666672</v>
      </c>
      <c r="H18" s="3" t="e">
        <f>_xll.qlQuoteValue(D18,AllTriggers)</f>
        <v>#NUM!</v>
      </c>
      <c r="I18" s="50">
        <f>_xll.qlYieldTSDiscount(Discounting,E18,,AllTriggers)</f>
        <v>0.98837167977701812</v>
      </c>
      <c r="J18" s="50">
        <f>_xll.qlYieldTSDiscount(Discounting,F18,,AllTriggers)</f>
        <v>0.98107660066630809</v>
      </c>
      <c r="K18" s="3">
        <f t="shared" si="2"/>
        <v>1.4391850694047153E-2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5.5265524442573103E-3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42752</v>
      </c>
      <c r="S18" s="68">
        <f>_xll.qlInterpolationInterpolate(B6Minterpolation,R18,TRUE)</f>
        <v>6.0585377152718662E-3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43213</v>
      </c>
      <c r="F19" s="27">
        <f>_xll.qlCalendarAdvance(Calendar,E19,$F$1,"mf",,Trigger)</f>
        <v>43396</v>
      </c>
      <c r="G19" s="49">
        <f>_xll.qlDayCounterYearFraction(DayCounter,E19,F19,,,Trigger)</f>
        <v>0.5083333333333333</v>
      </c>
      <c r="H19" s="3" t="e">
        <f>_xll.qlQuoteValue(D19,AllTriggers)</f>
        <v>#NUM!</v>
      </c>
      <c r="I19" s="50">
        <f>_xll.qlYieldTSDiscount(Discounting,E19,,AllTriggers)</f>
        <v>0.98720528035308219</v>
      </c>
      <c r="J19" s="50">
        <f>_xll.qlYieldTSDiscount(Discounting,F19,,AllTriggers)</f>
        <v>0.97982849393850091</v>
      </c>
      <c r="K19" s="3">
        <f t="shared" si="2"/>
        <v>1.4810460268585724E-2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5.5103468463597724E-3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42753</v>
      </c>
      <c r="S19" s="68">
        <f>_xll.qlInterpolationInterpolate(B6Minterpolation,R19,TRUE)</f>
        <v>6.0535442932829666E-3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43242</v>
      </c>
      <c r="F20" s="27">
        <f>_xll.qlCalendarAdvance(Calendar,E20,$F$1,"mf",,Trigger)</f>
        <v>43426</v>
      </c>
      <c r="G20" s="49">
        <f>_xll.qlDayCounterYearFraction(DayCounter,E20,F20,,,Trigger)</f>
        <v>0.51111111111111107</v>
      </c>
      <c r="H20" s="3" t="e">
        <f>_xll.qlQuoteValue(D20,AllTriggers)</f>
        <v>#NUM!</v>
      </c>
      <c r="I20" s="50">
        <f>_xll.qlYieldTSDiscount(Discounting,E20,,AllTriggers)</f>
        <v>0.98611891241947558</v>
      </c>
      <c r="J20" s="50">
        <f>_xll.qlYieldTSDiscount(Discounting,F20,,AllTriggers)</f>
        <v>0.97850843923166397</v>
      </c>
      <c r="K20" s="3">
        <f t="shared" si="2"/>
        <v>1.5217095366816162E-2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5.504983966435369E-3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42754</v>
      </c>
      <c r="S20" s="68">
        <f>_xll.qlInterpolationInterpolate(B6Minterpolation,R20,TRUE)</f>
        <v>6.0487177797687907E-3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43273</v>
      </c>
      <c r="F21" s="71">
        <f>_xll.qlCalendarAdvance(Calendar,E21,$F$1,"mf",,Trigger)</f>
        <v>43458</v>
      </c>
      <c r="G21" s="72">
        <f>_xll.qlDayCounterYearFraction(DayCounter,E21,F21,,,Trigger)</f>
        <v>0.51388888888888884</v>
      </c>
      <c r="H21" s="60">
        <f>_xll.qlQuoteValue(D21,AllTriggers)</f>
        <v>2.1150000000000002E-2</v>
      </c>
      <c r="I21" s="61">
        <f>_xll.qlYieldTSDiscount(Discounting,E21,,AllTriggers)</f>
        <v>0.98492355552107291</v>
      </c>
      <c r="J21" s="61">
        <f>_xll.qlYieldTSDiscount(Discounting,F21,,AllTriggers)</f>
        <v>0.97706769595021326</v>
      </c>
      <c r="K21" s="60">
        <f t="shared" si="2"/>
        <v>1.5645874024079742E-2</v>
      </c>
      <c r="L21" s="60">
        <f t="shared" si="3"/>
        <v>5.5041259759202599E-3</v>
      </c>
      <c r="M21" s="73" t="b">
        <f t="shared" si="6"/>
        <v>1</v>
      </c>
      <c r="N21" s="60">
        <f>_xll.qlInterpolationInterpolate($N$1,E21,TRUE)</f>
        <v>5.5041259759202599E-3</v>
      </c>
      <c r="O21" s="80">
        <f t="shared" si="4"/>
        <v>0</v>
      </c>
      <c r="P21" s="231">
        <f t="shared" si="7"/>
        <v>2.8020193535813714E-3</v>
      </c>
      <c r="R21" s="27">
        <f>_xll.qlCalendarAdvance(Calendar,R20,"1D","f")</f>
        <v>42755</v>
      </c>
      <c r="S21" s="68">
        <f>_xll.qlInterpolationInterpolate(B6Minterpolation,R21,TRUE)</f>
        <v>6.0440643565246978E-3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42758</v>
      </c>
      <c r="S22" s="68">
        <f>_xll.qlInterpolationInterpolate(B6Minterpolation,R22,TRUE)</f>
        <v>6.0312044463665211E-3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42759</v>
      </c>
      <c r="S23" s="68">
        <f>_xll.qlInterpolationInterpolate(B6Minterpolation,R23,TRUE)</f>
        <v>6.0273032682378993E-3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42760</v>
      </c>
      <c r="S24" s="68">
        <f>_xll.qlInterpolationInterpolate(B6Minterpolation,R24,TRUE)</f>
        <v>6.0235944858453815E-3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42761</v>
      </c>
      <c r="S25" s="68">
        <f>_xll.qlInterpolationInterpolate(B6Minterpolation,R25,TRUE)</f>
        <v>6.0200726774735465E-3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42762</v>
      </c>
      <c r="S26" s="68">
        <f>_xll.qlInterpolationInterpolate(B6Minterpolation,R26,TRUE)</f>
        <v>6.0167324214069739E-3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42765</v>
      </c>
      <c r="S27" s="68">
        <f>_xll.qlInterpolationInterpolate(B6Minterpolation,R27,TRUE)</f>
        <v>6.0077467498846288E-3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42766</v>
      </c>
      <c r="S28" s="68">
        <f>_xll.qlInterpolationInterpolate(B6Minterpolation,R28,TRUE)</f>
        <v>6.005078485884904E-3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42767</v>
      </c>
      <c r="S29" s="68">
        <f>_xll.qlInterpolationInterpolate(B6Minterpolation,R29,TRUE)</f>
        <v>6.0025646656133389E-3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42768</v>
      </c>
      <c r="S30" s="68">
        <f>_xll.qlInterpolationInterpolate(B6Minterpolation,R30,TRUE)</f>
        <v>6.0001998673545149E-3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42769</v>
      </c>
      <c r="S31" s="68">
        <f>_xll.qlInterpolationInterpolate(B6Minterpolation,R31,TRUE)</f>
        <v>5.9979786693930117E-3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42772</v>
      </c>
      <c r="S32" s="68">
        <f>_xll.qlInterpolationInterpolate(B6Minterpolation,R32,TRUE)</f>
        <v>5.9921224601382165E-3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42773</v>
      </c>
      <c r="S33" s="68">
        <f>_xll.qlInterpolationInterpolate(B6Minterpolation,R33,TRUE)</f>
        <v>5.9904214462117899E-3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42774</v>
      </c>
      <c r="S34" s="68">
        <f>_xll.qlInterpolationInterpolate(B6Minterpolation,R34,TRUE)</f>
        <v>5.9888369240055812E-3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42775</v>
      </c>
      <c r="S35" s="68">
        <f>_xll.qlInterpolationInterpolate(B6Minterpolation,R35,TRUE)</f>
        <v>5.9873634718041694E-3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42776</v>
      </c>
      <c r="S36" s="68">
        <f>_xll.qlInterpolationInterpolate(B6Minterpolation,R36,TRUE)</f>
        <v>5.9859956678921366E-3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42779</v>
      </c>
      <c r="S37" s="68">
        <f>_xll.qlInterpolationInterpolate(B6Minterpolation,R37,TRUE)</f>
        <v>5.9824719287380973E-3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42780</v>
      </c>
      <c r="S38" s="68">
        <f>_xll.qlInterpolationInterpolate(B6Minterpolation,R38,TRUE)</f>
        <v>5.98147250082937E-3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42781</v>
      </c>
      <c r="S39" s="68">
        <f>_xll.qlInterpolationInterpolate(B6Minterpolation,R39,TRUE)</f>
        <v>5.980551612632919E-3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42782</v>
      </c>
      <c r="S40" s="68">
        <f>_xll.qlInterpolationInterpolate(B6Minterpolation,R40,TRUE)</f>
        <v>5.979703842433323E-3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42783</v>
      </c>
      <c r="S41" s="68">
        <f>_xll.qlInterpolationInterpolate(B6Minterpolation,R41,TRUE)</f>
        <v>5.9789237685151618E-3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42786</v>
      </c>
      <c r="S42" s="68">
        <f>_xll.qlInterpolationInterpolate(B6Minterpolation,R42,TRUE)</f>
        <v>5.9769355072950836E-3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42787</v>
      </c>
      <c r="S43" s="68">
        <f>_xll.qlInterpolationInterpolate(B6Minterpolation,R43,TRUE)</f>
        <v>5.9763720013484584E-3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42788</v>
      </c>
      <c r="S44" s="68">
        <f>_xll.qlInterpolationInterpolate(B6Minterpolation,R44,TRUE)</f>
        <v>5.9758490831061661E-3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42789</v>
      </c>
      <c r="S45" s="68">
        <f>_xll.qlInterpolationInterpolate(B6Minterpolation,R45,TRUE)</f>
        <v>5.9753611341174075E-3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42790</v>
      </c>
      <c r="S46" s="68">
        <f>_xll.qlInterpolationInterpolate(B6Minterpolation,R46,TRUE)</f>
        <v>5.9749017489898635E-3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42793</v>
      </c>
      <c r="S47" s="68">
        <f>_xll.qlInterpolationInterpolate(B6Minterpolation,R47,TRUE)</f>
        <v>5.9736289554975517E-3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42794</v>
      </c>
      <c r="S48" s="68">
        <f>_xll.qlInterpolationInterpolate(B6Minterpolation,R48,TRUE)</f>
        <v>5.9732178045378958E-3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42795</v>
      </c>
      <c r="S49" s="68">
        <f>_xll.qlInterpolationInterpolate(B6Minterpolation,R49,TRUE)</f>
        <v>5.9728022068009689E-3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42796</v>
      </c>
      <c r="S50" s="68">
        <f>_xll.qlInterpolationInterpolate(B6Minterpolation,R50,TRUE)</f>
        <v>5.972375560159073E-3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42797</v>
      </c>
      <c r="S51" s="68">
        <f>_xll.qlInterpolationInterpolate(B6Minterpolation,R51,TRUE)</f>
        <v>5.9719312624845113E-3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42800</v>
      </c>
      <c r="S52" s="68">
        <f>_xll.qlInterpolationInterpolate(B6Minterpolation,R52,TRUE)</f>
        <v>5.9704264419878561E-3</v>
      </c>
    </row>
    <row r="53" spans="5:19" x14ac:dyDescent="0.2">
      <c r="R53" s="27">
        <f>_xll.qlCalendarAdvance(Calendar,R52,"1D","f")</f>
        <v>42801</v>
      </c>
      <c r="S53" s="68">
        <f>_xll.qlInterpolationInterpolate(B6Minterpolation,R53,TRUE)</f>
        <v>5.969845518905656E-3</v>
      </c>
    </row>
    <row r="54" spans="5:19" x14ac:dyDescent="0.2">
      <c r="R54" s="27">
        <f>_xll.qlCalendarAdvance(Calendar,R53,"1D","f")</f>
        <v>42802</v>
      </c>
      <c r="S54" s="68">
        <f>_xll.qlInterpolationInterpolate(B6Minterpolation,R54,TRUE)</f>
        <v>5.9692139341523042E-3</v>
      </c>
    </row>
    <row r="55" spans="5:19" x14ac:dyDescent="0.2">
      <c r="R55" s="27">
        <f>_xll.qlCalendarAdvance(Calendar,R54,"1D","f")</f>
        <v>42803</v>
      </c>
      <c r="S55" s="68">
        <f>_xll.qlInterpolationInterpolate(B6Minterpolation,R55,TRUE)</f>
        <v>5.9685250856001014E-3</v>
      </c>
    </row>
    <row r="56" spans="5:19" x14ac:dyDescent="0.2">
      <c r="R56" s="27">
        <f>_xll.qlCalendarAdvance(Calendar,R55,"1D","f")</f>
        <v>42804</v>
      </c>
      <c r="S56" s="68">
        <f>_xll.qlInterpolationInterpolate(B6Minterpolation,R56,TRUE)</f>
        <v>5.9677723711213521E-3</v>
      </c>
    </row>
    <row r="57" spans="5:19" x14ac:dyDescent="0.2">
      <c r="R57" s="27">
        <f>_xll.qlCalendarAdvance(Calendar,R56,"1D","f")</f>
        <v>42807</v>
      </c>
      <c r="S57" s="68">
        <f>_xll.qlInterpolationInterpolate(B6Minterpolation,R57,TRUE)</f>
        <v>5.9650650108488438E-3</v>
      </c>
    </row>
    <row r="58" spans="5:19" x14ac:dyDescent="0.2">
      <c r="R58" s="27">
        <f>_xll.qlCalendarAdvance(Calendar,R57,"1D","f")</f>
        <v>42808</v>
      </c>
      <c r="S58" s="68">
        <f>_xll.qlInterpolationInterpolate(B6Minterpolation,R58,TRUE)</f>
        <v>5.9639908113869305E-3</v>
      </c>
    </row>
    <row r="59" spans="5:19" x14ac:dyDescent="0.2">
      <c r="R59" s="27">
        <f>_xll.qlCalendarAdvance(Calendar,R58,"1D","f")</f>
        <v>42809</v>
      </c>
      <c r="S59" s="68">
        <f>_xll.qlInterpolationInterpolate(B6Minterpolation,R59,TRUE)</f>
        <v>5.9628197353599824E-3</v>
      </c>
    </row>
    <row r="60" spans="5:19" x14ac:dyDescent="0.2">
      <c r="R60" s="27">
        <f>_xll.qlCalendarAdvance(Calendar,R59,"1D","f")</f>
        <v>42810</v>
      </c>
      <c r="S60" s="68">
        <f>_xll.qlInterpolationInterpolate(B6Minterpolation,R60,TRUE)</f>
        <v>5.9615451806403034E-3</v>
      </c>
    </row>
    <row r="61" spans="5:19" x14ac:dyDescent="0.2">
      <c r="R61" s="27">
        <f>_xll.qlCalendarAdvance(Calendar,R60,"1D","f")</f>
        <v>42811</v>
      </c>
      <c r="S61" s="68">
        <f>_xll.qlInterpolationInterpolate(B6Minterpolation,R61,TRUE)</f>
        <v>5.9601605451001958E-3</v>
      </c>
    </row>
    <row r="62" spans="5:19" x14ac:dyDescent="0.2">
      <c r="R62" s="27">
        <f>_xll.qlCalendarAdvance(Calendar,R61,"1D","f")</f>
        <v>42814</v>
      </c>
      <c r="S62" s="68">
        <f>_xll.qlInterpolationInterpolate(B6Minterpolation,R62,TRUE)</f>
        <v>5.955280132280325E-3</v>
      </c>
    </row>
    <row r="63" spans="5:19" x14ac:dyDescent="0.2">
      <c r="R63" s="27">
        <f>_xll.qlCalendarAdvance(Calendar,R62,"1D","f")</f>
        <v>42815</v>
      </c>
      <c r="S63" s="68">
        <f>_xll.qlInterpolationInterpolate(B6Minterpolation,R63,TRUE)</f>
        <v>5.9533891521815277E-3</v>
      </c>
    </row>
    <row r="64" spans="5:19" x14ac:dyDescent="0.2">
      <c r="R64" s="27">
        <f>_xll.qlCalendarAdvance(Calendar,R63,"1D","f")</f>
        <v>42816</v>
      </c>
      <c r="S64" s="68">
        <f>_xll.qlInterpolationInterpolate(B6Minterpolation,R64,TRUE)</f>
        <v>5.9513550806238151E-3</v>
      </c>
    </row>
    <row r="65" spans="18:19" x14ac:dyDescent="0.2">
      <c r="R65" s="27">
        <f>_xll.qlCalendarAdvance(Calendar,R64,"1D","f")</f>
        <v>42817</v>
      </c>
      <c r="S65" s="68">
        <f>_xll.qlInterpolationInterpolate(B6Minterpolation,R65,TRUE)</f>
        <v>5.949173824376648E-3</v>
      </c>
    </row>
    <row r="66" spans="18:19" x14ac:dyDescent="0.2">
      <c r="R66" s="27">
        <f>_xll.qlCalendarAdvance(Calendar,R65,"1D","f")</f>
        <v>42818</v>
      </c>
      <c r="S66" s="68">
        <f>_xll.qlInterpolationInterpolate(B6Minterpolation,R66,TRUE)</f>
        <v>5.9468513257981241E-3</v>
      </c>
    </row>
    <row r="67" spans="18:19" x14ac:dyDescent="0.2">
      <c r="R67" s="27">
        <f>_xll.qlCalendarAdvance(Calendar,R66,"1D","f")</f>
        <v>42821</v>
      </c>
      <c r="S67" s="68">
        <f>_xll.qlInterpolationInterpolate(B6Minterpolation,R67,TRUE)</f>
        <v>5.9391208886269706E-3</v>
      </c>
    </row>
    <row r="68" spans="18:19" x14ac:dyDescent="0.2">
      <c r="R68" s="27">
        <f>_xll.qlCalendarAdvance(Calendar,R67,"1D","f")</f>
        <v>42822</v>
      </c>
      <c r="S68" s="68">
        <f>_xll.qlInterpolationInterpolate(B6Minterpolation,R68,TRUE)</f>
        <v>5.9363179332755775E-3</v>
      </c>
    </row>
    <row r="69" spans="18:19" x14ac:dyDescent="0.2">
      <c r="R69" s="27">
        <f>_xll.qlCalendarAdvance(Calendar,R68,"1D","f")</f>
        <v>42823</v>
      </c>
      <c r="S69" s="68">
        <f>_xll.qlInterpolationInterpolate(B6Minterpolation,R69,TRUE)</f>
        <v>5.9334159918691077E-3</v>
      </c>
    </row>
    <row r="70" spans="18:19" x14ac:dyDescent="0.2">
      <c r="R70" s="27">
        <f>_xll.qlCalendarAdvance(Calendar,R69,"1D","f")</f>
        <v>42824</v>
      </c>
      <c r="S70" s="68">
        <f>_xll.qlInterpolationInterpolate(B6Minterpolation,R70,TRUE)</f>
        <v>5.930423515662816E-3</v>
      </c>
    </row>
    <row r="71" spans="18:19" x14ac:dyDescent="0.2">
      <c r="R71" s="27">
        <f>_xll.qlCalendarAdvance(Calendar,R70,"1D","f")</f>
        <v>42825</v>
      </c>
      <c r="S71" s="68">
        <f>_xll.qlInterpolationInterpolate(B6Minterpolation,R71,TRUE)</f>
        <v>5.9273489559119596E-3</v>
      </c>
    </row>
    <row r="72" spans="18:19" x14ac:dyDescent="0.2">
      <c r="R72" s="27">
        <f>_xll.qlCalendarAdvance(Calendar,R71,"1D","f")</f>
        <v>42828</v>
      </c>
      <c r="S72" s="68">
        <f>_xll.qlInterpolationInterpolate(B6Minterpolation,R72,TRUE)</f>
        <v>5.9177172879445548E-3</v>
      </c>
    </row>
    <row r="73" spans="18:19" x14ac:dyDescent="0.2">
      <c r="R73" s="27">
        <f>_xll.qlCalendarAdvance(Calendar,R72,"1D","f")</f>
        <v>42829</v>
      </c>
      <c r="S73" s="68">
        <f>_xll.qlInterpolationInterpolate(B6Minterpolation,R73,TRUE)</f>
        <v>5.9143989065679956E-3</v>
      </c>
    </row>
    <row r="74" spans="18:19" x14ac:dyDescent="0.2">
      <c r="R74" s="27">
        <f>_xll.qlCalendarAdvance(Calendar,R73,"1D","f")</f>
        <v>42830</v>
      </c>
      <c r="S74" s="68">
        <f>_xll.qlInterpolationInterpolate(B6Minterpolation,R74,TRUE)</f>
        <v>5.91104069792315E-3</v>
      </c>
    </row>
    <row r="75" spans="18:19" x14ac:dyDescent="0.2">
      <c r="R75" s="27">
        <f>_xll.qlCalendarAdvance(Calendar,R74,"1D","f")</f>
        <v>42831</v>
      </c>
      <c r="S75" s="68">
        <f>_xll.qlInterpolationInterpolate(B6Minterpolation,R75,TRUE)</f>
        <v>5.9076511132652746E-3</v>
      </c>
    </row>
    <row r="76" spans="18:19" x14ac:dyDescent="0.2">
      <c r="R76" s="27">
        <f>_xll.qlCalendarAdvance(Calendar,R75,"1D","f")</f>
        <v>42832</v>
      </c>
      <c r="S76" s="68">
        <f>_xll.qlInterpolationInterpolate(B6Minterpolation,R76,TRUE)</f>
        <v>5.9042386038496257E-3</v>
      </c>
    </row>
    <row r="77" spans="18:19" x14ac:dyDescent="0.2">
      <c r="R77" s="27">
        <f>_xll.qlCalendarAdvance(Calendar,R76,"1D","f")</f>
        <v>42835</v>
      </c>
      <c r="S77" s="68">
        <f>_xll.qlInterpolationInterpolate(B6Minterpolation,R77,TRUE)</f>
        <v>5.8939480396085937E-3</v>
      </c>
    </row>
    <row r="78" spans="18:19" x14ac:dyDescent="0.2">
      <c r="R78" s="27">
        <f>_xll.qlCalendarAdvance(Calendar,R77,"1D","f")</f>
        <v>42836</v>
      </c>
      <c r="S78" s="68">
        <f>_xll.qlInterpolationInterpolate(B6Minterpolation,R78,TRUE)</f>
        <v>5.8905283437144075E-3</v>
      </c>
    </row>
    <row r="79" spans="18:19" x14ac:dyDescent="0.2">
      <c r="R79" s="27">
        <f>_xll.qlCalendarAdvance(Calendar,R78,"1D","f")</f>
        <v>42837</v>
      </c>
      <c r="S79" s="68">
        <f>_xll.qlInterpolationInterpolate(B6Minterpolation,R79,TRUE)</f>
        <v>5.887127979338728E-3</v>
      </c>
    </row>
    <row r="80" spans="18:19" x14ac:dyDescent="0.2">
      <c r="R80" s="27">
        <f>_xll.qlCalendarAdvance(Calendar,R79,"1D","f")</f>
        <v>42838</v>
      </c>
      <c r="S80" s="68">
        <f>_xll.qlInterpolationInterpolate(B6Minterpolation,R80,TRUE)</f>
        <v>5.8837553977368097E-3</v>
      </c>
    </row>
    <row r="81" spans="18:19" x14ac:dyDescent="0.2">
      <c r="R81" s="27">
        <f>_xll.qlCalendarAdvance(Calendar,R80,"1D","f")</f>
        <v>42843</v>
      </c>
      <c r="S81" s="68">
        <f>_xll.qlInterpolationInterpolate(B6Minterpolation,R81,TRUE)</f>
        <v>5.8676050252676002E-3</v>
      </c>
    </row>
    <row r="82" spans="18:19" x14ac:dyDescent="0.2">
      <c r="R82" s="27">
        <f>_xll.qlCalendarAdvance(Calendar,R81,"1D","f")</f>
        <v>42844</v>
      </c>
      <c r="S82" s="68">
        <f>_xll.qlInterpolationInterpolate(B6Minterpolation,R82,TRUE)</f>
        <v>5.8645766166686257E-3</v>
      </c>
    </row>
    <row r="83" spans="18:19" x14ac:dyDescent="0.2">
      <c r="R83" s="27">
        <f>_xll.qlCalendarAdvance(Calendar,R82,"1D","f")</f>
        <v>42845</v>
      </c>
      <c r="S83" s="68">
        <f>_xll.qlInterpolationInterpolate(B6Minterpolation,R83,TRUE)</f>
        <v>5.8616351496302054E-3</v>
      </c>
    </row>
    <row r="84" spans="18:19" x14ac:dyDescent="0.2">
      <c r="R84" s="27">
        <f>_xll.qlCalendarAdvance(Calendar,R83,"1D","f")</f>
        <v>42846</v>
      </c>
      <c r="S84" s="68">
        <f>_xll.qlInterpolationInterpolate(B6Minterpolation,R84,TRUE)</f>
        <v>5.8587890754075939E-3</v>
      </c>
    </row>
    <row r="85" spans="18:19" x14ac:dyDescent="0.2">
      <c r="R85" s="27">
        <f>_xll.qlCalendarAdvance(Calendar,R84,"1D","f")</f>
        <v>42849</v>
      </c>
      <c r="S85" s="68">
        <f>_xll.qlInterpolationInterpolate(B6Minterpolation,R85,TRUE)</f>
        <v>5.8509077221871736E-3</v>
      </c>
    </row>
    <row r="86" spans="18:19" x14ac:dyDescent="0.2">
      <c r="R86" s="27">
        <f>_xll.qlCalendarAdvance(Calendar,R85,"1D","f")</f>
        <v>42850</v>
      </c>
      <c r="S86" s="68">
        <f>_xll.qlInterpolationInterpolate(B6Minterpolation,R86,TRUE)</f>
        <v>5.8485256617596187E-3</v>
      </c>
    </row>
    <row r="87" spans="18:19" x14ac:dyDescent="0.2">
      <c r="R87" s="27">
        <f>_xll.qlCalendarAdvance(Calendar,R86,"1D","f")</f>
        <v>42851</v>
      </c>
      <c r="S87" s="68">
        <f>_xll.qlInterpolationInterpolate(B6Minterpolation,R87,TRUE)</f>
        <v>5.8462688302997161E-3</v>
      </c>
    </row>
    <row r="88" spans="18:19" x14ac:dyDescent="0.2">
      <c r="R88" s="27">
        <f>_xll.qlCalendarAdvance(Calendar,R87,"1D","f")</f>
        <v>42852</v>
      </c>
      <c r="S88" s="68">
        <f>_xll.qlInterpolationInterpolate(B6Minterpolation,R88,TRUE)</f>
        <v>5.8441332589382862E-3</v>
      </c>
    </row>
    <row r="89" spans="18:19" x14ac:dyDescent="0.2">
      <c r="R89" s="27">
        <f>_xll.qlCalendarAdvance(Calendar,R88,"1D","f")</f>
        <v>42853</v>
      </c>
      <c r="S89" s="68">
        <f>_xll.qlInterpolationInterpolate(B6Minterpolation,R89,TRUE)</f>
        <v>5.8421149788061479E-3</v>
      </c>
    </row>
    <row r="90" spans="18:19" x14ac:dyDescent="0.2">
      <c r="R90" s="27">
        <f>_xll.qlCalendarAdvance(Calendar,R89,"1D","f")</f>
        <v>42857</v>
      </c>
      <c r="S90" s="68">
        <f>_xll.qlInterpolationInterpolate(B6Minterpolation,R90,TRUE)</f>
        <v>5.8351353931869075E-3</v>
      </c>
    </row>
    <row r="91" spans="18:19" x14ac:dyDescent="0.2">
      <c r="R91" s="27">
        <f>_xll.qlCalendarAdvance(Calendar,R90,"1D","f")</f>
        <v>42858</v>
      </c>
      <c r="S91" s="68">
        <f>_xll.qlInterpolationInterpolate(B6Minterpolation,R91,TRUE)</f>
        <v>5.8336440361635242E-3</v>
      </c>
    </row>
    <row r="92" spans="18:19" x14ac:dyDescent="0.2">
      <c r="R92" s="27">
        <f>_xll.qlCalendarAdvance(Calendar,R91,"1D","f")</f>
        <v>42859</v>
      </c>
      <c r="S92" s="68">
        <f>_xll.qlInterpolationInterpolate(B6Minterpolation,R92,TRUE)</f>
        <v>5.8322461571543504E-3</v>
      </c>
    </row>
    <row r="93" spans="18:19" x14ac:dyDescent="0.2">
      <c r="R93" s="27">
        <f>_xll.qlCalendarAdvance(Calendar,R92,"1D","f")</f>
        <v>42860</v>
      </c>
      <c r="S93" s="68">
        <f>_xll.qlInterpolationInterpolate(B6Minterpolation,R93,TRUE)</f>
        <v>5.8309377872902074E-3</v>
      </c>
    </row>
    <row r="94" spans="18:19" x14ac:dyDescent="0.2">
      <c r="R94" s="27">
        <f>_xll.qlCalendarAdvance(Calendar,R93,"1D","f")</f>
        <v>42863</v>
      </c>
      <c r="S94" s="68">
        <f>_xll.qlInterpolationInterpolate(B6Minterpolation,R94,TRUE)</f>
        <v>5.827510043876152E-3</v>
      </c>
    </row>
    <row r="95" spans="18:19" x14ac:dyDescent="0.2">
      <c r="R95" s="27">
        <f>_xll.qlCalendarAdvance(Calendar,R94,"1D","f")</f>
        <v>42864</v>
      </c>
      <c r="S95" s="68">
        <f>_xll.qlInterpolationInterpolate(B6Minterpolation,R95,TRUE)</f>
        <v>5.8265200219003244E-3</v>
      </c>
    </row>
    <row r="96" spans="18:19" x14ac:dyDescent="0.2">
      <c r="R96" s="27">
        <f>_xll.qlCalendarAdvance(Calendar,R95,"1D","f")</f>
        <v>42865</v>
      </c>
      <c r="S96" s="68">
        <f>_xll.qlInterpolationInterpolate(B6Minterpolation,R96,TRUE)</f>
        <v>5.825599664723625E-3</v>
      </c>
    </row>
    <row r="97" spans="18:19" x14ac:dyDescent="0.2">
      <c r="R97" s="27">
        <f>_xll.qlCalendarAdvance(Calendar,R96,"1D","f")</f>
        <v>42866</v>
      </c>
      <c r="S97" s="68">
        <f>_xll.qlInterpolationInterpolate(B6Minterpolation,R97,TRUE)</f>
        <v>5.8247450034768734E-3</v>
      </c>
    </row>
    <row r="98" spans="18:19" x14ac:dyDescent="0.2">
      <c r="R98" s="27">
        <f>_xll.qlCalendarAdvance(Calendar,R97,"1D","f")</f>
        <v>42867</v>
      </c>
      <c r="S98" s="68">
        <f>_xll.qlInterpolationInterpolate(B6Minterpolation,R98,TRUE)</f>
        <v>5.8239520692908902E-3</v>
      </c>
    </row>
    <row r="99" spans="18:19" x14ac:dyDescent="0.2">
      <c r="R99" s="27">
        <f>_xll.qlCalendarAdvance(Calendar,R98,"1D","f")</f>
        <v>42870</v>
      </c>
      <c r="S99" s="68">
        <f>_xll.qlInterpolationInterpolate(B6Minterpolation,R99,TRUE)</f>
        <v>5.8219039404057401E-3</v>
      </c>
    </row>
    <row r="100" spans="18:19" x14ac:dyDescent="0.2">
      <c r="R100" s="27">
        <f>_xll.qlCalendarAdvance(Calendar,R99,"1D","f")</f>
        <v>42871</v>
      </c>
      <c r="S100" s="68">
        <f>_xll.qlInterpolationInterpolate(B6Minterpolation,R100,TRUE)</f>
        <v>5.8213182257710232E-3</v>
      </c>
    </row>
    <row r="101" spans="18:19" x14ac:dyDescent="0.2">
      <c r="R101" s="27">
        <f>_xll.qlCalendarAdvance(Calendar,R100,"1D","f")</f>
        <v>42872</v>
      </c>
      <c r="S101" s="68">
        <f>_xll.qlInterpolationInterpolate(B6Minterpolation,R101,TRUE)</f>
        <v>5.8207743938511729E-3</v>
      </c>
    </row>
    <row r="102" spans="18:19" x14ac:dyDescent="0.2">
      <c r="R102" s="27">
        <f>_xll.qlCalendarAdvance(Calendar,R101,"1D","f")</f>
        <v>42873</v>
      </c>
      <c r="S102" s="68">
        <f>_xll.qlInterpolationInterpolate(B6Minterpolation,R102,TRUE)</f>
        <v>5.820268475777008E-3</v>
      </c>
    </row>
    <row r="103" spans="18:19" x14ac:dyDescent="0.2">
      <c r="R103" s="27">
        <f>_xll.qlCalendarAdvance(Calendar,R102,"1D","f")</f>
        <v>42874</v>
      </c>
      <c r="S103" s="68">
        <f>_xll.qlInterpolationInterpolate(B6Minterpolation,R103,TRUE)</f>
        <v>5.8197965026793481E-3</v>
      </c>
    </row>
    <row r="104" spans="18:19" x14ac:dyDescent="0.2">
      <c r="R104" s="27">
        <f>_xll.qlCalendarAdvance(Calendar,R103,"1D","f")</f>
        <v>42877</v>
      </c>
      <c r="S104" s="68">
        <f>_xll.qlInterpolationInterpolate(B6Minterpolation,R104,TRUE)</f>
        <v>5.8185445645535985E-3</v>
      </c>
    </row>
    <row r="105" spans="18:19" x14ac:dyDescent="0.2">
      <c r="R105" s="27">
        <f>_xll.qlCalendarAdvance(Calendar,R104,"1D","f")</f>
        <v>42878</v>
      </c>
      <c r="S105" s="68">
        <f>_xll.qlInterpolationInterpolate(B6Minterpolation,R105,TRUE)</f>
        <v>5.8181689228789524E-3</v>
      </c>
    </row>
    <row r="106" spans="18:19" x14ac:dyDescent="0.2">
      <c r="R106" s="27">
        <f>_xll.qlCalendarAdvance(Calendar,R105,"1D","f")</f>
        <v>42879</v>
      </c>
      <c r="S106" s="68">
        <f>_xll.qlInterpolationInterpolate(B6Minterpolation,R106,TRUE)</f>
        <v>5.8178102957857965E-3</v>
      </c>
    </row>
    <row r="107" spans="18:19" x14ac:dyDescent="0.2">
      <c r="R107" s="27">
        <f>_xll.qlCalendarAdvance(Calendar,R106,"1D","f")</f>
        <v>42880</v>
      </c>
      <c r="S107" s="68">
        <f>_xll.qlInterpolationInterpolate(B6Minterpolation,R107,TRUE)</f>
        <v>5.8174683647048957E-3</v>
      </c>
    </row>
    <row r="108" spans="18:19" x14ac:dyDescent="0.2">
      <c r="R108" s="27">
        <f>_xll.qlCalendarAdvance(Calendar,R107,"1D","f")</f>
        <v>42881</v>
      </c>
      <c r="S108" s="68">
        <f>_xll.qlInterpolationInterpolate(B6Minterpolation,R108,TRUE)</f>
        <v>5.8171428110670165E-3</v>
      </c>
    </row>
    <row r="109" spans="18:19" x14ac:dyDescent="0.2">
      <c r="R109" s="27">
        <f>_xll.qlCalendarAdvance(Calendar,R108,"1D","f")</f>
        <v>42885</v>
      </c>
      <c r="S109" s="68">
        <f>_xll.qlInterpolationInterpolate(B6Minterpolation,R109,TRUE)</f>
        <v>5.8159979995610084E-3</v>
      </c>
    </row>
    <row r="110" spans="18:19" x14ac:dyDescent="0.2">
      <c r="R110" s="27">
        <f>_xll.qlCalendarAdvance(Calendar,R109,"1D","f")</f>
        <v>42886</v>
      </c>
      <c r="S110" s="68">
        <f>_xll.qlInterpolationInterpolate(B6Minterpolation,R110,TRUE)</f>
        <v>5.8157495545997102E-3</v>
      </c>
    </row>
    <row r="111" spans="18:19" x14ac:dyDescent="0.2">
      <c r="R111" s="27">
        <f>_xll.qlCalendarAdvance(Calendar,R110,"1D","f")</f>
        <v>42887</v>
      </c>
      <c r="S111" s="68">
        <f>_xll.qlInterpolationInterpolate(B6Minterpolation,R111,TRUE)</f>
        <v>5.8155155756660229E-3</v>
      </c>
    </row>
    <row r="112" spans="18:19" x14ac:dyDescent="0.2">
      <c r="R112" s="27">
        <f>_xll.qlCalendarAdvance(Calendar,R111,"1D","f")</f>
        <v>42888</v>
      </c>
      <c r="S112" s="68">
        <f>_xll.qlInterpolationInterpolate(B6Minterpolation,R112,TRUE)</f>
        <v>5.8152957441907132E-3</v>
      </c>
    </row>
    <row r="113" spans="18:19" x14ac:dyDescent="0.2">
      <c r="R113" s="27">
        <f>_xll.qlCalendarAdvance(Calendar,R112,"1D","f")</f>
        <v>42891</v>
      </c>
      <c r="S113" s="68">
        <f>_xll.qlInterpolationInterpolate(B6Minterpolation,R113,TRUE)</f>
        <v>5.8147179488226945E-3</v>
      </c>
    </row>
    <row r="114" spans="18:19" x14ac:dyDescent="0.2">
      <c r="R114" s="27">
        <f>_xll.qlCalendarAdvance(Calendar,R113,"1D","f")</f>
        <v>42892</v>
      </c>
      <c r="S114" s="68">
        <f>_xll.qlInterpolationInterpolate(B6Minterpolation,R114,TRUE)</f>
        <v>5.8145515214885427E-3</v>
      </c>
    </row>
    <row r="115" spans="18:19" x14ac:dyDescent="0.2">
      <c r="R115" s="27">
        <f>_xll.qlCalendarAdvance(Calendar,R114,"1D","f")</f>
        <v>42893</v>
      </c>
      <c r="S115" s="68">
        <f>_xll.qlInterpolationInterpolate(B6Minterpolation,R115,TRUE)</f>
        <v>5.8143976487665932E-3</v>
      </c>
    </row>
    <row r="116" spans="18:19" x14ac:dyDescent="0.2">
      <c r="R116" s="27">
        <f>_xll.qlCalendarAdvance(Calendar,R115,"1D","f")</f>
        <v>42894</v>
      </c>
      <c r="S116" s="68">
        <f>_xll.qlInterpolationInterpolate(B6Minterpolation,R116,TRUE)</f>
        <v>5.8142560120876116E-3</v>
      </c>
    </row>
    <row r="117" spans="18:19" x14ac:dyDescent="0.2">
      <c r="R117" s="27">
        <f>_xll.qlCalendarAdvance(Calendar,R116,"1D","f")</f>
        <v>42895</v>
      </c>
      <c r="S117" s="68">
        <f>_xll.qlInterpolationInterpolate(B6Minterpolation,R117,TRUE)</f>
        <v>5.8141262928823626E-3</v>
      </c>
    </row>
    <row r="118" spans="18:19" x14ac:dyDescent="0.2">
      <c r="R118" s="27">
        <f>_xll.qlCalendarAdvance(Calendar,R117,"1D","f")</f>
        <v>42898</v>
      </c>
      <c r="S118" s="68">
        <f>_xll.qlInterpolationInterpolate(B6Minterpolation,R118,TRUE)</f>
        <v>5.813805454416664E-3</v>
      </c>
    </row>
    <row r="119" spans="18:19" x14ac:dyDescent="0.2">
      <c r="R119" s="27">
        <f>_xll.qlCalendarAdvance(Calendar,R118,"1D","f")</f>
        <v>42899</v>
      </c>
      <c r="S119" s="68">
        <f>_xll.qlInterpolationInterpolate(B6Minterpolation,R119,TRUE)</f>
        <v>5.8137202194139979E-3</v>
      </c>
    </row>
    <row r="120" spans="18:19" x14ac:dyDescent="0.2">
      <c r="R120" s="27">
        <f>_xll.qlCalendarAdvance(Calendar,R119,"1D","f")</f>
        <v>42900</v>
      </c>
      <c r="S120" s="68">
        <f>_xll.qlInterpolationInterpolate(B6Minterpolation,R120,TRUE)</f>
        <v>5.8136453090388901E-3</v>
      </c>
    </row>
    <row r="121" spans="18:19" x14ac:dyDescent="0.2">
      <c r="R121" s="27">
        <f>_xll.qlCalendarAdvance(Calendar,R120,"1D","f")</f>
        <v>42901</v>
      </c>
      <c r="S121" s="68">
        <f>_xll.qlInterpolationInterpolate(B6Minterpolation,R121,TRUE)</f>
        <v>5.8135804047221053E-3</v>
      </c>
    </row>
    <row r="122" spans="18:19" x14ac:dyDescent="0.2">
      <c r="R122" s="27">
        <f>_xll.qlCalendarAdvance(Calendar,R121,"1D","f")</f>
        <v>42902</v>
      </c>
      <c r="S122" s="68">
        <f>_xll.qlInterpolationInterpolate(B6Minterpolation,R122,TRUE)</f>
        <v>5.81352518789441E-3</v>
      </c>
    </row>
    <row r="123" spans="18:19" x14ac:dyDescent="0.2">
      <c r="R123" s="27">
        <f>_xll.qlCalendarAdvance(Calendar,R122,"1D","f")</f>
        <v>42905</v>
      </c>
      <c r="S123" s="68">
        <f>_xll.qlInterpolationInterpolate(B6Minterpolation,R123,TRUE)</f>
        <v>5.8134144766535077E-3</v>
      </c>
    </row>
    <row r="124" spans="18:19" x14ac:dyDescent="0.2">
      <c r="R124" s="27">
        <f>_xll.qlCalendarAdvance(Calendar,R123,"1D","f")</f>
        <v>42906</v>
      </c>
      <c r="S124" s="68">
        <f>_xll.qlInterpolationInterpolate(B6Minterpolation,R124,TRUE)</f>
        <v>5.8133948240898185E-3</v>
      </c>
    </row>
    <row r="125" spans="18:19" x14ac:dyDescent="0.2">
      <c r="R125" s="27">
        <f>_xll.qlCalendarAdvance(Calendar,R124,"1D","f")</f>
        <v>42907</v>
      </c>
      <c r="S125" s="68">
        <f>_xll.qlInterpolationInterpolate(B6Minterpolation,R125,TRUE)</f>
        <v>5.8133832661690444E-3</v>
      </c>
    </row>
    <row r="126" spans="18:19" x14ac:dyDescent="0.2">
      <c r="R126" s="27">
        <f>_xll.qlCalendarAdvance(Calendar,R125,"1D","f")</f>
        <v>42908</v>
      </c>
      <c r="S126" s="68">
        <f>_xll.qlInterpolationInterpolate(B6Minterpolation,R126,TRUE)</f>
        <v>5.8133794843219493E-3</v>
      </c>
    </row>
    <row r="127" spans="18:19" x14ac:dyDescent="0.2">
      <c r="R127" s="27">
        <f>_xll.qlCalendarAdvance(Calendar,R126,"1D","f")</f>
        <v>42909</v>
      </c>
      <c r="S127" s="68">
        <f>_xll.qlInterpolationInterpolate(B6Minterpolation,R127,TRUE)</f>
        <v>5.8133820480764297E-3</v>
      </c>
    </row>
    <row r="128" spans="18:19" x14ac:dyDescent="0.2">
      <c r="R128" s="27">
        <f>_xll.qlCalendarAdvance(Calendar,R127,"1D","f")</f>
        <v>42912</v>
      </c>
      <c r="S128" s="68">
        <f>_xll.qlInterpolationInterpolate(B6Minterpolation,R128,TRUE)</f>
        <v>5.8134341694880583E-3</v>
      </c>
    </row>
    <row r="129" spans="18:19" x14ac:dyDescent="0.2">
      <c r="R129" s="27">
        <f>_xll.qlCalendarAdvance(Calendar,R128,"1D","f")</f>
        <v>42913</v>
      </c>
      <c r="S129" s="68">
        <f>_xll.qlInterpolationInterpolate(B6Minterpolation,R129,TRUE)</f>
        <v>5.8134720471306762E-3</v>
      </c>
    </row>
    <row r="130" spans="18:19" x14ac:dyDescent="0.2">
      <c r="R130" s="27">
        <f>_xll.qlCalendarAdvance(Calendar,R129,"1D","f")</f>
        <v>42914</v>
      </c>
      <c r="S130" s="68">
        <f>_xll.qlInterpolationInterpolate(B6Minterpolation,R130,TRUE)</f>
        <v>5.8135230235873371E-3</v>
      </c>
    </row>
    <row r="131" spans="18:19" x14ac:dyDescent="0.2">
      <c r="R131" s="27">
        <f>_xll.qlCalendarAdvance(Calendar,R130,"1D","f")</f>
        <v>42915</v>
      </c>
      <c r="S131" s="68">
        <f>_xll.qlInterpolationInterpolate(B6Minterpolation,R131,TRUE)</f>
        <v>5.8135888069948448E-3</v>
      </c>
    </row>
    <row r="132" spans="18:19" x14ac:dyDescent="0.2">
      <c r="R132" s="27">
        <f>_xll.qlCalendarAdvance(Calendar,R131,"1D","f")</f>
        <v>42916</v>
      </c>
      <c r="S132" s="68">
        <f>_xll.qlInterpolationInterpolate(B6Minterpolation,R132,TRUE)</f>
        <v>5.8136711054900024E-3</v>
      </c>
    </row>
    <row r="133" spans="18:19" x14ac:dyDescent="0.2">
      <c r="R133" s="27">
        <f>_xll.qlCalendarAdvance(Calendar,R132,"1D","f")</f>
        <v>42919</v>
      </c>
      <c r="S133" s="68">
        <f>_xll.qlInterpolationInterpolate(B6Minterpolation,R133,TRUE)</f>
        <v>5.8140341728694115E-3</v>
      </c>
    </row>
    <row r="134" spans="18:19" x14ac:dyDescent="0.2">
      <c r="R134" s="27">
        <f>_xll.qlCalendarAdvance(Calendar,R133,"1D","f")</f>
        <v>42920</v>
      </c>
      <c r="S134" s="68">
        <f>_xll.qlInterpolationInterpolate(B6Minterpolation,R134,TRUE)</f>
        <v>5.8141996130832048E-3</v>
      </c>
    </row>
    <row r="135" spans="18:19" x14ac:dyDescent="0.2">
      <c r="R135" s="27">
        <f>_xll.qlCalendarAdvance(Calendar,R134,"1D","f")</f>
        <v>42921</v>
      </c>
      <c r="S135" s="68">
        <f>_xll.qlInterpolationInterpolate(B6Minterpolation,R135,TRUE)</f>
        <v>5.8143901090686664E-3</v>
      </c>
    </row>
    <row r="136" spans="18:19" x14ac:dyDescent="0.2">
      <c r="R136" s="27">
        <f>_xll.qlCalendarAdvance(Calendar,R135,"1D","f")</f>
        <v>42922</v>
      </c>
      <c r="S136" s="68">
        <f>_xll.qlInterpolationInterpolate(B6Minterpolation,R136,TRUE)</f>
        <v>5.8146073689625986E-3</v>
      </c>
    </row>
    <row r="137" spans="18:19" x14ac:dyDescent="0.2">
      <c r="R137" s="27">
        <f>_xll.qlCalendarAdvance(Calendar,R136,"1D","f")</f>
        <v>42923</v>
      </c>
      <c r="S137" s="68">
        <f>_xll.qlInterpolationInterpolate(B6Minterpolation,R137,TRUE)</f>
        <v>5.814853100901806E-3</v>
      </c>
    </row>
    <row r="138" spans="18:19" x14ac:dyDescent="0.2">
      <c r="R138" s="27">
        <f>_xll.qlCalendarAdvance(Calendar,R137,"1D","f")</f>
        <v>42926</v>
      </c>
      <c r="S138" s="68">
        <f>_xll.qlInterpolationInterpolate(B6Minterpolation,R138,TRUE)</f>
        <v>5.8157782103591118E-3</v>
      </c>
    </row>
    <row r="139" spans="18:19" x14ac:dyDescent="0.2">
      <c r="R139" s="27">
        <f>_xll.qlCalendarAdvance(Calendar,R138,"1D","f")</f>
        <v>42927</v>
      </c>
      <c r="S139" s="68">
        <f>_xll.qlInterpolationInterpolate(B6Minterpolation,R139,TRUE)</f>
        <v>5.816154911847453E-3</v>
      </c>
    </row>
    <row r="140" spans="18:19" x14ac:dyDescent="0.2">
      <c r="R140" s="27">
        <f>_xll.qlCalendarAdvance(Calendar,R139,"1D","f")</f>
        <v>42928</v>
      </c>
      <c r="S140" s="68">
        <f>_xll.qlInterpolationInterpolate(B6Minterpolation,R140,TRUE)</f>
        <v>5.8165686260650863E-3</v>
      </c>
    </row>
    <row r="141" spans="18:19" x14ac:dyDescent="0.2">
      <c r="R141" s="27">
        <f>_xll.qlCalendarAdvance(Calendar,R140,"1D","f")</f>
        <v>42929</v>
      </c>
      <c r="S141" s="68">
        <f>_xll.qlInterpolationInterpolate(B6Minterpolation,R141,TRUE)</f>
        <v>5.8170210611488164E-3</v>
      </c>
    </row>
    <row r="142" spans="18:19" x14ac:dyDescent="0.2">
      <c r="R142" s="27">
        <f>_xll.qlCalendarAdvance(Calendar,R141,"1D","f")</f>
        <v>42930</v>
      </c>
      <c r="S142" s="68">
        <f>_xll.qlInterpolationInterpolate(B6Minterpolation,R142,TRUE)</f>
        <v>5.8175139252354454E-3</v>
      </c>
    </row>
    <row r="143" spans="18:19" x14ac:dyDescent="0.2">
      <c r="R143" s="27">
        <f>_xll.qlCalendarAdvance(Calendar,R142,"1D","f")</f>
        <v>42933</v>
      </c>
      <c r="S143" s="68">
        <f>_xll.qlInterpolationInterpolate(B6Minterpolation,R143,TRUE)</f>
        <v>5.8192521728807622E-3</v>
      </c>
    </row>
    <row r="144" spans="18:19" x14ac:dyDescent="0.2">
      <c r="R144" s="27">
        <f>_xll.qlCalendarAdvance(Calendar,R143,"1D","f")</f>
        <v>42934</v>
      </c>
      <c r="S144" s="68">
        <f>_xll.qlInterpolationInterpolate(B6Minterpolation,R144,TRUE)</f>
        <v>5.819923834347024E-3</v>
      </c>
    </row>
    <row r="145" spans="18:19" x14ac:dyDescent="0.2">
      <c r="R145" s="27">
        <f>_xll.qlCalendarAdvance(Calendar,R144,"1D","f")</f>
        <v>42935</v>
      </c>
      <c r="S145" s="68">
        <f>_xll.qlInterpolationInterpolate(B6Minterpolation,R145,TRUE)</f>
        <v>5.8206444655002016E-3</v>
      </c>
    </row>
    <row r="146" spans="18:19" x14ac:dyDescent="0.2">
      <c r="R146" s="27">
        <f>_xll.qlCalendarAdvance(Calendar,R145,"1D","f")</f>
        <v>42936</v>
      </c>
      <c r="S146" s="68">
        <f>_xll.qlInterpolationInterpolate(B6Minterpolation,R146,TRUE)</f>
        <v>5.8214157744771004E-3</v>
      </c>
    </row>
    <row r="147" spans="18:19" x14ac:dyDescent="0.2">
      <c r="R147" s="27">
        <f>_xll.qlCalendarAdvance(Calendar,R146,"1D","f")</f>
        <v>42937</v>
      </c>
      <c r="S147" s="68">
        <f>_xll.qlInterpolationInterpolate(B6Minterpolation,R147,TRUE)</f>
        <v>5.8222394694145228E-3</v>
      </c>
    </row>
    <row r="148" spans="18:19" x14ac:dyDescent="0.2">
      <c r="R148" s="27">
        <f>_xll.qlCalendarAdvance(Calendar,R147,"1D","f")</f>
        <v>42940</v>
      </c>
      <c r="S148" s="68">
        <f>_xll.qlInterpolationInterpolate(B6Minterpolation,R148,TRUE)</f>
        <v>5.8250419513579677E-3</v>
      </c>
    </row>
    <row r="149" spans="18:19" x14ac:dyDescent="0.2">
      <c r="R149" s="27">
        <f>_xll.qlCalendarAdvance(Calendar,R148,"1D","f")</f>
        <v>42941</v>
      </c>
      <c r="S149" s="68">
        <f>_xll.qlInterpolationInterpolate(B6Minterpolation,R149,TRUE)</f>
        <v>5.8260902254279358E-3</v>
      </c>
    </row>
    <row r="150" spans="18:19" x14ac:dyDescent="0.2">
      <c r="R150" s="27">
        <f>_xll.qlCalendarAdvance(Calendar,R149,"1D","f")</f>
        <v>42942</v>
      </c>
      <c r="S150" s="68">
        <f>_xll.qlInterpolationInterpolate(B6Minterpolation,R150,TRUE)</f>
        <v>5.8271885763532408E-3</v>
      </c>
    </row>
    <row r="151" spans="18:19" x14ac:dyDescent="0.2">
      <c r="R151" s="27">
        <f>_xll.qlCalendarAdvance(Calendar,R150,"1D","f")</f>
        <v>42943</v>
      </c>
      <c r="S151" s="68">
        <f>_xll.qlInterpolationInterpolate(B6Minterpolation,R151,TRUE)</f>
        <v>5.8283285758196296E-3</v>
      </c>
    </row>
    <row r="152" spans="18:19" x14ac:dyDescent="0.2">
      <c r="R152" s="27">
        <f>_xll.qlCalendarAdvance(Calendar,R151,"1D","f")</f>
        <v>42944</v>
      </c>
      <c r="S152" s="68">
        <f>_xll.qlInterpolationInterpolate(B6Minterpolation,R152,TRUE)</f>
        <v>5.8295017955128517E-3</v>
      </c>
    </row>
    <row r="153" spans="18:19" x14ac:dyDescent="0.2">
      <c r="R153" s="27">
        <f>_xll.qlCalendarAdvance(Calendar,R152,"1D","f")</f>
        <v>42947</v>
      </c>
      <c r="S153" s="68">
        <f>_xll.qlInterpolationInterpolate(B6Minterpolation,R153,TRUE)</f>
        <v>5.8331364928110082E-3</v>
      </c>
    </row>
    <row r="154" spans="18:19" x14ac:dyDescent="0.2">
      <c r="R154" s="27">
        <f>_xll.qlCalendarAdvance(Calendar,R153,"1D","f")</f>
        <v>42948</v>
      </c>
      <c r="S154" s="68">
        <f>_xll.qlInterpolationInterpolate(B6Minterpolation,R154,TRUE)</f>
        <v>5.8343583102690522E-3</v>
      </c>
    </row>
    <row r="155" spans="18:19" x14ac:dyDescent="0.2">
      <c r="R155" s="27">
        <f>_xll.qlCalendarAdvance(Calendar,R154,"1D","f")</f>
        <v>42949</v>
      </c>
      <c r="S155" s="68">
        <f>_xll.qlInterpolationInterpolate(B6Minterpolation,R155,TRUE)</f>
        <v>5.8355712063826726E-3</v>
      </c>
    </row>
    <row r="156" spans="18:19" x14ac:dyDescent="0.2">
      <c r="R156" s="27">
        <f>_xll.qlCalendarAdvance(Calendar,R155,"1D","f")</f>
        <v>42950</v>
      </c>
      <c r="S156" s="68">
        <f>_xll.qlInterpolationInterpolate(B6Minterpolation,R156,TRUE)</f>
        <v>5.8367667528376205E-3</v>
      </c>
    </row>
    <row r="157" spans="18:19" x14ac:dyDescent="0.2">
      <c r="R157" s="27">
        <f>_xll.qlCalendarAdvance(Calendar,R156,"1D","f")</f>
        <v>42951</v>
      </c>
      <c r="S157" s="68">
        <f>_xll.qlInterpolationInterpolate(B6Minterpolation,R157,TRUE)</f>
        <v>5.8379365213196421E-3</v>
      </c>
    </row>
    <row r="158" spans="18:19" x14ac:dyDescent="0.2">
      <c r="R158" s="27">
        <f>_xll.qlCalendarAdvance(Calendar,R157,"1D","f")</f>
        <v>42954</v>
      </c>
      <c r="S158" s="68">
        <f>_xll.qlInterpolationInterpolate(B6Minterpolation,R158,TRUE)</f>
        <v>5.8412068757856444E-3</v>
      </c>
    </row>
    <row r="159" spans="18:19" x14ac:dyDescent="0.2">
      <c r="R159" s="27">
        <f>_xll.qlCalendarAdvance(Calendar,R158,"1D","f")</f>
        <v>42955</v>
      </c>
      <c r="S159" s="68">
        <f>_xll.qlInterpolationInterpolate(B6Minterpolation,R159,TRUE)</f>
        <v>5.8421892492334536E-3</v>
      </c>
    </row>
    <row r="160" spans="18:19" x14ac:dyDescent="0.2">
      <c r="R160" s="27">
        <f>_xll.qlCalendarAdvance(Calendar,R159,"1D","f")</f>
        <v>42956</v>
      </c>
      <c r="S160" s="68">
        <f>_xll.qlInterpolationInterpolate(B6Minterpolation,R160,TRUE)</f>
        <v>5.8431037031370812E-3</v>
      </c>
    </row>
    <row r="161" spans="18:19" x14ac:dyDescent="0.2">
      <c r="R161" s="27">
        <f>_xll.qlCalendarAdvance(Calendar,R160,"1D","f")</f>
        <v>42957</v>
      </c>
      <c r="S161" s="68">
        <f>_xll.qlInterpolationInterpolate(B6Minterpolation,R161,TRUE)</f>
        <v>5.8439418091822759E-3</v>
      </c>
    </row>
    <row r="162" spans="18:19" x14ac:dyDescent="0.2">
      <c r="R162" s="27">
        <f>_xll.qlCalendarAdvance(Calendar,R161,"1D","f")</f>
        <v>42958</v>
      </c>
      <c r="S162" s="68">
        <f>_xll.qlInterpolationInterpolate(B6Minterpolation,R162,TRUE)</f>
        <v>5.8446951390547864E-3</v>
      </c>
    </row>
    <row r="163" spans="18:19" x14ac:dyDescent="0.2">
      <c r="R163" s="27">
        <f>_xll.qlCalendarAdvance(Calendar,R162,"1D","f")</f>
        <v>42961</v>
      </c>
      <c r="S163" s="68">
        <f>_xll.qlInterpolationInterpolate(B6Minterpolation,R163,TRUE)</f>
        <v>5.8463621884937032E-3</v>
      </c>
    </row>
    <row r="164" spans="18:19" x14ac:dyDescent="0.2">
      <c r="R164" s="27">
        <f>_xll.qlCalendarAdvance(Calendar,R163,"1D","f")</f>
        <v>42962</v>
      </c>
      <c r="S164" s="68">
        <f>_xll.qlInterpolationInterpolate(B6Minterpolation,R164,TRUE)</f>
        <v>5.8466921305329669E-3</v>
      </c>
    </row>
    <row r="165" spans="18:19" x14ac:dyDescent="0.2">
      <c r="R165" s="27">
        <f>_xll.qlCalendarAdvance(Calendar,R164,"1D","f")</f>
        <v>42963</v>
      </c>
      <c r="S165" s="68">
        <f>_xll.qlInterpolationInterpolate(B6Minterpolation,R165,TRUE)</f>
        <v>5.8468951548282895E-3</v>
      </c>
    </row>
    <row r="166" spans="18:19" x14ac:dyDescent="0.2">
      <c r="R166" s="27">
        <f>_xll.qlCalendarAdvance(Calendar,R165,"1D","f")</f>
        <v>42964</v>
      </c>
      <c r="S166" s="68">
        <f>_xll.qlInterpolationInterpolate(B6Minterpolation,R166,TRUE)</f>
        <v>5.8469628330654212E-3</v>
      </c>
    </row>
    <row r="167" spans="18:19" x14ac:dyDescent="0.2">
      <c r="R167" s="27">
        <f>_xll.qlCalendarAdvance(Calendar,R166,"1D","f")</f>
        <v>42965</v>
      </c>
      <c r="S167" s="68">
        <f>_xll.qlInterpolationInterpolate(B6Minterpolation,R167,TRUE)</f>
        <v>5.8468867369301097E-3</v>
      </c>
    </row>
    <row r="168" spans="18:19" x14ac:dyDescent="0.2">
      <c r="R168" s="27">
        <f>_xll.qlCalendarAdvance(Calendar,R167,"1D","f")</f>
        <v>42968</v>
      </c>
      <c r="S168" s="68">
        <f>_xll.qlInterpolationInterpolate(B6Minterpolation,R168,TRUE)</f>
        <v>5.8457115191470092E-3</v>
      </c>
    </row>
    <row r="169" spans="18:19" x14ac:dyDescent="0.2">
      <c r="R169" s="27">
        <f>_xll.qlCalendarAdvance(Calendar,R168,"1D","f")</f>
        <v>42969</v>
      </c>
      <c r="S169" s="68">
        <f>_xll.qlInterpolationInterpolate(B6Minterpolation,R169,TRUE)</f>
        <v>5.8449760423794159E-3</v>
      </c>
    </row>
    <row r="170" spans="18:19" x14ac:dyDescent="0.2">
      <c r="R170" s="27">
        <f>_xll.qlCalendarAdvance(Calendar,R169,"1D","f")</f>
        <v>42970</v>
      </c>
      <c r="S170" s="68">
        <f>_xll.qlInterpolationInterpolate(B6Minterpolation,R170,TRUE)</f>
        <v>5.8440572243374398E-3</v>
      </c>
    </row>
    <row r="171" spans="18:19" x14ac:dyDescent="0.2">
      <c r="R171" s="27">
        <f>_xll.qlCalendarAdvance(Calendar,R170,"1D","f")</f>
        <v>42971</v>
      </c>
      <c r="S171" s="68">
        <f>_xll.qlInterpolationInterpolate(B6Minterpolation,R171,TRUE)</f>
        <v>5.8429595100534144E-3</v>
      </c>
    </row>
    <row r="172" spans="18:19" x14ac:dyDescent="0.2">
      <c r="R172" s="27">
        <f>_xll.qlCalendarAdvance(Calendar,R171,"1D","f")</f>
        <v>42972</v>
      </c>
      <c r="S172" s="68">
        <f>_xll.qlInterpolationInterpolate(B6Minterpolation,R172,TRUE)</f>
        <v>5.8416899192289852E-3</v>
      </c>
    </row>
    <row r="173" spans="18:19" x14ac:dyDescent="0.2">
      <c r="R173" s="27">
        <f>_xll.qlCalendarAdvance(Calendar,R172,"1D","f")</f>
        <v>42976</v>
      </c>
      <c r="S173" s="68">
        <f>_xll.qlInterpolationInterpolate(B6Minterpolation,R173,TRUE)</f>
        <v>5.8350331845602142E-3</v>
      </c>
    </row>
    <row r="174" spans="18:19" x14ac:dyDescent="0.2">
      <c r="R174" s="27">
        <f>_xll.qlCalendarAdvance(Calendar,R173,"1D","f")</f>
        <v>42977</v>
      </c>
      <c r="S174" s="68">
        <f>_xll.qlInterpolationInterpolate(B6Minterpolation,R174,TRUE)</f>
        <v>5.8330095065584984E-3</v>
      </c>
    </row>
    <row r="175" spans="18:19" x14ac:dyDescent="0.2">
      <c r="R175" s="27">
        <f>_xll.qlCalendarAdvance(Calendar,R174,"1D","f")</f>
        <v>42978</v>
      </c>
      <c r="S175" s="68">
        <f>_xll.qlInterpolationInterpolate(B6Minterpolation,R175,TRUE)</f>
        <v>5.8308560702262698E-3</v>
      </c>
    </row>
    <row r="176" spans="18:19" x14ac:dyDescent="0.2">
      <c r="R176" s="27">
        <f>_xll.qlCalendarAdvance(Calendar,R175,"1D","f")</f>
        <v>42979</v>
      </c>
      <c r="S176" s="68">
        <f>_xll.qlInterpolationInterpolate(B6Minterpolation,R176,TRUE)</f>
        <v>5.8285798952651766E-3</v>
      </c>
    </row>
    <row r="177" spans="18:19" x14ac:dyDescent="0.2">
      <c r="R177" s="27">
        <f>_xll.qlCalendarAdvance(Calendar,R176,"1D","f")</f>
        <v>42982</v>
      </c>
      <c r="S177" s="68">
        <f>_xll.qlInterpolationInterpolate(B6Minterpolation,R177,TRUE)</f>
        <v>5.8210851356251935E-3</v>
      </c>
    </row>
    <row r="178" spans="18:19" x14ac:dyDescent="0.2">
      <c r="R178" s="27">
        <f>_xll.qlCalendarAdvance(Calendar,R177,"1D","f")</f>
        <v>42983</v>
      </c>
      <c r="S178" s="68">
        <f>_xll.qlInterpolationInterpolate(B6Minterpolation,R178,TRUE)</f>
        <v>5.8183882031651252E-3</v>
      </c>
    </row>
    <row r="179" spans="18:19" x14ac:dyDescent="0.2">
      <c r="R179" s="27">
        <f>_xll.qlCalendarAdvance(Calendar,R178,"1D","f")</f>
        <v>42984</v>
      </c>
      <c r="S179" s="68">
        <f>_xll.qlInterpolationInterpolate(B6Minterpolation,R179,TRUE)</f>
        <v>5.8156036305844335E-3</v>
      </c>
    </row>
    <row r="180" spans="18:19" x14ac:dyDescent="0.2">
      <c r="R180" s="27">
        <f>_xll.qlCalendarAdvance(Calendar,R179,"1D","f")</f>
        <v>42985</v>
      </c>
      <c r="S180" s="68">
        <f>_xll.qlInterpolationInterpolate(B6Minterpolation,R180,TRUE)</f>
        <v>5.8127384375847666E-3</v>
      </c>
    </row>
    <row r="181" spans="18:19" x14ac:dyDescent="0.2">
      <c r="R181" s="27">
        <f>_xll.qlCalendarAdvance(Calendar,R180,"1D","f")</f>
        <v>42986</v>
      </c>
      <c r="S181" s="68">
        <f>_xll.qlInterpolationInterpolate(B6Minterpolation,R181,TRUE)</f>
        <v>5.8097996438677734E-3</v>
      </c>
    </row>
    <row r="182" spans="18:19" x14ac:dyDescent="0.2">
      <c r="R182" s="27">
        <f>_xll.qlCalendarAdvance(Calendar,R181,"1D","f")</f>
        <v>42989</v>
      </c>
      <c r="S182" s="68">
        <f>_xll.qlInterpolationInterpolate(B6Minterpolation,R182,TRUE)</f>
        <v>5.8006118554293148E-3</v>
      </c>
    </row>
    <row r="183" spans="18:19" x14ac:dyDescent="0.2">
      <c r="R183" s="27">
        <f>_xll.qlCalendarAdvance(Calendar,R182,"1D","f")</f>
        <v>42990</v>
      </c>
      <c r="S183" s="68">
        <f>_xll.qlInterpolationInterpolate(B6Minterpolation,R183,TRUE)</f>
        <v>5.7974488558594972E-3</v>
      </c>
    </row>
    <row r="184" spans="18:19" x14ac:dyDescent="0.2">
      <c r="R184" s="27">
        <f>_xll.qlCalendarAdvance(Calendar,R183,"1D","f")</f>
        <v>42991</v>
      </c>
      <c r="S184" s="68">
        <f>_xll.qlInterpolationInterpolate(B6Minterpolation,R184,TRUE)</f>
        <v>5.7942473540805945E-3</v>
      </c>
    </row>
    <row r="185" spans="18:19" x14ac:dyDescent="0.2">
      <c r="R185" s="27">
        <f>_xll.qlCalendarAdvance(Calendar,R184,"1D","f")</f>
        <v>42992</v>
      </c>
      <c r="S185" s="68">
        <f>_xll.qlInterpolationInterpolate(B6Minterpolation,R185,TRUE)</f>
        <v>5.791014369794254E-3</v>
      </c>
    </row>
    <row r="186" spans="18:19" x14ac:dyDescent="0.2">
      <c r="R186" s="27">
        <f>_xll.qlCalendarAdvance(Calendar,R185,"1D","f")</f>
        <v>42993</v>
      </c>
      <c r="S186" s="68">
        <f>_xll.qlInterpolationInterpolate(B6Minterpolation,R186,TRUE)</f>
        <v>5.7877569227021246E-3</v>
      </c>
    </row>
    <row r="187" spans="18:19" x14ac:dyDescent="0.2">
      <c r="R187" s="27">
        <f>_xll.qlCalendarAdvance(Calendar,R186,"1D","f")</f>
        <v>42996</v>
      </c>
      <c r="S187" s="68">
        <f>_xll.qlInterpolationInterpolate(B6Minterpolation,R187,TRUE)</f>
        <v>5.777908001607485E-3</v>
      </c>
    </row>
    <row r="188" spans="18:19" x14ac:dyDescent="0.2">
      <c r="R188" s="27">
        <f>_xll.qlCalendarAdvance(Calendar,R187,"1D","f")</f>
        <v>42997</v>
      </c>
      <c r="S188" s="68">
        <f>_xll.qlInterpolationInterpolate(B6Minterpolation,R188,TRUE)</f>
        <v>5.7746229003086827E-3</v>
      </c>
    </row>
    <row r="189" spans="18:19" x14ac:dyDescent="0.2">
      <c r="R189" s="27">
        <f>_xll.qlCalendarAdvance(Calendar,R188,"1D","f")</f>
        <v>42998</v>
      </c>
      <c r="S189" s="68">
        <f>_xll.qlInterpolationInterpolate(B6Minterpolation,R189,TRUE)</f>
        <v>5.771348434712332E-3</v>
      </c>
    </row>
    <row r="190" spans="18:19" x14ac:dyDescent="0.2">
      <c r="R190" s="27">
        <f>_xll.qlCalendarAdvance(Calendar,R189,"1D","f")</f>
        <v>42999</v>
      </c>
      <c r="S190" s="68">
        <f>_xll.qlInterpolationInterpolate(B6Minterpolation,R190,TRUE)</f>
        <v>5.7680916245200818E-3</v>
      </c>
    </row>
    <row r="191" spans="18:19" x14ac:dyDescent="0.2">
      <c r="R191" s="27">
        <f>_xll.qlCalendarAdvance(Calendar,R190,"1D","f")</f>
        <v>43000</v>
      </c>
      <c r="S191" s="68">
        <f>_xll.qlInterpolationInterpolate(B6Minterpolation,R191,TRUE)</f>
        <v>5.7648594894335811E-3</v>
      </c>
    </row>
    <row r="192" spans="18:19" x14ac:dyDescent="0.2">
      <c r="R192" s="27">
        <f>_xll.qlCalendarAdvance(Calendar,R191,"1D","f")</f>
        <v>43003</v>
      </c>
      <c r="S192" s="68">
        <f>_xll.qlInterpolationInterpolate(B6Minterpolation,R192,TRUE)</f>
        <v>5.7553653053749538E-3</v>
      </c>
    </row>
    <row r="193" spans="18:19" x14ac:dyDescent="0.2">
      <c r="R193" s="27">
        <f>_xll.qlCalendarAdvance(Calendar,R192,"1D","f")</f>
        <v>43004</v>
      </c>
      <c r="S193" s="68">
        <f>_xll.qlInterpolationInterpolate(B6Minterpolation,R193,TRUE)</f>
        <v>5.7522801055555706E-3</v>
      </c>
    </row>
    <row r="194" spans="18:19" x14ac:dyDescent="0.2">
      <c r="R194" s="27">
        <f>_xll.qlCalendarAdvance(Calendar,R193,"1D","f")</f>
        <v>43005</v>
      </c>
      <c r="S194" s="68">
        <f>_xll.qlInterpolationInterpolate(B6Minterpolation,R194,TRUE)</f>
        <v>5.7492404336167563E-3</v>
      </c>
    </row>
    <row r="195" spans="18:19" x14ac:dyDescent="0.2">
      <c r="R195" s="27">
        <f>_xll.qlCalendarAdvance(Calendar,R194,"1D","f")</f>
        <v>43006</v>
      </c>
      <c r="S195" s="68">
        <f>_xll.qlInterpolationInterpolate(B6Minterpolation,R195,TRUE)</f>
        <v>5.7462497478268024E-3</v>
      </c>
    </row>
    <row r="196" spans="18:19" x14ac:dyDescent="0.2">
      <c r="R196" s="27">
        <f>_xll.qlCalendarAdvance(Calendar,R195,"1D","f")</f>
        <v>43007</v>
      </c>
      <c r="S196" s="68">
        <f>_xll.qlInterpolationInterpolate(B6Minterpolation,R196,TRUE)</f>
        <v>5.7433115064540012E-3</v>
      </c>
    </row>
    <row r="197" spans="18:19" x14ac:dyDescent="0.2">
      <c r="R197" s="27">
        <f>_xll.qlCalendarAdvance(Calendar,R196,"1D","f")</f>
        <v>43010</v>
      </c>
      <c r="S197" s="68">
        <f>_xll.qlInterpolationInterpolate(B6Minterpolation,R197,TRUE)</f>
        <v>5.7348460315214461E-3</v>
      </c>
    </row>
    <row r="198" spans="18:19" x14ac:dyDescent="0.2">
      <c r="R198" s="27">
        <f>_xll.qlCalendarAdvance(Calendar,R197,"1D","f")</f>
        <v>43011</v>
      </c>
      <c r="S198" s="68">
        <f>_xll.qlInterpolationInterpolate(B6Minterpolation,R198,TRUE)</f>
        <v>5.732152150500186E-3</v>
      </c>
    </row>
    <row r="199" spans="18:19" x14ac:dyDescent="0.2">
      <c r="R199" s="27">
        <f>_xll.qlCalendarAdvance(Calendar,R198,"1D","f")</f>
        <v>43012</v>
      </c>
      <c r="S199" s="68">
        <f>_xll.qlInterpolationInterpolate(B6Minterpolation,R199,TRUE)</f>
        <v>5.7295280052375424E-3</v>
      </c>
    </row>
    <row r="200" spans="18:19" x14ac:dyDescent="0.2">
      <c r="R200" s="27">
        <f>_xll.qlCalendarAdvance(Calendar,R199,"1D","f")</f>
        <v>43013</v>
      </c>
      <c r="S200" s="68">
        <f>_xll.qlInterpolationInterpolate(B6Minterpolation,R200,TRUE)</f>
        <v>5.7269770540018085E-3</v>
      </c>
    </row>
    <row r="201" spans="18:19" x14ac:dyDescent="0.2">
      <c r="R201" s="27">
        <f>_xll.qlCalendarAdvance(Calendar,R200,"1D","f")</f>
        <v>43014</v>
      </c>
      <c r="S201" s="68">
        <f>_xll.qlInterpolationInterpolate(B6Minterpolation,R201,TRUE)</f>
        <v>5.7245027550612768E-3</v>
      </c>
    </row>
    <row r="202" spans="18:19" x14ac:dyDescent="0.2">
      <c r="R202" s="27">
        <f>_xll.qlCalendarAdvance(Calendar,R201,"1D","f")</f>
        <v>43017</v>
      </c>
      <c r="S202" s="68">
        <f>_xll.qlInterpolationInterpolate(B6Minterpolation,R202,TRUE)</f>
        <v>5.7175743546938216E-3</v>
      </c>
    </row>
    <row r="203" spans="18:19" x14ac:dyDescent="0.2">
      <c r="R203" s="27">
        <f>_xll.qlCalendarAdvance(Calendar,R202,"1D","f")</f>
        <v>43018</v>
      </c>
      <c r="S203" s="68">
        <f>_xll.qlInterpolationInterpolate(B6Minterpolation,R203,TRUE)</f>
        <v>5.7154412476170266E-3</v>
      </c>
    </row>
    <row r="204" spans="18:19" x14ac:dyDescent="0.2">
      <c r="R204" s="27">
        <f>_xll.qlCalendarAdvance(Calendar,R203,"1D","f")</f>
        <v>43019</v>
      </c>
      <c r="S204" s="68">
        <f>_xll.qlInterpolationInterpolate(B6Minterpolation,R204,TRUE)</f>
        <v>5.7134020841768966E-3</v>
      </c>
    </row>
    <row r="205" spans="18:19" x14ac:dyDescent="0.2">
      <c r="R205" s="27">
        <f>_xll.qlCalendarAdvance(Calendar,R204,"1D","f")</f>
        <v>43020</v>
      </c>
      <c r="S205" s="68">
        <f>_xll.qlInterpolationInterpolate(B6Minterpolation,R205,TRUE)</f>
        <v>5.7114603226417256E-3</v>
      </c>
    </row>
    <row r="206" spans="18:19" x14ac:dyDescent="0.2">
      <c r="R206" s="27">
        <f>_xll.qlCalendarAdvance(Calendar,R205,"1D","f")</f>
        <v>43021</v>
      </c>
      <c r="S206" s="68">
        <f>_xll.qlInterpolationInterpolate(B6Minterpolation,R206,TRUE)</f>
        <v>5.7096194212798053E-3</v>
      </c>
    </row>
    <row r="207" spans="18:19" x14ac:dyDescent="0.2">
      <c r="R207" s="27">
        <f>_xll.qlCalendarAdvance(Calendar,R206,"1D","f")</f>
        <v>43024</v>
      </c>
      <c r="S207" s="68">
        <f>_xll.qlInterpolationInterpolate(B6Minterpolation,R207,TRUE)</f>
        <v>5.7047364609164796E-3</v>
      </c>
    </row>
    <row r="208" spans="18:19" x14ac:dyDescent="0.2">
      <c r="R208" s="27">
        <f>_xll.qlCalendarAdvance(Calendar,R207,"1D","f")</f>
        <v>43025</v>
      </c>
      <c r="S208" s="68">
        <f>_xll.qlInterpolationInterpolate(B6Minterpolation,R208,TRUE)</f>
        <v>5.7033335829304917E-3</v>
      </c>
    </row>
    <row r="209" spans="18:19" x14ac:dyDescent="0.2">
      <c r="R209" s="27">
        <f>_xll.qlCalendarAdvance(Calendar,R208,"1D","f")</f>
        <v>43026</v>
      </c>
      <c r="S209" s="68">
        <f>_xll.qlInterpolationInterpolate(B6Minterpolation,R209,TRUE)</f>
        <v>5.7020488564592181E-3</v>
      </c>
    </row>
    <row r="210" spans="18:19" x14ac:dyDescent="0.2">
      <c r="R210" s="27">
        <f>_xll.qlCalendarAdvance(Calendar,R209,"1D","f")</f>
        <v>43027</v>
      </c>
      <c r="S210" s="68">
        <f>_xll.qlInterpolationInterpolate(B6Minterpolation,R210,TRUE)</f>
        <v>5.700885739770953E-3</v>
      </c>
    </row>
    <row r="211" spans="18:19" x14ac:dyDescent="0.2">
      <c r="R211" s="27">
        <f>_xll.qlCalendarAdvance(Calendar,R210,"1D","f")</f>
        <v>43028</v>
      </c>
      <c r="S211" s="68">
        <f>_xll.qlInterpolationInterpolate(B6Minterpolation,R211,TRUE)</f>
        <v>5.6998476911339869E-3</v>
      </c>
    </row>
    <row r="212" spans="18:19" x14ac:dyDescent="0.2">
      <c r="R212" s="27">
        <f>_xll.qlCalendarAdvance(Calendar,R211,"1D","f")</f>
        <v>43031</v>
      </c>
      <c r="S212" s="68">
        <f>_xll.qlInterpolationInterpolate(B6Minterpolation,R212,TRUE)</f>
        <v>5.6975185362138185E-3</v>
      </c>
    </row>
    <row r="213" spans="18:19" x14ac:dyDescent="0.2">
      <c r="R213" s="27">
        <f>_xll.qlCalendarAdvance(Calendar,R212,"1D","f")</f>
        <v>43032</v>
      </c>
      <c r="S213" s="68">
        <f>_xll.qlInterpolationInterpolate(B6Minterpolation,R213,TRUE)</f>
        <v>5.6969959876669038E-3</v>
      </c>
    </row>
    <row r="214" spans="18:19" x14ac:dyDescent="0.2">
      <c r="R214" s="27">
        <f>_xll.qlCalendarAdvance(Calendar,R213,"1D","f")</f>
        <v>43033</v>
      </c>
      <c r="S214" s="68">
        <f>_xll.qlInterpolationInterpolate(B6Minterpolation,R214,TRUE)</f>
        <v>5.6965723592241413E-3</v>
      </c>
    </row>
    <row r="215" spans="18:19" x14ac:dyDescent="0.2">
      <c r="R215" s="27">
        <f>_xll.qlCalendarAdvance(Calendar,R214,"1D","f")</f>
        <v>43034</v>
      </c>
      <c r="S215" s="68">
        <f>_xll.qlInterpolationInterpolate(B6Minterpolation,R215,TRUE)</f>
        <v>5.6962440146151342E-3</v>
      </c>
    </row>
    <row r="216" spans="18:19" x14ac:dyDescent="0.2">
      <c r="R216" s="27">
        <f>_xll.qlCalendarAdvance(Calendar,R215,"1D","f")</f>
        <v>43035</v>
      </c>
      <c r="S216" s="68">
        <f>_xll.qlInterpolationInterpolate(B6Minterpolation,R216,TRUE)</f>
        <v>5.6960073175694867E-3</v>
      </c>
    </row>
    <row r="217" spans="18:19" x14ac:dyDescent="0.2">
      <c r="R217" s="27">
        <f>_xll.qlCalendarAdvance(Calendar,R216,"1D","f")</f>
        <v>43038</v>
      </c>
      <c r="S217" s="68">
        <f>_xll.qlInterpolationInterpolate(B6Minterpolation,R217,TRUE)</f>
        <v>5.6958107491087411E-3</v>
      </c>
    </row>
    <row r="218" spans="18:19" x14ac:dyDescent="0.2">
      <c r="R218" s="27">
        <f>_xll.qlCalendarAdvance(Calendar,R217,"1D","f")</f>
        <v>43039</v>
      </c>
      <c r="S218" s="68">
        <f>_xll.qlInterpolationInterpolate(B6Minterpolation,R218,TRUE)</f>
        <v>5.6959042796125717E-3</v>
      </c>
    </row>
    <row r="219" spans="18:19" x14ac:dyDescent="0.2">
      <c r="R219" s="27">
        <f>_xll.qlCalendarAdvance(Calendar,R218,"1D","f")</f>
        <v>43040</v>
      </c>
      <c r="S219" s="68">
        <f>_xll.qlInterpolationInterpolate(B6Minterpolation,R219,TRUE)</f>
        <v>5.6960712763277814E-3</v>
      </c>
    </row>
    <row r="220" spans="18:19" x14ac:dyDescent="0.2">
      <c r="R220" s="27">
        <f>_xll.qlCalendarAdvance(Calendar,R219,"1D","f")</f>
        <v>43041</v>
      </c>
      <c r="S220" s="68">
        <f>_xll.qlInterpolationInterpolate(B6Minterpolation,R220,TRUE)</f>
        <v>5.6963081029839744E-3</v>
      </c>
    </row>
    <row r="221" spans="18:19" x14ac:dyDescent="0.2">
      <c r="R221" s="27">
        <f>_xll.qlCalendarAdvance(Calendar,R220,"1D","f")</f>
        <v>43042</v>
      </c>
      <c r="S221" s="68">
        <f>_xll.qlInterpolationInterpolate(B6Minterpolation,R221,TRUE)</f>
        <v>5.6966111233107556E-3</v>
      </c>
    </row>
    <row r="222" spans="18:19" x14ac:dyDescent="0.2">
      <c r="R222" s="27">
        <f>_xll.qlCalendarAdvance(Calendar,R221,"1D","f")</f>
        <v>43045</v>
      </c>
      <c r="S222" s="68">
        <f>_xll.qlInterpolationInterpolate(B6Minterpolation,R222,TRUE)</f>
        <v>5.6978809836106623E-3</v>
      </c>
    </row>
    <row r="223" spans="18:19" x14ac:dyDescent="0.2">
      <c r="R223" s="27">
        <f>_xll.qlCalendarAdvance(Calendar,R222,"1D","f")</f>
        <v>43046</v>
      </c>
      <c r="S223" s="68">
        <f>_xll.qlInterpolationInterpolate(B6Minterpolation,R223,TRUE)</f>
        <v>5.6984124159158321E-3</v>
      </c>
    </row>
    <row r="224" spans="18:19" x14ac:dyDescent="0.2">
      <c r="R224" s="27">
        <f>_xll.qlCalendarAdvance(Calendar,R223,"1D","f")</f>
        <v>43047</v>
      </c>
      <c r="S224" s="68">
        <f>_xll.qlInterpolationInterpolate(B6Minterpolation,R224,TRUE)</f>
        <v>5.6989918605396097E-3</v>
      </c>
    </row>
    <row r="225" spans="18:19" x14ac:dyDescent="0.2">
      <c r="R225" s="27">
        <f>_xll.qlCalendarAdvance(Calendar,R224,"1D","f")</f>
        <v>43048</v>
      </c>
      <c r="S225" s="68">
        <f>_xll.qlInterpolationInterpolate(B6Minterpolation,R225,TRUE)</f>
        <v>5.6996156812115992E-3</v>
      </c>
    </row>
    <row r="226" spans="18:19" x14ac:dyDescent="0.2">
      <c r="R226" s="27">
        <f>_xll.qlCalendarAdvance(Calendar,R225,"1D","f")</f>
        <v>43049</v>
      </c>
      <c r="S226" s="68">
        <f>_xll.qlInterpolationInterpolate(B6Minterpolation,R226,TRUE)</f>
        <v>5.7002802416614038E-3</v>
      </c>
    </row>
    <row r="227" spans="18:19" x14ac:dyDescent="0.2">
      <c r="R227" s="27">
        <f>_xll.qlCalendarAdvance(Calendar,R226,"1D","f")</f>
        <v>43052</v>
      </c>
      <c r="S227" s="68">
        <f>_xll.qlInterpolationInterpolate(B6Minterpolation,R227,TRUE)</f>
        <v>5.7024819989737489E-3</v>
      </c>
    </row>
    <row r="228" spans="18:19" x14ac:dyDescent="0.2">
      <c r="R228" s="27">
        <f>_xll.qlCalendarAdvance(Calendar,R227,"1D","f")</f>
        <v>43053</v>
      </c>
      <c r="S228" s="68">
        <f>_xll.qlInterpolationInterpolate(B6Minterpolation,R228,TRUE)</f>
        <v>5.7032731558308543E-3</v>
      </c>
    </row>
    <row r="229" spans="18:19" x14ac:dyDescent="0.2">
      <c r="R229" s="27">
        <f>_xll.qlCalendarAdvance(Calendar,R228,"1D","f")</f>
        <v>43054</v>
      </c>
      <c r="S229" s="68">
        <f>_xll.qlInterpolationInterpolate(B6Minterpolation,R229,TRUE)</f>
        <v>5.7040868711137954E-3</v>
      </c>
    </row>
    <row r="230" spans="18:19" x14ac:dyDescent="0.2">
      <c r="R230" s="27">
        <f>_xll.qlCalendarAdvance(Calendar,R229,"1D","f")</f>
        <v>43055</v>
      </c>
      <c r="S230" s="68">
        <f>_xll.qlInterpolationInterpolate(B6Minterpolation,R230,TRUE)</f>
        <v>5.7049195085521762E-3</v>
      </c>
    </row>
    <row r="231" spans="18:19" x14ac:dyDescent="0.2">
      <c r="R231" s="27">
        <f>_xll.qlCalendarAdvance(Calendar,R230,"1D","f")</f>
        <v>43056</v>
      </c>
      <c r="S231" s="68">
        <f>_xll.qlInterpolationInterpolate(B6Minterpolation,R231,TRUE)</f>
        <v>5.7057674318755991E-3</v>
      </c>
    </row>
    <row r="232" spans="18:19" x14ac:dyDescent="0.2">
      <c r="R232" s="27">
        <f>_xll.qlCalendarAdvance(Calendar,R231,"1D","f")</f>
        <v>43059</v>
      </c>
      <c r="S232" s="68">
        <f>_xll.qlInterpolationInterpolate(B6Minterpolation,R232,TRUE)</f>
        <v>5.7083665544521694E-3</v>
      </c>
    </row>
    <row r="233" spans="18:19" x14ac:dyDescent="0.2">
      <c r="R233" s="27">
        <f>_xll.qlCalendarAdvance(Calendar,R232,"1D","f")</f>
        <v>43060</v>
      </c>
      <c r="S233" s="68">
        <f>_xll.qlInterpolationInterpolate(B6Minterpolation,R233,TRUE)</f>
        <v>5.7092392586118052E-3</v>
      </c>
    </row>
    <row r="234" spans="18:19" x14ac:dyDescent="0.2">
      <c r="R234" s="27">
        <f>_xll.qlCalendarAdvance(Calendar,R233,"1D","f")</f>
        <v>43061</v>
      </c>
      <c r="S234" s="68">
        <f>_xll.qlInterpolationInterpolate(B6Minterpolation,R234,TRUE)</f>
        <v>5.7101090673045054E-3</v>
      </c>
    </row>
    <row r="235" spans="18:19" x14ac:dyDescent="0.2">
      <c r="R235" s="27">
        <f>_xll.qlCalendarAdvance(Calendar,R234,"1D","f")</f>
        <v>43062</v>
      </c>
      <c r="S235" s="68">
        <f>_xll.qlInterpolationInterpolate(B6Minterpolation,R235,TRUE)</f>
        <v>5.7109723442598723E-3</v>
      </c>
    </row>
    <row r="236" spans="18:19" x14ac:dyDescent="0.2">
      <c r="R236" s="27">
        <f>_xll.qlCalendarAdvance(Calendar,R235,"1D","f")</f>
        <v>43063</v>
      </c>
      <c r="S236" s="68">
        <f>_xll.qlInterpolationInterpolate(B6Minterpolation,R236,TRUE)</f>
        <v>5.71182545320751E-3</v>
      </c>
    </row>
    <row r="237" spans="18:19" x14ac:dyDescent="0.2">
      <c r="R237" s="27">
        <f>_xll.qlCalendarAdvance(Calendar,R236,"1D","f")</f>
        <v>43066</v>
      </c>
      <c r="S237" s="68">
        <f>_xll.qlInterpolationInterpolate(B6Minterpolation,R237,TRUE)</f>
        <v>5.7142874093000905E-3</v>
      </c>
    </row>
    <row r="238" spans="18:19" x14ac:dyDescent="0.2">
      <c r="R238" s="27">
        <f>_xll.qlCalendarAdvance(Calendar,R237,"1D","f")</f>
        <v>43067</v>
      </c>
      <c r="S238" s="68">
        <f>_xll.qlInterpolationInterpolate(B6Minterpolation,R238,TRUE)</f>
        <v>5.7150634835128533E-3</v>
      </c>
    </row>
    <row r="239" spans="18:19" x14ac:dyDescent="0.2">
      <c r="R239" s="27">
        <f>_xll.qlCalendarAdvance(Calendar,R238,"1D","f")</f>
        <v>43068</v>
      </c>
      <c r="S239" s="68">
        <f>_xll.qlInterpolationInterpolate(B6Minterpolation,R239,TRUE)</f>
        <v>5.7158112083659065E-3</v>
      </c>
    </row>
    <row r="240" spans="18:19" x14ac:dyDescent="0.2">
      <c r="R240" s="27">
        <f>_xll.qlCalendarAdvance(Calendar,R239,"1D","f")</f>
        <v>43069</v>
      </c>
      <c r="S240" s="68">
        <f>_xll.qlInterpolationInterpolate(B6Minterpolation,R240,TRUE)</f>
        <v>5.716526947588855E-3</v>
      </c>
    </row>
    <row r="241" spans="18:19" x14ac:dyDescent="0.2">
      <c r="R241" s="27">
        <f>_xll.qlCalendarAdvance(Calendar,R240,"1D","f")</f>
        <v>43070</v>
      </c>
      <c r="S241" s="68">
        <f>_xll.qlInterpolationInterpolate(B6Minterpolation,R241,TRUE)</f>
        <v>5.7172070649113031E-3</v>
      </c>
    </row>
    <row r="242" spans="18:19" x14ac:dyDescent="0.2">
      <c r="R242" s="27">
        <f>_xll.qlCalendarAdvance(Calendar,R241,"1D","f")</f>
        <v>43073</v>
      </c>
      <c r="S242" s="68">
        <f>_xll.qlInterpolationInterpolate(B6Minterpolation,R242,TRUE)</f>
        <v>5.71899732277168E-3</v>
      </c>
    </row>
    <row r="243" spans="18:19" x14ac:dyDescent="0.2">
      <c r="R243" s="27">
        <f>_xll.qlCalendarAdvance(Calendar,R242,"1D","f")</f>
        <v>43074</v>
      </c>
      <c r="S243" s="68">
        <f>_xll.qlInterpolationInterpolate(B6Minterpolation,R243,TRUE)</f>
        <v>5.7194985897881636E-3</v>
      </c>
    </row>
    <row r="244" spans="18:19" x14ac:dyDescent="0.2">
      <c r="R244" s="27">
        <f>_xll.qlCalendarAdvance(Calendar,R243,"1D","f")</f>
        <v>43075</v>
      </c>
      <c r="S244" s="68">
        <f>_xll.qlInterpolationInterpolate(B6Minterpolation,R244,TRUE)</f>
        <v>5.7199460535521662E-3</v>
      </c>
    </row>
    <row r="245" spans="18:19" x14ac:dyDescent="0.2">
      <c r="R245" s="27">
        <f>_xll.qlCalendarAdvance(Calendar,R244,"1D","f")</f>
        <v>43076</v>
      </c>
      <c r="S245" s="68">
        <f>_xll.qlInterpolationInterpolate(B6Minterpolation,R245,TRUE)</f>
        <v>5.7203360777932921E-3</v>
      </c>
    </row>
    <row r="246" spans="18:19" x14ac:dyDescent="0.2">
      <c r="R246" s="27">
        <f>_xll.qlCalendarAdvance(Calendar,R245,"1D","f")</f>
        <v>43077</v>
      </c>
      <c r="S246" s="68">
        <f>_xll.qlInterpolationInterpolate(B6Minterpolation,R246,TRUE)</f>
        <v>5.7206650262411453E-3</v>
      </c>
    </row>
    <row r="247" spans="18:19" x14ac:dyDescent="0.2">
      <c r="R247" s="27">
        <f>_xll.qlCalendarAdvance(Calendar,R246,"1D","f")</f>
        <v>43080</v>
      </c>
      <c r="S247" s="68">
        <f>_xll.qlInterpolationInterpolate(B6Minterpolation,R247,TRUE)</f>
        <v>5.7212490541211055E-3</v>
      </c>
    </row>
    <row r="248" spans="18:19" x14ac:dyDescent="0.2">
      <c r="R248" s="27">
        <f>_xll.qlCalendarAdvance(Calendar,R247,"1D","f")</f>
        <v>43081</v>
      </c>
      <c r="S248" s="68">
        <f>_xll.qlInterpolationInterpolate(B6Minterpolation,R248,TRUE)</f>
        <v>5.7212973366919063E-3</v>
      </c>
    </row>
    <row r="249" spans="18:19" x14ac:dyDescent="0.2">
      <c r="R249" s="27">
        <f>_xll.qlCalendarAdvance(Calendar,R248,"1D","f")</f>
        <v>43082</v>
      </c>
      <c r="S249" s="68">
        <f>_xll.qlInterpolationInterpolate(B6Minterpolation,R249,TRUE)</f>
        <v>5.7212663621174532E-3</v>
      </c>
    </row>
    <row r="250" spans="18:19" x14ac:dyDescent="0.2">
      <c r="R250" s="27">
        <f>_xll.qlCalendarAdvance(Calendar,R249,"1D","f")</f>
        <v>43083</v>
      </c>
      <c r="S250" s="68">
        <f>_xll.qlInterpolationInterpolate(B6Minterpolation,R250,TRUE)</f>
        <v>5.7211524941273521E-3</v>
      </c>
    </row>
    <row r="251" spans="18:19" x14ac:dyDescent="0.2">
      <c r="R251" s="27">
        <f>_xll.qlCalendarAdvance(Calendar,R250,"1D","f")</f>
        <v>43084</v>
      </c>
      <c r="S251" s="68">
        <f>_xll.qlInterpolationInterpolate(B6Minterpolation,R251,TRUE)</f>
        <v>5.7209520964512052E-3</v>
      </c>
    </row>
    <row r="252" spans="18:19" x14ac:dyDescent="0.2">
      <c r="R252" s="27">
        <f>_xll.qlCalendarAdvance(Calendar,R251,"1D","f")</f>
        <v>43087</v>
      </c>
      <c r="S252" s="68">
        <f>_xll.qlInterpolationInterpolate(B6Minterpolation,R252,TRUE)</f>
        <v>5.7197953626025337E-3</v>
      </c>
    </row>
    <row r="253" spans="18:19" x14ac:dyDescent="0.2">
      <c r="R253" s="27">
        <f>_xll.qlCalendarAdvance(Calendar,R252,"1D","f")</f>
        <v>43088</v>
      </c>
      <c r="S253" s="68">
        <f>_xll.qlInterpolationInterpolate(B6Minterpolation,R253,TRUE)</f>
        <v>5.7192124834782466E-3</v>
      </c>
    </row>
    <row r="254" spans="18:19" x14ac:dyDescent="0.2">
      <c r="R254" s="27">
        <f>_xll.qlCalendarAdvance(Calendar,R253,"1D","f")</f>
        <v>43089</v>
      </c>
      <c r="S254" s="68">
        <f>_xll.qlInterpolationInterpolate(B6Minterpolation,R254,TRUE)</f>
        <v>5.7185248933159342E-3</v>
      </c>
    </row>
    <row r="255" spans="18:19" x14ac:dyDescent="0.2">
      <c r="R255" s="27">
        <f>_xll.qlCalendarAdvance(Calendar,R254,"1D","f")</f>
        <v>43090</v>
      </c>
      <c r="S255" s="68">
        <f>_xll.qlInterpolationInterpolate(B6Minterpolation,R255,TRUE)</f>
        <v>5.7177289558451999E-3</v>
      </c>
    </row>
    <row r="256" spans="18:19" x14ac:dyDescent="0.2">
      <c r="R256" s="27">
        <f>_xll.qlCalendarAdvance(Calendar,R255,"1D","f")</f>
        <v>43091</v>
      </c>
      <c r="S256" s="68">
        <f>_xll.qlInterpolationInterpolate(B6Minterpolation,R256,TRUE)</f>
        <v>5.7168210347956494E-3</v>
      </c>
    </row>
    <row r="257" spans="18:19" x14ac:dyDescent="0.2">
      <c r="R257" s="27">
        <f>_xll.qlCalendarAdvance(Calendar,R256,"1D","f")</f>
        <v>43096</v>
      </c>
      <c r="S257" s="68">
        <f>_xll.qlInterpolationInterpolate(B6Minterpolation,R257,TRUE)</f>
        <v>5.7068509472768588E-3</v>
      </c>
    </row>
    <row r="258" spans="18:19" x14ac:dyDescent="0.2">
      <c r="R258" s="27">
        <f>_xll.qlCalendarAdvance(Calendar,R257,"1D","f")</f>
        <v>43097</v>
      </c>
      <c r="S258" s="68">
        <f>_xll.qlInterpolationInterpolate(B6Minterpolation,R258,TRUE)</f>
        <v>5.7037867052864288E-3</v>
      </c>
    </row>
    <row r="259" spans="18:19" x14ac:dyDescent="0.2">
      <c r="R259" s="27">
        <f>_xll.qlCalendarAdvance(Calendar,R258,"1D","f")</f>
        <v>43098</v>
      </c>
      <c r="S259" s="68">
        <f>_xll.qlInterpolationInterpolate(B6Minterpolation,R259,TRUE)</f>
        <v>5.7004296732571357E-3</v>
      </c>
    </row>
    <row r="260" spans="18:19" x14ac:dyDescent="0.2">
      <c r="R260" s="27">
        <f>_xll.qlCalendarAdvance(Calendar,R259,"1D","f")</f>
        <v>43102</v>
      </c>
      <c r="S260" s="68">
        <f>_xll.qlInterpolationInterpolate(B6Minterpolation,R260,TRUE)</f>
        <v>5.6846218000944203E-3</v>
      </c>
    </row>
    <row r="261" spans="18:19" x14ac:dyDescent="0.2">
      <c r="R261" s="27">
        <f>_xll.qlCalendarAdvance(Calendar,R260,"1D","f")</f>
        <v>43103</v>
      </c>
      <c r="S261" s="68">
        <f>_xll.qlInterpolationInterpolate(B6Minterpolation,R261,TRUE)</f>
        <v>5.6802119343781288E-3</v>
      </c>
    </row>
    <row r="262" spans="18:19" x14ac:dyDescent="0.2">
      <c r="R262" s="71">
        <f>_xll.qlCalendarAdvance(Calendar,R261,"1D","f")</f>
        <v>43104</v>
      </c>
      <c r="S262" s="214">
        <f>_xll.qlInterpolationInterpolate(B6Minterpolation,R262,TRUE)</f>
        <v>5.6756737252259019E-3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ColWidth="9.33203125"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obj_003cf#0688</v>
      </c>
    </row>
    <row r="2" spans="1:19" ht="26.4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1Y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42726</v>
      </c>
      <c r="F3" s="216">
        <f>_xll.qlCalendarAdvance(Calendar,E3,$F$1,"mf",,Trigger)</f>
        <v>43091</v>
      </c>
      <c r="G3" s="217">
        <f>_xll.qlDayCounterYearFraction(DayCounter,E3,F3,,,Trigger)</f>
        <v>1.0138888888888888</v>
      </c>
      <c r="H3" s="218">
        <f>_xll.qlQuoteValue(D3,LastFixingsTrigger)</f>
        <v>1.69178E-2</v>
      </c>
      <c r="I3" s="219">
        <f>_xll.qlYieldTSDiscount(Discounting,E3,,AllTriggers)</f>
        <v>0.99996227414614158</v>
      </c>
      <c r="J3" s="219">
        <f>_xll.qlYieldTSDiscount(Discounting,F3,,AllTriggers)</f>
        <v>0.99143810959939183</v>
      </c>
      <c r="K3" s="218">
        <f>(I3/J3-1)/G3</f>
        <v>8.4799999999942335E-3</v>
      </c>
      <c r="L3" s="218">
        <f>H3-K3</f>
        <v>8.4378000000057667E-3</v>
      </c>
      <c r="M3" s="220" t="b">
        <v>1</v>
      </c>
      <c r="N3" s="221">
        <f>_xll.qlInterpolationInterpolate($N$1,E3,TRUE)</f>
        <v>8.4378000000057667E-3</v>
      </c>
      <c r="O3" s="222">
        <f>(L3-N3)*10000</f>
        <v>0</v>
      </c>
      <c r="P3" s="232">
        <f t="shared" ref="P3:P20" si="0">LN((1+H3*G3)/(1+K3*G3))</f>
        <v>8.4462941774214595E-3</v>
      </c>
      <c r="R3" s="228">
        <f>E3</f>
        <v>42726</v>
      </c>
      <c r="S3" s="230">
        <f>_xll.qlInterpolationInterpolate(B12MInterpolation,R3,TRUE)</f>
        <v>8.4378000000057667E-3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42758</v>
      </c>
      <c r="F4" s="228">
        <f>_xll.qlCalendarAdvance(Calendar,E4,$F$1,"mf",,Trigger)</f>
        <v>43123</v>
      </c>
      <c r="G4" s="229">
        <f>_xll.qlDayCounterYearFraction(DayCounter,E4,F4,,,Trigger)</f>
        <v>1.0138888888888888</v>
      </c>
      <c r="H4" s="58">
        <f>_xll.qlQuoteValue(D4,AllTriggers)</f>
        <v>1.7899999999999999E-2</v>
      </c>
      <c r="I4" s="59">
        <f>_xll.qlYieldTSDiscount(Discounting,E4,,AllTriggers)</f>
        <v>0.99939728154952057</v>
      </c>
      <c r="J4" s="59">
        <f>_xll.qlYieldTSDiscount(Discounting,F4,,AllTriggers)</f>
        <v>0.99039406588006429</v>
      </c>
      <c r="K4" s="58">
        <f t="shared" ref="K4:K20" si="2">(I4/J4-1)/G4</f>
        <v>8.9660108575734393E-3</v>
      </c>
      <c r="L4" s="58">
        <f t="shared" ref="L4:L20" si="3">H4-K4</f>
        <v>8.9339891424265599E-3</v>
      </c>
      <c r="M4" s="234" t="b">
        <f>IF(ISERROR(H4),FALSE,TRUE)</f>
        <v>1</v>
      </c>
      <c r="N4" s="58">
        <f>_xll.qlInterpolationInterpolate($N$1,E4,TRUE)</f>
        <v>8.9339891424265599E-3</v>
      </c>
      <c r="O4" s="235">
        <f t="shared" ref="O4:O20" si="4">(L4-N4)*10000</f>
        <v>0</v>
      </c>
      <c r="P4" s="236">
        <f t="shared" si="0"/>
        <v>8.9364223323545582E-3</v>
      </c>
      <c r="R4" s="27">
        <f>_xll.qlCalendarAdvance(Calendar,R3,"1D","f")</f>
        <v>42727</v>
      </c>
      <c r="S4" s="68">
        <f>_xll.qlInterpolationInterpolate(B12MInterpolation,R4,TRUE)</f>
        <v>8.4528766069758149E-3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42788</v>
      </c>
      <c r="F5" s="27">
        <f>_xll.qlCalendarAdvance(Calendar,E5,$F$1,"mf",,Trigger)</f>
        <v>43153</v>
      </c>
      <c r="G5" s="49">
        <f>_xll.qlDayCounterYearFraction(DayCounter,E5,F5,,,Trigger)</f>
        <v>1.0138888888888888</v>
      </c>
      <c r="H5" s="3">
        <f>_xll.qlQuoteValue(D5,AllTriggers)</f>
        <v>1.8950000000000002E-2</v>
      </c>
      <c r="I5" s="50">
        <f>_xll.qlYieldTSDiscount(Discounting,E5,,AllTriggers)</f>
        <v>0.99885443359493531</v>
      </c>
      <c r="J5" s="50">
        <f>_xll.qlYieldTSDiscount(Discounting,F5,,AllTriggers)</f>
        <v>0.98936536743102454</v>
      </c>
      <c r="K5" s="3">
        <f t="shared" si="2"/>
        <v>9.4596791683618092E-3</v>
      </c>
      <c r="L5" s="3">
        <f t="shared" si="3"/>
        <v>9.4903208316381923E-3</v>
      </c>
      <c r="M5" s="48" t="b">
        <f t="shared" ref="M5:M20" si="6">IF(ISERROR(H5),FALSE,TRUE)</f>
        <v>1</v>
      </c>
      <c r="N5" s="3">
        <f>_xll.qlInterpolationInterpolate($N$1,E5,TRUE)</f>
        <v>9.4903208316381923E-3</v>
      </c>
      <c r="O5" s="74">
        <f t="shared" si="4"/>
        <v>0</v>
      </c>
      <c r="P5" s="226">
        <f t="shared" si="0"/>
        <v>9.485590294872278E-3</v>
      </c>
      <c r="R5" s="27">
        <f>_xll.qlCalendarAdvance(Calendar,R4,"1D","f")</f>
        <v>42732</v>
      </c>
      <c r="S5" s="68">
        <f>_xll.qlInterpolationInterpolate(B12MInterpolation,R5,TRUE)</f>
        <v>8.5283477686915708E-3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42816</v>
      </c>
      <c r="F6" s="27">
        <f>_xll.qlCalendarAdvance(Calendar,E6,$F$1,"mf",,Trigger)</f>
        <v>43181</v>
      </c>
      <c r="G6" s="49">
        <f>_xll.qlDayCounterYearFraction(DayCounter,E6,F6,,,Trigger)</f>
        <v>1.0138888888888888</v>
      </c>
      <c r="H6" s="3">
        <f>_xll.qlQuoteValue(D6,AllTriggers)</f>
        <v>1.992E-2</v>
      </c>
      <c r="I6" s="50">
        <f>_xll.qlYieldTSDiscount(Discounting,E6,,AllTriggers)</f>
        <v>0.99833997169213695</v>
      </c>
      <c r="J6" s="50">
        <f>_xll.qlYieldTSDiscount(Discounting,F6,,AllTriggers)</f>
        <v>0.98837167977701812</v>
      </c>
      <c r="K6" s="3">
        <f t="shared" si="2"/>
        <v>9.9474116592396227E-3</v>
      </c>
      <c r="L6" s="3">
        <f t="shared" si="3"/>
        <v>9.9725883407603775E-3</v>
      </c>
      <c r="M6" s="48" t="b">
        <f t="shared" si="6"/>
        <v>1</v>
      </c>
      <c r="N6" s="3">
        <f>_xll.qlInterpolationInterpolate($N$1,E6,TRUE)</f>
        <v>9.9725883407603775E-3</v>
      </c>
      <c r="O6" s="74">
        <f t="shared" si="4"/>
        <v>0</v>
      </c>
      <c r="P6" s="226">
        <f t="shared" si="0"/>
        <v>9.9603689785106933E-3</v>
      </c>
      <c r="R6" s="27">
        <f>_xll.qlCalendarAdvance(Calendar,R5,"1D","f")</f>
        <v>42733</v>
      </c>
      <c r="S6" s="68">
        <f>_xll.qlInterpolationInterpolate(B12MInterpolation,R6,TRUE)</f>
        <v>8.5434772517809301E-3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42849</v>
      </c>
      <c r="F7" s="27">
        <f>_xll.qlCalendarAdvance(Calendar,E7,$F$1,"mf",,Trigger)</f>
        <v>43214</v>
      </c>
      <c r="G7" s="49">
        <f>_xll.qlDayCounterYearFraction(DayCounter,E7,F7,,,Trigger)</f>
        <v>1.0138888888888888</v>
      </c>
      <c r="H7" s="3">
        <f>_xll.qlQuoteValue(D7,AllTriggers)</f>
        <v>2.0199999999999999E-2</v>
      </c>
      <c r="I7" s="50">
        <f>_xll.qlYieldTSDiscount(Discounting,E7,,AllTriggers)</f>
        <v>0.99769882807152521</v>
      </c>
      <c r="J7" s="50">
        <f>_xll.qlYieldTSDiscount(Discounting,F7,,AllTriggers)</f>
        <v>0.98716830099281372</v>
      </c>
      <c r="K7" s="3">
        <f t="shared" si="2"/>
        <v>1.0521279170600391E-2</v>
      </c>
      <c r="L7" s="3">
        <f t="shared" si="3"/>
        <v>9.6787208293996081E-3</v>
      </c>
      <c r="M7" s="48" t="b">
        <f t="shared" si="6"/>
        <v>1</v>
      </c>
      <c r="N7" s="3">
        <f>_xll.qlInterpolationInterpolate($N$1,E7,TRUE)</f>
        <v>9.6787208293996081E-3</v>
      </c>
      <c r="O7" s="74">
        <f t="shared" si="4"/>
        <v>0</v>
      </c>
      <c r="P7" s="226">
        <f t="shared" si="0"/>
        <v>9.6627365770809888E-3</v>
      </c>
      <c r="R7" s="27">
        <f>_xll.qlCalendarAdvance(Calendar,R6,"1D","f")</f>
        <v>42734</v>
      </c>
      <c r="S7" s="68">
        <f>_xll.qlInterpolationInterpolate(B12MInterpolation,R7,TRUE)</f>
        <v>8.5586243602433932E-3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42877</v>
      </c>
      <c r="F8" s="27">
        <f>_xll.qlCalendarAdvance(Calendar,E8,$F$1,"mf",,Trigger)</f>
        <v>43242</v>
      </c>
      <c r="G8" s="49">
        <f>_xll.qlDayCounterYearFraction(DayCounter,E8,F8,,,Trigger)</f>
        <v>1.0138888888888888</v>
      </c>
      <c r="H8" s="3">
        <f>_xll.qlQuoteValue(D8,AllTriggers)</f>
        <v>2.052E-2</v>
      </c>
      <c r="I8" s="50">
        <f>_xll.qlYieldTSDiscount(Discounting,E8,,AllTriggers)</f>
        <v>0.99713078279800615</v>
      </c>
      <c r="J8" s="50">
        <f>_xll.qlYieldTSDiscount(Discounting,F8,,AllTriggers)</f>
        <v>0.98611891241947558</v>
      </c>
      <c r="K8" s="3">
        <f t="shared" si="2"/>
        <v>1.1013907858688941E-2</v>
      </c>
      <c r="L8" s="3">
        <f t="shared" si="3"/>
        <v>9.506092141311059E-3</v>
      </c>
      <c r="M8" s="48" t="b">
        <f t="shared" si="6"/>
        <v>1</v>
      </c>
      <c r="N8" s="3">
        <f>_xll.qlInterpolationInterpolate($N$1,E8,TRUE)</f>
        <v>9.506092141311059E-3</v>
      </c>
      <c r="O8" s="74">
        <f t="shared" si="4"/>
        <v>0</v>
      </c>
      <c r="P8" s="226">
        <f t="shared" si="0"/>
        <v>9.486542191602455E-3</v>
      </c>
      <c r="R8" s="27">
        <f>_xll.qlCalendarAdvance(Calendar,R7,"1D","f")</f>
        <v>42738</v>
      </c>
      <c r="S8" s="68">
        <f>_xll.qlInterpolationInterpolate(B12MInterpolation,R8,TRUE)</f>
        <v>8.6194394060331529E-3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42908</v>
      </c>
      <c r="F9" s="27">
        <f>_xll.qlCalendarAdvance(Calendar,E9,$F$1,"mf",,Trigger)</f>
        <v>43273</v>
      </c>
      <c r="G9" s="49">
        <f>_xll.qlDayCounterYearFraction(DayCounter,E9,F9,,,Trigger)</f>
        <v>1.0138888888888888</v>
      </c>
      <c r="H9" s="3">
        <f>_xll.qlQuoteValue(D9,AllTriggers)</f>
        <v>2.085E-2</v>
      </c>
      <c r="I9" s="50">
        <f>_xll.qlYieldTSDiscount(Discounting,E9,,AllTriggers)</f>
        <v>0.99646109736266397</v>
      </c>
      <c r="J9" s="50">
        <f>_xll.qlYieldTSDiscount(Discounting,F9,,AllTriggers)</f>
        <v>0.98492355552107291</v>
      </c>
      <c r="K9" s="3">
        <f t="shared" si="2"/>
        <v>1.1553681764868378E-2</v>
      </c>
      <c r="L9" s="3">
        <f t="shared" si="3"/>
        <v>9.2963182351316221E-3</v>
      </c>
      <c r="M9" s="48" t="b">
        <f t="shared" si="6"/>
        <v>1</v>
      </c>
      <c r="N9" s="3">
        <f>_xll.qlInterpolationInterpolate($N$1,E9,TRUE)</f>
        <v>9.2963182351316221E-3</v>
      </c>
      <c r="O9" s="74">
        <f t="shared" si="4"/>
        <v>0</v>
      </c>
      <c r="P9" s="226">
        <f t="shared" si="0"/>
        <v>9.2731721480717594E-3</v>
      </c>
      <c r="R9" s="27">
        <f>_xll.qlCalendarAdvance(Calendar,R8,"1D","f")</f>
        <v>42739</v>
      </c>
      <c r="S9" s="68">
        <f>_xll.qlInterpolationInterpolate(B12MInterpolation,R9,TRUE)</f>
        <v>8.6347124100177863E-3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42940</v>
      </c>
      <c r="F10" s="27">
        <f>_xll.qlCalendarAdvance(Calendar,E10,$F$1,"mf",,Trigger)</f>
        <v>43305</v>
      </c>
      <c r="G10" s="49">
        <f>_xll.qlDayCounterYearFraction(DayCounter,E10,F10,,,Trigger)</f>
        <v>1.0138888888888888</v>
      </c>
      <c r="H10" s="3" t="e">
        <f>_xll.qlQuoteValue(D10,AllTriggers)</f>
        <v>#NUM!</v>
      </c>
      <c r="I10" s="50">
        <f>_xll.qlYieldTSDiscount(Discounting,E10,,AllTriggers)</f>
        <v>0.99568299458259735</v>
      </c>
      <c r="J10" s="50">
        <f>_xll.qlYieldTSDiscount(Discounting,F10,,AllTriggers)</f>
        <v>0.9836502848602896</v>
      </c>
      <c r="K10" s="3">
        <f t="shared" si="2"/>
        <v>1.2065139679151158E-2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9.1326968232779814E-3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42740</v>
      </c>
      <c r="S10" s="68">
        <f>_xll.qlInterpolationInterpolate(B12MInterpolation,R10,TRUE)</f>
        <v>8.6500181468381846E-3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42969</v>
      </c>
      <c r="F11" s="27">
        <f>_xll.qlCalendarAdvance(Calendar,E11,$F$1,"mf",,Trigger)</f>
        <v>43334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0.99494551014760579</v>
      </c>
      <c r="J11" s="50">
        <f>_xll.qlYieldTSDiscount(Discounting,F11,,AllTriggers)</f>
        <v>0.98246319545798844</v>
      </c>
      <c r="K11" s="3">
        <f t="shared" si="2"/>
        <v>1.2531079163420231E-2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9.0402603102958112E-3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42741</v>
      </c>
      <c r="S11" s="68">
        <f>_xll.qlInterpolationInterpolate(B12MInterpolation,R11,TRUE)</f>
        <v>8.6653591344047903E-3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43000</v>
      </c>
      <c r="F12" s="27">
        <f>_xll.qlCalendarAdvance(Calendar,E12,$F$1,"mf",,Trigger)</f>
        <v>43367</v>
      </c>
      <c r="G12" s="49">
        <f>_xll.qlDayCounterYearFraction(DayCounter,E12,F12,,,Trigger)</f>
        <v>1.0194444444444444</v>
      </c>
      <c r="H12" s="3">
        <f>_xll.qlQuoteValue(D12,AllTriggers)</f>
        <v>2.2019999999999998E-2</v>
      </c>
      <c r="I12" s="50">
        <f>_xll.qlYieldTSDiscount(Discounting,E12,,AllTriggers)</f>
        <v>0.9941436068454812</v>
      </c>
      <c r="J12" s="50">
        <f>_xll.qlYieldTSDiscount(Discounting,F12,,AllTriggers)</f>
        <v>0.98107660066630809</v>
      </c>
      <c r="K12" s="3">
        <f t="shared" si="2"/>
        <v>1.3065006055779723E-2</v>
      </c>
      <c r="L12" s="3">
        <f t="shared" si="3"/>
        <v>8.9549939442202745E-3</v>
      </c>
      <c r="M12" s="48" t="b">
        <f t="shared" si="6"/>
        <v>1</v>
      </c>
      <c r="N12" s="3">
        <f>_xll.qlInterpolationInterpolate($N$1,E12,TRUE)</f>
        <v>8.9549939442202745E-3</v>
      </c>
      <c r="O12" s="74">
        <f t="shared" si="4"/>
        <v>0</v>
      </c>
      <c r="P12" s="226">
        <f t="shared" si="0"/>
        <v>8.9687857788339244E-3</v>
      </c>
      <c r="R12" s="27">
        <f>_xll.qlCalendarAdvance(Calendar,R11,"1D","f")</f>
        <v>42744</v>
      </c>
      <c r="S12" s="68">
        <f>_xll.qlInterpolationInterpolate(B12MInterpolation,R12,TRUE)</f>
        <v>8.711618780686289E-3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43031</v>
      </c>
      <c r="F13" s="27">
        <f>_xll.qlCalendarAdvance(Calendar,E13,$F$1,"mf",,Trigger)</f>
        <v>43396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0.99325545464083176</v>
      </c>
      <c r="J13" s="50">
        <f>_xll.qlYieldTSDiscount(Discounting,F13,,AllTriggers)</f>
        <v>0.97982849393850091</v>
      </c>
      <c r="K13" s="3">
        <f t="shared" si="2"/>
        <v>1.3515660971007551E-2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8.8486153901978799E-3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42745</v>
      </c>
      <c r="S13" s="68">
        <f>_xll.qlInterpolationInterpolate(B12MInterpolation,R13,TRUE)</f>
        <v>8.7271259503421614E-3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43061</v>
      </c>
      <c r="F14" s="27">
        <f>_xll.qlCalendarAdvance(Calendar,E14,$F$1,"mf",,Trigger)</f>
        <v>43426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0.99236229507493545</v>
      </c>
      <c r="J14" s="50">
        <f>_xll.qlYieldTSDiscount(Discounting,F14,,AllTriggers)</f>
        <v>0.97850843923166397</v>
      </c>
      <c r="K14" s="3">
        <f t="shared" si="2"/>
        <v>1.3964189217246325E-2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8.7331085826148243E-3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42746</v>
      </c>
      <c r="S14" s="68">
        <f>_xll.qlInterpolationInterpolate(B12MInterpolation,R14,TRUE)</f>
        <v>8.7426809602964579E-3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43091</v>
      </c>
      <c r="F15" s="27">
        <f>_xll.qlCalendarAdvance(Calendar,E15,$F$1,"mf",,Trigger)</f>
        <v>43458</v>
      </c>
      <c r="G15" s="49">
        <f>_xll.qlDayCounterYearFraction(DayCounter,E15,F15,,,Trigger)</f>
        <v>1.0194444444444444</v>
      </c>
      <c r="H15" s="3">
        <f>_xll.qlQuoteValue(D15,AllTriggers)</f>
        <v>2.3050000000000001E-2</v>
      </c>
      <c r="I15" s="50">
        <f>_xll.qlYieldTSDiscount(Discounting,E15,,AllTriggers)</f>
        <v>0.99143810959939183</v>
      </c>
      <c r="J15" s="50">
        <f>_xll.qlYieldTSDiscount(Discounting,F15,,AllTriggers)</f>
        <v>0.97706769595021326</v>
      </c>
      <c r="K15" s="3">
        <f t="shared" si="2"/>
        <v>1.4427166740215259E-2</v>
      </c>
      <c r="L15" s="3">
        <f t="shared" si="3"/>
        <v>8.6228332597847422E-3</v>
      </c>
      <c r="M15" s="48" t="b">
        <f t="shared" si="6"/>
        <v>1</v>
      </c>
      <c r="N15" s="3">
        <f>_xll.qlInterpolationInterpolate($N$1,E15,TRUE)</f>
        <v>8.6228332597847422E-3</v>
      </c>
      <c r="O15" s="74">
        <f t="shared" si="4"/>
        <v>0</v>
      </c>
      <c r="P15" s="226">
        <f t="shared" si="0"/>
        <v>8.6257762394171232E-3</v>
      </c>
      <c r="R15" s="27">
        <f>_xll.qlCalendarAdvance(Calendar,R14,"1D","f")</f>
        <v>42747</v>
      </c>
      <c r="S15" s="68">
        <f>_xll.qlInterpolationInterpolate(B12MInterpolation,R15,TRUE)</f>
        <v>8.7582863284596229E-3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43122</v>
      </c>
      <c r="F16" s="27">
        <f>_xll.qlCalendarAdvance(Calendar,E16,$F$1,"mf",,Trigger)</f>
        <v>43487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0.99042758994147906</v>
      </c>
      <c r="J16" s="50">
        <f>_xll.qlYieldTSDiscount(Discounting,F16,,AllTriggers)</f>
        <v>0.97573289873284641</v>
      </c>
      <c r="K16" s="3">
        <f t="shared" si="2"/>
        <v>1.4853854049207988E-2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8.5273616830114432E-3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42748</v>
      </c>
      <c r="S16" s="68">
        <f>_xll.qlInterpolationInterpolate(B12MInterpolation,R16,TRUE)</f>
        <v>8.7739445727420991E-3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43153</v>
      </c>
      <c r="F17" s="27">
        <f>_xll.qlCalendarAdvance(Calendar,E17,$F$1,"mf",,Trigger)</f>
        <v>43518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0.98936536743102454</v>
      </c>
      <c r="J17" s="50">
        <f>_xll.qlYieldTSDiscount(Discounting,F17,,AllTriggers)</f>
        <v>0.97427668123373401</v>
      </c>
      <c r="K17" s="3">
        <f t="shared" si="2"/>
        <v>1.5274913330549656E-2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8.442292198231954E-3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42751</v>
      </c>
      <c r="S17" s="68">
        <f>_xll.qlInterpolationInterpolate(B12MInterpolation,R17,TRUE)</f>
        <v>8.8212617414098332E-3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43181</v>
      </c>
      <c r="F18" s="27">
        <f>_xll.qlCalendarAdvance(Calendar,E18,$F$1,"mf",,Trigger)</f>
        <v>43546</v>
      </c>
      <c r="G18" s="49">
        <f>_xll.qlDayCounterYearFraction(DayCounter,E18,F18,,,Trigger)</f>
        <v>1.0138888888888888</v>
      </c>
      <c r="H18" s="3">
        <f>_xll.qlQuoteValue(D18,AllTriggers)</f>
        <v>2.4010000000000004E-2</v>
      </c>
      <c r="I18" s="50">
        <f>_xll.qlYieldTSDiscount(Discounting,E18,,AllTriggers)</f>
        <v>0.98837167977701812</v>
      </c>
      <c r="J18" s="50">
        <f>_xll.qlYieldTSDiscount(Discounting,F18,,AllTriggers)</f>
        <v>0.97293665724217093</v>
      </c>
      <c r="K18" s="3">
        <f t="shared" si="2"/>
        <v>1.5647045217864627E-2</v>
      </c>
      <c r="L18" s="3">
        <f t="shared" si="3"/>
        <v>8.3629547821353761E-3</v>
      </c>
      <c r="M18" s="48" t="b">
        <f t="shared" si="6"/>
        <v>1</v>
      </c>
      <c r="N18" s="3">
        <f>_xll.qlInterpolationInterpolate($N$1,E18,TRUE)</f>
        <v>8.3629547821353761E-3</v>
      </c>
      <c r="O18" s="74">
        <f t="shared" si="4"/>
        <v>0</v>
      </c>
      <c r="P18" s="226">
        <f t="shared" si="0"/>
        <v>8.3120509533598855E-3</v>
      </c>
      <c r="R18" s="27">
        <f>_xll.qlCalendarAdvance(Calendar,R17,"1D","f")</f>
        <v>42752</v>
      </c>
      <c r="S18" s="68">
        <f>_xll.qlInterpolationInterpolate(B12MInterpolation,R18,TRUE)</f>
        <v>8.8371566692739892E-3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43213</v>
      </c>
      <c r="F19" s="27">
        <f>_xll.qlCalendarAdvance(Calendar,E19,$F$1,"mf",,Trigger)</f>
        <v>43578</v>
      </c>
      <c r="G19" s="49">
        <f>_xll.qlDayCounterYearFraction(DayCounter,E19,F19,,,Trigger)</f>
        <v>1.0138888888888888</v>
      </c>
      <c r="H19" s="3" t="e">
        <f>_xll.qlQuoteValue(D19,AllTriggers)</f>
        <v>#NUM!</v>
      </c>
      <c r="I19" s="50">
        <f>_xll.qlYieldTSDiscount(Discounting,E19,,AllTriggers)</f>
        <v>0.98720528035308219</v>
      </c>
      <c r="J19" s="50">
        <f>_xll.qlYieldTSDiscount(Discounting,F19,,AllTriggers)</f>
        <v>0.97137807549616617</v>
      </c>
      <c r="K19" s="3">
        <f t="shared" si="2"/>
        <v>1.6070358416835052E-2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8.2599044005382226E-3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42753</v>
      </c>
      <c r="S19" s="68">
        <f>_xll.qlInterpolationInterpolate(B12MInterpolation,R19,TRUE)</f>
        <v>8.8531170628096765E-3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43242</v>
      </c>
      <c r="F20" s="27">
        <f>_xll.qlCalendarAdvance(Calendar,E20,$F$1,"mf",,Trigger)</f>
        <v>43607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0.98611891241947558</v>
      </c>
      <c r="J20" s="50">
        <f>_xll.qlYieldTSDiscount(Discounting,F20,,AllTriggers)</f>
        <v>0.96994206943437589</v>
      </c>
      <c r="K20" s="3">
        <f t="shared" si="2"/>
        <v>1.644968591327008E-2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8.1592772224728417E-3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42754</v>
      </c>
      <c r="S20" s="68">
        <f>_xll.qlInterpolationInterpolate(B12MInterpolation,R20,TRUE)</f>
        <v>8.8691454399273343E-3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43273</v>
      </c>
      <c r="F21" s="27">
        <f>_xll.qlCalendarAdvance(Calendar,E21,$F$1,"mf",,Trigger)</f>
        <v>43640</v>
      </c>
      <c r="G21" s="49">
        <f>_xll.qlDayCounterYearFraction(DayCounter,E21,F21,,,Trigger)</f>
        <v>1.0194444444444444</v>
      </c>
      <c r="H21" s="3">
        <f>_xll.qlQuoteValue(D21,AllTriggers)</f>
        <v>2.4910000000000002E-2</v>
      </c>
      <c r="I21" s="50">
        <f>_xll.qlYieldTSDiscount(Discounting,E21,,AllTriggers)</f>
        <v>0.98492355552107291</v>
      </c>
      <c r="J21" s="50">
        <f>_xll.qlYieldTSDiscount(Discounting,F21,,AllTriggers)</f>
        <v>0.96828253061210379</v>
      </c>
      <c r="K21" s="3">
        <f t="shared" ref="K21:K27" si="9">(I21/J21-1)/G21</f>
        <v>1.6858324557185066E-2</v>
      </c>
      <c r="L21" s="3">
        <f t="shared" ref="L21:L27" si="10">H21-K21</f>
        <v>8.0516754428149352E-3</v>
      </c>
      <c r="M21" s="48" t="b">
        <f t="shared" ref="M21:M27" si="11">IF(ISERROR(H21),FALSE,TRUE)</f>
        <v>1</v>
      </c>
      <c r="N21" s="3">
        <f>_xll.qlInterpolationInterpolate($N$1,E21,TRUE)</f>
        <v>8.0516754428149352E-3</v>
      </c>
      <c r="O21" s="74">
        <f t="shared" ref="O21:O27" si="12">(L21-N21)*10000</f>
        <v>0</v>
      </c>
      <c r="P21" s="226">
        <f t="shared" ref="P21:P27" si="13">LN((1+H21*G21)/(1+K21*G21))</f>
        <v>8.0371667487524109E-3</v>
      </c>
      <c r="R21" s="27">
        <f>_xll.qlCalendarAdvance(Calendar,R20,"1D","f")</f>
        <v>42755</v>
      </c>
      <c r="S21" s="68">
        <f>_xll.qlInterpolationInterpolate(B12MInterpolation,R21,TRUE)</f>
        <v>8.8852443185374087E-3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43304</v>
      </c>
      <c r="F22" s="27">
        <f>_xll.qlCalendarAdvance(Calendar,E22,$F$1,"mf",,Trigger)</f>
        <v>43669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0.98369066882311396</v>
      </c>
      <c r="J22" s="50">
        <f>_xll.qlYieldTSDiscount(Discounting,F22,,AllTriggers)</f>
        <v>0.96680326554881646</v>
      </c>
      <c r="K22" s="3">
        <f t="shared" si="9"/>
        <v>1.7227981717059918E-2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7.9500707835991891E-3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42758</v>
      </c>
      <c r="S22" s="68">
        <f>_xll.qlInterpolationInterpolate(B12MInterpolation,R22,TRUE)</f>
        <v>8.9339891424265599E-3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43334</v>
      </c>
      <c r="F23" s="27">
        <f>_xll.qlCalendarAdvance(Calendar,E23,$F$1,"mf",,Trigger)</f>
        <v>43699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0.98246319545798844</v>
      </c>
      <c r="J23" s="50">
        <f>_xll.qlYieldTSDiscount(Discounting,F23,,AllTriggers)</f>
        <v>0.96525391370694202</v>
      </c>
      <c r="K23" s="3">
        <f t="shared" si="9"/>
        <v>1.75845318256528E-2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7.8568728418756256E-3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42759</v>
      </c>
      <c r="S23" s="68">
        <f>_xll.qlInterpolationInterpolate(B12MInterpolation,R23,TRUE)</f>
        <v>8.9503958647202814E-3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43367</v>
      </c>
      <c r="F24" s="27">
        <f>_xll.qlCalendarAdvance(Calendar,E24,$F$1,"mf",,Trigger)</f>
        <v>43732</v>
      </c>
      <c r="G24" s="49">
        <f>_xll.qlDayCounterYearFraction(DayCounter,E24,F24,,,Trigger)</f>
        <v>1.0138888888888888</v>
      </c>
      <c r="H24" s="3">
        <f>_xll.qlQuoteValue(D24,AllTriggers)</f>
        <v>2.572E-2</v>
      </c>
      <c r="I24" s="50">
        <f>_xll.qlYieldTSDiscount(Discounting,E24,,AllTriggers)</f>
        <v>0.98107660066630809</v>
      </c>
      <c r="J24" s="50">
        <f>_xll.qlYieldTSDiscount(Discounting,F24,,AllTriggers)</f>
        <v>0.96352894717789006</v>
      </c>
      <c r="K24" s="3">
        <f t="shared" si="9"/>
        <v>1.7962381643229209E-2</v>
      </c>
      <c r="L24" s="3">
        <f t="shared" si="10"/>
        <v>7.7576183567707908E-3</v>
      </c>
      <c r="M24" s="48" t="b">
        <f t="shared" si="11"/>
        <v>1</v>
      </c>
      <c r="N24" s="3">
        <f>_xll.qlInterpolationInterpolate($N$1,E24,TRUE)</f>
        <v>7.7576183567707908E-3</v>
      </c>
      <c r="O24" s="74">
        <f t="shared" si="12"/>
        <v>0</v>
      </c>
      <c r="P24" s="226">
        <f t="shared" si="13"/>
        <v>7.6949996345741676E-3</v>
      </c>
      <c r="R24" s="27">
        <f>_xll.qlCalendarAdvance(Calendar,R23,"1D","f")</f>
        <v>42760</v>
      </c>
      <c r="S24" s="68">
        <f>_xll.qlInterpolationInterpolate(B12MInterpolation,R24,TRUE)</f>
        <v>8.9668896297159413E-3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43395</v>
      </c>
      <c r="F25" s="27">
        <f>_xll.qlCalendarAdvance(Calendar,E25,$F$1,"mf",,Trigger)</f>
        <v>43760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0.97987198807359177</v>
      </c>
      <c r="J25" s="50">
        <f>_xll.qlYieldTSDiscount(Discounting,F25,,AllTriggers)</f>
        <v>0.96204974719927161</v>
      </c>
      <c r="K25" s="3">
        <f t="shared" si="9"/>
        <v>1.8271508972944574E-2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7.6743073324104421E-3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42761</v>
      </c>
      <c r="S25" s="68">
        <f>_xll.qlInterpolationInterpolate(B12MInterpolation,R25,TRUE)</f>
        <v>8.9834769069812859E-3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43426</v>
      </c>
      <c r="F26" s="27">
        <f>_xll.qlCalendarAdvance(Calendar,E26,$F$1,"mf",,Trigger)</f>
        <v>43791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0.97850843923166397</v>
      </c>
      <c r="J26" s="50">
        <f>_xll.qlYieldTSDiscount(Discounting,F26,,AllTriggers)</f>
        <v>0.96039686899633847</v>
      </c>
      <c r="K26" s="3">
        <f t="shared" si="9"/>
        <v>1.8600088265739573E-2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7.5824566761442461E-3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42762</v>
      </c>
      <c r="S26" s="68">
        <f>_xll.qlInterpolationInterpolate(B12MInterpolation,R26,TRUE)</f>
        <v>9.0001641660840629E-3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43458</v>
      </c>
      <c r="F27" s="71">
        <f>_xll.qlCalendarAdvance(Calendar,E27,$F$1,"mf",,Trigger)</f>
        <v>43823</v>
      </c>
      <c r="G27" s="72">
        <f>_xll.qlDayCounterYearFraction(DayCounter,E27,F27,,,Trigger)</f>
        <v>1.0138888888888888</v>
      </c>
      <c r="H27" s="60">
        <f>_xll.qlQuoteValue(D27,AllTriggers)</f>
        <v>2.6409999999999999E-2</v>
      </c>
      <c r="I27" s="61">
        <f>_xll.qlYieldTSDiscount(Discounting,E27,,AllTriggers)</f>
        <v>0.97706769595021326</v>
      </c>
      <c r="J27" s="61">
        <f>_xll.qlYieldTSDiscount(Discounting,F27,,AllTriggers)</f>
        <v>0.95867555642300106</v>
      </c>
      <c r="K27" s="60">
        <f t="shared" si="9"/>
        <v>1.8922139287754061E-2</v>
      </c>
      <c r="L27" s="60">
        <f t="shared" si="10"/>
        <v>7.4878607122459383E-3</v>
      </c>
      <c r="M27" s="73" t="b">
        <f t="shared" si="11"/>
        <v>1</v>
      </c>
      <c r="N27" s="60">
        <f>_xll.qlInterpolationInterpolate($N$1,E27,TRUE)</f>
        <v>7.4878607122459383E-3</v>
      </c>
      <c r="O27" s="80">
        <f t="shared" si="12"/>
        <v>0</v>
      </c>
      <c r="P27" s="231">
        <f t="shared" si="13"/>
        <v>7.4213446202790528E-3</v>
      </c>
      <c r="R27" s="27">
        <f>_xll.qlCalendarAdvance(Calendar,R26,"1D","f")</f>
        <v>42765</v>
      </c>
      <c r="S27" s="68">
        <f>_xll.qlInterpolationInterpolate(B12MInterpolation,R27,TRUE)</f>
        <v>9.0508905300944811E-3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42766</v>
      </c>
      <c r="S28" s="68">
        <f>_xll.qlInterpolationInterpolate(B12MInterpolation,R28,TRUE)</f>
        <v>9.0680424122244734E-3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42767</v>
      </c>
      <c r="S29" s="68">
        <f>_xll.qlInterpolationInterpolate(B12MInterpolation,R29,TRUE)</f>
        <v>9.0853266240306409E-3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42768</v>
      </c>
      <c r="S30" s="68">
        <f>_xll.qlInterpolationInterpolate(B12MInterpolation,R30,TRUE)</f>
        <v>9.1027496350807296E-3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42769</v>
      </c>
      <c r="S31" s="68">
        <f>_xll.qlInterpolationInterpolate(B12MInterpolation,R31,TRUE)</f>
        <v>9.1203179149424891E-3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42772</v>
      </c>
      <c r="S32" s="68">
        <f>_xll.qlInterpolationInterpolate(B12MInterpolation,R32,TRUE)</f>
        <v>9.1739590630752696E-3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42773</v>
      </c>
      <c r="S33" s="68">
        <f>_xll.qlInterpolationInterpolate(B12MInterpolation,R33,TRUE)</f>
        <v>9.1921731138611892E-3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42774</v>
      </c>
      <c r="S34" s="68">
        <f>_xll.qlInterpolationInterpolate(B12MInterpolation,R34,TRUE)</f>
        <v>9.2105647812975207E-3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42775</v>
      </c>
      <c r="S35" s="68">
        <f>_xll.qlInterpolationInterpolate(B12MInterpolation,R35,TRUE)</f>
        <v>9.2291405349520118E-3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42776</v>
      </c>
      <c r="S36" s="68">
        <f>_xll.qlInterpolationInterpolate(B12MInterpolation,R36,TRUE)</f>
        <v>9.2479068443924069E-3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42779</v>
      </c>
      <c r="S37" s="68">
        <f>_xll.qlInterpolationInterpolate(B12MInterpolation,R37,TRUE)</f>
        <v>9.305413803106519E-3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42780</v>
      </c>
      <c r="S38" s="68">
        <f>_xll.qlInterpolationInterpolate(B12MInterpolation,R38,TRUE)</f>
        <v>9.3250070313680225E-3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42781</v>
      </c>
      <c r="S39" s="68">
        <f>_xll.qlInterpolationInterpolate(B12MInterpolation,R39,TRUE)</f>
        <v>9.3448231632541744E-3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42782</v>
      </c>
      <c r="S40" s="68">
        <f>_xll.qlInterpolationInterpolate(B12MInterpolation,R40,TRUE)</f>
        <v>9.3648686683327209E-3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42783</v>
      </c>
      <c r="S41" s="68">
        <f>_xll.qlInterpolationInterpolate(B12MInterpolation,R41,TRUE)</f>
        <v>9.3851500161714098E-3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42786</v>
      </c>
      <c r="S42" s="68">
        <f>_xll.qlInterpolationInterpolate(B12MInterpolation,R42,TRUE)</f>
        <v>9.4474738119258213E-3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42787</v>
      </c>
      <c r="S43" s="68">
        <f>_xll.qlInterpolationInterpolate(B12MInterpolation,R43,TRUE)</f>
        <v>9.4687632264825652E-3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42788</v>
      </c>
      <c r="S44" s="68">
        <f>_xll.qlInterpolationInterpolate(B12MInterpolation,R44,TRUE)</f>
        <v>9.4903208316381923E-3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42789</v>
      </c>
      <c r="S45" s="68">
        <f>_xll.qlInterpolationInterpolate(B12MInterpolation,R45,TRUE)</f>
        <v>9.512141412500565E-3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42790</v>
      </c>
      <c r="S46" s="68">
        <f>_xll.qlInterpolationInterpolate(B12MInterpolation,R46,TRUE)</f>
        <v>9.5341730163379951E-3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42793</v>
      </c>
      <c r="S47" s="68">
        <f>_xll.qlInterpolationInterpolate(B12MInterpolation,R47,TRUE)</f>
        <v>9.6008975937848934E-3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42794</v>
      </c>
      <c r="S48" s="68">
        <f>_xll.qlInterpolationInterpolate(B12MInterpolation,R48,TRUE)</f>
        <v>9.6231369176068161E-3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42795</v>
      </c>
      <c r="S49" s="68">
        <f>_xll.qlInterpolationInterpolate(B12MInterpolation,R49,TRUE)</f>
        <v>9.6452690784459266E-3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42796</v>
      </c>
      <c r="S50" s="68">
        <f>_xll.qlInterpolationInterpolate(B12MInterpolation,R50,TRUE)</f>
        <v>9.667230439110653E-3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42797</v>
      </c>
      <c r="S51" s="68">
        <f>_xll.qlInterpolationInterpolate(B12MInterpolation,R51,TRUE)</f>
        <v>9.6889573624094182E-3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42800</v>
      </c>
      <c r="S52" s="68">
        <f>_xll.qlInterpolationInterpolate(B12MInterpolation,R52,TRUE)</f>
        <v>9.7520951361942214E-3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42801</v>
      </c>
      <c r="S53" s="68">
        <f>_xll.qlInterpolationInterpolate(B12MInterpolation,R53,TRUE)</f>
        <v>9.7722479381134094E-3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42802</v>
      </c>
      <c r="S54" s="68">
        <f>_xll.qlInterpolationInterpolate(B12MInterpolation,R54,TRUE)</f>
        <v>9.79184811670877E-3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42803</v>
      </c>
      <c r="S55" s="68">
        <f>_xll.qlInterpolationInterpolate(B12MInterpolation,R55,TRUE)</f>
        <v>9.810832034788726E-3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42804</v>
      </c>
      <c r="S56" s="68">
        <f>_xll.qlInterpolationInterpolate(B12MInterpolation,R56,TRUE)</f>
        <v>9.8291360551617073E-3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42807</v>
      </c>
      <c r="S57" s="68">
        <f>_xll.qlInterpolationInterpolate(B12MInterpolation,R57,TRUE)</f>
        <v>9.8793323581230479E-3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42808</v>
      </c>
      <c r="S58" s="68">
        <f>_xll.qlInterpolationInterpolate(B12MInterpolation,R58,TRUE)</f>
        <v>9.8942804157523823E-3</v>
      </c>
    </row>
    <row r="59" spans="5:19" x14ac:dyDescent="0.2">
      <c r="R59" s="27">
        <f>_xll.qlCalendarAdvance(Calendar,R58,"1D","f")</f>
        <v>42809</v>
      </c>
      <c r="S59" s="68">
        <f>_xll.qlInterpolationInterpolate(B12MInterpolation,R59,TRUE)</f>
        <v>9.9082303897168704E-3</v>
      </c>
    </row>
    <row r="60" spans="5:19" x14ac:dyDescent="0.2">
      <c r="R60" s="27">
        <f>_xll.qlCalendarAdvance(Calendar,R59,"1D","f")</f>
        <v>42810</v>
      </c>
      <c r="S60" s="68">
        <f>_xll.qlInterpolationInterpolate(B12MInterpolation,R60,TRUE)</f>
        <v>9.921118642824937E-3</v>
      </c>
    </row>
    <row r="61" spans="5:19" x14ac:dyDescent="0.2">
      <c r="R61" s="27">
        <f>_xll.qlCalendarAdvance(Calendar,R60,"1D","f")</f>
        <v>42811</v>
      </c>
      <c r="S61" s="68">
        <f>_xll.qlInterpolationInterpolate(B12MInterpolation,R61,TRUE)</f>
        <v>9.9328815378850101E-3</v>
      </c>
    </row>
    <row r="62" spans="5:19" x14ac:dyDescent="0.2">
      <c r="R62" s="27">
        <f>_xll.qlCalendarAdvance(Calendar,R61,"1D","f")</f>
        <v>42814</v>
      </c>
      <c r="S62" s="68">
        <f>_xll.qlInterpolationInterpolate(B12MInterpolation,R62,TRUE)</f>
        <v>9.9607817028615261E-3</v>
      </c>
    </row>
    <row r="63" spans="5:19" x14ac:dyDescent="0.2">
      <c r="R63" s="27">
        <f>_xll.qlCalendarAdvance(Calendar,R62,"1D","f")</f>
        <v>42815</v>
      </c>
      <c r="S63" s="68">
        <f>_xll.qlInterpolationInterpolate(B12MInterpolation,R63,TRUE)</f>
        <v>9.9674067938138843E-3</v>
      </c>
    </row>
    <row r="64" spans="5:19" x14ac:dyDescent="0.2">
      <c r="R64" s="27">
        <f>_xll.qlCalendarAdvance(Calendar,R63,"1D","f")</f>
        <v>42816</v>
      </c>
      <c r="S64" s="68">
        <f>_xll.qlInterpolationInterpolate(B12MInterpolation,R64,TRUE)</f>
        <v>9.9725883407603775E-3</v>
      </c>
    </row>
    <row r="65" spans="18:19" x14ac:dyDescent="0.2">
      <c r="R65" s="27">
        <f>_xll.qlCalendarAdvance(Calendar,R64,"1D","f")</f>
        <v>42817</v>
      </c>
      <c r="S65" s="68">
        <f>_xll.qlInterpolationInterpolate(B12MInterpolation,R65,TRUE)</f>
        <v>9.9762838956750713E-3</v>
      </c>
    </row>
    <row r="66" spans="18:19" x14ac:dyDescent="0.2">
      <c r="R66" s="27">
        <f>_xll.qlCalendarAdvance(Calendar,R65,"1D","f")</f>
        <v>42818</v>
      </c>
      <c r="S66" s="68">
        <f>_xll.qlInterpolationInterpolate(B12MInterpolation,R66,TRUE)</f>
        <v>9.9785357671945858E-3</v>
      </c>
    </row>
    <row r="67" spans="18:19" x14ac:dyDescent="0.2">
      <c r="R67" s="27">
        <f>_xll.qlCalendarAdvance(Calendar,R66,"1D","f")</f>
        <v>42821</v>
      </c>
      <c r="S67" s="68">
        <f>_xll.qlInterpolationInterpolate(B12MInterpolation,R67,TRUE)</f>
        <v>9.9772642594045998E-3</v>
      </c>
    </row>
    <row r="68" spans="18:19" x14ac:dyDescent="0.2">
      <c r="R68" s="27">
        <f>_xll.qlCalendarAdvance(Calendar,R67,"1D","f")</f>
        <v>42822</v>
      </c>
      <c r="S68" s="68">
        <f>_xll.qlInterpolationInterpolate(B12MInterpolation,R68,TRUE)</f>
        <v>9.9743763753659502E-3</v>
      </c>
    </row>
    <row r="69" spans="18:19" x14ac:dyDescent="0.2">
      <c r="R69" s="27">
        <f>_xll.qlCalendarAdvance(Calendar,R68,"1D","f")</f>
        <v>42823</v>
      </c>
      <c r="S69" s="68">
        <f>_xll.qlInterpolationInterpolate(B12MInterpolation,R69,TRUE)</f>
        <v>9.9703622969434004E-3</v>
      </c>
    </row>
    <row r="70" spans="18:19" x14ac:dyDescent="0.2">
      <c r="R70" s="27">
        <f>_xll.qlCalendarAdvance(Calendar,R69,"1D","f")</f>
        <v>42824</v>
      </c>
      <c r="S70" s="68">
        <f>_xll.qlInterpolationInterpolate(B12MInterpolation,R70,TRUE)</f>
        <v>9.9652855219392062E-3</v>
      </c>
    </row>
    <row r="71" spans="18:19" x14ac:dyDescent="0.2">
      <c r="R71" s="27">
        <f>_xll.qlCalendarAdvance(Calendar,R70,"1D","f")</f>
        <v>42825</v>
      </c>
      <c r="S71" s="68">
        <f>_xll.qlInterpolationInterpolate(B12MInterpolation,R71,TRUE)</f>
        <v>9.9592095481556252E-3</v>
      </c>
    </row>
    <row r="72" spans="18:19" x14ac:dyDescent="0.2">
      <c r="R72" s="27">
        <f>_xll.qlCalendarAdvance(Calendar,R71,"1D","f")</f>
        <v>42828</v>
      </c>
      <c r="S72" s="68">
        <f>_xll.qlInterpolationInterpolate(B12MInterpolation,R72,TRUE)</f>
        <v>9.9356214121511174E-3</v>
      </c>
    </row>
    <row r="73" spans="18:19" x14ac:dyDescent="0.2">
      <c r="R73" s="27">
        <f>_xll.qlCalendarAdvance(Calendar,R72,"1D","f")</f>
        <v>42829</v>
      </c>
      <c r="S73" s="68">
        <f>_xll.qlInterpolationInterpolate(B12MInterpolation,R73,TRUE)</f>
        <v>9.9261836212725472E-3</v>
      </c>
    </row>
    <row r="74" spans="18:19" x14ac:dyDescent="0.2">
      <c r="R74" s="27">
        <f>_xll.qlCalendarAdvance(Calendar,R73,"1D","f")</f>
        <v>42830</v>
      </c>
      <c r="S74" s="68">
        <f>_xll.qlInterpolationInterpolate(B12MInterpolation,R74,TRUE)</f>
        <v>9.9160641206258726E-3</v>
      </c>
    </row>
    <row r="75" spans="18:19" x14ac:dyDescent="0.2">
      <c r="R75" s="27">
        <f>_xll.qlCalendarAdvance(Calendar,R74,"1D","f")</f>
        <v>42831</v>
      </c>
      <c r="S75" s="68">
        <f>_xll.qlInterpolationInterpolate(B12MInterpolation,R75,TRUE)</f>
        <v>9.9053264080133461E-3</v>
      </c>
    </row>
    <row r="76" spans="18:19" x14ac:dyDescent="0.2">
      <c r="R76" s="27">
        <f>_xll.qlCalendarAdvance(Calendar,R75,"1D","f")</f>
        <v>42832</v>
      </c>
      <c r="S76" s="68">
        <f>_xll.qlInterpolationInterpolate(B12MInterpolation,R76,TRUE)</f>
        <v>9.8940339812372251E-3</v>
      </c>
    </row>
    <row r="77" spans="18:19" x14ac:dyDescent="0.2">
      <c r="R77" s="27">
        <f>_xll.qlCalendarAdvance(Calendar,R76,"1D","f")</f>
        <v>42835</v>
      </c>
      <c r="S77" s="68">
        <f>_xll.qlInterpolationInterpolate(B12MInterpolation,R77,TRUE)</f>
        <v>9.8574633939498644E-3</v>
      </c>
    </row>
    <row r="78" spans="18:19" x14ac:dyDescent="0.2">
      <c r="R78" s="27">
        <f>_xll.qlCalendarAdvance(Calendar,R77,"1D","f")</f>
        <v>42836</v>
      </c>
      <c r="S78" s="68">
        <f>_xll.qlInterpolationInterpolate(B12MInterpolation,R78,TRUE)</f>
        <v>9.8445870885419309E-3</v>
      </c>
    </row>
    <row r="79" spans="18:19" x14ac:dyDescent="0.2">
      <c r="R79" s="27">
        <f>_xll.qlCalendarAdvance(Calendar,R78,"1D","f")</f>
        <v>42837</v>
      </c>
      <c r="S79" s="68">
        <f>_xll.qlInterpolationInterpolate(B12MInterpolation,R79,TRUE)</f>
        <v>9.8314735579816837E-3</v>
      </c>
    </row>
    <row r="80" spans="18:19" x14ac:dyDescent="0.2">
      <c r="R80" s="27">
        <f>_xll.qlCalendarAdvance(Calendar,R79,"1D","f")</f>
        <v>42838</v>
      </c>
      <c r="S80" s="68">
        <f>_xll.qlInterpolationInterpolate(B12MInterpolation,R80,TRUE)</f>
        <v>9.8181863000713823E-3</v>
      </c>
    </row>
    <row r="81" spans="18:19" x14ac:dyDescent="0.2">
      <c r="R81" s="27">
        <f>_xll.qlCalendarAdvance(Calendar,R80,"1D","f")</f>
        <v>42843</v>
      </c>
      <c r="S81" s="68">
        <f>_xll.qlInterpolationInterpolate(B12MInterpolation,R81,TRUE)</f>
        <v>9.7513665233479891E-3</v>
      </c>
    </row>
    <row r="82" spans="18:19" x14ac:dyDescent="0.2">
      <c r="R82" s="27">
        <f>_xll.qlCalendarAdvance(Calendar,R81,"1D","f")</f>
        <v>42844</v>
      </c>
      <c r="S82" s="68">
        <f>_xll.qlInterpolationInterpolate(B12MInterpolation,R82,TRUE)</f>
        <v>9.7383703551847285E-3</v>
      </c>
    </row>
    <row r="83" spans="18:19" x14ac:dyDescent="0.2">
      <c r="R83" s="27">
        <f>_xll.qlCalendarAdvance(Calendar,R82,"1D","f")</f>
        <v>42845</v>
      </c>
      <c r="S83" s="68">
        <f>_xll.qlInterpolationInterpolate(B12MInterpolation,R83,TRUE)</f>
        <v>9.7256449442872043E-3</v>
      </c>
    </row>
    <row r="84" spans="18:19" x14ac:dyDescent="0.2">
      <c r="R84" s="27">
        <f>_xll.qlCalendarAdvance(Calendar,R83,"1D","f")</f>
        <v>42846</v>
      </c>
      <c r="S84" s="68">
        <f>_xll.qlInterpolationInterpolate(B12MInterpolation,R84,TRUE)</f>
        <v>9.7132537884576757E-3</v>
      </c>
    </row>
    <row r="85" spans="18:19" x14ac:dyDescent="0.2">
      <c r="R85" s="27">
        <f>_xll.qlCalendarAdvance(Calendar,R84,"1D","f")</f>
        <v>42849</v>
      </c>
      <c r="S85" s="68">
        <f>_xll.qlInterpolationInterpolate(B12MInterpolation,R85,TRUE)</f>
        <v>9.6787208293996081E-3</v>
      </c>
    </row>
    <row r="86" spans="18:19" x14ac:dyDescent="0.2">
      <c r="R86" s="27">
        <f>_xll.qlCalendarAdvance(Calendar,R85,"1D","f")</f>
        <v>42850</v>
      </c>
      <c r="S86" s="68">
        <f>_xll.qlInterpolationInterpolate(B12MInterpolation,R86,TRUE)</f>
        <v>9.6682863989810842E-3</v>
      </c>
    </row>
    <row r="87" spans="18:19" x14ac:dyDescent="0.2">
      <c r="R87" s="27">
        <f>_xll.qlCalendarAdvance(Calendar,R86,"1D","f")</f>
        <v>42851</v>
      </c>
      <c r="S87" s="68">
        <f>_xll.qlInterpolationInterpolate(B12MInterpolation,R87,TRUE)</f>
        <v>9.6584120753406503E-3</v>
      </c>
    </row>
    <row r="88" spans="18:19" x14ac:dyDescent="0.2">
      <c r="R88" s="27">
        <f>_xll.qlCalendarAdvance(Calendar,R87,"1D","f")</f>
        <v>42852</v>
      </c>
      <c r="S88" s="68">
        <f>_xll.qlInterpolationInterpolate(B12MInterpolation,R88,TRUE)</f>
        <v>9.6490697189793775E-3</v>
      </c>
    </row>
    <row r="89" spans="18:19" x14ac:dyDescent="0.2">
      <c r="R89" s="27">
        <f>_xll.qlCalendarAdvance(Calendar,R88,"1D","f")</f>
        <v>42853</v>
      </c>
      <c r="S89" s="68">
        <f>_xll.qlInterpolationInterpolate(B12MInterpolation,R89,TRUE)</f>
        <v>9.6402311903983403E-3</v>
      </c>
    </row>
    <row r="90" spans="18:19" x14ac:dyDescent="0.2">
      <c r="R90" s="27">
        <f>_xll.qlCalendarAdvance(Calendar,R89,"1D","f")</f>
        <v>42857</v>
      </c>
      <c r="S90" s="68">
        <f>_xll.qlInterpolationInterpolate(B12MInterpolation,R90,TRUE)</f>
        <v>9.6093525638979785E-3</v>
      </c>
    </row>
    <row r="91" spans="18:19" x14ac:dyDescent="0.2">
      <c r="R91" s="27">
        <f>_xll.qlCalendarAdvance(Calendar,R90,"1D","f")</f>
        <v>42858</v>
      </c>
      <c r="S91" s="68">
        <f>_xll.qlInterpolationInterpolate(B12MInterpolation,R91,TRUE)</f>
        <v>9.6026110817341945E-3</v>
      </c>
    </row>
    <row r="92" spans="18:19" x14ac:dyDescent="0.2">
      <c r="R92" s="27">
        <f>_xll.qlCalendarAdvance(Calendar,R91,"1D","f")</f>
        <v>42859</v>
      </c>
      <c r="S92" s="68">
        <f>_xll.qlInterpolationInterpolate(B12MInterpolation,R92,TRUE)</f>
        <v>9.5962045903570763E-3</v>
      </c>
    </row>
    <row r="93" spans="18:19" x14ac:dyDescent="0.2">
      <c r="R93" s="27">
        <f>_xll.qlCalendarAdvance(Calendar,R92,"1D","f")</f>
        <v>42860</v>
      </c>
      <c r="S93" s="68">
        <f>_xll.qlInterpolationInterpolate(B12MInterpolation,R93,TRUE)</f>
        <v>9.5901049502676965E-3</v>
      </c>
    </row>
    <row r="94" spans="18:19" x14ac:dyDescent="0.2">
      <c r="R94" s="27">
        <f>_xll.qlCalendarAdvance(Calendar,R93,"1D","f")</f>
        <v>42863</v>
      </c>
      <c r="S94" s="68">
        <f>_xll.qlInterpolationInterpolate(B12MInterpolation,R94,TRUE)</f>
        <v>9.5733657427367128E-3</v>
      </c>
    </row>
    <row r="95" spans="18:19" x14ac:dyDescent="0.2">
      <c r="R95" s="27">
        <f>_xll.qlCalendarAdvance(Calendar,R94,"1D","f")</f>
        <v>42864</v>
      </c>
      <c r="S95" s="68">
        <f>_xll.qlInterpolationInterpolate(B12MInterpolation,R95,TRUE)</f>
        <v>9.5682121128090082E-3</v>
      </c>
    </row>
    <row r="96" spans="18:19" x14ac:dyDescent="0.2">
      <c r="R96" s="27">
        <f>_xll.qlCalendarAdvance(Calendar,R95,"1D","f")</f>
        <v>42865</v>
      </c>
      <c r="S96" s="68">
        <f>_xll.qlInterpolationInterpolate(B12MInterpolation,R96,TRUE)</f>
        <v>9.5632246366744028E-3</v>
      </c>
    </row>
    <row r="97" spans="18:19" x14ac:dyDescent="0.2">
      <c r="R97" s="27">
        <f>_xll.qlCalendarAdvance(Calendar,R96,"1D","f")</f>
        <v>42866</v>
      </c>
      <c r="S97" s="68">
        <f>_xll.qlInterpolationInterpolate(B12MInterpolation,R97,TRUE)</f>
        <v>9.5583751748339676E-3</v>
      </c>
    </row>
    <row r="98" spans="18:19" x14ac:dyDescent="0.2">
      <c r="R98" s="27">
        <f>_xll.qlCalendarAdvance(Calendar,R97,"1D","f")</f>
        <v>42867</v>
      </c>
      <c r="S98" s="68">
        <f>_xll.qlInterpolationInterpolate(B12MInterpolation,R98,TRUE)</f>
        <v>9.5536355877887773E-3</v>
      </c>
    </row>
    <row r="99" spans="18:19" x14ac:dyDescent="0.2">
      <c r="R99" s="27">
        <f>_xll.qlCalendarAdvance(Calendar,R98,"1D","f")</f>
        <v>42870</v>
      </c>
      <c r="S99" s="68">
        <f>_xll.qlInterpolationInterpolate(B12MInterpolation,R99,TRUE)</f>
        <v>9.5397946804353789E-3</v>
      </c>
    </row>
    <row r="100" spans="18:19" x14ac:dyDescent="0.2">
      <c r="R100" s="27">
        <f>_xll.qlCalendarAdvance(Calendar,R99,"1D","f")</f>
        <v>42871</v>
      </c>
      <c r="S100" s="68">
        <f>_xll.qlInterpolationInterpolate(B12MInterpolation,R100,TRUE)</f>
        <v>9.5352131975818787E-3</v>
      </c>
    </row>
    <row r="101" spans="18:19" x14ac:dyDescent="0.2">
      <c r="R101" s="27">
        <f>_xll.qlCalendarAdvance(Calendar,R100,"1D","f")</f>
        <v>42872</v>
      </c>
      <c r="S101" s="68">
        <f>_xll.qlInterpolationInterpolate(B12MInterpolation,R101,TRUE)</f>
        <v>9.5306008920289804E-3</v>
      </c>
    </row>
    <row r="102" spans="18:19" x14ac:dyDescent="0.2">
      <c r="R102" s="27">
        <f>_xll.qlCalendarAdvance(Calendar,R101,"1D","f")</f>
        <v>42873</v>
      </c>
      <c r="S102" s="68">
        <f>_xll.qlInterpolationInterpolate(B12MInterpolation,R102,TRUE)</f>
        <v>9.5259296242777586E-3</v>
      </c>
    </row>
    <row r="103" spans="18:19" x14ac:dyDescent="0.2">
      <c r="R103" s="27">
        <f>_xll.qlCalendarAdvance(Calendar,R102,"1D","f")</f>
        <v>42874</v>
      </c>
      <c r="S103" s="68">
        <f>_xll.qlInterpolationInterpolate(B12MInterpolation,R103,TRUE)</f>
        <v>9.5211712548292828E-3</v>
      </c>
    </row>
    <row r="104" spans="18:19" x14ac:dyDescent="0.2">
      <c r="R104" s="27">
        <f>_xll.qlCalendarAdvance(Calendar,R103,"1D","f")</f>
        <v>42877</v>
      </c>
      <c r="S104" s="68">
        <f>_xll.qlInterpolationInterpolate(B12MInterpolation,R104,TRUE)</f>
        <v>9.506092141311059E-3</v>
      </c>
    </row>
    <row r="105" spans="18:19" x14ac:dyDescent="0.2">
      <c r="R105" s="27">
        <f>_xll.qlCalendarAdvance(Calendar,R104,"1D","f")</f>
        <v>42878</v>
      </c>
      <c r="S105" s="68">
        <f>_xll.qlInterpolationInterpolate(B12MInterpolation,R105,TRUE)</f>
        <v>9.5007103368753947E-3</v>
      </c>
    </row>
    <row r="106" spans="18:19" x14ac:dyDescent="0.2">
      <c r="R106" s="27">
        <f>_xll.qlCalendarAdvance(Calendar,R105,"1D","f")</f>
        <v>42879</v>
      </c>
      <c r="S106" s="68">
        <f>_xll.qlInterpolationInterpolate(B12MInterpolation,R106,TRUE)</f>
        <v>9.4951389339944584E-3</v>
      </c>
    </row>
    <row r="107" spans="18:19" x14ac:dyDescent="0.2">
      <c r="R107" s="27">
        <f>_xll.qlCalendarAdvance(Calendar,R106,"1D","f")</f>
        <v>42880</v>
      </c>
      <c r="S107" s="68">
        <f>_xll.qlInterpolationInterpolate(B12MInterpolation,R107,TRUE)</f>
        <v>9.4893879939159428E-3</v>
      </c>
    </row>
    <row r="108" spans="18:19" x14ac:dyDescent="0.2">
      <c r="R108" s="27">
        <f>_xll.qlCalendarAdvance(Calendar,R107,"1D","f")</f>
        <v>42881</v>
      </c>
      <c r="S108" s="68">
        <f>_xll.qlInterpolationInterpolate(B12MInterpolation,R108,TRUE)</f>
        <v>9.4834675778875388E-3</v>
      </c>
    </row>
    <row r="109" spans="18:19" x14ac:dyDescent="0.2">
      <c r="R109" s="27">
        <f>_xll.qlCalendarAdvance(Calendar,R108,"1D","f")</f>
        <v>42885</v>
      </c>
      <c r="S109" s="68">
        <f>_xll.qlInterpolationInterpolate(B12MInterpolation,R109,TRUE)</f>
        <v>9.4582923792289018E-3</v>
      </c>
    </row>
    <row r="110" spans="18:19" x14ac:dyDescent="0.2">
      <c r="R110" s="27">
        <f>_xll.qlCalendarAdvance(Calendar,R109,"1D","f")</f>
        <v>42886</v>
      </c>
      <c r="S110" s="68">
        <f>_xll.qlInterpolationInterpolate(B12MInterpolation,R110,TRUE)</f>
        <v>9.4516755021664487E-3</v>
      </c>
    </row>
    <row r="111" spans="18:19" x14ac:dyDescent="0.2">
      <c r="R111" s="27">
        <f>_xll.qlCalendarAdvance(Calendar,R110,"1D","f")</f>
        <v>42887</v>
      </c>
      <c r="S111" s="68">
        <f>_xll.qlInterpolationInterpolate(B12MInterpolation,R111,TRUE)</f>
        <v>9.4449495166402629E-3</v>
      </c>
    </row>
    <row r="112" spans="18:19" x14ac:dyDescent="0.2">
      <c r="R112" s="27">
        <f>_xll.qlCalendarAdvance(Calendar,R111,"1D","f")</f>
        <v>42888</v>
      </c>
      <c r="S112" s="68">
        <f>_xll.qlInterpolationInterpolate(B12MInterpolation,R112,TRUE)</f>
        <v>9.4381244838980371E-3</v>
      </c>
    </row>
    <row r="113" spans="18:19" x14ac:dyDescent="0.2">
      <c r="R113" s="27">
        <f>_xll.qlCalendarAdvance(Calendar,R112,"1D","f")</f>
        <v>42891</v>
      </c>
      <c r="S113" s="68">
        <f>_xll.qlInterpolationInterpolate(B12MInterpolation,R113,TRUE)</f>
        <v>9.4171557148520473E-3</v>
      </c>
    </row>
    <row r="114" spans="18:19" x14ac:dyDescent="0.2">
      <c r="R114" s="27">
        <f>_xll.qlCalendarAdvance(Calendar,R113,"1D","f")</f>
        <v>42892</v>
      </c>
      <c r="S114" s="68">
        <f>_xll.qlInterpolationInterpolate(B12MInterpolation,R114,TRUE)</f>
        <v>9.4100351057225876E-3</v>
      </c>
    </row>
    <row r="115" spans="18:19" x14ac:dyDescent="0.2">
      <c r="R115" s="27">
        <f>_xll.qlCalendarAdvance(Calendar,R114,"1D","f")</f>
        <v>42893</v>
      </c>
      <c r="S115" s="68">
        <f>_xll.qlInterpolationInterpolate(B12MInterpolation,R115,TRUE)</f>
        <v>9.4028657556155509E-3</v>
      </c>
    </row>
    <row r="116" spans="18:19" x14ac:dyDescent="0.2">
      <c r="R116" s="27">
        <f>_xll.qlCalendarAdvance(Calendar,R115,"1D","f")</f>
        <v>42894</v>
      </c>
      <c r="S116" s="68">
        <f>_xll.qlInterpolationInterpolate(B12MInterpolation,R116,TRUE)</f>
        <v>9.3956577257786299E-3</v>
      </c>
    </row>
    <row r="117" spans="18:19" x14ac:dyDescent="0.2">
      <c r="R117" s="27">
        <f>_xll.qlCalendarAdvance(Calendar,R116,"1D","f")</f>
        <v>42895</v>
      </c>
      <c r="S117" s="68">
        <f>_xll.qlInterpolationInterpolate(B12MInterpolation,R117,TRUE)</f>
        <v>9.3884210774595155E-3</v>
      </c>
    </row>
    <row r="118" spans="18:19" x14ac:dyDescent="0.2">
      <c r="R118" s="27">
        <f>_xll.qlCalendarAdvance(Calendar,R117,"1D","f")</f>
        <v>42898</v>
      </c>
      <c r="S118" s="68">
        <f>_xll.qlInterpolationInterpolate(B12MInterpolation,R118,TRUE)</f>
        <v>9.3666400340859449E-3</v>
      </c>
    </row>
    <row r="119" spans="18:19" x14ac:dyDescent="0.2">
      <c r="R119" s="27">
        <f>_xll.qlCalendarAdvance(Calendar,R118,"1D","f")</f>
        <v>42899</v>
      </c>
      <c r="S119" s="68">
        <f>_xll.qlInterpolationInterpolate(B12MInterpolation,R119,TRUE)</f>
        <v>9.3593895243149865E-3</v>
      </c>
    </row>
    <row r="120" spans="18:19" x14ac:dyDescent="0.2">
      <c r="R120" s="27">
        <f>_xll.qlCalendarAdvance(Calendar,R119,"1D","f")</f>
        <v>42900</v>
      </c>
      <c r="S120" s="68">
        <f>_xll.qlInterpolationInterpolate(B12MInterpolation,R120,TRUE)</f>
        <v>9.3521607023002978E-3</v>
      </c>
    </row>
    <row r="121" spans="18:19" x14ac:dyDescent="0.2">
      <c r="R121" s="27">
        <f>_xll.qlCalendarAdvance(Calendar,R120,"1D","f")</f>
        <v>42901</v>
      </c>
      <c r="S121" s="68">
        <f>_xll.qlInterpolationInterpolate(B12MInterpolation,R121,TRUE)</f>
        <v>9.3449636292895731E-3</v>
      </c>
    </row>
    <row r="122" spans="18:19" x14ac:dyDescent="0.2">
      <c r="R122" s="27">
        <f>_xll.qlCalendarAdvance(Calendar,R121,"1D","f")</f>
        <v>42902</v>
      </c>
      <c r="S122" s="68">
        <f>_xll.qlInterpolationInterpolate(B12MInterpolation,R122,TRUE)</f>
        <v>9.3378083665305034E-3</v>
      </c>
    </row>
    <row r="123" spans="18:19" x14ac:dyDescent="0.2">
      <c r="R123" s="27">
        <f>_xll.qlCalendarAdvance(Calendar,R122,"1D","f")</f>
        <v>42905</v>
      </c>
      <c r="S123" s="68">
        <f>_xll.qlInterpolationInterpolate(B12MInterpolation,R123,TRUE)</f>
        <v>9.3166940522401483E-3</v>
      </c>
    </row>
    <row r="124" spans="18:19" x14ac:dyDescent="0.2">
      <c r="R124" s="27">
        <f>_xll.qlCalendarAdvance(Calendar,R123,"1D","f")</f>
        <v>42906</v>
      </c>
      <c r="S124" s="68">
        <f>_xll.qlInterpolationInterpolate(B12MInterpolation,R124,TRUE)</f>
        <v>9.3098066429646246E-3</v>
      </c>
    </row>
    <row r="125" spans="18:19" x14ac:dyDescent="0.2">
      <c r="R125" s="27">
        <f>_xll.qlCalendarAdvance(Calendar,R124,"1D","f")</f>
        <v>42907</v>
      </c>
      <c r="S125" s="68">
        <f>_xll.qlInterpolationInterpolate(B12MInterpolation,R125,TRUE)</f>
        <v>9.3030113501792189E-3</v>
      </c>
    </row>
    <row r="126" spans="18:19" x14ac:dyDescent="0.2">
      <c r="R126" s="27">
        <f>_xll.qlCalendarAdvance(Calendar,R125,"1D","f")</f>
        <v>42908</v>
      </c>
      <c r="S126" s="68">
        <f>_xll.qlInterpolationInterpolate(B12MInterpolation,R126,TRUE)</f>
        <v>9.2963182351316221E-3</v>
      </c>
    </row>
    <row r="127" spans="18:19" x14ac:dyDescent="0.2">
      <c r="R127" s="27">
        <f>_xll.qlCalendarAdvance(Calendar,R126,"1D","f")</f>
        <v>42909</v>
      </c>
      <c r="S127" s="68">
        <f>_xll.qlInterpolationInterpolate(B12MInterpolation,R127,TRUE)</f>
        <v>9.2897354182100902E-3</v>
      </c>
    </row>
    <row r="128" spans="18:19" x14ac:dyDescent="0.2">
      <c r="R128" s="27">
        <f>_xll.qlCalendarAdvance(Calendar,R127,"1D","f")</f>
        <v>42912</v>
      </c>
      <c r="S128" s="68">
        <f>_xll.qlInterpolationInterpolate(B12MInterpolation,R128,TRUE)</f>
        <v>9.2706445622691147E-3</v>
      </c>
    </row>
    <row r="129" spans="18:19" x14ac:dyDescent="0.2">
      <c r="R129" s="27">
        <f>_xll.qlCalendarAdvance(Calendar,R128,"1D","f")</f>
        <v>42913</v>
      </c>
      <c r="S129" s="68">
        <f>_xll.qlInterpolationInterpolate(B12MInterpolation,R129,TRUE)</f>
        <v>9.2644948622002E-3</v>
      </c>
    </row>
    <row r="130" spans="18:19" x14ac:dyDescent="0.2">
      <c r="R130" s="27">
        <f>_xll.qlCalendarAdvance(Calendar,R129,"1D","f")</f>
        <v>42914</v>
      </c>
      <c r="S130" s="68">
        <f>_xll.qlInterpolationInterpolate(B12MInterpolation,R130,TRUE)</f>
        <v>9.258449481572088E-3</v>
      </c>
    </row>
    <row r="131" spans="18:19" x14ac:dyDescent="0.2">
      <c r="R131" s="27">
        <f>_xll.qlCalendarAdvance(Calendar,R130,"1D","f")</f>
        <v>42915</v>
      </c>
      <c r="S131" s="68">
        <f>_xll.qlInterpolationInterpolate(B12MInterpolation,R131,TRUE)</f>
        <v>9.2525068364758441E-3</v>
      </c>
    </row>
    <row r="132" spans="18:19" x14ac:dyDescent="0.2">
      <c r="R132" s="27">
        <f>_xll.qlCalendarAdvance(Calendar,R131,"1D","f")</f>
        <v>42916</v>
      </c>
      <c r="S132" s="68">
        <f>_xll.qlInterpolationInterpolate(B12MInterpolation,R132,TRUE)</f>
        <v>9.2466653430025234E-3</v>
      </c>
    </row>
    <row r="133" spans="18:19" x14ac:dyDescent="0.2">
      <c r="R133" s="27">
        <f>_xll.qlCalendarAdvance(Calendar,R132,"1D","f")</f>
        <v>42919</v>
      </c>
      <c r="S133" s="68">
        <f>_xll.qlInterpolationInterpolate(B12MInterpolation,R133,TRUE)</f>
        <v>9.2297319332307285E-3</v>
      </c>
    </row>
    <row r="134" spans="18:19" x14ac:dyDescent="0.2">
      <c r="R134" s="27">
        <f>_xll.qlCalendarAdvance(Calendar,R133,"1D","f")</f>
        <v>42920</v>
      </c>
      <c r="S134" s="68">
        <f>_xll.qlInterpolationInterpolate(B12MInterpolation,R134,TRUE)</f>
        <v>9.2242792071597201E-3</v>
      </c>
    </row>
    <row r="135" spans="18:19" x14ac:dyDescent="0.2">
      <c r="R135" s="27">
        <f>_xll.qlCalendarAdvance(Calendar,R134,"1D","f")</f>
        <v>42921</v>
      </c>
      <c r="S135" s="68">
        <f>_xll.qlInterpolationInterpolate(B12MInterpolation,R135,TRUE)</f>
        <v>9.2189197131669377E-3</v>
      </c>
    </row>
    <row r="136" spans="18:19" x14ac:dyDescent="0.2">
      <c r="R136" s="27">
        <f>_xll.qlCalendarAdvance(Calendar,R135,"1D","f")</f>
        <v>42922</v>
      </c>
      <c r="S136" s="68">
        <f>_xll.qlInterpolationInterpolate(B12MInterpolation,R136,TRUE)</f>
        <v>9.2136518673434468E-3</v>
      </c>
    </row>
    <row r="137" spans="18:19" x14ac:dyDescent="0.2">
      <c r="R137" s="27">
        <f>_xll.qlCalendarAdvance(Calendar,R136,"1D","f")</f>
        <v>42923</v>
      </c>
      <c r="S137" s="68">
        <f>_xll.qlInterpolationInterpolate(B12MInterpolation,R137,TRUE)</f>
        <v>9.2084740857803042E-3</v>
      </c>
    </row>
    <row r="138" spans="18:19" x14ac:dyDescent="0.2">
      <c r="R138" s="27">
        <f>_xll.qlCalendarAdvance(Calendar,R137,"1D","f")</f>
        <v>42926</v>
      </c>
      <c r="S138" s="68">
        <f>_xll.qlInterpolationInterpolate(B12MInterpolation,R138,TRUE)</f>
        <v>9.1934652875635802E-3</v>
      </c>
    </row>
    <row r="139" spans="18:19" x14ac:dyDescent="0.2">
      <c r="R139" s="27">
        <f>_xll.qlCalendarAdvance(Calendar,R138,"1D","f")</f>
        <v>42927</v>
      </c>
      <c r="S139" s="68">
        <f>_xll.qlInterpolationInterpolate(B12MInterpolation,R139,TRUE)</f>
        <v>9.1886319239524415E-3</v>
      </c>
    </row>
    <row r="140" spans="18:19" x14ac:dyDescent="0.2">
      <c r="R140" s="27">
        <f>_xll.qlCalendarAdvance(Calendar,R139,"1D","f")</f>
        <v>42928</v>
      </c>
      <c r="S140" s="68">
        <f>_xll.qlInterpolationInterpolate(B12MInterpolation,R140,TRUE)</f>
        <v>9.183880705056954E-3</v>
      </c>
    </row>
    <row r="141" spans="18:19" x14ac:dyDescent="0.2">
      <c r="R141" s="27">
        <f>_xll.qlCalendarAdvance(Calendar,R140,"1D","f")</f>
        <v>42929</v>
      </c>
      <c r="S141" s="68">
        <f>_xll.qlInterpolationInterpolate(B12MInterpolation,R141,TRUE)</f>
        <v>9.1792100469681795E-3</v>
      </c>
    </row>
    <row r="142" spans="18:19" x14ac:dyDescent="0.2">
      <c r="R142" s="27">
        <f>_xll.qlCalendarAdvance(Calendar,R141,"1D","f")</f>
        <v>42930</v>
      </c>
      <c r="S142" s="68">
        <f>_xll.qlInterpolationInterpolate(B12MInterpolation,R142,TRUE)</f>
        <v>9.1746183657771783E-3</v>
      </c>
    </row>
    <row r="143" spans="18:19" x14ac:dyDescent="0.2">
      <c r="R143" s="27">
        <f>_xll.qlCalendarAdvance(Calendar,R142,"1D","f")</f>
        <v>42933</v>
      </c>
      <c r="S143" s="68">
        <f>_xll.qlInterpolationInterpolate(B12MInterpolation,R143,TRUE)</f>
        <v>9.1613013445014154E-3</v>
      </c>
    </row>
    <row r="144" spans="18:19" x14ac:dyDescent="0.2">
      <c r="R144" s="27">
        <f>_xll.qlCalendarAdvance(Calendar,R143,"1D","f")</f>
        <v>42934</v>
      </c>
      <c r="S144" s="68">
        <f>_xll.qlInterpolationInterpolate(B12MInterpolation,R144,TRUE)</f>
        <v>9.1570097318121099E-3</v>
      </c>
    </row>
    <row r="145" spans="18:19" x14ac:dyDescent="0.2">
      <c r="R145" s="27">
        <f>_xll.qlCalendarAdvance(Calendar,R144,"1D","f")</f>
        <v>42935</v>
      </c>
      <c r="S145" s="68">
        <f>_xll.qlInterpolationInterpolate(B12MInterpolation,R145,TRUE)</f>
        <v>9.1527891764758805E-3</v>
      </c>
    </row>
    <row r="146" spans="18:19" x14ac:dyDescent="0.2">
      <c r="R146" s="27">
        <f>_xll.qlCalendarAdvance(Calendar,R145,"1D","f")</f>
        <v>42936</v>
      </c>
      <c r="S146" s="68">
        <f>_xll.qlInterpolationInterpolate(B12MInterpolation,R146,TRUE)</f>
        <v>9.1486380945837876E-3</v>
      </c>
    </row>
    <row r="147" spans="18:19" x14ac:dyDescent="0.2">
      <c r="R147" s="27">
        <f>_xll.qlCalendarAdvance(Calendar,R146,"1D","f")</f>
        <v>42937</v>
      </c>
      <c r="S147" s="68">
        <f>_xll.qlInterpolationInterpolate(B12MInterpolation,R147,TRUE)</f>
        <v>9.1445549022268896E-3</v>
      </c>
    </row>
    <row r="148" spans="18:19" x14ac:dyDescent="0.2">
      <c r="R148" s="27">
        <f>_xll.qlCalendarAdvance(Calendar,R147,"1D","f")</f>
        <v>42940</v>
      </c>
      <c r="S148" s="68">
        <f>_xll.qlInterpolationInterpolate(B12MInterpolation,R148,TRUE)</f>
        <v>9.1326968232779814E-3</v>
      </c>
    </row>
    <row r="149" spans="18:19" x14ac:dyDescent="0.2">
      <c r="R149" s="27">
        <f>_xll.qlCalendarAdvance(Calendar,R148,"1D","f")</f>
        <v>42941</v>
      </c>
      <c r="S149" s="68">
        <f>_xll.qlInterpolationInterpolate(B12MInterpolation,R149,TRUE)</f>
        <v>9.1288693499724741E-3</v>
      </c>
    </row>
    <row r="150" spans="18:19" x14ac:dyDescent="0.2">
      <c r="R150" s="27">
        <f>_xll.qlCalendarAdvance(Calendar,R149,"1D","f")</f>
        <v>42942</v>
      </c>
      <c r="S150" s="68">
        <f>_xll.qlInterpolationInterpolate(B12MInterpolation,R150,TRUE)</f>
        <v>9.1251018466574664E-3</v>
      </c>
    </row>
    <row r="151" spans="18:19" x14ac:dyDescent="0.2">
      <c r="R151" s="27">
        <f>_xll.qlCalendarAdvance(Calendar,R150,"1D","f")</f>
        <v>42943</v>
      </c>
      <c r="S151" s="68">
        <f>_xll.qlInterpolationInterpolate(B12MInterpolation,R151,TRUE)</f>
        <v>9.1213927294240185E-3</v>
      </c>
    </row>
    <row r="152" spans="18:19" x14ac:dyDescent="0.2">
      <c r="R152" s="27">
        <f>_xll.qlCalendarAdvance(Calendar,R151,"1D","f")</f>
        <v>42944</v>
      </c>
      <c r="S152" s="68">
        <f>_xll.qlInterpolationInterpolate(B12MInterpolation,R152,TRUE)</f>
        <v>9.1177404143631888E-3</v>
      </c>
    </row>
    <row r="153" spans="18:19" x14ac:dyDescent="0.2">
      <c r="R153" s="27">
        <f>_xll.qlCalendarAdvance(Calendar,R152,"1D","f")</f>
        <v>42947</v>
      </c>
      <c r="S153" s="68">
        <f>_xll.qlInterpolationInterpolate(B12MInterpolation,R153,TRUE)</f>
        <v>9.1071084431270256E-3</v>
      </c>
    </row>
    <row r="154" spans="18:19" x14ac:dyDescent="0.2">
      <c r="R154" s="27">
        <f>_xll.qlCalendarAdvance(Calendar,R153,"1D","f")</f>
        <v>42948</v>
      </c>
      <c r="S154" s="68">
        <f>_xll.qlInterpolationInterpolate(B12MInterpolation,R154,TRUE)</f>
        <v>9.10366749766728E-3</v>
      </c>
    </row>
    <row r="155" spans="18:19" x14ac:dyDescent="0.2">
      <c r="R155" s="27">
        <f>_xll.qlCalendarAdvance(Calendar,R154,"1D","f")</f>
        <v>42949</v>
      </c>
      <c r="S155" s="68">
        <f>_xll.qlInterpolationInterpolate(B12MInterpolation,R155,TRUE)</f>
        <v>9.1002754348354573E-3</v>
      </c>
    </row>
    <row r="156" spans="18:19" x14ac:dyDescent="0.2">
      <c r="R156" s="27">
        <f>_xll.qlCalendarAdvance(Calendar,R155,"1D","f")</f>
        <v>42950</v>
      </c>
      <c r="S156" s="68">
        <f>_xll.qlInterpolationInterpolate(B12MInterpolation,R156,TRUE)</f>
        <v>9.0969306707226177E-3</v>
      </c>
    </row>
    <row r="157" spans="18:19" x14ac:dyDescent="0.2">
      <c r="R157" s="27">
        <f>_xll.qlCalendarAdvance(Calendar,R156,"1D","f")</f>
        <v>42951</v>
      </c>
      <c r="S157" s="68">
        <f>_xll.qlInterpolationInterpolate(B12MInterpolation,R157,TRUE)</f>
        <v>9.0936316214198197E-3</v>
      </c>
    </row>
    <row r="158" spans="18:19" x14ac:dyDescent="0.2">
      <c r="R158" s="27">
        <f>_xll.qlCalendarAdvance(Calendar,R157,"1D","f")</f>
        <v>42954</v>
      </c>
      <c r="S158" s="68">
        <f>_xll.qlInterpolationInterpolate(B12MInterpolation,R158,TRUE)</f>
        <v>9.0839929232822934E-3</v>
      </c>
    </row>
    <row r="159" spans="18:19" x14ac:dyDescent="0.2">
      <c r="R159" s="27">
        <f>_xll.qlCalendarAdvance(Calendar,R158,"1D","f")</f>
        <v>42955</v>
      </c>
      <c r="S159" s="68">
        <f>_xll.qlInterpolationInterpolate(B12MInterpolation,R159,TRUE)</f>
        <v>9.0808608941302747E-3</v>
      </c>
    </row>
    <row r="160" spans="18:19" x14ac:dyDescent="0.2">
      <c r="R160" s="27">
        <f>_xll.qlCalendarAdvance(Calendar,R159,"1D","f")</f>
        <v>42956</v>
      </c>
      <c r="S160" s="68">
        <f>_xll.qlInterpolationInterpolate(B12MInterpolation,R160,TRUE)</f>
        <v>9.0777666602436004E-3</v>
      </c>
    </row>
    <row r="161" spans="18:19" x14ac:dyDescent="0.2">
      <c r="R161" s="27">
        <f>_xll.qlCalendarAdvance(Calendar,R160,"1D","f")</f>
        <v>42957</v>
      </c>
      <c r="S161" s="68">
        <f>_xll.qlInterpolationInterpolate(B12MInterpolation,R161,TRUE)</f>
        <v>9.0747086377133326E-3</v>
      </c>
    </row>
    <row r="162" spans="18:19" x14ac:dyDescent="0.2">
      <c r="R162" s="27">
        <f>_xll.qlCalendarAdvance(Calendar,R161,"1D","f")</f>
        <v>42958</v>
      </c>
      <c r="S162" s="68">
        <f>_xll.qlInterpolationInterpolate(B12MInterpolation,R162,TRUE)</f>
        <v>9.0716852426305315E-3</v>
      </c>
    </row>
    <row r="163" spans="18:19" x14ac:dyDescent="0.2">
      <c r="R163" s="27">
        <f>_xll.qlCalendarAdvance(Calendar,R162,"1D","f")</f>
        <v>42961</v>
      </c>
      <c r="S163" s="68">
        <f>_xll.qlInterpolationInterpolate(B12MInterpolation,R163,TRUE)</f>
        <v>9.0628069829775323E-3</v>
      </c>
    </row>
    <row r="164" spans="18:19" x14ac:dyDescent="0.2">
      <c r="R164" s="27">
        <f>_xll.qlCalendarAdvance(Calendar,R163,"1D","f")</f>
        <v>42962</v>
      </c>
      <c r="S164" s="68">
        <f>_xll.qlInterpolationInterpolate(B12MInterpolation,R164,TRUE)</f>
        <v>9.0599062585952021E-3</v>
      </c>
    </row>
    <row r="165" spans="18:19" x14ac:dyDescent="0.2">
      <c r="R165" s="27">
        <f>_xll.qlCalendarAdvance(Calendar,R164,"1D","f")</f>
        <v>42963</v>
      </c>
      <c r="S165" s="68">
        <f>_xll.qlInterpolationInterpolate(B12MInterpolation,R165,TRUE)</f>
        <v>9.0570322421156414E-3</v>
      </c>
    </row>
    <row r="166" spans="18:19" x14ac:dyDescent="0.2">
      <c r="R166" s="27">
        <f>_xll.qlCalendarAdvance(Calendar,R165,"1D","f")</f>
        <v>42964</v>
      </c>
      <c r="S166" s="68">
        <f>_xll.qlInterpolationInterpolate(B12MInterpolation,R166,TRUE)</f>
        <v>9.0541833496299087E-3</v>
      </c>
    </row>
    <row r="167" spans="18:19" x14ac:dyDescent="0.2">
      <c r="R167" s="27">
        <f>_xll.qlCalendarAdvance(Calendar,R166,"1D","f")</f>
        <v>42965</v>
      </c>
      <c r="S167" s="68">
        <f>_xll.qlInterpolationInterpolate(B12MInterpolation,R167,TRUE)</f>
        <v>9.0513579972290679E-3</v>
      </c>
    </row>
    <row r="168" spans="18:19" x14ac:dyDescent="0.2">
      <c r="R168" s="27">
        <f>_xll.qlCalendarAdvance(Calendar,R167,"1D","f")</f>
        <v>42968</v>
      </c>
      <c r="S168" s="68">
        <f>_xll.qlInterpolationInterpolate(B12MInterpolation,R168,TRUE)</f>
        <v>9.0430073414464879E-3</v>
      </c>
    </row>
    <row r="169" spans="18:19" x14ac:dyDescent="0.2">
      <c r="R169" s="27">
        <f>_xll.qlCalendarAdvance(Calendar,R168,"1D","f")</f>
        <v>42969</v>
      </c>
      <c r="S169" s="68">
        <f>_xll.qlInterpolationInterpolate(B12MInterpolation,R169,TRUE)</f>
        <v>9.0402603102958112E-3</v>
      </c>
    </row>
    <row r="170" spans="18:19" x14ac:dyDescent="0.2">
      <c r="R170" s="27">
        <f>_xll.qlCalendarAdvance(Calendar,R169,"1D","f")</f>
        <v>42970</v>
      </c>
      <c r="S170" s="68">
        <f>_xll.qlInterpolationInterpolate(B12MInterpolation,R170,TRUE)</f>
        <v>9.0375288996853275E-3</v>
      </c>
    </row>
    <row r="171" spans="18:19" x14ac:dyDescent="0.2">
      <c r="R171" s="27">
        <f>_xll.qlCalendarAdvance(Calendar,R170,"1D","f")</f>
        <v>42971</v>
      </c>
      <c r="S171" s="68">
        <f>_xll.qlInterpolationInterpolate(B12MInterpolation,R171,TRUE)</f>
        <v>9.0348115257060952E-3</v>
      </c>
    </row>
    <row r="172" spans="18:19" x14ac:dyDescent="0.2">
      <c r="R172" s="27">
        <f>_xll.qlCalendarAdvance(Calendar,R171,"1D","f")</f>
        <v>42972</v>
      </c>
      <c r="S172" s="68">
        <f>_xll.qlInterpolationInterpolate(B12MInterpolation,R172,TRUE)</f>
        <v>9.032106604449178E-3</v>
      </c>
    </row>
    <row r="173" spans="18:19" x14ac:dyDescent="0.2">
      <c r="R173" s="27">
        <f>_xll.qlCalendarAdvance(Calendar,R172,"1D","f")</f>
        <v>42976</v>
      </c>
      <c r="S173" s="68">
        <f>_xll.qlInterpolationInterpolate(B12MInterpolation,R173,TRUE)</f>
        <v>9.0213797684658478E-3</v>
      </c>
    </row>
    <row r="174" spans="18:19" x14ac:dyDescent="0.2">
      <c r="R174" s="27">
        <f>_xll.qlCalendarAdvance(Calendar,R173,"1D","f")</f>
        <v>42977</v>
      </c>
      <c r="S174" s="68">
        <f>_xll.qlInterpolationInterpolate(B12MInterpolation,R174,TRUE)</f>
        <v>9.0187133521864044E-3</v>
      </c>
    </row>
    <row r="175" spans="18:19" x14ac:dyDescent="0.2">
      <c r="R175" s="27">
        <f>_xll.qlCalendarAdvance(Calendar,R174,"1D","f")</f>
        <v>42978</v>
      </c>
      <c r="S175" s="68">
        <f>_xll.qlInterpolationInterpolate(B12MInterpolation,R175,TRUE)</f>
        <v>9.0160498851756376E-3</v>
      </c>
    </row>
    <row r="176" spans="18:19" x14ac:dyDescent="0.2">
      <c r="R176" s="27">
        <f>_xll.qlCalendarAdvance(Calendar,R175,"1D","f")</f>
        <v>42979</v>
      </c>
      <c r="S176" s="68">
        <f>_xll.qlInterpolationInterpolate(B12MInterpolation,R176,TRUE)</f>
        <v>9.0133877835246057E-3</v>
      </c>
    </row>
    <row r="177" spans="18:19" x14ac:dyDescent="0.2">
      <c r="R177" s="27">
        <f>_xll.qlCalendarAdvance(Calendar,R176,"1D","f")</f>
        <v>42982</v>
      </c>
      <c r="S177" s="68">
        <f>_xll.qlInterpolationInterpolate(B12MInterpolation,R177,TRUE)</f>
        <v>9.0053938316405398E-3</v>
      </c>
    </row>
    <row r="178" spans="18:19" x14ac:dyDescent="0.2">
      <c r="R178" s="27">
        <f>_xll.qlCalendarAdvance(Calendar,R177,"1D","f")</f>
        <v>42983</v>
      </c>
      <c r="S178" s="68">
        <f>_xll.qlInterpolationInterpolate(B12MInterpolation,R178,TRUE)</f>
        <v>9.0027213523390607E-3</v>
      </c>
    </row>
    <row r="179" spans="18:19" x14ac:dyDescent="0.2">
      <c r="R179" s="27">
        <f>_xll.qlCalendarAdvance(Calendar,R178,"1D","f")</f>
        <v>42984</v>
      </c>
      <c r="S179" s="68">
        <f>_xll.qlInterpolationInterpolate(B12MInterpolation,R179,TRUE)</f>
        <v>9.0000423188526212E-3</v>
      </c>
    </row>
    <row r="180" spans="18:19" x14ac:dyDescent="0.2">
      <c r="R180" s="27">
        <f>_xll.qlCalendarAdvance(Calendar,R179,"1D","f")</f>
        <v>42985</v>
      </c>
      <c r="S180" s="68">
        <f>_xll.qlInterpolationInterpolate(B12MInterpolation,R180,TRUE)</f>
        <v>8.9973551472722797E-3</v>
      </c>
    </row>
    <row r="181" spans="18:19" x14ac:dyDescent="0.2">
      <c r="R181" s="27">
        <f>_xll.qlCalendarAdvance(Calendar,R180,"1D","f")</f>
        <v>42986</v>
      </c>
      <c r="S181" s="68">
        <f>_xll.qlInterpolationInterpolate(B12MInterpolation,R181,TRUE)</f>
        <v>8.9946582536891001E-3</v>
      </c>
    </row>
    <row r="182" spans="18:19" x14ac:dyDescent="0.2">
      <c r="R182" s="27">
        <f>_xll.qlCalendarAdvance(Calendar,R181,"1D","f")</f>
        <v>42989</v>
      </c>
      <c r="S182" s="68">
        <f>_xll.qlInterpolationInterpolate(B12MInterpolation,R182,TRUE)</f>
        <v>8.9864934018331274E-3</v>
      </c>
    </row>
    <row r="183" spans="18:19" x14ac:dyDescent="0.2">
      <c r="R183" s="27">
        <f>_xll.qlCalendarAdvance(Calendar,R182,"1D","f")</f>
        <v>42990</v>
      </c>
      <c r="S183" s="68">
        <f>_xll.qlInterpolationInterpolate(B12MInterpolation,R183,TRUE)</f>
        <v>8.9837417811491939E-3</v>
      </c>
    </row>
    <row r="184" spans="18:19" x14ac:dyDescent="0.2">
      <c r="R184" s="27">
        <f>_xll.qlCalendarAdvance(Calendar,R183,"1D","f")</f>
        <v>42991</v>
      </c>
      <c r="S184" s="68">
        <f>_xll.qlInterpolationInterpolate(B12MInterpolation,R184,TRUE)</f>
        <v>8.9809725189177216E-3</v>
      </c>
    </row>
    <row r="185" spans="18:19" x14ac:dyDescent="0.2">
      <c r="R185" s="27">
        <f>_xll.qlCalendarAdvance(Calendar,R184,"1D","f")</f>
        <v>42992</v>
      </c>
      <c r="S185" s="68">
        <f>_xll.qlInterpolationInterpolate(B12MInterpolation,R185,TRUE)</f>
        <v>8.9781840312297724E-3</v>
      </c>
    </row>
    <row r="186" spans="18:19" x14ac:dyDescent="0.2">
      <c r="R186" s="27">
        <f>_xll.qlCalendarAdvance(Calendar,R185,"1D","f")</f>
        <v>42993</v>
      </c>
      <c r="S186" s="68">
        <f>_xll.qlInterpolationInterpolate(B12MInterpolation,R186,TRUE)</f>
        <v>8.9753747341764084E-3</v>
      </c>
    </row>
    <row r="187" spans="18:19" x14ac:dyDescent="0.2">
      <c r="R187" s="27">
        <f>_xll.qlCalendarAdvance(Calendar,R186,"1D","f")</f>
        <v>42996</v>
      </c>
      <c r="S187" s="68">
        <f>_xll.qlInterpolationInterpolate(B12MInterpolation,R187,TRUE)</f>
        <v>8.9668061477344192E-3</v>
      </c>
    </row>
    <row r="188" spans="18:19" x14ac:dyDescent="0.2">
      <c r="R188" s="27">
        <f>_xll.qlCalendarAdvance(Calendar,R187,"1D","f")</f>
        <v>42997</v>
      </c>
      <c r="S188" s="68">
        <f>_xll.qlInterpolationInterpolate(B12MInterpolation,R188,TRUE)</f>
        <v>8.9638977741299929E-3</v>
      </c>
    </row>
    <row r="189" spans="18:19" x14ac:dyDescent="0.2">
      <c r="R189" s="27">
        <f>_xll.qlCalendarAdvance(Calendar,R188,"1D","f")</f>
        <v>42998</v>
      </c>
      <c r="S189" s="68">
        <f>_xll.qlInterpolationInterpolate(B12MInterpolation,R189,TRUE)</f>
        <v>8.9609606716154547E-3</v>
      </c>
    </row>
    <row r="190" spans="18:19" x14ac:dyDescent="0.2">
      <c r="R190" s="27">
        <f>_xll.qlCalendarAdvance(Calendar,R189,"1D","f")</f>
        <v>42999</v>
      </c>
      <c r="S190" s="68">
        <f>_xll.qlInterpolationInterpolate(B12MInterpolation,R190,TRUE)</f>
        <v>8.9579932562818612E-3</v>
      </c>
    </row>
    <row r="191" spans="18:19" x14ac:dyDescent="0.2">
      <c r="R191" s="27">
        <f>_xll.qlCalendarAdvance(Calendar,R190,"1D","f")</f>
        <v>43000</v>
      </c>
      <c r="S191" s="68">
        <f>_xll.qlInterpolationInterpolate(B12MInterpolation,R191,TRUE)</f>
        <v>8.9549939442202745E-3</v>
      </c>
    </row>
    <row r="192" spans="18:19" x14ac:dyDescent="0.2">
      <c r="R192" s="27">
        <f>_xll.qlCalendarAdvance(Calendar,R191,"1D","f")</f>
        <v>43003</v>
      </c>
      <c r="S192" s="68">
        <f>_xll.qlInterpolationInterpolate(B12MInterpolation,R192,TRUE)</f>
        <v>8.9457988148616691E-3</v>
      </c>
    </row>
    <row r="193" spans="18:19" x14ac:dyDescent="0.2">
      <c r="R193" s="27">
        <f>_xll.qlCalendarAdvance(Calendar,R192,"1D","f")</f>
        <v>43004</v>
      </c>
      <c r="S193" s="68">
        <f>_xll.qlInterpolationInterpolate(B12MInterpolation,R193,TRUE)</f>
        <v>8.9426698165205563E-3</v>
      </c>
    </row>
    <row r="194" spans="18:19" x14ac:dyDescent="0.2">
      <c r="R194" s="27">
        <f>_xll.qlCalendarAdvance(Calendar,R193,"1D","f")</f>
        <v>43005</v>
      </c>
      <c r="S194" s="68">
        <f>_xll.qlInterpolationInterpolate(B12MInterpolation,R194,TRUE)</f>
        <v>8.9395099141587591E-3</v>
      </c>
    </row>
    <row r="195" spans="18:19" x14ac:dyDescent="0.2">
      <c r="R195" s="27">
        <f>_xll.qlCalendarAdvance(Calendar,R194,"1D","f")</f>
        <v>43006</v>
      </c>
      <c r="S195" s="68">
        <f>_xll.qlInterpolationInterpolate(B12MInterpolation,R195,TRUE)</f>
        <v>8.9363197519303373E-3</v>
      </c>
    </row>
    <row r="196" spans="18:19" x14ac:dyDescent="0.2">
      <c r="R196" s="27">
        <f>_xll.qlCalendarAdvance(Calendar,R195,"1D","f")</f>
        <v>43007</v>
      </c>
      <c r="S196" s="68">
        <f>_xll.qlInterpolationInterpolate(B12MInterpolation,R196,TRUE)</f>
        <v>8.9330999739893543E-3</v>
      </c>
    </row>
    <row r="197" spans="18:19" x14ac:dyDescent="0.2">
      <c r="R197" s="27">
        <f>_xll.qlCalendarAdvance(Calendar,R196,"1D","f")</f>
        <v>43010</v>
      </c>
      <c r="S197" s="68">
        <f>_xll.qlInterpolationInterpolate(B12MInterpolation,R197,TRUE)</f>
        <v>8.9232693874316538E-3</v>
      </c>
    </row>
    <row r="198" spans="18:19" x14ac:dyDescent="0.2">
      <c r="R198" s="27">
        <f>_xll.qlCalendarAdvance(Calendar,R197,"1D","f")</f>
        <v>43011</v>
      </c>
      <c r="S198" s="68">
        <f>_xll.qlInterpolationInterpolate(B12MInterpolation,R198,TRUE)</f>
        <v>8.9199375881810414E-3</v>
      </c>
    </row>
    <row r="199" spans="18:19" x14ac:dyDescent="0.2">
      <c r="R199" s="27">
        <f>_xll.qlCalendarAdvance(Calendar,R198,"1D","f")</f>
        <v>43012</v>
      </c>
      <c r="S199" s="68">
        <f>_xll.qlInterpolationInterpolate(B12MInterpolation,R199,TRUE)</f>
        <v>8.9165793939881763E-3</v>
      </c>
    </row>
    <row r="200" spans="18:19" x14ac:dyDescent="0.2">
      <c r="R200" s="27">
        <f>_xll.qlCalendarAdvance(Calendar,R199,"1D","f")</f>
        <v>43013</v>
      </c>
      <c r="S200" s="68">
        <f>_xll.qlInterpolationInterpolate(B12MInterpolation,R200,TRUE)</f>
        <v>8.9131954490071202E-3</v>
      </c>
    </row>
    <row r="201" spans="18:19" x14ac:dyDescent="0.2">
      <c r="R201" s="27">
        <f>_xll.qlCalendarAdvance(Calendar,R200,"1D","f")</f>
        <v>43014</v>
      </c>
      <c r="S201" s="68">
        <f>_xll.qlInterpolationInterpolate(B12MInterpolation,R201,TRUE)</f>
        <v>8.9097863973919347E-3</v>
      </c>
    </row>
    <row r="202" spans="18:19" x14ac:dyDescent="0.2">
      <c r="R202" s="27">
        <f>_xll.qlCalendarAdvance(Calendar,R201,"1D","f")</f>
        <v>43017</v>
      </c>
      <c r="S202" s="68">
        <f>_xll.qlInterpolationInterpolate(B12MInterpolation,R202,TRUE)</f>
        <v>8.899415044282221E-3</v>
      </c>
    </row>
    <row r="203" spans="18:19" x14ac:dyDescent="0.2">
      <c r="R203" s="27">
        <f>_xll.qlCalendarAdvance(Calendar,R202,"1D","f")</f>
        <v>43018</v>
      </c>
      <c r="S203" s="68">
        <f>_xll.qlInterpolationInterpolate(B12MInterpolation,R203,TRUE)</f>
        <v>8.8959120076711369E-3</v>
      </c>
    </row>
    <row r="204" spans="18:19" x14ac:dyDescent="0.2">
      <c r="R204" s="27">
        <f>_xll.qlCalendarAdvance(Calendar,R203,"1D","f")</f>
        <v>43019</v>
      </c>
      <c r="S204" s="68">
        <f>_xll.qlInterpolationInterpolate(B12MInterpolation,R204,TRUE)</f>
        <v>8.8923870851962319E-3</v>
      </c>
    </row>
    <row r="205" spans="18:19" x14ac:dyDescent="0.2">
      <c r="R205" s="27">
        <f>_xll.qlCalendarAdvance(Calendar,R204,"1D","f")</f>
        <v>43020</v>
      </c>
      <c r="S205" s="68">
        <f>_xll.qlInterpolationInterpolate(B12MInterpolation,R205,TRUE)</f>
        <v>8.8888409210115676E-3</v>
      </c>
    </row>
    <row r="206" spans="18:19" x14ac:dyDescent="0.2">
      <c r="R206" s="27">
        <f>_xll.qlCalendarAdvance(Calendar,R205,"1D","f")</f>
        <v>43021</v>
      </c>
      <c r="S206" s="68">
        <f>_xll.qlInterpolationInterpolate(B12MInterpolation,R206,TRUE)</f>
        <v>8.8852741592712076E-3</v>
      </c>
    </row>
    <row r="207" spans="18:19" x14ac:dyDescent="0.2">
      <c r="R207" s="27">
        <f>_xll.qlCalendarAdvance(Calendar,R206,"1D","f")</f>
        <v>43024</v>
      </c>
      <c r="S207" s="68">
        <f>_xll.qlInterpolationInterpolate(B12MInterpolation,R207,TRUE)</f>
        <v>8.8744567302565646E-3</v>
      </c>
    </row>
    <row r="208" spans="18:19" x14ac:dyDescent="0.2">
      <c r="R208" s="27">
        <f>_xll.qlCalendarAdvance(Calendar,R207,"1D","f")</f>
        <v>43025</v>
      </c>
      <c r="S208" s="68">
        <f>_xll.qlInterpolationInterpolate(B12MInterpolation,R208,TRUE)</f>
        <v>8.8708140198340366E-3</v>
      </c>
    </row>
    <row r="209" spans="18:19" x14ac:dyDescent="0.2">
      <c r="R209" s="27">
        <f>_xll.qlCalendarAdvance(Calendar,R208,"1D","f")</f>
        <v>43026</v>
      </c>
      <c r="S209" s="68">
        <f>_xll.qlInterpolationInterpolate(B12MInterpolation,R209,TRUE)</f>
        <v>8.8671539326261196E-3</v>
      </c>
    </row>
    <row r="210" spans="18:19" x14ac:dyDescent="0.2">
      <c r="R210" s="27">
        <f>_xll.qlCalendarAdvance(Calendar,R209,"1D","f")</f>
        <v>43027</v>
      </c>
      <c r="S210" s="68">
        <f>_xll.qlInterpolationInterpolate(B12MInterpolation,R210,TRUE)</f>
        <v>8.8634771127868769E-3</v>
      </c>
    </row>
    <row r="211" spans="18:19" x14ac:dyDescent="0.2">
      <c r="R211" s="27">
        <f>_xll.qlCalendarAdvance(Calendar,R210,"1D","f")</f>
        <v>43028</v>
      </c>
      <c r="S211" s="68">
        <f>_xll.qlInterpolationInterpolate(B12MInterpolation,R211,TRUE)</f>
        <v>8.8597842044703685E-3</v>
      </c>
    </row>
    <row r="212" spans="18:19" x14ac:dyDescent="0.2">
      <c r="R212" s="27">
        <f>_xll.qlCalendarAdvance(Calendar,R211,"1D","f")</f>
        <v>43031</v>
      </c>
      <c r="S212" s="68">
        <f>_xll.qlInterpolationInterpolate(B12MInterpolation,R212,TRUE)</f>
        <v>8.8486153901978799E-3</v>
      </c>
    </row>
    <row r="213" spans="18:19" x14ac:dyDescent="0.2">
      <c r="R213" s="27">
        <f>_xll.qlCalendarAdvance(Calendar,R212,"1D","f")</f>
        <v>43032</v>
      </c>
      <c r="S213" s="68">
        <f>_xll.qlInterpolationInterpolate(B12MInterpolation,R213,TRUE)</f>
        <v>8.8448645695129342E-3</v>
      </c>
    </row>
    <row r="214" spans="18:19" x14ac:dyDescent="0.2">
      <c r="R214" s="27">
        <f>_xll.qlCalendarAdvance(Calendar,R213,"1D","f")</f>
        <v>43033</v>
      </c>
      <c r="S214" s="68">
        <f>_xll.qlInterpolationInterpolate(B12MInterpolation,R214,TRUE)</f>
        <v>8.8411008811210331E-3</v>
      </c>
    </row>
    <row r="215" spans="18:19" x14ac:dyDescent="0.2">
      <c r="R215" s="27">
        <f>_xll.qlCalendarAdvance(Calendar,R214,"1D","f")</f>
        <v>43034</v>
      </c>
      <c r="S215" s="68">
        <f>_xll.qlInterpolationInterpolate(B12MInterpolation,R215,TRUE)</f>
        <v>8.8373249691762381E-3</v>
      </c>
    </row>
    <row r="216" spans="18:19" x14ac:dyDescent="0.2">
      <c r="R216" s="27">
        <f>_xll.qlCalendarAdvance(Calendar,R215,"1D","f")</f>
        <v>43035</v>
      </c>
      <c r="S216" s="68">
        <f>_xll.qlInterpolationInterpolate(B12MInterpolation,R216,TRUE)</f>
        <v>8.833537477832611E-3</v>
      </c>
    </row>
    <row r="217" spans="18:19" x14ac:dyDescent="0.2">
      <c r="R217" s="27">
        <f>_xll.qlCalendarAdvance(Calendar,R216,"1D","f")</f>
        <v>43038</v>
      </c>
      <c r="S217" s="68">
        <f>_xll.qlInterpolationInterpolate(B12MInterpolation,R217,TRUE)</f>
        <v>8.8221119689493605E-3</v>
      </c>
    </row>
    <row r="218" spans="18:19" x14ac:dyDescent="0.2">
      <c r="R218" s="27">
        <f>_xll.qlCalendarAdvance(Calendar,R217,"1D","f")</f>
        <v>43039</v>
      </c>
      <c r="S218" s="68">
        <f>_xll.qlInterpolationInterpolate(B12MInterpolation,R218,TRUE)</f>
        <v>8.8182846015510252E-3</v>
      </c>
    </row>
    <row r="219" spans="18:19" x14ac:dyDescent="0.2">
      <c r="R219" s="27">
        <f>_xll.qlCalendarAdvance(Calendar,R218,"1D","f")</f>
        <v>43040</v>
      </c>
      <c r="S219" s="68">
        <f>_xll.qlInterpolationInterpolate(B12MInterpolation,R219,TRUE)</f>
        <v>8.8144488755241661E-3</v>
      </c>
    </row>
    <row r="220" spans="18:19" x14ac:dyDescent="0.2">
      <c r="R220" s="27">
        <f>_xll.qlCalendarAdvance(Calendar,R219,"1D","f")</f>
        <v>43041</v>
      </c>
      <c r="S220" s="68">
        <f>_xll.qlInterpolationInterpolate(B12MInterpolation,R220,TRUE)</f>
        <v>8.8106054350228467E-3</v>
      </c>
    </row>
    <row r="221" spans="18:19" x14ac:dyDescent="0.2">
      <c r="R221" s="27">
        <f>_xll.qlCalendarAdvance(Calendar,R220,"1D","f")</f>
        <v>43042</v>
      </c>
      <c r="S221" s="68">
        <f>_xll.qlInterpolationInterpolate(B12MInterpolation,R221,TRUE)</f>
        <v>8.8067549242011288E-3</v>
      </c>
    </row>
    <row r="222" spans="18:19" x14ac:dyDescent="0.2">
      <c r="R222" s="27">
        <f>_xll.qlCalendarAdvance(Calendar,R221,"1D","f")</f>
        <v>43045</v>
      </c>
      <c r="S222" s="68">
        <f>_xll.qlInterpolationInterpolate(B12MInterpolation,R222,TRUE)</f>
        <v>8.7951674113541968E-3</v>
      </c>
    </row>
    <row r="223" spans="18:19" x14ac:dyDescent="0.2">
      <c r="R223" s="27">
        <f>_xll.qlCalendarAdvance(Calendar,R222,"1D","f")</f>
        <v>43046</v>
      </c>
      <c r="S223" s="68">
        <f>_xll.qlInterpolationInterpolate(B12MInterpolation,R223,TRUE)</f>
        <v>8.7912950607914996E-3</v>
      </c>
    </row>
    <row r="224" spans="18:19" x14ac:dyDescent="0.2">
      <c r="R224" s="27">
        <f>_xll.qlCalendarAdvance(Calendar,R223,"1D","f")</f>
        <v>43047</v>
      </c>
      <c r="S224" s="68">
        <f>_xll.qlInterpolationInterpolate(B12MInterpolation,R224,TRUE)</f>
        <v>8.787418860678714E-3</v>
      </c>
    </row>
    <row r="225" spans="18:19" x14ac:dyDescent="0.2">
      <c r="R225" s="27">
        <f>_xll.qlCalendarAdvance(Calendar,R224,"1D","f")</f>
        <v>43048</v>
      </c>
      <c r="S225" s="68">
        <f>_xll.qlInterpolationInterpolate(B12MInterpolation,R225,TRUE)</f>
        <v>8.7835394551698982E-3</v>
      </c>
    </row>
    <row r="226" spans="18:19" x14ac:dyDescent="0.2">
      <c r="R226" s="27">
        <f>_xll.qlCalendarAdvance(Calendar,R225,"1D","f")</f>
        <v>43049</v>
      </c>
      <c r="S226" s="68">
        <f>_xll.qlInterpolationInterpolate(B12MInterpolation,R226,TRUE)</f>
        <v>8.7796574884191157E-3</v>
      </c>
    </row>
    <row r="227" spans="18:19" x14ac:dyDescent="0.2">
      <c r="R227" s="27">
        <f>_xll.qlCalendarAdvance(Calendar,R226,"1D","f")</f>
        <v>43052</v>
      </c>
      <c r="S227" s="68">
        <f>_xll.qlInterpolationInterpolate(B12MInterpolation,R227,TRUE)</f>
        <v>8.7680026622555876E-3</v>
      </c>
    </row>
    <row r="228" spans="18:19" x14ac:dyDescent="0.2">
      <c r="R228" s="27">
        <f>_xll.qlCalendarAdvance(Calendar,R227,"1D","f")</f>
        <v>43053</v>
      </c>
      <c r="S228" s="68">
        <f>_xll.qlInterpolationInterpolate(B12MInterpolation,R228,TRUE)</f>
        <v>8.7641168920775565E-3</v>
      </c>
    </row>
    <row r="229" spans="18:19" x14ac:dyDescent="0.2">
      <c r="R229" s="27">
        <f>_xll.qlCalendarAdvance(Calendar,R228,"1D","f")</f>
        <v>43054</v>
      </c>
      <c r="S229" s="68">
        <f>_xll.qlInterpolationInterpolate(B12MInterpolation,R229,TRUE)</f>
        <v>8.7602317814278671E-3</v>
      </c>
    </row>
    <row r="230" spans="18:19" x14ac:dyDescent="0.2">
      <c r="R230" s="27">
        <f>_xll.qlCalendarAdvance(Calendar,R229,"1D","f")</f>
        <v>43055</v>
      </c>
      <c r="S230" s="68">
        <f>_xll.qlInterpolationInterpolate(B12MInterpolation,R230,TRUE)</f>
        <v>8.7563479744605828E-3</v>
      </c>
    </row>
    <row r="231" spans="18:19" x14ac:dyDescent="0.2">
      <c r="R231" s="27">
        <f>_xll.qlCalendarAdvance(Calendar,R230,"1D","f")</f>
        <v>43056</v>
      </c>
      <c r="S231" s="68">
        <f>_xll.qlInterpolationInterpolate(B12MInterpolation,R231,TRUE)</f>
        <v>8.7524661153297652E-3</v>
      </c>
    </row>
    <row r="232" spans="18:19" x14ac:dyDescent="0.2">
      <c r="R232" s="27">
        <f>_xll.qlCalendarAdvance(Calendar,R231,"1D","f")</f>
        <v>43059</v>
      </c>
      <c r="S232" s="68">
        <f>_xll.qlInterpolationInterpolate(B12MInterpolation,R232,TRUE)</f>
        <v>8.7408386664967232E-3</v>
      </c>
    </row>
    <row r="233" spans="18:19" x14ac:dyDescent="0.2">
      <c r="R233" s="27">
        <f>_xll.qlCalendarAdvance(Calendar,R232,"1D","f")</f>
        <v>43060</v>
      </c>
      <c r="S233" s="68">
        <f>_xll.qlInterpolationInterpolate(B12MInterpolation,R233,TRUE)</f>
        <v>8.7369710402523861E-3</v>
      </c>
    </row>
    <row r="234" spans="18:19" x14ac:dyDescent="0.2">
      <c r="R234" s="27">
        <f>_xll.qlCalendarAdvance(Calendar,R233,"1D","f")</f>
        <v>43061</v>
      </c>
      <c r="S234" s="68">
        <f>_xll.qlInterpolationInterpolate(B12MInterpolation,R234,TRUE)</f>
        <v>8.7331085826148243E-3</v>
      </c>
    </row>
    <row r="235" spans="18:19" x14ac:dyDescent="0.2">
      <c r="R235" s="27">
        <f>_xll.qlCalendarAdvance(Calendar,R234,"1D","f")</f>
        <v>43062</v>
      </c>
      <c r="S235" s="68">
        <f>_xll.qlInterpolationInterpolate(B12MInterpolation,R235,TRUE)</f>
        <v>8.7292519377380993E-3</v>
      </c>
    </row>
    <row r="236" spans="18:19" x14ac:dyDescent="0.2">
      <c r="R236" s="27">
        <f>_xll.qlCalendarAdvance(Calendar,R235,"1D","f")</f>
        <v>43063</v>
      </c>
      <c r="S236" s="68">
        <f>_xll.qlInterpolationInterpolate(B12MInterpolation,R236,TRUE)</f>
        <v>8.7254017497762713E-3</v>
      </c>
    </row>
    <row r="237" spans="18:19" x14ac:dyDescent="0.2">
      <c r="R237" s="27">
        <f>_xll.qlCalendarAdvance(Calendar,R236,"1D","f")</f>
        <v>43066</v>
      </c>
      <c r="S237" s="68">
        <f>_xll.qlInterpolationInterpolate(B12MInterpolation,R237,TRUE)</f>
        <v>8.7138963689207989E-3</v>
      </c>
    </row>
    <row r="238" spans="18:19" x14ac:dyDescent="0.2">
      <c r="R238" s="27">
        <f>_xll.qlCalendarAdvance(Calendar,R237,"1D","f")</f>
        <v>43067</v>
      </c>
      <c r="S238" s="68">
        <f>_xll.qlInterpolationInterpolate(B12MInterpolation,R238,TRUE)</f>
        <v>8.7100784501591838E-3</v>
      </c>
    </row>
    <row r="239" spans="18:19" x14ac:dyDescent="0.2">
      <c r="R239" s="27">
        <f>_xll.qlCalendarAdvance(Calendar,R238,"1D","f")</f>
        <v>43068</v>
      </c>
      <c r="S239" s="68">
        <f>_xll.qlInterpolationInterpolate(B12MInterpolation,R239,TRUE)</f>
        <v>8.7062702090827757E-3</v>
      </c>
    </row>
    <row r="240" spans="18:19" x14ac:dyDescent="0.2">
      <c r="R240" s="27">
        <f>_xll.qlCalendarAdvance(Calendar,R239,"1D","f")</f>
        <v>43069</v>
      </c>
      <c r="S240" s="68">
        <f>_xll.qlInterpolationInterpolate(B12MInterpolation,R240,TRUE)</f>
        <v>8.7024722898456364E-3</v>
      </c>
    </row>
    <row r="241" spans="18:19" x14ac:dyDescent="0.2">
      <c r="R241" s="27">
        <f>_xll.qlCalendarAdvance(Calendar,R240,"1D","f")</f>
        <v>43070</v>
      </c>
      <c r="S241" s="68">
        <f>_xll.qlInterpolationInterpolate(B12MInterpolation,R241,TRUE)</f>
        <v>8.6986853366018291E-3</v>
      </c>
    </row>
    <row r="242" spans="18:19" x14ac:dyDescent="0.2">
      <c r="R242" s="27">
        <f>_xll.qlCalendarAdvance(Calendar,R241,"1D","f")</f>
        <v>43073</v>
      </c>
      <c r="S242" s="68">
        <f>_xll.qlInterpolationInterpolate(B12MInterpolation,R242,TRUE)</f>
        <v>8.6873967143710085E-3</v>
      </c>
    </row>
    <row r="243" spans="18:19" x14ac:dyDescent="0.2">
      <c r="R243" s="27">
        <f>_xll.qlCalendarAdvance(Calendar,R242,"1D","f")</f>
        <v>43074</v>
      </c>
      <c r="S243" s="68">
        <f>_xll.qlInterpolationInterpolate(B12MInterpolation,R243,TRUE)</f>
        <v>8.6836600666411416E-3</v>
      </c>
    </row>
    <row r="244" spans="18:19" x14ac:dyDescent="0.2">
      <c r="R244" s="27">
        <f>_xll.qlCalendarAdvance(Calendar,R243,"1D","f")</f>
        <v>43075</v>
      </c>
      <c r="S244" s="68">
        <f>_xll.qlInterpolationInterpolate(B12MInterpolation,R244,TRUE)</f>
        <v>8.6799376056749152E-3</v>
      </c>
    </row>
    <row r="245" spans="18:19" x14ac:dyDescent="0.2">
      <c r="R245" s="27">
        <f>_xll.qlCalendarAdvance(Calendar,R244,"1D","f")</f>
        <v>43076</v>
      </c>
      <c r="S245" s="68">
        <f>_xll.qlInterpolationInterpolate(B12MInterpolation,R245,TRUE)</f>
        <v>8.676229975626391E-3</v>
      </c>
    </row>
    <row r="246" spans="18:19" x14ac:dyDescent="0.2">
      <c r="R246" s="27">
        <f>_xll.qlCalendarAdvance(Calendar,R245,"1D","f")</f>
        <v>43077</v>
      </c>
      <c r="S246" s="68">
        <f>_xll.qlInterpolationInterpolate(B12MInterpolation,R246,TRUE)</f>
        <v>8.6725378206496291E-3</v>
      </c>
    </row>
    <row r="247" spans="18:19" x14ac:dyDescent="0.2">
      <c r="R247" s="27">
        <f>_xll.qlCalendarAdvance(Calendar,R246,"1D","f")</f>
        <v>43080</v>
      </c>
      <c r="S247" s="68">
        <f>_xll.qlInterpolationInterpolate(B12MInterpolation,R247,TRUE)</f>
        <v>8.6615606476905457E-3</v>
      </c>
    </row>
    <row r="248" spans="18:19" x14ac:dyDescent="0.2">
      <c r="R248" s="27">
        <f>_xll.qlCalendarAdvance(Calendar,R247,"1D","f")</f>
        <v>43081</v>
      </c>
      <c r="S248" s="68">
        <f>_xll.qlInterpolationInterpolate(B12MInterpolation,R248,TRUE)</f>
        <v>8.6579368345414565E-3</v>
      </c>
    </row>
    <row r="249" spans="18:19" x14ac:dyDescent="0.2">
      <c r="R249" s="27">
        <f>_xll.qlCalendarAdvance(Calendar,R248,"1D","f")</f>
        <v>43082</v>
      </c>
      <c r="S249" s="68">
        <f>_xll.qlInterpolationInterpolate(B12MInterpolation,R249,TRUE)</f>
        <v>8.6543317172344397E-3</v>
      </c>
    </row>
    <row r="250" spans="18:19" x14ac:dyDescent="0.2">
      <c r="R250" s="27">
        <f>_xll.qlCalendarAdvance(Calendar,R249,"1D","f")</f>
        <v>43083</v>
      </c>
      <c r="S250" s="68">
        <f>_xll.qlInterpolationInterpolate(B12MInterpolation,R250,TRUE)</f>
        <v>8.650745939923557E-3</v>
      </c>
    </row>
    <row r="251" spans="18:19" x14ac:dyDescent="0.2">
      <c r="R251" s="27">
        <f>_xll.qlCalendarAdvance(Calendar,R250,"1D","f")</f>
        <v>43084</v>
      </c>
      <c r="S251" s="68">
        <f>_xll.qlInterpolationInterpolate(B12MInterpolation,R251,TRUE)</f>
        <v>8.6471801467628701E-3</v>
      </c>
    </row>
    <row r="252" spans="18:19" x14ac:dyDescent="0.2">
      <c r="R252" s="27">
        <f>_xll.qlCalendarAdvance(Calendar,R251,"1D","f")</f>
        <v>43087</v>
      </c>
      <c r="S252" s="68">
        <f>_xll.qlInterpolationInterpolate(B12MInterpolation,R252,TRUE)</f>
        <v>8.6366091137226042E-3</v>
      </c>
    </row>
    <row r="253" spans="18:19" x14ac:dyDescent="0.2">
      <c r="R253" s="27">
        <f>_xll.qlCalendarAdvance(Calendar,R252,"1D","f")</f>
        <v>43088</v>
      </c>
      <c r="S253" s="68">
        <f>_xll.qlInterpolationInterpolate(B12MInterpolation,R253,TRUE)</f>
        <v>8.633129698703319E-3</v>
      </c>
    </row>
    <row r="254" spans="18:19" x14ac:dyDescent="0.2">
      <c r="R254" s="27">
        <f>_xll.qlCalendarAdvance(Calendar,R253,"1D","f")</f>
        <v>43089</v>
      </c>
      <c r="S254" s="68">
        <f>_xll.qlInterpolationInterpolate(B12MInterpolation,R254,TRUE)</f>
        <v>8.6296734886045397E-3</v>
      </c>
    </row>
    <row r="255" spans="18:19" x14ac:dyDescent="0.2">
      <c r="R255" s="27">
        <f>_xll.qlCalendarAdvance(Calendar,R254,"1D","f")</f>
        <v>43090</v>
      </c>
      <c r="S255" s="68">
        <f>_xll.qlInterpolationInterpolate(B12MInterpolation,R255,TRUE)</f>
        <v>8.6262411275803263E-3</v>
      </c>
    </row>
    <row r="256" spans="18:19" x14ac:dyDescent="0.2">
      <c r="R256" s="27">
        <f>_xll.qlCalendarAdvance(Calendar,R255,"1D","f")</f>
        <v>43091</v>
      </c>
      <c r="S256" s="68">
        <f>_xll.qlInterpolationInterpolate(B12MInterpolation,R256,TRUE)</f>
        <v>8.6228332597847422E-3</v>
      </c>
    </row>
    <row r="257" spans="18:19" x14ac:dyDescent="0.2">
      <c r="R257" s="27">
        <f>_xll.qlCalendarAdvance(Calendar,R256,"1D","f")</f>
        <v>43096</v>
      </c>
      <c r="S257" s="68">
        <f>_xll.qlInterpolationInterpolate(B12MInterpolation,R257,TRUE)</f>
        <v>8.6061608257027664E-3</v>
      </c>
    </row>
    <row r="258" spans="18:19" x14ac:dyDescent="0.2">
      <c r="R258" s="27">
        <f>_xll.qlCalendarAdvance(Calendar,R257,"1D","f")</f>
        <v>43097</v>
      </c>
      <c r="S258" s="68">
        <f>_xll.qlInterpolationInterpolate(B12MInterpolation,R258,TRUE)</f>
        <v>8.602896672176381E-3</v>
      </c>
    </row>
    <row r="259" spans="18:19" x14ac:dyDescent="0.2">
      <c r="R259" s="27">
        <f>_xll.qlCalendarAdvance(Calendar,R258,"1D","f")</f>
        <v>43098</v>
      </c>
      <c r="S259" s="68">
        <f>_xll.qlInterpolationInterpolate(B12MInterpolation,R259,TRUE)</f>
        <v>8.5996548857464709E-3</v>
      </c>
    </row>
    <row r="260" spans="18:19" x14ac:dyDescent="0.2">
      <c r="R260" s="27">
        <f>_xll.qlCalendarAdvance(Calendar,R259,"1D","f")</f>
        <v>43102</v>
      </c>
      <c r="S260" s="68">
        <f>_xll.qlInterpolationInterpolate(B12MInterpolation,R260,TRUE)</f>
        <v>8.5869021767042038E-3</v>
      </c>
    </row>
    <row r="261" spans="18:19" x14ac:dyDescent="0.2">
      <c r="R261" s="27">
        <f>_xll.qlCalendarAdvance(Calendar,R260,"1D","f")</f>
        <v>43103</v>
      </c>
      <c r="S261" s="68">
        <f>_xll.qlInterpolationInterpolate(B12MInterpolation,R261,TRUE)</f>
        <v>8.5837653000411327E-3</v>
      </c>
    </row>
    <row r="262" spans="18:19" x14ac:dyDescent="0.2">
      <c r="R262" s="27">
        <f>_xll.qlCalendarAdvance(Calendar,R261,"1D","f")</f>
        <v>43104</v>
      </c>
      <c r="S262" s="68">
        <f>_xll.qlInterpolationInterpolate(B12MInterpolation,R262,TRUE)</f>
        <v>8.580648020188323E-3</v>
      </c>
    </row>
    <row r="263" spans="18:19" x14ac:dyDescent="0.2">
      <c r="R263" s="27">
        <f>_xll.qlCalendarAdvance(Calendar,R262,"1D","f")</f>
        <v>43105</v>
      </c>
      <c r="S263" s="68">
        <f>_xll.qlInterpolationInterpolate(B12MInterpolation,R263,TRUE)</f>
        <v>8.5775498754314047E-3</v>
      </c>
    </row>
    <row r="264" spans="18:19" x14ac:dyDescent="0.2">
      <c r="R264" s="27">
        <f>_xll.qlCalendarAdvance(Calendar,R263,"1D","f")</f>
        <v>43108</v>
      </c>
      <c r="S264" s="68">
        <f>_xll.qlInterpolationInterpolate(B12MInterpolation,R264,TRUE)</f>
        <v>8.5683656345923054E-3</v>
      </c>
    </row>
    <row r="265" spans="18:19" x14ac:dyDescent="0.2">
      <c r="R265" s="27">
        <f>_xll.qlCalendarAdvance(Calendar,R264,"1D","f")</f>
        <v>43109</v>
      </c>
      <c r="S265" s="68">
        <f>_xll.qlInterpolationInterpolate(B12MInterpolation,R265,TRUE)</f>
        <v>8.5653394130752614E-3</v>
      </c>
    </row>
    <row r="266" spans="18:19" x14ac:dyDescent="0.2">
      <c r="R266" s="27">
        <f>_xll.qlCalendarAdvance(Calendar,R265,"1D","f")</f>
        <v>43110</v>
      </c>
      <c r="S266" s="68">
        <f>_xll.qlInterpolationInterpolate(B12MInterpolation,R266,TRUE)</f>
        <v>8.5623300180822613E-3</v>
      </c>
    </row>
    <row r="267" spans="18:19" x14ac:dyDescent="0.2">
      <c r="R267" s="71">
        <f>_xll.qlCalendarAdvance(Calendar,R266,"1D","f")</f>
        <v>43111</v>
      </c>
      <c r="S267" s="214">
        <f>_xll.qlInterpolationInterpolate(B12MInterpolation,R267,TRUE)</f>
        <v>8.5593369878989387E-3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ColWidth="9.33203125"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7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52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138</v>
      </c>
      <c r="G3" s="153" t="s">
        <v>174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USDAM3L1Y_S6L3L_Quote#0000</v>
      </c>
      <c r="L3" s="370" t="str">
        <f>_xll.ohRangeRetrieveError(K3)</f>
        <v/>
      </c>
      <c r="M3" s="360"/>
    </row>
    <row r="4" spans="1:13" x14ac:dyDescent="0.2">
      <c r="A4" s="359"/>
      <c r="B4" s="157" t="s">
        <v>140</v>
      </c>
      <c r="C4" s="131" t="s">
        <v>175</v>
      </c>
      <c r="D4" s="131" t="s">
        <v>174</v>
      </c>
      <c r="E4" s="131" t="str">
        <f t="shared" ref="E4:E36" si="3">E3</f>
        <v>0D</v>
      </c>
      <c r="F4" s="131" t="s">
        <v>138</v>
      </c>
      <c r="G4" s="131" t="s">
        <v>174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USDAM3L2Y_S6L3L_Quote#0000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175</v>
      </c>
      <c r="D5" s="131" t="s">
        <v>174</v>
      </c>
      <c r="E5" s="131" t="str">
        <f t="shared" si="3"/>
        <v>0D</v>
      </c>
      <c r="F5" s="131" t="s">
        <v>138</v>
      </c>
      <c r="G5" s="131" t="s">
        <v>174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USDAM3L3Y_S6L3L_Quote#0000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138</v>
      </c>
      <c r="G6" s="131" t="s">
        <v>174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USDAM3L4Y_S6L3L_Quote#0000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138</v>
      </c>
      <c r="G7" s="131" t="s">
        <v>174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USDAM3L5Y_S6L3L_Quote#0000</v>
      </c>
      <c r="L7" s="371" t="str">
        <f>_xll.ohRangeRetrieveError(K7)</f>
        <v/>
      </c>
      <c r="M7" s="360"/>
    </row>
    <row r="8" spans="1:13" x14ac:dyDescent="0.2">
      <c r="A8" s="359"/>
      <c r="B8" s="15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138</v>
      </c>
      <c r="G8" s="131" t="s">
        <v>174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USDAM3L6Y_S6L3L_Quote#0000</v>
      </c>
      <c r="L8" s="371" t="str">
        <f>_xll.ohRangeRetrieveError(K8)</f>
        <v/>
      </c>
      <c r="M8" s="360"/>
    </row>
    <row r="9" spans="1:13" x14ac:dyDescent="0.2">
      <c r="A9" s="359"/>
      <c r="B9" s="15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138</v>
      </c>
      <c r="G9" s="131" t="s">
        <v>174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USDAM3L7Y_S6L3L_Quote#0000</v>
      </c>
      <c r="L9" s="371" t="str">
        <f>_xll.ohRangeRetrieveError(K9)</f>
        <v/>
      </c>
      <c r="M9" s="360"/>
    </row>
    <row r="10" spans="1:13" x14ac:dyDescent="0.2">
      <c r="A10" s="359"/>
      <c r="B10" s="15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138</v>
      </c>
      <c r="G10" s="131" t="s">
        <v>174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USDAM3L8Y_S6L3L_Quote#0000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138</v>
      </c>
      <c r="G11" s="131" t="s">
        <v>174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USDAM3L9Y_S6L3L_Quote#0000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138</v>
      </c>
      <c r="G12" s="131" t="s">
        <v>174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USDAM3L10Y_S6L3L_Quote#0000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138</v>
      </c>
      <c r="G13" s="131" t="s">
        <v>174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USDAM3L11Y_S6L3L_Quote#0000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138</v>
      </c>
      <c r="G14" s="131" t="s">
        <v>174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USDAM3L12Y_S6L3L_Quote#0000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138</v>
      </c>
      <c r="G15" s="131" t="s">
        <v>174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USDAM3L13Y_S6L3L_Quote#0000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138</v>
      </c>
      <c r="G16" s="131" t="s">
        <v>174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USDAM3L14Y_S6L3L_Quote#0000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138</v>
      </c>
      <c r="G17" s="131" t="s">
        <v>174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USDAM3L15Y_S6L3L_Quote#0000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138</v>
      </c>
      <c r="G18" s="131" t="s">
        <v>174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USDAM3L16Y_S6L3L_Quote#0000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138</v>
      </c>
      <c r="G19" s="131" t="s">
        <v>174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USDAM3L17Y_S6L3L_Quote#0000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138</v>
      </c>
      <c r="G20" s="131" t="s">
        <v>174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USDAM3L18Y_S6L3L_Quote#0000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138</v>
      </c>
      <c r="G21" s="131" t="s">
        <v>174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USDAM3L19Y_S6L3L_Quote#0000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138</v>
      </c>
      <c r="G22" s="131" t="s">
        <v>174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USDAM3L20Y_S6L3L_Quote#0000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138</v>
      </c>
      <c r="G23" s="131" t="s">
        <v>174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USDAM3L21Y_S6L3L_Quote#0000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138</v>
      </c>
      <c r="G24" s="131" t="s">
        <v>174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USDAM3L22Y_S6L3L_Quote#0000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138</v>
      </c>
      <c r="G25" s="131" t="s">
        <v>174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USDAM3L23Y_S6L3L_Quote#0000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138</v>
      </c>
      <c r="G26" s="131" t="s">
        <v>174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USDAM3L24Y_S6L3L_Quote#0000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138</v>
      </c>
      <c r="G27" s="131" t="s">
        <v>174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USDAM3L25Y_S6L3L_Quote#0000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138</v>
      </c>
      <c r="G28" s="131" t="s">
        <v>174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USDAM3L26Y_S6L3L_Quote#0000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138</v>
      </c>
      <c r="G29" s="131" t="s">
        <v>174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USDAM3L27Y_S6L3L_Quote#0000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138</v>
      </c>
      <c r="G30" s="131" t="s">
        <v>174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USDAM3L28Y_S6L3L_Quote#0000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138</v>
      </c>
      <c r="G31" s="131" t="s">
        <v>174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USDAM3L29Y_S6L3L_Quote#0000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138</v>
      </c>
      <c r="G32" s="131" t="s">
        <v>174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USDAM3L30Y_S6L3L_Quote#0000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138</v>
      </c>
      <c r="G33" s="131" t="s">
        <v>174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USDAM3L35Y_S6L3L_Quote#0000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138</v>
      </c>
      <c r="G34" s="131" t="s">
        <v>174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USDAM3L40Y_S6L3L_Quote#0000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138</v>
      </c>
      <c r="G35" s="131" t="s">
        <v>174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USDAM3L50Y_S6L3L_Quote#0000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138</v>
      </c>
      <c r="G36" s="136" t="s">
        <v>174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ColWidth="9.33203125"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65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139</v>
      </c>
      <c r="G3" s="153" t="s">
        <v>174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USDAM3L1Y_S12L3L_Quote#0000</v>
      </c>
      <c r="L3" s="370" t="str">
        <f>_xll.ohRangeRetrieveError(K3)</f>
        <v/>
      </c>
      <c r="M3" s="360"/>
    </row>
    <row r="4" spans="1:13" x14ac:dyDescent="0.2">
      <c r="A4" s="359"/>
      <c r="B4" s="167" t="s">
        <v>140</v>
      </c>
      <c r="C4" s="131" t="s">
        <v>175</v>
      </c>
      <c r="D4" s="131" t="s">
        <v>174</v>
      </c>
      <c r="E4" s="131" t="str">
        <f>E3</f>
        <v>0D</v>
      </c>
      <c r="F4" s="131" t="s">
        <v>139</v>
      </c>
      <c r="G4" s="131" t="s">
        <v>174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USDAM3L2Y_S12L3L_Quote#0000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175</v>
      </c>
      <c r="D5" s="131" t="s">
        <v>174</v>
      </c>
      <c r="E5" s="131" t="str">
        <f t="shared" ref="E5:E36" si="3">E4</f>
        <v>0D</v>
      </c>
      <c r="F5" s="131" t="s">
        <v>139</v>
      </c>
      <c r="G5" s="131" t="s">
        <v>174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USDAM3L3Y_S12L3L_Quote#0000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139</v>
      </c>
      <c r="G6" s="131" t="s">
        <v>174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USDAM3L4Y_S12L3L_Quote#0000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139</v>
      </c>
      <c r="G7" s="131" t="s">
        <v>174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USDAM3L5Y_S12L3L_Quote#0000</v>
      </c>
      <c r="L7" s="371" t="str">
        <f>_xll.ohRangeRetrieveError(K7)</f>
        <v/>
      </c>
      <c r="M7" s="360"/>
    </row>
    <row r="8" spans="1:13" x14ac:dyDescent="0.2">
      <c r="A8" s="359"/>
      <c r="B8" s="16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139</v>
      </c>
      <c r="G8" s="131" t="s">
        <v>174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USDAM3L6Y_S12L3L_Quote#0000</v>
      </c>
      <c r="L8" s="371" t="str">
        <f>_xll.ohRangeRetrieveError(K8)</f>
        <v/>
      </c>
      <c r="M8" s="360"/>
    </row>
    <row r="9" spans="1:13" x14ac:dyDescent="0.2">
      <c r="A9" s="359"/>
      <c r="B9" s="16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139</v>
      </c>
      <c r="G9" s="131" t="s">
        <v>174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USDAM3L7Y_S12L3L_Quote#0000</v>
      </c>
      <c r="L9" s="371" t="str">
        <f>_xll.ohRangeRetrieveError(K9)</f>
        <v/>
      </c>
      <c r="M9" s="360"/>
    </row>
    <row r="10" spans="1:13" x14ac:dyDescent="0.2">
      <c r="A10" s="359"/>
      <c r="B10" s="16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139</v>
      </c>
      <c r="G10" s="131" t="s">
        <v>174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USDAM3L8Y_S12L3L_Quote#0000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139</v>
      </c>
      <c r="G11" s="131" t="s">
        <v>174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USDAM3L9Y_S12L3L_Quote#0000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139</v>
      </c>
      <c r="G12" s="131" t="s">
        <v>174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USDAM3L10Y_S12L3L_Quote#0000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139</v>
      </c>
      <c r="G13" s="131" t="s">
        <v>174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USDAM3L11Y_S12L3L_Quote#0000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139</v>
      </c>
      <c r="G14" s="131" t="s">
        <v>174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USDAM3L12Y_S12L3L_Quote#0000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139</v>
      </c>
      <c r="G15" s="131" t="s">
        <v>174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USDAM3L13Y_S12L3L_Quote#0000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139</v>
      </c>
      <c r="G16" s="131" t="s">
        <v>174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USDAM3L14Y_S12L3L_Quote#0000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139</v>
      </c>
      <c r="G17" s="131" t="s">
        <v>174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USDAM3L15Y_S12L3L_Quote#0000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139</v>
      </c>
      <c r="G18" s="131" t="s">
        <v>174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USDAM3L16Y_S12L3L_Quote#0000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139</v>
      </c>
      <c r="G19" s="131" t="s">
        <v>174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USDAM3L17Y_S12L3L_Quote#0000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139</v>
      </c>
      <c r="G20" s="131" t="s">
        <v>174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USDAM3L18Y_S12L3L_Quote#0000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139</v>
      </c>
      <c r="G21" s="131" t="s">
        <v>174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USDAM3L19Y_S12L3L_Quote#0000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139</v>
      </c>
      <c r="G22" s="131" t="s">
        <v>174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USDAM3L20Y_S12L3L_Quote#0000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139</v>
      </c>
      <c r="G23" s="131" t="s">
        <v>174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USDAM3L21Y_S12L3L_Quote#0000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139</v>
      </c>
      <c r="G24" s="131" t="s">
        <v>174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USDAM3L22Y_S12L3L_Quote#0000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139</v>
      </c>
      <c r="G25" s="131" t="s">
        <v>174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USDAM3L23Y_S12L3L_Quote#0000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139</v>
      </c>
      <c r="G26" s="131" t="s">
        <v>174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USDAM3L24Y_S12L3L_Quote#0000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139</v>
      </c>
      <c r="G27" s="131" t="s">
        <v>174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USDAM3L25Y_S12L3L_Quote#0000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139</v>
      </c>
      <c r="G28" s="131" t="s">
        <v>174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USDAM3L26Y_S12L3L_Quote#0000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139</v>
      </c>
      <c r="G29" s="131" t="s">
        <v>174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USDAM3L27Y_S12L3L_Quote#0000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139</v>
      </c>
      <c r="G30" s="131" t="s">
        <v>174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USDAM3L28Y_S12L3L_Quote#0000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139</v>
      </c>
      <c r="G31" s="131" t="s">
        <v>174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USDAM3L29Y_S12L3L_Quote#0000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139</v>
      </c>
      <c r="G32" s="131" t="s">
        <v>174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USDAM3L30Y_S12L3L_Quote#0000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139</v>
      </c>
      <c r="G33" s="131" t="s">
        <v>174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USDAM3L35Y_S12L3L_Quote#0000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139</v>
      </c>
      <c r="G34" s="131" t="s">
        <v>174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USDAM3L40Y_S12L3L_Quote#0000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139</v>
      </c>
      <c r="G35" s="131" t="s">
        <v>174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USDAM3L50Y_S12L3L_Quote#0000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139</v>
      </c>
      <c r="G36" s="136" t="s">
        <v>174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BERTOCCHI NICHOLAS</cp:lastModifiedBy>
  <cp:lastPrinted>2014-03-18T13:51:31Z</cp:lastPrinted>
  <dcterms:created xsi:type="dcterms:W3CDTF">2007-10-30T15:41:10Z</dcterms:created>
  <dcterms:modified xsi:type="dcterms:W3CDTF">2016-12-20T14:08:16Z</dcterms:modified>
</cp:coreProperties>
</file>