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USDON!$O$3:$O$113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USDON!$Q$3:$Q$113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USDON!$P$3:$P$113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USDON!$L$3:$L$113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USDON!$F$1</definedName>
    <definedName name="Trigger">GeneralSettings!$D$5</definedName>
    <definedName name="YieldCurve_1M">GeneralSettings!$I$30</definedName>
    <definedName name="YieldCurve_1Y">GeneralSettings!$D$45</definedName>
    <definedName name="YieldCurve_3M">GeneralSettings!$I$15</definedName>
    <definedName name="YieldCurve_6M">GeneralSettings!$D$30</definedName>
    <definedName name="YieldCurve_ON">GeneralSettings!$D$15</definedName>
    <definedName name="YieldCurve_STD">GeneralSettings!$I$45</definedName>
  </definedNames>
  <calcPr calcId="145621"/>
</workbook>
</file>

<file path=xl/calcChain.xml><?xml version="1.0" encoding="utf-8"?>
<calcChain xmlns="http://schemas.openxmlformats.org/spreadsheetml/2006/main">
  <c r="K61" i="14" l="1"/>
  <c r="L61" i="14"/>
  <c r="K62" i="14"/>
  <c r="L62" i="14"/>
  <c r="K63" i="14"/>
  <c r="L63" i="14"/>
  <c r="K64" i="14"/>
  <c r="L64" i="14"/>
  <c r="K65" i="14"/>
  <c r="L65" i="14"/>
  <c r="K66" i="14"/>
  <c r="L66" i="14"/>
  <c r="K67" i="14"/>
  <c r="L67" i="14"/>
  <c r="K68" i="14"/>
  <c r="L68" i="14"/>
  <c r="K69" i="14"/>
  <c r="L69" i="14"/>
  <c r="K70" i="14"/>
  <c r="L70" i="14"/>
  <c r="K71" i="14"/>
  <c r="L71" i="14"/>
  <c r="K72" i="14"/>
  <c r="L72" i="14"/>
  <c r="K73" i="14"/>
  <c r="L73" i="14"/>
  <c r="K74" i="14"/>
  <c r="K75" i="14"/>
  <c r="L75" i="14"/>
  <c r="K76" i="14"/>
  <c r="L76" i="14"/>
  <c r="K77" i="14"/>
  <c r="L77" i="14"/>
  <c r="K78" i="14"/>
  <c r="L78" i="14"/>
  <c r="K79" i="14"/>
  <c r="L79" i="14"/>
  <c r="K80" i="14"/>
  <c r="L80" i="14"/>
  <c r="K81" i="14"/>
  <c r="L81" i="14"/>
  <c r="K82" i="14"/>
  <c r="L82" i="14"/>
  <c r="K83" i="14"/>
  <c r="L83" i="14"/>
  <c r="K84" i="14"/>
  <c r="L84" i="14"/>
  <c r="K85" i="14"/>
  <c r="L85" i="14"/>
  <c r="K86" i="14"/>
  <c r="K87" i="14"/>
  <c r="L87" i="14"/>
  <c r="K88" i="14"/>
  <c r="L88" i="14"/>
  <c r="K89" i="14"/>
  <c r="L89" i="14"/>
  <c r="K90" i="14"/>
  <c r="K91" i="14"/>
  <c r="L91" i="14"/>
  <c r="K92" i="14"/>
  <c r="L92" i="14"/>
  <c r="K93" i="14"/>
  <c r="L93" i="14"/>
  <c r="K94" i="14"/>
  <c r="K95" i="14"/>
  <c r="L95" i="14"/>
  <c r="K96" i="14"/>
  <c r="L96" i="14"/>
  <c r="K97" i="14"/>
  <c r="L97" i="14"/>
  <c r="K98" i="14"/>
  <c r="K99" i="14"/>
  <c r="K100" i="14"/>
  <c r="K101" i="14"/>
  <c r="K102" i="14"/>
  <c r="K103" i="14"/>
  <c r="K104" i="14"/>
  <c r="K105" i="14"/>
  <c r="K106" i="14"/>
  <c r="K107" i="14"/>
  <c r="K108" i="14"/>
  <c r="L108" i="14"/>
  <c r="K109" i="14"/>
  <c r="K110" i="14"/>
  <c r="L110" i="14"/>
  <c r="K111" i="14"/>
  <c r="L111" i="14"/>
  <c r="K112" i="14"/>
  <c r="L112" i="14"/>
  <c r="K113" i="14"/>
  <c r="L113" i="14"/>
  <c r="L60" i="14"/>
  <c r="K60" i="14"/>
  <c r="K56" i="14"/>
  <c r="L56" i="14"/>
  <c r="K57" i="14"/>
  <c r="K58" i="14"/>
  <c r="L58" i="14"/>
  <c r="K59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M62" i="14"/>
  <c r="R63" i="14"/>
  <c r="M66" i="14"/>
  <c r="R67" i="14"/>
  <c r="M70" i="14"/>
  <c r="R71" i="14"/>
  <c r="R75" i="14"/>
  <c r="M78" i="14"/>
  <c r="R79" i="14"/>
  <c r="M82" i="14"/>
  <c r="R83" i="14"/>
  <c r="R87" i="14"/>
  <c r="R91" i="14"/>
  <c r="R95" i="14"/>
  <c r="M110" i="14"/>
  <c r="R111" i="14"/>
  <c r="N62" i="14"/>
  <c r="N66" i="14"/>
  <c r="S67" i="14"/>
  <c r="S71" i="14"/>
  <c r="S75" i="14"/>
  <c r="N78" i="14"/>
  <c r="S79" i="14"/>
  <c r="S83" i="14"/>
  <c r="S87" i="14"/>
  <c r="S95" i="14"/>
  <c r="N110" i="14"/>
  <c r="S111" i="14"/>
  <c r="M61" i="14"/>
  <c r="M65" i="14"/>
  <c r="R66" i="14"/>
  <c r="M69" i="14"/>
  <c r="M73" i="14"/>
  <c r="R78" i="14"/>
  <c r="M81" i="14"/>
  <c r="M85" i="14"/>
  <c r="M93" i="14"/>
  <c r="M97" i="14"/>
  <c r="R110" i="14"/>
  <c r="M113" i="14"/>
  <c r="N61" i="14"/>
  <c r="S62" i="14"/>
  <c r="N65" i="14"/>
  <c r="N69" i="14"/>
  <c r="S70" i="14"/>
  <c r="N73" i="14"/>
  <c r="N77" i="14"/>
  <c r="S78" i="14"/>
  <c r="S82" i="14"/>
  <c r="N89" i="14"/>
  <c r="N93" i="14"/>
  <c r="N97" i="14"/>
  <c r="R61" i="14"/>
  <c r="M64" i="14"/>
  <c r="R65" i="14"/>
  <c r="M68" i="14"/>
  <c r="R73" i="14"/>
  <c r="M76" i="14"/>
  <c r="M80" i="14"/>
  <c r="R85" i="14"/>
  <c r="M88" i="14"/>
  <c r="R93" i="14"/>
  <c r="M96" i="14"/>
  <c r="M108" i="14"/>
  <c r="M112" i="14"/>
  <c r="S61" i="14"/>
  <c r="N64" i="14"/>
  <c r="S65" i="14"/>
  <c r="S69" i="14"/>
  <c r="S73" i="14"/>
  <c r="S77" i="14"/>
  <c r="N80" i="14"/>
  <c r="S85" i="14"/>
  <c r="N88" i="14"/>
  <c r="S89" i="14"/>
  <c r="N92" i="14"/>
  <c r="S97" i="14"/>
  <c r="N108" i="14"/>
  <c r="S113" i="14"/>
  <c r="M63" i="14"/>
  <c r="R64" i="14"/>
  <c r="M67" i="14"/>
  <c r="M75" i="14"/>
  <c r="M83" i="14"/>
  <c r="R88" i="14"/>
  <c r="R92" i="14"/>
  <c r="R96" i="14"/>
  <c r="S64" i="14"/>
  <c r="S68" i="14"/>
  <c r="S72" i="14"/>
  <c r="N79" i="14"/>
  <c r="S84" i="14"/>
  <c r="N91" i="14"/>
  <c r="S96" i="14"/>
  <c r="S63" i="14"/>
  <c r="N70" i="14"/>
  <c r="N82" i="14"/>
  <c r="S91" i="14"/>
  <c r="R62" i="14"/>
  <c r="R70" i="14"/>
  <c r="M77" i="14"/>
  <c r="R82" i="14"/>
  <c r="M89" i="14"/>
  <c r="M111" i="14"/>
  <c r="N63" i="14"/>
  <c r="N87" i="14"/>
  <c r="N95" i="14"/>
  <c r="S66" i="14"/>
  <c r="N81" i="14"/>
  <c r="N85" i="14"/>
  <c r="S110" i="14"/>
  <c r="N113" i="14"/>
  <c r="R69" i="14"/>
  <c r="M72" i="14"/>
  <c r="R77" i="14"/>
  <c r="R81" i="14"/>
  <c r="M84" i="14"/>
  <c r="R89" i="14"/>
  <c r="M92" i="14"/>
  <c r="R97" i="14"/>
  <c r="R113" i="14"/>
  <c r="N68" i="14"/>
  <c r="N72" i="14"/>
  <c r="N76" i="14"/>
  <c r="S81" i="14"/>
  <c r="N84" i="14"/>
  <c r="S93" i="14"/>
  <c r="N96" i="14"/>
  <c r="N112" i="14"/>
  <c r="R68" i="14"/>
  <c r="M71" i="14"/>
  <c r="R76" i="14"/>
  <c r="M79" i="14"/>
  <c r="R84" i="14"/>
  <c r="M87" i="14"/>
  <c r="R108" i="14"/>
  <c r="R112" i="14"/>
  <c r="N71" i="14"/>
  <c r="N83" i="14"/>
  <c r="S88" i="14"/>
  <c r="R80" i="14"/>
  <c r="M91" i="14"/>
  <c r="M95" i="14"/>
  <c r="N75" i="14"/>
  <c r="S92" i="14"/>
  <c r="S80" i="14"/>
  <c r="R72" i="14"/>
  <c r="N67" i="14"/>
  <c r="S76" i="14"/>
  <c r="N111" i="14"/>
  <c r="S108" i="14"/>
  <c r="S112" i="14"/>
  <c r="R58" i="14"/>
  <c r="S58" i="14"/>
  <c r="M56" i="14"/>
  <c r="M60" i="14"/>
  <c r="N56" i="14"/>
  <c r="N60" i="14"/>
  <c r="R56" i="14"/>
  <c r="S56" i="14"/>
  <c r="S60" i="14"/>
  <c r="N58" i="14"/>
  <c r="R60" i="14"/>
  <c r="M58" i="14"/>
  <c r="I109" i="14"/>
  <c r="I103" i="14"/>
  <c r="I108" i="14"/>
  <c r="I107" i="14"/>
  <c r="I90" i="14"/>
  <c r="I106" i="14"/>
  <c r="I98" i="14"/>
  <c r="I113" i="14"/>
  <c r="I105" i="14"/>
  <c r="I104" i="14"/>
  <c r="I110" i="14"/>
  <c r="I102" i="14"/>
  <c r="I94" i="14"/>
  <c r="I78" i="14"/>
  <c r="I111" i="14"/>
  <c r="L107" i="14" l="1"/>
  <c r="L74" i="14"/>
  <c r="L90" i="14"/>
  <c r="L98" i="14"/>
  <c r="L106" i="14"/>
  <c r="L100" i="14"/>
  <c r="L101" i="14"/>
  <c r="L109" i="14"/>
  <c r="L94" i="14"/>
  <c r="L102" i="14"/>
  <c r="L86" i="14"/>
  <c r="L103" i="14"/>
  <c r="L104" i="14"/>
  <c r="L99" i="14"/>
  <c r="L105" i="14"/>
  <c r="N107" i="14"/>
  <c r="M107" i="14"/>
  <c r="S107" i="14"/>
  <c r="R107" i="14"/>
  <c r="R94" i="14"/>
  <c r="N94" i="14"/>
  <c r="S94" i="14"/>
  <c r="M94" i="14"/>
  <c r="R74" i="14"/>
  <c r="N74" i="14"/>
  <c r="S74" i="14"/>
  <c r="M74" i="14"/>
  <c r="R102" i="14"/>
  <c r="S102" i="14"/>
  <c r="N102" i="14"/>
  <c r="M102" i="14"/>
  <c r="S90" i="14"/>
  <c r="R90" i="14"/>
  <c r="N90" i="14"/>
  <c r="M90" i="14"/>
  <c r="R86" i="14"/>
  <c r="S86" i="14"/>
  <c r="N86" i="14"/>
  <c r="M86" i="14"/>
  <c r="R98" i="14"/>
  <c r="N98" i="14"/>
  <c r="S98" i="14"/>
  <c r="M98" i="14"/>
  <c r="N103" i="14"/>
  <c r="M103" i="14"/>
  <c r="S103" i="14"/>
  <c r="R103" i="14"/>
  <c r="S106" i="14"/>
  <c r="N106" i="14"/>
  <c r="R106" i="14"/>
  <c r="M106" i="14"/>
  <c r="S104" i="14"/>
  <c r="M104" i="14"/>
  <c r="R104" i="14"/>
  <c r="N104" i="14"/>
  <c r="R100" i="14"/>
  <c r="N100" i="14"/>
  <c r="S100" i="14"/>
  <c r="M100" i="14"/>
  <c r="M99" i="14"/>
  <c r="N99" i="14"/>
  <c r="S99" i="14"/>
  <c r="R99" i="14"/>
  <c r="S101" i="14"/>
  <c r="R101" i="14"/>
  <c r="N101" i="14"/>
  <c r="M101" i="14"/>
  <c r="M105" i="14"/>
  <c r="S105" i="14"/>
  <c r="R105" i="14"/>
  <c r="N105" i="14"/>
  <c r="S109" i="14"/>
  <c r="R109" i="14"/>
  <c r="N109" i="14"/>
  <c r="M109" i="14"/>
  <c r="H87" i="15" l="1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U1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5" i="14"/>
  <c r="F4" i="14"/>
  <c r="F3" i="14"/>
  <c r="G10" i="16"/>
  <c r="D47" i="1" l="1"/>
  <c r="I32" i="1"/>
  <c r="D32" i="1"/>
  <c r="I17" i="1"/>
  <c r="D17" i="1"/>
  <c r="L21" i="14" l="1"/>
  <c r="L22" i="14"/>
  <c r="L24" i="14"/>
  <c r="L25" i="14"/>
  <c r="L27" i="14"/>
  <c r="L28" i="14"/>
  <c r="L30" i="14"/>
  <c r="L31" i="14"/>
  <c r="L33" i="14"/>
  <c r="L34" i="14"/>
  <c r="L35" i="14"/>
  <c r="L37" i="14"/>
  <c r="L38" i="14"/>
  <c r="L39" i="14"/>
  <c r="L41" i="14"/>
  <c r="L42" i="14"/>
  <c r="L43" i="14"/>
  <c r="L54" i="14"/>
  <c r="L4" i="14"/>
  <c r="L5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6" i="14"/>
  <c r="K4" i="14"/>
  <c r="K5" i="14"/>
  <c r="K3" i="14"/>
  <c r="G5" i="14"/>
  <c r="G4" i="14"/>
  <c r="G3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10" i="1"/>
  <c r="N17" i="18"/>
  <c r="S46" i="16"/>
  <c r="S83" i="15"/>
  <c r="T46" i="16"/>
  <c r="N20" i="15"/>
  <c r="N70" i="15"/>
  <c r="R25" i="14"/>
  <c r="T23" i="16"/>
  <c r="J12" i="18"/>
  <c r="O14" i="18"/>
  <c r="S25" i="18"/>
  <c r="S47" i="16"/>
  <c r="S47" i="17"/>
  <c r="N62" i="15"/>
  <c r="N8" i="17"/>
  <c r="O44" i="15"/>
  <c r="S70" i="15"/>
  <c r="T5" i="17"/>
  <c r="S35" i="14"/>
  <c r="N79" i="15"/>
  <c r="T44" i="16"/>
  <c r="O31" i="18"/>
  <c r="S57" i="15"/>
  <c r="O19" i="15"/>
  <c r="R35" i="14"/>
  <c r="N69" i="15"/>
  <c r="O28" i="16"/>
  <c r="O11" i="15"/>
  <c r="S17" i="15"/>
  <c r="S69" i="15"/>
  <c r="N74" i="15"/>
  <c r="N46" i="16"/>
  <c r="O48" i="15"/>
  <c r="O10" i="15"/>
  <c r="T3" i="18"/>
  <c r="S77" i="18"/>
  <c r="J7" i="18"/>
  <c r="R24" i="14"/>
  <c r="J19" i="16"/>
  <c r="J21" i="18"/>
  <c r="T28" i="18"/>
  <c r="N65" i="15"/>
  <c r="S77" i="15"/>
  <c r="T30" i="16"/>
  <c r="O8" i="17"/>
  <c r="S5" i="18"/>
  <c r="J25" i="18"/>
  <c r="T8" i="17"/>
  <c r="T31" i="18"/>
  <c r="T59" i="16"/>
  <c r="N70" i="18"/>
  <c r="S39" i="14"/>
  <c r="O73" i="15"/>
  <c r="S4" i="15"/>
  <c r="S84" i="15"/>
  <c r="N38" i="14"/>
  <c r="O44" i="17"/>
  <c r="O52" i="17"/>
  <c r="T63" i="18"/>
  <c r="O63" i="15"/>
  <c r="O59" i="15"/>
  <c r="O18" i="15"/>
  <c r="S3" i="18"/>
  <c r="T20" i="15"/>
  <c r="S31" i="14"/>
  <c r="O4" i="16"/>
  <c r="T21" i="17"/>
  <c r="N56" i="16"/>
  <c r="T83" i="15"/>
  <c r="N6" i="17"/>
  <c r="N72" i="15"/>
  <c r="S24" i="14"/>
  <c r="T51" i="16"/>
  <c r="J16" i="16"/>
  <c r="T3" i="16"/>
  <c r="M25" i="14"/>
  <c r="N23" i="16"/>
  <c r="T46" i="15"/>
  <c r="N6" i="18"/>
  <c r="O57" i="16"/>
  <c r="S46" i="15"/>
  <c r="S26" i="16"/>
  <c r="S10" i="15"/>
  <c r="N47" i="17"/>
  <c r="T28" i="16"/>
  <c r="S72" i="15"/>
  <c r="T45" i="15"/>
  <c r="N88" i="15"/>
  <c r="S41" i="18"/>
  <c r="O49" i="17"/>
  <c r="T44" i="17"/>
  <c r="O58" i="18"/>
  <c r="O69" i="18"/>
  <c r="T49" i="16"/>
  <c r="S68" i="18"/>
  <c r="J26" i="18"/>
  <c r="O68" i="18"/>
  <c r="S71" i="18"/>
  <c r="N58" i="18"/>
  <c r="O85" i="15"/>
  <c r="S30" i="14"/>
  <c r="O6" i="16"/>
  <c r="G13" i="18"/>
  <c r="S47" i="15"/>
  <c r="T15" i="15"/>
  <c r="S58" i="18"/>
  <c r="S3" i="17"/>
  <c r="N52" i="17"/>
  <c r="J8" i="15"/>
  <c r="T58" i="18"/>
  <c r="N4" i="15"/>
  <c r="T44" i="15"/>
  <c r="N68" i="18"/>
  <c r="T13" i="15"/>
  <c r="R27" i="14"/>
  <c r="S74" i="15"/>
  <c r="J17" i="16"/>
  <c r="S63" i="15"/>
  <c r="R34" i="14"/>
  <c r="S3" i="16"/>
  <c r="T26" i="18"/>
  <c r="N39" i="14"/>
  <c r="O69" i="15"/>
  <c r="S65" i="15"/>
  <c r="J18" i="16"/>
  <c r="N6" i="16"/>
  <c r="S22" i="14"/>
  <c r="O87" i="15"/>
  <c r="G14" i="18"/>
  <c r="T13" i="18"/>
  <c r="N31" i="16"/>
  <c r="J27" i="16"/>
  <c r="S21" i="17"/>
  <c r="S38" i="14"/>
  <c r="N14" i="15"/>
  <c r="G6" i="15"/>
  <c r="T65" i="15"/>
  <c r="S63" i="18"/>
  <c r="T61" i="18"/>
  <c r="N41" i="18"/>
  <c r="T77" i="15"/>
  <c r="T43" i="18"/>
  <c r="O3" i="18"/>
  <c r="S70" i="18"/>
  <c r="N11" i="15"/>
  <c r="M21" i="14"/>
  <c r="S4" i="18"/>
  <c r="S16" i="15"/>
  <c r="N30" i="16"/>
  <c r="G11" i="16"/>
  <c r="O63" i="18"/>
  <c r="J24" i="16"/>
  <c r="O79" i="15"/>
  <c r="O16" i="15"/>
  <c r="O20" i="15"/>
  <c r="T52" i="16"/>
  <c r="S5" i="16"/>
  <c r="O74" i="15"/>
  <c r="N21" i="15"/>
  <c r="N25" i="14"/>
  <c r="N27" i="14"/>
  <c r="T72" i="15"/>
  <c r="N31" i="14"/>
  <c r="S45" i="15"/>
  <c r="J29" i="18"/>
  <c r="S60" i="15"/>
  <c r="T75" i="15"/>
  <c r="S14" i="18"/>
  <c r="G11" i="18"/>
  <c r="T41" i="18"/>
  <c r="O64" i="18"/>
  <c r="O3" i="17"/>
  <c r="S28" i="16"/>
  <c r="N27" i="16"/>
  <c r="T14" i="15"/>
  <c r="O57" i="15"/>
  <c r="N35" i="14"/>
  <c r="O27" i="16"/>
  <c r="N63" i="18"/>
  <c r="M31" i="14"/>
  <c r="N43" i="18"/>
  <c r="N26" i="18"/>
  <c r="T56" i="16"/>
  <c r="T17" i="18"/>
  <c r="M30" i="14"/>
  <c r="T77" i="18"/>
  <c r="N60" i="15"/>
  <c r="T29" i="18"/>
  <c r="G6" i="16"/>
  <c r="T47" i="15"/>
  <c r="S65" i="18"/>
  <c r="G17" i="18"/>
  <c r="M34" i="14"/>
  <c r="S20" i="17"/>
  <c r="J24" i="18"/>
  <c r="T6" i="17"/>
  <c r="S13" i="18"/>
  <c r="N59" i="16"/>
  <c r="N16" i="18"/>
  <c r="S64" i="15"/>
  <c r="N85" i="15"/>
  <c r="O72" i="15"/>
  <c r="S66" i="18"/>
  <c r="O51" i="16"/>
  <c r="S17" i="18"/>
  <c r="S23" i="16"/>
  <c r="O75" i="15"/>
  <c r="O12" i="15"/>
  <c r="O26" i="18"/>
  <c r="J9" i="15"/>
  <c r="T20" i="17"/>
  <c r="N10" i="15"/>
  <c r="T60" i="18"/>
  <c r="S61" i="18"/>
  <c r="O49" i="16"/>
  <c r="G6" i="17"/>
  <c r="O15" i="15"/>
  <c r="N25" i="18"/>
  <c r="T52" i="17"/>
  <c r="T69" i="18"/>
  <c r="N13" i="15"/>
  <c r="N75" i="18"/>
  <c r="O84" i="15"/>
  <c r="S85" i="15"/>
  <c r="T6" i="18"/>
  <c r="N28" i="16"/>
  <c r="N63" i="15"/>
  <c r="G16" i="18"/>
  <c r="N3" i="18"/>
  <c r="O61" i="18"/>
  <c r="S43" i="18"/>
  <c r="N47" i="15"/>
  <c r="O14" i="15"/>
  <c r="O13" i="15"/>
  <c r="T59" i="15"/>
  <c r="S51" i="16"/>
  <c r="N31" i="18"/>
  <c r="T71" i="18"/>
  <c r="N77" i="15"/>
  <c r="M38" i="14"/>
  <c r="T26" i="16"/>
  <c r="J32" i="18"/>
  <c r="N87" i="15"/>
  <c r="T29" i="16"/>
  <c r="N26" i="16"/>
  <c r="T69" i="15"/>
  <c r="N86" i="15"/>
  <c r="O48" i="17"/>
  <c r="N75" i="15"/>
  <c r="T68" i="18"/>
  <c r="S21" i="14"/>
  <c r="T57" i="15"/>
  <c r="O77" i="15"/>
  <c r="S64" i="18"/>
  <c r="T65" i="18"/>
  <c r="O5" i="16"/>
  <c r="N83" i="15"/>
  <c r="O67" i="15"/>
  <c r="T67" i="15"/>
  <c r="O88" i="15"/>
  <c r="S28" i="14"/>
  <c r="T64" i="15"/>
  <c r="O41" i="18"/>
  <c r="T11" i="15"/>
  <c r="S52" i="17"/>
  <c r="S75" i="15"/>
  <c r="O54" i="16"/>
  <c r="S6" i="17"/>
  <c r="O60" i="18"/>
  <c r="S19" i="15"/>
  <c r="O20" i="17"/>
  <c r="N51" i="16"/>
  <c r="O59" i="18"/>
  <c r="T31" i="16"/>
  <c r="N20" i="17"/>
  <c r="O59" i="16"/>
  <c r="R22" i="14"/>
  <c r="T12" i="15"/>
  <c r="M27" i="14"/>
  <c r="S27" i="16"/>
  <c r="N34" i="14"/>
  <c r="N12" i="15"/>
  <c r="O16" i="18"/>
  <c r="T48" i="17"/>
  <c r="S18" i="15"/>
  <c r="O77" i="18"/>
  <c r="N45" i="15"/>
  <c r="N28" i="18"/>
  <c r="O70" i="15"/>
  <c r="N54" i="16"/>
  <c r="T16" i="18"/>
  <c r="G5" i="18"/>
  <c r="S26" i="18"/>
  <c r="R30" i="14"/>
  <c r="J20" i="16"/>
  <c r="O6" i="18"/>
  <c r="T88" i="15"/>
  <c r="R28" i="14"/>
  <c r="O44" i="16"/>
  <c r="T59" i="18"/>
  <c r="N17" i="15"/>
  <c r="S79" i="15"/>
  <c r="N29" i="18"/>
  <c r="T87" i="15"/>
  <c r="S29" i="18"/>
  <c r="G5" i="17"/>
  <c r="N22" i="14"/>
  <c r="S52" i="16"/>
  <c r="S31" i="16"/>
  <c r="T6" i="16"/>
  <c r="S88" i="15"/>
  <c r="N68" i="15"/>
  <c r="S67" i="15"/>
  <c r="N5" i="18"/>
  <c r="S62" i="15"/>
  <c r="T17" i="15"/>
  <c r="J23" i="18"/>
  <c r="J9" i="18"/>
  <c r="T49" i="17"/>
  <c r="O31" i="16"/>
  <c r="T74" i="15"/>
  <c r="N59" i="15"/>
  <c r="O65" i="18"/>
  <c r="N57" i="16"/>
  <c r="N73" i="15"/>
  <c r="O47" i="15"/>
  <c r="O4" i="15"/>
  <c r="O66" i="18"/>
  <c r="S57" i="16"/>
  <c r="O47" i="16"/>
  <c r="S60" i="18"/>
  <c r="T73" i="15"/>
  <c r="S49" i="16"/>
  <c r="S59" i="16"/>
  <c r="O60" i="15"/>
  <c r="T54" i="16"/>
  <c r="O46" i="15"/>
  <c r="N14" i="18"/>
  <c r="S44" i="17"/>
  <c r="S6" i="18"/>
  <c r="O47" i="17"/>
  <c r="S16" i="18"/>
  <c r="G5" i="16"/>
  <c r="R38" i="14"/>
  <c r="O70" i="18"/>
  <c r="N29" i="16"/>
  <c r="M22" i="14"/>
  <c r="J12" i="16"/>
  <c r="N3" i="17"/>
  <c r="S31" i="18"/>
  <c r="N47" i="16"/>
  <c r="R31" i="14"/>
  <c r="G5" i="15"/>
  <c r="N4" i="18"/>
  <c r="S14" i="15"/>
  <c r="N44" i="17"/>
  <c r="S73" i="15"/>
  <c r="O86" i="15"/>
  <c r="N52" i="16"/>
  <c r="O6" i="17"/>
  <c r="T10" i="15"/>
  <c r="S12" i="15"/>
  <c r="M24" i="14"/>
  <c r="O21" i="17"/>
  <c r="N48" i="15"/>
  <c r="S49" i="17"/>
  <c r="O21" i="15"/>
  <c r="N66" i="18"/>
  <c r="J23" i="16"/>
  <c r="S34" i="14"/>
  <c r="N61" i="18"/>
  <c r="S75" i="18"/>
  <c r="J10" i="16"/>
  <c r="G15" i="18"/>
  <c r="T4" i="18"/>
  <c r="M35" i="14"/>
  <c r="T63" i="15"/>
  <c r="N5" i="16"/>
  <c r="J15" i="16"/>
  <c r="N18" i="15"/>
  <c r="N44" i="15"/>
  <c r="T84" i="15"/>
  <c r="T66" i="18"/>
  <c r="O56" i="16"/>
  <c r="N64" i="15"/>
  <c r="S56" i="16"/>
  <c r="N48" i="17"/>
  <c r="T64" i="18"/>
  <c r="N13" i="18"/>
  <c r="S54" i="16"/>
  <c r="G6" i="18"/>
  <c r="O30" i="16"/>
  <c r="S48" i="17"/>
  <c r="O71" i="18"/>
  <c r="S44" i="16"/>
  <c r="S13" i="15"/>
  <c r="T18" i="15"/>
  <c r="N4" i="16"/>
  <c r="N65" i="18"/>
  <c r="N64" i="18"/>
  <c r="T27" i="16"/>
  <c r="N30" i="14"/>
  <c r="N67" i="15"/>
  <c r="N21" i="14"/>
  <c r="O26" i="16"/>
  <c r="O45" i="15"/>
  <c r="S44" i="15"/>
  <c r="N16" i="15"/>
  <c r="T70" i="15"/>
  <c r="T85" i="15"/>
  <c r="S11" i="15"/>
  <c r="S6" i="16"/>
  <c r="O75" i="18"/>
  <c r="T25" i="18"/>
  <c r="N69" i="18"/>
  <c r="N46" i="15"/>
  <c r="S59" i="15"/>
  <c r="J22" i="16"/>
  <c r="N49" i="17"/>
  <c r="J21" i="16"/>
  <c r="S5" i="17"/>
  <c r="S86" i="15"/>
  <c r="O23" i="16"/>
  <c r="T75" i="18"/>
  <c r="J9" i="16"/>
  <c r="T21" i="15"/>
  <c r="S29" i="16"/>
  <c r="I3" i="14"/>
  <c r="T5" i="16"/>
  <c r="T3" i="17"/>
  <c r="J22" i="18"/>
  <c r="O46" i="16"/>
  <c r="N84" i="15"/>
  <c r="O62" i="15"/>
  <c r="N28" i="14"/>
  <c r="J8" i="18"/>
  <c r="T48" i="15"/>
  <c r="O43" i="18"/>
  <c r="O29" i="16"/>
  <c r="T14" i="18"/>
  <c r="S4" i="16"/>
  <c r="N21" i="17"/>
  <c r="N44" i="16"/>
  <c r="O17" i="15"/>
  <c r="T4" i="15"/>
  <c r="J18" i="18"/>
  <c r="O28" i="18"/>
  <c r="N3" i="16"/>
  <c r="S59" i="18"/>
  <c r="T19" i="15"/>
  <c r="S20" i="15"/>
  <c r="T68" i="15"/>
  <c r="S28" i="18"/>
  <c r="S68" i="15"/>
  <c r="S25" i="14"/>
  <c r="N60" i="18"/>
  <c r="S21" i="15"/>
  <c r="S8" i="17"/>
  <c r="M39" i="14"/>
  <c r="O64" i="15"/>
  <c r="T47" i="17"/>
  <c r="T86" i="15"/>
  <c r="T79" i="15"/>
  <c r="O4" i="18"/>
  <c r="J7" i="15"/>
  <c r="N19" i="15"/>
  <c r="R39" i="14"/>
  <c r="O13" i="18"/>
  <c r="N5" i="17"/>
  <c r="S69" i="18"/>
  <c r="S15" i="15"/>
  <c r="T60" i="15"/>
  <c r="O5" i="17"/>
  <c r="T62" i="15"/>
  <c r="O25" i="18"/>
  <c r="O52" i="16"/>
  <c r="M28" i="14"/>
  <c r="O5" i="18"/>
  <c r="O83" i="15"/>
  <c r="N71" i="18"/>
  <c r="S48" i="15"/>
  <c r="J26" i="16"/>
  <c r="N57" i="15"/>
  <c r="T16" i="15"/>
  <c r="N59" i="18"/>
  <c r="O17" i="18"/>
  <c r="N49" i="16"/>
  <c r="S30" i="16"/>
  <c r="T47" i="16"/>
  <c r="G10" i="18"/>
  <c r="O68" i="15"/>
  <c r="O29" i="18"/>
  <c r="N77" i="18"/>
  <c r="T57" i="16"/>
  <c r="R21" i="14"/>
  <c r="O65" i="15"/>
  <c r="T4" i="16"/>
  <c r="T5" i="18"/>
  <c r="S27" i="14"/>
  <c r="S87" i="15"/>
  <c r="N24" i="14"/>
  <c r="T70" i="18"/>
  <c r="N15" i="15"/>
  <c r="O3" i="16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L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2" i="18"/>
  <c r="M9" i="15"/>
  <c r="M6" i="15"/>
  <c r="M3" i="15"/>
  <c r="M5" i="15"/>
  <c r="M7" i="15"/>
  <c r="M8" i="15"/>
  <c r="D7" i="1"/>
  <c r="J50" i="18"/>
  <c r="J68" i="16"/>
  <c r="J66" i="16"/>
  <c r="J59" i="16"/>
  <c r="J36" i="16"/>
  <c r="J77" i="18"/>
  <c r="J54" i="16"/>
  <c r="J77" i="15"/>
  <c r="J58" i="15"/>
  <c r="N18" i="16"/>
  <c r="T18" i="16"/>
  <c r="O6" i="15"/>
  <c r="S22" i="18"/>
  <c r="T25" i="16"/>
  <c r="N25" i="16"/>
  <c r="N7" i="15"/>
  <c r="O27" i="18"/>
  <c r="T21" i="16"/>
  <c r="T7" i="15"/>
  <c r="S18" i="18"/>
  <c r="T24" i="16"/>
  <c r="S24" i="16"/>
  <c r="N24" i="18"/>
  <c r="N19" i="18"/>
  <c r="N17" i="16"/>
  <c r="J7" i="16"/>
  <c r="T20" i="18"/>
  <c r="J29" i="17"/>
  <c r="J60" i="18"/>
  <c r="J70" i="16"/>
  <c r="J44" i="16"/>
  <c r="J59" i="18"/>
  <c r="J61" i="15"/>
  <c r="O21" i="18"/>
  <c r="T22" i="16"/>
  <c r="T20" i="16"/>
  <c r="J15" i="18"/>
  <c r="S19" i="18"/>
  <c r="T15" i="16"/>
  <c r="N12" i="18"/>
  <c r="T17" i="16"/>
  <c r="T3" i="15"/>
  <c r="S25" i="16"/>
  <c r="N15" i="16"/>
  <c r="J37" i="17"/>
  <c r="J80" i="18"/>
  <c r="J35" i="17"/>
  <c r="J51" i="18"/>
  <c r="J72" i="15"/>
  <c r="T16" i="16"/>
  <c r="O7" i="15"/>
  <c r="N24" i="16"/>
  <c r="O24" i="18"/>
  <c r="O13" i="16"/>
  <c r="T23" i="18"/>
  <c r="S13" i="16"/>
  <c r="S9" i="15"/>
  <c r="T27" i="18"/>
  <c r="J57" i="18"/>
  <c r="J71" i="18"/>
  <c r="J34" i="17"/>
  <c r="J60" i="15"/>
  <c r="T8" i="18"/>
  <c r="O16" i="16"/>
  <c r="S6" i="15"/>
  <c r="T24" i="18"/>
  <c r="J8" i="16"/>
  <c r="S7" i="15"/>
  <c r="O20" i="18"/>
  <c r="T19" i="18"/>
  <c r="O12" i="16"/>
  <c r="O30" i="18"/>
  <c r="J87" i="15"/>
  <c r="J49" i="18"/>
  <c r="J54" i="18"/>
  <c r="J55" i="15"/>
  <c r="T12" i="18"/>
  <c r="O5" i="15"/>
  <c r="O9" i="18"/>
  <c r="N22" i="18"/>
  <c r="O17" i="16"/>
  <c r="S3" i="15"/>
  <c r="T13" i="16"/>
  <c r="J30" i="17"/>
  <c r="J33" i="17"/>
  <c r="J64" i="16"/>
  <c r="N22" i="16"/>
  <c r="O18" i="18"/>
  <c r="S5" i="15"/>
  <c r="S8" i="18"/>
  <c r="O18" i="16"/>
  <c r="N14" i="16"/>
  <c r="J10" i="18"/>
  <c r="S12" i="16"/>
  <c r="J66" i="18"/>
  <c r="J55" i="17"/>
  <c r="J38" i="16"/>
  <c r="J62" i="15"/>
  <c r="T14" i="16"/>
  <c r="O22" i="18"/>
  <c r="O22" i="16"/>
  <c r="S21" i="16"/>
  <c r="S7" i="18"/>
  <c r="N21" i="16"/>
  <c r="J58" i="18"/>
  <c r="J43" i="16"/>
  <c r="J46" i="16"/>
  <c r="N5" i="15"/>
  <c r="S8" i="15"/>
  <c r="N21" i="18"/>
  <c r="N9" i="18"/>
  <c r="N8" i="15"/>
  <c r="S15" i="16"/>
  <c r="J37" i="16"/>
  <c r="J61" i="18"/>
  <c r="J57" i="15"/>
  <c r="S27" i="18"/>
  <c r="S9" i="16"/>
  <c r="O10" i="16"/>
  <c r="N19" i="16"/>
  <c r="S17" i="16"/>
  <c r="N12" i="16"/>
  <c r="O12" i="18"/>
  <c r="J14" i="17"/>
  <c r="J76" i="18"/>
  <c r="J53" i="18"/>
  <c r="J84" i="15"/>
  <c r="O9" i="15"/>
  <c r="T30" i="18"/>
  <c r="S30" i="18"/>
  <c r="T10" i="16"/>
  <c r="O25" i="16"/>
  <c r="N23" i="18"/>
  <c r="S9" i="18"/>
  <c r="T6" i="15"/>
  <c r="O7" i="18"/>
  <c r="J45" i="17"/>
  <c r="J56" i="18"/>
  <c r="J78" i="18"/>
  <c r="J28" i="17"/>
  <c r="J11" i="16"/>
  <c r="O3" i="15"/>
  <c r="T21" i="18"/>
  <c r="O8" i="18"/>
  <c r="N16" i="16"/>
  <c r="J11" i="18"/>
  <c r="O9" i="16"/>
  <c r="J20" i="17"/>
  <c r="J48" i="18"/>
  <c r="J50" i="17"/>
  <c r="J56" i="15"/>
  <c r="O24" i="16"/>
  <c r="O8" i="15"/>
  <c r="S20" i="16"/>
  <c r="O15" i="16"/>
  <c r="S19" i="16"/>
  <c r="J82" i="18"/>
  <c r="J32" i="17"/>
  <c r="J67" i="15"/>
  <c r="O23" i="18"/>
  <c r="S14" i="16"/>
  <c r="T7" i="18"/>
  <c r="S18" i="16"/>
  <c r="J7" i="17"/>
  <c r="N7" i="18"/>
  <c r="J49" i="16"/>
  <c r="J40" i="17"/>
  <c r="J59" i="15"/>
  <c r="N6" i="15"/>
  <c r="J4" i="17"/>
  <c r="S20" i="18"/>
  <c r="N3" i="15"/>
  <c r="N9" i="15"/>
  <c r="J65" i="16"/>
  <c r="J17" i="17"/>
  <c r="J82" i="15"/>
  <c r="O20" i="16"/>
  <c r="T19" i="16"/>
  <c r="S23" i="18"/>
  <c r="N27" i="18"/>
  <c r="J64" i="15"/>
  <c r="O19" i="16"/>
  <c r="J55" i="18"/>
  <c r="J40" i="16"/>
  <c r="S24" i="18"/>
  <c r="N9" i="16"/>
  <c r="N10" i="16"/>
  <c r="N20" i="16"/>
  <c r="O19" i="18"/>
  <c r="S22" i="16"/>
  <c r="J41" i="16"/>
  <c r="J31" i="17"/>
  <c r="J58" i="17"/>
  <c r="J86" i="15"/>
  <c r="O14" i="16"/>
  <c r="S10" i="16"/>
  <c r="N8" i="18"/>
  <c r="N30" i="18"/>
  <c r="J11" i="17"/>
  <c r="J57" i="17"/>
  <c r="J27" i="17"/>
  <c r="S21" i="18"/>
  <c r="T5" i="15"/>
  <c r="T9" i="15"/>
  <c r="T12" i="16"/>
  <c r="S12" i="18"/>
  <c r="T9" i="18"/>
  <c r="J42" i="16"/>
  <c r="J52" i="18"/>
  <c r="J39" i="16"/>
  <c r="N18" i="18"/>
  <c r="T8" i="15"/>
  <c r="T18" i="18"/>
  <c r="T9" i="16"/>
  <c r="O21" i="16"/>
  <c r="S16" i="16"/>
  <c r="N20" i="18"/>
  <c r="T22" i="18"/>
  <c r="N13" i="16"/>
  <c r="M11" i="16" l="1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N10" i="18"/>
  <c r="P22" i="16"/>
  <c r="T8" i="16"/>
  <c r="O7" i="17"/>
  <c r="O81" i="15"/>
  <c r="T4" i="17"/>
  <c r="N7" i="16"/>
  <c r="N11" i="16"/>
  <c r="N8" i="16"/>
  <c r="N7" i="17"/>
  <c r="P25" i="16"/>
  <c r="T11" i="18"/>
  <c r="S8" i="16"/>
  <c r="S11" i="18"/>
  <c r="S10" i="18"/>
  <c r="O7" i="16"/>
  <c r="O11" i="18"/>
  <c r="S7" i="17"/>
  <c r="S15" i="18"/>
  <c r="P19" i="16"/>
  <c r="T7" i="16"/>
  <c r="S4" i="17"/>
  <c r="T11" i="16"/>
  <c r="P20" i="16"/>
  <c r="T10" i="18"/>
  <c r="S11" i="16"/>
  <c r="O15" i="18"/>
  <c r="O10" i="18"/>
  <c r="O11" i="16"/>
  <c r="S7" i="16"/>
  <c r="N15" i="18"/>
  <c r="T15" i="18"/>
  <c r="N4" i="17"/>
  <c r="O4" i="17"/>
  <c r="T7" i="17"/>
  <c r="O8" i="16"/>
  <c r="N11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C25" i="1" l="1"/>
  <c r="C55" i="1"/>
  <c r="H40" i="1"/>
  <c r="H25" i="1"/>
  <c r="C40" i="1"/>
  <c r="N32" i="18"/>
  <c r="O50" i="17"/>
  <c r="S49" i="18"/>
  <c r="N76" i="18"/>
  <c r="S54" i="14"/>
  <c r="O58" i="15"/>
  <c r="S66" i="15"/>
  <c r="I19" i="14"/>
  <c r="T46" i="17"/>
  <c r="I57" i="14"/>
  <c r="N74" i="18"/>
  <c r="M3" i="14"/>
  <c r="S61" i="15"/>
  <c r="O15" i="17"/>
  <c r="S22" i="17"/>
  <c r="S55" i="17"/>
  <c r="O36" i="18"/>
  <c r="S18" i="17"/>
  <c r="N12" i="17"/>
  <c r="S12" i="17"/>
  <c r="S82" i="15"/>
  <c r="S43" i="17"/>
  <c r="O65" i="16"/>
  <c r="S56" i="18"/>
  <c r="S49" i="15"/>
  <c r="S53" i="18"/>
  <c r="S60" i="16"/>
  <c r="O52" i="18"/>
  <c r="S42" i="16"/>
  <c r="T55" i="15"/>
  <c r="N11" i="17"/>
  <c r="S72" i="18"/>
  <c r="O49" i="15"/>
  <c r="I18" i="14"/>
  <c r="O32" i="16"/>
  <c r="T41" i="17"/>
  <c r="N17" i="17"/>
  <c r="I22" i="14"/>
  <c r="T52" i="18"/>
  <c r="M5" i="14"/>
  <c r="I52" i="14"/>
  <c r="N43" i="16"/>
  <c r="S81" i="15"/>
  <c r="T42" i="17"/>
  <c r="S63" i="16"/>
  <c r="N61" i="16"/>
  <c r="O53" i="16"/>
  <c r="T33" i="18"/>
  <c r="I61" i="14"/>
  <c r="N13" i="17"/>
  <c r="O14" i="17"/>
  <c r="O44" i="18"/>
  <c r="N33" i="18"/>
  <c r="N50" i="17"/>
  <c r="N37" i="16"/>
  <c r="N34" i="17"/>
  <c r="T32" i="16"/>
  <c r="N57" i="18"/>
  <c r="I42" i="14"/>
  <c r="O38" i="17"/>
  <c r="M4" i="14"/>
  <c r="O9" i="17"/>
  <c r="S34" i="17"/>
  <c r="S33" i="17"/>
  <c r="T39" i="18"/>
  <c r="S48" i="16"/>
  <c r="N81" i="15"/>
  <c r="S62" i="18"/>
  <c r="T56" i="15"/>
  <c r="O37" i="18"/>
  <c r="O55" i="18"/>
  <c r="N66" i="16"/>
  <c r="S58" i="16"/>
  <c r="O48" i="16"/>
  <c r="S35" i="18"/>
  <c r="S32" i="17"/>
  <c r="T76" i="15"/>
  <c r="S40" i="17"/>
  <c r="O78" i="18"/>
  <c r="T34" i="18"/>
  <c r="S3" i="14"/>
  <c r="O18" i="17"/>
  <c r="W3" i="16" a="1"/>
  <c r="T54" i="15"/>
  <c r="N54" i="15"/>
  <c r="I34" i="14"/>
  <c r="N52" i="15"/>
  <c r="N4" i="14"/>
  <c r="N49" i="18"/>
  <c r="N5" i="14"/>
  <c r="N9" i="17"/>
  <c r="S4" i="14"/>
  <c r="S9" i="17"/>
  <c r="S48" i="18"/>
  <c r="O53" i="15"/>
  <c r="I21" i="14"/>
  <c r="T45" i="17"/>
  <c r="N55" i="16"/>
  <c r="T40" i="17"/>
  <c r="S23" i="17"/>
  <c r="O25" i="17"/>
  <c r="S37" i="14"/>
  <c r="S36" i="18"/>
  <c r="O42" i="16"/>
  <c r="I48" i="14"/>
  <c r="T55" i="17"/>
  <c r="T22" i="17"/>
  <c r="S29" i="17"/>
  <c r="I16" i="14"/>
  <c r="O55" i="15"/>
  <c r="N56" i="15"/>
  <c r="O66" i="15"/>
  <c r="T49" i="15"/>
  <c r="M37" i="14"/>
  <c r="N49" i="15"/>
  <c r="T73" i="18"/>
  <c r="T48" i="18"/>
  <c r="O45" i="17"/>
  <c r="T40" i="18"/>
  <c r="I54" i="14"/>
  <c r="S44" i="18"/>
  <c r="O39" i="18"/>
  <c r="S52" i="18"/>
  <c r="N51" i="15"/>
  <c r="T44" i="18"/>
  <c r="R4" i="14"/>
  <c r="S25" i="17"/>
  <c r="O54" i="17"/>
  <c r="S76" i="18"/>
  <c r="T28" i="17"/>
  <c r="T42" i="16"/>
  <c r="N36" i="16"/>
  <c r="N33" i="17"/>
  <c r="T35" i="18"/>
  <c r="N60" i="16"/>
  <c r="O40" i="18"/>
  <c r="S80" i="15"/>
  <c r="N53" i="18"/>
  <c r="T19" i="17"/>
  <c r="O45" i="18"/>
  <c r="N62" i="18"/>
  <c r="O30" i="17"/>
  <c r="T50" i="17"/>
  <c r="N35" i="17"/>
  <c r="I38" i="14"/>
  <c r="N41" i="16"/>
  <c r="S15" i="17"/>
  <c r="T76" i="18"/>
  <c r="O71" i="15"/>
  <c r="T66" i="15"/>
  <c r="N15" i="17"/>
  <c r="I12" i="14"/>
  <c r="S31" i="17"/>
  <c r="T37" i="18"/>
  <c r="O39" i="17"/>
  <c r="N33" i="16"/>
  <c r="I11" i="14"/>
  <c r="T40" i="16"/>
  <c r="O13" i="17"/>
  <c r="N28" i="17"/>
  <c r="I8" i="14"/>
  <c r="S45" i="18"/>
  <c r="S17" i="17"/>
  <c r="I10" i="14"/>
  <c r="T43" i="17"/>
  <c r="S47" i="18"/>
  <c r="S34" i="16"/>
  <c r="O60" i="16"/>
  <c r="S30" i="17"/>
  <c r="I20" i="14"/>
  <c r="S33" i="14"/>
  <c r="O62" i="18"/>
  <c r="R54" i="14"/>
  <c r="S50" i="15"/>
  <c r="O53" i="18"/>
  <c r="O27" i="17"/>
  <c r="I9" i="14"/>
  <c r="S66" i="16"/>
  <c r="N38" i="18"/>
  <c r="T14" i="17"/>
  <c r="O16" i="17"/>
  <c r="N24" i="17"/>
  <c r="N52" i="18"/>
  <c r="O64" i="16"/>
  <c r="T36" i="18"/>
  <c r="N29" i="17"/>
  <c r="T27" i="17"/>
  <c r="S58" i="15"/>
  <c r="S62" i="16"/>
  <c r="O74" i="18"/>
  <c r="S56" i="15"/>
  <c r="N54" i="17"/>
  <c r="N53" i="16"/>
  <c r="S39" i="18"/>
  <c r="N58" i="15"/>
  <c r="N51" i="18"/>
  <c r="O50" i="16"/>
  <c r="N14" i="17"/>
  <c r="S50" i="16"/>
  <c r="N22" i="17"/>
  <c r="M42" i="14"/>
  <c r="N61" i="15"/>
  <c r="S27" i="17"/>
  <c r="N39" i="16"/>
  <c r="T41" i="16"/>
  <c r="S36" i="17"/>
  <c r="N42" i="16"/>
  <c r="N78" i="18"/>
  <c r="T24" i="17"/>
  <c r="N51" i="17"/>
  <c r="O53" i="17"/>
  <c r="S11" i="17"/>
  <c r="S52" i="15"/>
  <c r="N25" i="17"/>
  <c r="N72" i="18"/>
  <c r="T53" i="18"/>
  <c r="T34" i="16"/>
  <c r="I59" i="14"/>
  <c r="N41" i="17"/>
  <c r="T53" i="16"/>
  <c r="N36" i="18"/>
  <c r="T46" i="18"/>
  <c r="O50" i="15"/>
  <c r="T52" i="15"/>
  <c r="O42" i="17"/>
  <c r="O46" i="18"/>
  <c r="I46" i="14"/>
  <c r="O47" i="18"/>
  <c r="T30" i="17"/>
  <c r="N37" i="17"/>
  <c r="S55" i="18"/>
  <c r="S46" i="17"/>
  <c r="N42" i="17"/>
  <c r="N48" i="18"/>
  <c r="N26" i="17"/>
  <c r="O28" i="17"/>
  <c r="N36" i="17"/>
  <c r="T74" i="18"/>
  <c r="O33" i="18"/>
  <c r="N45" i="16"/>
  <c r="S73" i="18"/>
  <c r="O36" i="17"/>
  <c r="O40" i="17"/>
  <c r="O52" i="15"/>
  <c r="O67" i="18"/>
  <c r="S40" i="18"/>
  <c r="S14" i="17"/>
  <c r="N65" i="16"/>
  <c r="N55" i="15"/>
  <c r="S42" i="14"/>
  <c r="N56" i="18"/>
  <c r="I49" i="14"/>
  <c r="T56" i="18"/>
  <c r="T64" i="16"/>
  <c r="S54" i="17"/>
  <c r="O33" i="17"/>
  <c r="N50" i="16"/>
  <c r="S35" i="17"/>
  <c r="T62" i="16"/>
  <c r="N58" i="16"/>
  <c r="S53" i="17"/>
  <c r="O33" i="16"/>
  <c r="R41" i="14"/>
  <c r="N73" i="18"/>
  <c r="O54" i="15"/>
  <c r="O76" i="15"/>
  <c r="T55" i="16"/>
  <c r="I15" i="14"/>
  <c r="T35" i="16"/>
  <c r="N80" i="15"/>
  <c r="S51" i="17"/>
  <c r="S41" i="14"/>
  <c r="I25" i="14"/>
  <c r="I50" i="14"/>
  <c r="N38" i="16"/>
  <c r="S50" i="18"/>
  <c r="N42" i="18"/>
  <c r="T50" i="18"/>
  <c r="S37" i="17"/>
  <c r="O66" i="16"/>
  <c r="O37" i="17"/>
  <c r="R5" i="14"/>
  <c r="T80" i="15"/>
  <c r="N40" i="17"/>
  <c r="R43" i="14"/>
  <c r="S33" i="18"/>
  <c r="N44" i="18"/>
  <c r="O57" i="18"/>
  <c r="N54" i="18"/>
  <c r="T57" i="18"/>
  <c r="N54" i="14"/>
  <c r="S65" i="16"/>
  <c r="S33" i="16"/>
  <c r="O62" i="16"/>
  <c r="T82" i="15"/>
  <c r="N18" i="17"/>
  <c r="T35" i="17"/>
  <c r="N43" i="17"/>
  <c r="S43" i="14"/>
  <c r="N16" i="17"/>
  <c r="R42" i="14"/>
  <c r="T51" i="18"/>
  <c r="T25" i="17"/>
  <c r="S43" i="16"/>
  <c r="N23" i="17"/>
  <c r="S36" i="16"/>
  <c r="O55" i="17"/>
  <c r="I51" i="14"/>
  <c r="O73" i="18"/>
  <c r="T61" i="16"/>
  <c r="O35" i="16"/>
  <c r="T71" i="15"/>
  <c r="O76" i="18"/>
  <c r="N41" i="14"/>
  <c r="N10" i="17"/>
  <c r="P80" i="15"/>
  <c r="O36" i="16"/>
  <c r="T39" i="16"/>
  <c r="R33" i="14"/>
  <c r="S42" i="18"/>
  <c r="T63" i="16"/>
  <c r="T33" i="16"/>
  <c r="T15" i="17"/>
  <c r="O26" i="17"/>
  <c r="T33" i="17"/>
  <c r="T32" i="18"/>
  <c r="N35" i="18"/>
  <c r="S37" i="16"/>
  <c r="N34" i="16"/>
  <c r="O45" i="16"/>
  <c r="T78" i="18"/>
  <c r="N33" i="14"/>
  <c r="S24" i="17"/>
  <c r="T45" i="16"/>
  <c r="O51" i="18"/>
  <c r="S32" i="18"/>
  <c r="O41" i="17"/>
  <c r="S50" i="17"/>
  <c r="T36" i="16"/>
  <c r="T51" i="15"/>
  <c r="O34" i="18"/>
  <c r="O38" i="18"/>
  <c r="S55" i="16"/>
  <c r="N62" i="16"/>
  <c r="N37" i="14"/>
  <c r="O38" i="16"/>
  <c r="S76" i="15"/>
  <c r="I14" i="14"/>
  <c r="T38" i="18"/>
  <c r="I55" i="14"/>
  <c r="S5" i="14"/>
  <c r="T50" i="15"/>
  <c r="T37" i="17"/>
  <c r="T55" i="18"/>
  <c r="T67" i="18"/>
  <c r="T10" i="17"/>
  <c r="N38" i="17"/>
  <c r="N53" i="15"/>
  <c r="S78" i="18"/>
  <c r="T18" i="17"/>
  <c r="T49" i="18"/>
  <c r="T81" i="15"/>
  <c r="O42" i="18"/>
  <c r="T36" i="17"/>
  <c r="S64" i="16"/>
  <c r="S38" i="18"/>
  <c r="N55" i="18"/>
  <c r="S54" i="18"/>
  <c r="N31" i="17"/>
  <c r="N37" i="18"/>
  <c r="T11" i="17"/>
  <c r="M41" i="14"/>
  <c r="I47" i="14"/>
  <c r="S34" i="18"/>
  <c r="S57" i="18"/>
  <c r="O19" i="17"/>
  <c r="O82" i="15"/>
  <c r="N32" i="17"/>
  <c r="N55" i="17"/>
  <c r="I3" i="1"/>
  <c r="S39" i="16"/>
  <c r="I28" i="14"/>
  <c r="T72" i="18"/>
  <c r="N64" i="16"/>
  <c r="S10" i="17"/>
  <c r="I53" i="14"/>
  <c r="S32" i="16"/>
  <c r="N27" i="17"/>
  <c r="O56" i="18"/>
  <c r="T58" i="16"/>
  <c r="T23" i="17"/>
  <c r="S53" i="16"/>
  <c r="T39" i="17"/>
  <c r="T54" i="17"/>
  <c r="T66" i="16"/>
  <c r="T37" i="16"/>
  <c r="S53" i="15"/>
  <c r="S38" i="17"/>
  <c r="S51" i="18"/>
  <c r="M43" i="14"/>
  <c r="T53" i="17"/>
  <c r="S78" i="15"/>
  <c r="O32" i="18"/>
  <c r="O51" i="17"/>
  <c r="O35" i="18"/>
  <c r="N32" i="16"/>
  <c r="T78" i="15"/>
  <c r="S26" i="17"/>
  <c r="T38" i="17"/>
  <c r="N67" i="18"/>
  <c r="S41" i="17"/>
  <c r="S74" i="18"/>
  <c r="N35" i="16"/>
  <c r="S67" i="18"/>
  <c r="T45" i="18"/>
  <c r="N30" i="17"/>
  <c r="N39" i="18"/>
  <c r="T38" i="16"/>
  <c r="N47" i="18"/>
  <c r="O58" i="16"/>
  <c r="O24" i="17"/>
  <c r="O17" i="17"/>
  <c r="M33" i="14"/>
  <c r="S42" i="17"/>
  <c r="T53" i="15"/>
  <c r="O39" i="16"/>
  <c r="I4" i="1"/>
  <c r="N53" i="17"/>
  <c r="P53" i="17" s="1"/>
  <c r="O35" i="17"/>
  <c r="O23" i="17"/>
  <c r="O55" i="16"/>
  <c r="S46" i="18"/>
  <c r="S71" i="15"/>
  <c r="I31" i="14"/>
  <c r="O63" i="16"/>
  <c r="O41" i="16"/>
  <c r="O43" i="17"/>
  <c r="N46" i="17"/>
  <c r="S40" i="16"/>
  <c r="O34" i="17"/>
  <c r="O61" i="16"/>
  <c r="O54" i="18"/>
  <c r="W3" i="18" a="1"/>
  <c r="O46" i="17"/>
  <c r="S45" i="16"/>
  <c r="O31" i="17"/>
  <c r="N78" i="15"/>
  <c r="N82" i="15"/>
  <c r="T65" i="16"/>
  <c r="N50" i="18"/>
  <c r="O56" i="15"/>
  <c r="R37" i="14"/>
  <c r="O11" i="17"/>
  <c r="N63" i="16"/>
  <c r="N34" i="18"/>
  <c r="T13" i="17"/>
  <c r="S61" i="16"/>
  <c r="T34" i="17"/>
  <c r="O49" i="18"/>
  <c r="T31" i="17"/>
  <c r="T48" i="16"/>
  <c r="O61" i="15"/>
  <c r="N39" i="17"/>
  <c r="T61" i="15"/>
  <c r="O29" i="17"/>
  <c r="T12" i="17"/>
  <c r="T9" i="17"/>
  <c r="T50" i="16"/>
  <c r="T51" i="17"/>
  <c r="T42" i="18"/>
  <c r="N45" i="18"/>
  <c r="S37" i="18"/>
  <c r="S19" i="17"/>
  <c r="T54" i="18"/>
  <c r="T43" i="16"/>
  <c r="O22" i="17"/>
  <c r="S13" i="17"/>
  <c r="T47" i="18"/>
  <c r="T16" i="17"/>
  <c r="S54" i="15"/>
  <c r="R3" i="14"/>
  <c r="S35" i="16"/>
  <c r="N71" i="15"/>
  <c r="O12" i="17"/>
  <c r="N19" i="17"/>
  <c r="S51" i="15"/>
  <c r="O51" i="15"/>
  <c r="N3" i="14"/>
  <c r="N76" i="15"/>
  <c r="O43" i="16"/>
  <c r="S41" i="16"/>
  <c r="T62" i="18"/>
  <c r="N66" i="15"/>
  <c r="O50" i="18"/>
  <c r="O48" i="18"/>
  <c r="T58" i="15"/>
  <c r="S16" i="17"/>
  <c r="S39" i="17"/>
  <c r="N40" i="16"/>
  <c r="O32" i="17"/>
  <c r="O37" i="16"/>
  <c r="O40" i="16"/>
  <c r="O10" i="17"/>
  <c r="I5" i="1"/>
  <c r="S55" i="15"/>
  <c r="N40" i="18"/>
  <c r="T32" i="17"/>
  <c r="S38" i="16"/>
  <c r="N46" i="18"/>
  <c r="N43" i="14"/>
  <c r="S28" i="17"/>
  <c r="O34" i="16"/>
  <c r="S45" i="17"/>
  <c r="N50" i="15"/>
  <c r="N48" i="16"/>
  <c r="O72" i="18"/>
  <c r="T60" i="16"/>
  <c r="T29" i="17"/>
  <c r="N45" i="17"/>
  <c r="O78" i="15"/>
  <c r="N42" i="14"/>
  <c r="P78" i="15"/>
  <c r="M54" i="14"/>
  <c r="O80" i="15"/>
  <c r="I13" i="14"/>
  <c r="T17" i="17"/>
  <c r="T26" i="17"/>
  <c r="I17" i="14"/>
  <c r="L57" i="14" l="1"/>
  <c r="L59" i="14"/>
  <c r="L15" i="14"/>
  <c r="L11" i="14"/>
  <c r="W67" i="18"/>
  <c r="W31" i="18"/>
  <c r="W51" i="18"/>
  <c r="W59" i="18"/>
  <c r="W64" i="18"/>
  <c r="W44" i="18"/>
  <c r="W45" i="18"/>
  <c r="W19" i="18"/>
  <c r="W62" i="18"/>
  <c r="W66" i="18"/>
  <c r="W72" i="18"/>
  <c r="W10" i="18"/>
  <c r="W7" i="18"/>
  <c r="W49" i="18"/>
  <c r="W48" i="18"/>
  <c r="W58" i="18"/>
  <c r="W38" i="18"/>
  <c r="W25" i="18"/>
  <c r="W36" i="18"/>
  <c r="W77" i="18"/>
  <c r="W28" i="18"/>
  <c r="W63" i="18"/>
  <c r="W69" i="18"/>
  <c r="W46" i="18"/>
  <c r="W37" i="18"/>
  <c r="W35" i="18"/>
  <c r="W14" i="18"/>
  <c r="W75" i="18"/>
  <c r="W30" i="18"/>
  <c r="W42" i="18"/>
  <c r="W9" i="18"/>
  <c r="W61" i="18"/>
  <c r="W74" i="18"/>
  <c r="W70" i="18"/>
  <c r="W52" i="18"/>
  <c r="W22" i="18"/>
  <c r="W43" i="18"/>
  <c r="W23" i="18"/>
  <c r="W15" i="18"/>
  <c r="W71" i="18"/>
  <c r="W57" i="18"/>
  <c r="W5" i="18"/>
  <c r="W47" i="18"/>
  <c r="W3" i="18"/>
  <c r="W76" i="18"/>
  <c r="W32" i="18"/>
  <c r="W34" i="18"/>
  <c r="W16" i="18"/>
  <c r="W18" i="18"/>
  <c r="W11" i="18"/>
  <c r="W8" i="18"/>
  <c r="W6" i="18"/>
  <c r="W12" i="18"/>
  <c r="W60" i="18"/>
  <c r="W56" i="18"/>
  <c r="W29" i="18"/>
  <c r="W24" i="18"/>
  <c r="W50" i="18"/>
  <c r="W73" i="18"/>
  <c r="W65" i="18"/>
  <c r="W55" i="18"/>
  <c r="W4" i="18"/>
  <c r="W40" i="18"/>
  <c r="W20" i="18"/>
  <c r="W41" i="18"/>
  <c r="W53" i="18"/>
  <c r="W33" i="18"/>
  <c r="W21" i="18"/>
  <c r="W13" i="18"/>
  <c r="W17" i="18"/>
  <c r="W26" i="18"/>
  <c r="W39" i="18"/>
  <c r="W68" i="18"/>
  <c r="W27" i="18"/>
  <c r="W78" i="18"/>
  <c r="W54" i="18"/>
  <c r="L29" i="14"/>
  <c r="L51" i="14"/>
  <c r="L26" i="14"/>
  <c r="L45" i="14"/>
  <c r="L53" i="14"/>
  <c r="L12" i="14"/>
  <c r="L49" i="14"/>
  <c r="L48" i="14"/>
  <c r="L23" i="14"/>
  <c r="L13" i="14"/>
  <c r="L47" i="14"/>
  <c r="L44" i="14"/>
  <c r="L7" i="14"/>
  <c r="L18" i="14"/>
  <c r="L8" i="14"/>
  <c r="L6" i="14"/>
  <c r="L9" i="14"/>
  <c r="L10" i="14"/>
  <c r="L36" i="14"/>
  <c r="L52" i="14"/>
  <c r="L14" i="14"/>
  <c r="L46" i="14"/>
  <c r="L19" i="14"/>
  <c r="L32" i="14"/>
  <c r="W32" i="16"/>
  <c r="W26" i="16"/>
  <c r="W41" i="16"/>
  <c r="W12" i="16"/>
  <c r="W50" i="16"/>
  <c r="W13" i="16"/>
  <c r="W10" i="16"/>
  <c r="W19" i="16"/>
  <c r="W3" i="16"/>
  <c r="W43" i="16"/>
  <c r="W59" i="16"/>
  <c r="W51" i="16"/>
  <c r="W16" i="16"/>
  <c r="W48" i="16"/>
  <c r="W38" i="16"/>
  <c r="W5" i="16"/>
  <c r="W20" i="16"/>
  <c r="W9" i="16"/>
  <c r="W47" i="16"/>
  <c r="W4" i="16"/>
  <c r="W62" i="16"/>
  <c r="W45" i="16"/>
  <c r="W11" i="16"/>
  <c r="W61" i="16"/>
  <c r="W56" i="16"/>
  <c r="W23" i="16"/>
  <c r="W42" i="16"/>
  <c r="W22" i="16"/>
  <c r="W28" i="16"/>
  <c r="W44" i="16"/>
  <c r="W39" i="16"/>
  <c r="W52" i="16"/>
  <c r="W33" i="16"/>
  <c r="W58" i="16"/>
  <c r="W21" i="16"/>
  <c r="W65" i="16"/>
  <c r="W35" i="16"/>
  <c r="W6" i="16"/>
  <c r="W27" i="16"/>
  <c r="W46" i="16"/>
  <c r="W37" i="16"/>
  <c r="W34" i="16"/>
  <c r="W36" i="16"/>
  <c r="W57" i="16"/>
  <c r="W64" i="16"/>
  <c r="W53" i="16"/>
  <c r="W17" i="16"/>
  <c r="W25" i="16"/>
  <c r="W24" i="16"/>
  <c r="W40" i="16"/>
  <c r="W66" i="16"/>
  <c r="W60" i="16"/>
  <c r="W49" i="16"/>
  <c r="W15" i="16"/>
  <c r="W7" i="16"/>
  <c r="W55" i="16"/>
  <c r="W31" i="16"/>
  <c r="W18" i="16"/>
  <c r="W54" i="16"/>
  <c r="W29" i="16"/>
  <c r="W14" i="16"/>
  <c r="W8" i="16"/>
  <c r="W30" i="16"/>
  <c r="W63" i="16"/>
  <c r="L40" i="14"/>
  <c r="L50" i="14"/>
  <c r="L20" i="14"/>
  <c r="L16" i="14"/>
  <c r="L55" i="14"/>
  <c r="L17" i="14"/>
  <c r="S57" i="14"/>
  <c r="R57" i="14"/>
  <c r="N57" i="14"/>
  <c r="M57" i="14"/>
  <c r="S59" i="14"/>
  <c r="R59" i="14"/>
  <c r="N59" i="14"/>
  <c r="M59" i="14"/>
  <c r="V3" i="14" a="1"/>
  <c r="S15" i="14"/>
  <c r="N15" i="14"/>
  <c r="R15" i="14"/>
  <c r="M15" i="14"/>
  <c r="AA44" i="18"/>
  <c r="Y44" i="18"/>
  <c r="X44" i="18"/>
  <c r="AB44" i="18"/>
  <c r="Z44" i="18"/>
  <c r="X49" i="18"/>
  <c r="AA49" i="18"/>
  <c r="Z49" i="18"/>
  <c r="AB49" i="18"/>
  <c r="Y49" i="18"/>
  <c r="Z63" i="18"/>
  <c r="AB63" i="18"/>
  <c r="Y63" i="18"/>
  <c r="AA63" i="18"/>
  <c r="X63" i="18"/>
  <c r="AB42" i="18"/>
  <c r="AA42" i="18"/>
  <c r="Y42" i="18"/>
  <c r="Z42" i="18"/>
  <c r="X42" i="18"/>
  <c r="Y23" i="18"/>
  <c r="X23" i="18"/>
  <c r="AA23" i="18"/>
  <c r="AB23" i="18"/>
  <c r="Z23" i="18"/>
  <c r="AA32" i="18"/>
  <c r="Y32" i="18"/>
  <c r="AB32" i="18"/>
  <c r="Z32" i="18"/>
  <c r="X32" i="18"/>
  <c r="AA60" i="18"/>
  <c r="Z60" i="18"/>
  <c r="X60" i="18"/>
  <c r="AB60" i="18"/>
  <c r="Y60" i="18"/>
  <c r="AA4" i="18"/>
  <c r="X4" i="18"/>
  <c r="AB4" i="18"/>
  <c r="Y4" i="18"/>
  <c r="Z4" i="18"/>
  <c r="Z17" i="18"/>
  <c r="X17" i="18"/>
  <c r="AB17" i="18"/>
  <c r="Y17" i="18"/>
  <c r="AA17" i="18"/>
  <c r="R51" i="14"/>
  <c r="M51" i="14"/>
  <c r="N51" i="14"/>
  <c r="S51" i="14"/>
  <c r="S48" i="14"/>
  <c r="M48" i="14"/>
  <c r="N48" i="14"/>
  <c r="R48" i="14"/>
  <c r="N18" i="14"/>
  <c r="M18" i="14"/>
  <c r="R18" i="14"/>
  <c r="S18" i="14"/>
  <c r="S46" i="14"/>
  <c r="M46" i="14"/>
  <c r="N46" i="14"/>
  <c r="R46" i="14"/>
  <c r="Z13" i="16"/>
  <c r="X13" i="16"/>
  <c r="AB13" i="16"/>
  <c r="AA13" i="16"/>
  <c r="Y13" i="16"/>
  <c r="Y48" i="16"/>
  <c r="Z48" i="16"/>
  <c r="AB48" i="16"/>
  <c r="AA48" i="16"/>
  <c r="X48" i="16"/>
  <c r="Y45" i="16"/>
  <c r="Z45" i="16"/>
  <c r="AA45" i="16"/>
  <c r="X45" i="16"/>
  <c r="AB45" i="16"/>
  <c r="Z44" i="16"/>
  <c r="Y44" i="16"/>
  <c r="AA44" i="16"/>
  <c r="AB44" i="16"/>
  <c r="X44" i="16"/>
  <c r="AB6" i="16"/>
  <c r="X6" i="16"/>
  <c r="Z6" i="16"/>
  <c r="AA6" i="16"/>
  <c r="Y6" i="16"/>
  <c r="AA53" i="16"/>
  <c r="AB53" i="16"/>
  <c r="Z53" i="16"/>
  <c r="Y53" i="16"/>
  <c r="X53" i="16"/>
  <c r="Y15" i="16"/>
  <c r="Z15" i="16"/>
  <c r="AB15" i="16"/>
  <c r="X15" i="16"/>
  <c r="AA15" i="16"/>
  <c r="Y8" i="16"/>
  <c r="AA8" i="16"/>
  <c r="AB8" i="16"/>
  <c r="Z8" i="16"/>
  <c r="X8" i="16"/>
  <c r="R55" i="14"/>
  <c r="N55" i="14"/>
  <c r="S55" i="14"/>
  <c r="M55" i="14"/>
  <c r="S11" i="14"/>
  <c r="M11" i="14"/>
  <c r="N11" i="14"/>
  <c r="R11" i="14"/>
  <c r="Z45" i="18"/>
  <c r="AA45" i="18"/>
  <c r="X45" i="18"/>
  <c r="AB45" i="18"/>
  <c r="Y45" i="18"/>
  <c r="AA48" i="18"/>
  <c r="Z48" i="18"/>
  <c r="AB48" i="18"/>
  <c r="X48" i="18"/>
  <c r="Y48" i="18"/>
  <c r="AB69" i="18"/>
  <c r="Z69" i="18"/>
  <c r="AA69" i="18"/>
  <c r="X69" i="18"/>
  <c r="Y69" i="18"/>
  <c r="Z9" i="18"/>
  <c r="AA9" i="18"/>
  <c r="X9" i="18"/>
  <c r="AB9" i="18"/>
  <c r="Y9" i="18"/>
  <c r="Y15" i="18"/>
  <c r="AA15" i="18"/>
  <c r="X15" i="18"/>
  <c r="Z15" i="18"/>
  <c r="AB15" i="18"/>
  <c r="X34" i="18"/>
  <c r="AB34" i="18"/>
  <c r="Y34" i="18"/>
  <c r="Z34" i="18"/>
  <c r="AA34" i="18"/>
  <c r="AA56" i="18"/>
  <c r="Z56" i="18"/>
  <c r="AB56" i="18"/>
  <c r="X56" i="18"/>
  <c r="Y56" i="18"/>
  <c r="AA40" i="18"/>
  <c r="AB40" i="18"/>
  <c r="Y40" i="18"/>
  <c r="X40" i="18"/>
  <c r="Z40" i="18"/>
  <c r="Y26" i="18"/>
  <c r="X26" i="18"/>
  <c r="AA26" i="18"/>
  <c r="AB26" i="18"/>
  <c r="Z26" i="18"/>
  <c r="M26" i="14"/>
  <c r="S26" i="14"/>
  <c r="R26" i="14"/>
  <c r="N26" i="14"/>
  <c r="M23" i="14"/>
  <c r="N23" i="14"/>
  <c r="R23" i="14"/>
  <c r="S23" i="14"/>
  <c r="M8" i="14"/>
  <c r="S8" i="14"/>
  <c r="N8" i="14"/>
  <c r="R8" i="14"/>
  <c r="S19" i="14"/>
  <c r="R19" i="14"/>
  <c r="M19" i="14"/>
  <c r="N19" i="14"/>
  <c r="Z10" i="16"/>
  <c r="X10" i="16"/>
  <c r="Y10" i="16"/>
  <c r="AB10" i="16"/>
  <c r="AA10" i="16"/>
  <c r="X38" i="16"/>
  <c r="AB38" i="16"/>
  <c r="Z38" i="16"/>
  <c r="Y38" i="16"/>
  <c r="AA38" i="16"/>
  <c r="Y11" i="16"/>
  <c r="Z11" i="16"/>
  <c r="AB11" i="16"/>
  <c r="X11" i="16"/>
  <c r="AA11" i="16"/>
  <c r="AB39" i="16"/>
  <c r="Z39" i="16"/>
  <c r="AA39" i="16"/>
  <c r="X39" i="16"/>
  <c r="Y39" i="16"/>
  <c r="AA27" i="16"/>
  <c r="AB27" i="16"/>
  <c r="Y27" i="16"/>
  <c r="Z27" i="16"/>
  <c r="X27" i="16"/>
  <c r="AA17" i="16"/>
  <c r="Y17" i="16"/>
  <c r="X17" i="16"/>
  <c r="AB17" i="16"/>
  <c r="Z17" i="16"/>
  <c r="X7" i="16"/>
  <c r="AA7" i="16"/>
  <c r="Z7" i="16"/>
  <c r="AB7" i="16"/>
  <c r="Y7" i="16"/>
  <c r="Z30" i="16"/>
  <c r="X30" i="16"/>
  <c r="AB30" i="16"/>
  <c r="AA30" i="16"/>
  <c r="Y30" i="16"/>
  <c r="R17" i="14"/>
  <c r="N17" i="14"/>
  <c r="M17" i="14"/>
  <c r="S17" i="14"/>
  <c r="I6" i="1"/>
  <c r="AB19" i="18"/>
  <c r="Y19" i="18"/>
  <c r="Z19" i="18"/>
  <c r="AA19" i="18"/>
  <c r="X19" i="18"/>
  <c r="Y58" i="18"/>
  <c r="AB58" i="18"/>
  <c r="X58" i="18"/>
  <c r="AA58" i="18"/>
  <c r="Z58" i="18"/>
  <c r="Z46" i="18"/>
  <c r="Y46" i="18"/>
  <c r="AA46" i="18"/>
  <c r="X46" i="18"/>
  <c r="AB46" i="18"/>
  <c r="AA61" i="18"/>
  <c r="Y61" i="18"/>
  <c r="Z61" i="18"/>
  <c r="X61" i="18"/>
  <c r="AB61" i="18"/>
  <c r="X71" i="18"/>
  <c r="Z71" i="18"/>
  <c r="AA71" i="18"/>
  <c r="Y71" i="18"/>
  <c r="AB71" i="18"/>
  <c r="AA16" i="18"/>
  <c r="Y16" i="18"/>
  <c r="AB16" i="18"/>
  <c r="X16" i="18"/>
  <c r="Z16" i="18"/>
  <c r="AB29" i="18"/>
  <c r="Y29" i="18"/>
  <c r="Z29" i="18"/>
  <c r="X29" i="18"/>
  <c r="AA29" i="18"/>
  <c r="X20" i="18"/>
  <c r="AA20" i="18"/>
  <c r="AB20" i="18"/>
  <c r="Y20" i="18"/>
  <c r="Z20" i="18"/>
  <c r="X39" i="18"/>
  <c r="AA39" i="18"/>
  <c r="Y39" i="18"/>
  <c r="Z39" i="18"/>
  <c r="AB39" i="18"/>
  <c r="C26" i="15"/>
  <c r="S13" i="14"/>
  <c r="M13" i="14"/>
  <c r="R13" i="14"/>
  <c r="N13" i="14"/>
  <c r="S6" i="14"/>
  <c r="R6" i="14"/>
  <c r="M6" i="14"/>
  <c r="N6" i="14"/>
  <c r="R32" i="14"/>
  <c r="N32" i="14"/>
  <c r="S32" i="14"/>
  <c r="M32" i="14"/>
  <c r="Z19" i="16"/>
  <c r="AA19" i="16"/>
  <c r="Y19" i="16"/>
  <c r="AB19" i="16"/>
  <c r="X19" i="16"/>
  <c r="AB5" i="16"/>
  <c r="Y5" i="16"/>
  <c r="X5" i="16"/>
  <c r="Z5" i="16"/>
  <c r="AA5" i="16"/>
  <c r="AB61" i="16"/>
  <c r="Z61" i="16"/>
  <c r="Y61" i="16"/>
  <c r="AA61" i="16"/>
  <c r="X61" i="16"/>
  <c r="Y52" i="16"/>
  <c r="X52" i="16"/>
  <c r="Z52" i="16"/>
  <c r="AA52" i="16"/>
  <c r="AB52" i="16"/>
  <c r="Y46" i="16"/>
  <c r="X46" i="16"/>
  <c r="AA46" i="16"/>
  <c r="AB46" i="16"/>
  <c r="Z46" i="16"/>
  <c r="AA25" i="16"/>
  <c r="X25" i="16"/>
  <c r="AB25" i="16"/>
  <c r="Y25" i="16"/>
  <c r="Z25" i="16"/>
  <c r="X55" i="16"/>
  <c r="Y55" i="16"/>
  <c r="AA55" i="16"/>
  <c r="AB55" i="16"/>
  <c r="Z55" i="16"/>
  <c r="X63" i="16"/>
  <c r="AA63" i="16"/>
  <c r="AB63" i="16"/>
  <c r="Z63" i="16"/>
  <c r="Y63" i="16"/>
  <c r="Y67" i="18"/>
  <c r="AB67" i="18"/>
  <c r="X67" i="18"/>
  <c r="AA67" i="18"/>
  <c r="Z67" i="18"/>
  <c r="AA62" i="18"/>
  <c r="X62" i="18"/>
  <c r="AB62" i="18"/>
  <c r="Z62" i="18"/>
  <c r="Y62" i="18"/>
  <c r="Y38" i="18"/>
  <c r="Z38" i="18"/>
  <c r="AB38" i="18"/>
  <c r="AA38" i="18"/>
  <c r="X38" i="18"/>
  <c r="Y37" i="18"/>
  <c r="AB37" i="18"/>
  <c r="Z37" i="18"/>
  <c r="AA37" i="18"/>
  <c r="X37" i="18"/>
  <c r="AB74" i="18"/>
  <c r="AA74" i="18"/>
  <c r="Y74" i="18"/>
  <c r="X74" i="18"/>
  <c r="Z74" i="18"/>
  <c r="Z57" i="18"/>
  <c r="Y57" i="18"/>
  <c r="AA57" i="18"/>
  <c r="X57" i="18"/>
  <c r="AB57" i="18"/>
  <c r="AB18" i="18"/>
  <c r="X18" i="18"/>
  <c r="Y18" i="18"/>
  <c r="Z18" i="18"/>
  <c r="AA18" i="18"/>
  <c r="AA24" i="18"/>
  <c r="Y24" i="18"/>
  <c r="X24" i="18"/>
  <c r="Z24" i="18"/>
  <c r="AB24" i="18"/>
  <c r="X41" i="18"/>
  <c r="AB41" i="18"/>
  <c r="AA41" i="18"/>
  <c r="Y41" i="18"/>
  <c r="Z41" i="18"/>
  <c r="AA68" i="18"/>
  <c r="X68" i="18"/>
  <c r="Y68" i="18"/>
  <c r="Z68" i="18"/>
  <c r="AB68" i="18"/>
  <c r="R45" i="14"/>
  <c r="N45" i="14"/>
  <c r="S45" i="14"/>
  <c r="M45" i="14"/>
  <c r="M47" i="14"/>
  <c r="R47" i="14"/>
  <c r="S47" i="14"/>
  <c r="N47" i="14"/>
  <c r="R9" i="14"/>
  <c r="N9" i="14"/>
  <c r="M9" i="14"/>
  <c r="S9" i="14"/>
  <c r="X32" i="16"/>
  <c r="AB32" i="16"/>
  <c r="Y32" i="16"/>
  <c r="AA32" i="16"/>
  <c r="Z32" i="16"/>
  <c r="AB3" i="16"/>
  <c r="X3" i="16"/>
  <c r="Z3" i="16"/>
  <c r="AA3" i="16"/>
  <c r="Y3" i="16"/>
  <c r="AA20" i="16"/>
  <c r="AB20" i="16"/>
  <c r="Z20" i="16"/>
  <c r="Y20" i="16"/>
  <c r="X20" i="16"/>
  <c r="Z56" i="16"/>
  <c r="Y56" i="16"/>
  <c r="X56" i="16"/>
  <c r="AB56" i="16"/>
  <c r="AA56" i="16"/>
  <c r="AA33" i="16"/>
  <c r="AB33" i="16"/>
  <c r="X33" i="16"/>
  <c r="Y33" i="16"/>
  <c r="Z33" i="16"/>
  <c r="AB37" i="16"/>
  <c r="Z37" i="16"/>
  <c r="AA37" i="16"/>
  <c r="X37" i="16"/>
  <c r="Y37" i="16"/>
  <c r="AB24" i="16"/>
  <c r="Z24" i="16"/>
  <c r="X24" i="16"/>
  <c r="AA24" i="16"/>
  <c r="Y24" i="16"/>
  <c r="Y31" i="16"/>
  <c r="AA31" i="16"/>
  <c r="AB31" i="16"/>
  <c r="Z31" i="16"/>
  <c r="X31" i="16"/>
  <c r="S40" i="14"/>
  <c r="R40" i="14"/>
  <c r="N40" i="14"/>
  <c r="M40" i="14"/>
  <c r="X31" i="18"/>
  <c r="Y31" i="18"/>
  <c r="AA31" i="18"/>
  <c r="AB31" i="18"/>
  <c r="Z31" i="18"/>
  <c r="AA66" i="18"/>
  <c r="X66" i="18"/>
  <c r="AB66" i="18"/>
  <c r="Y66" i="18"/>
  <c r="Z66" i="18"/>
  <c r="X25" i="18"/>
  <c r="Y25" i="18"/>
  <c r="Z25" i="18"/>
  <c r="AA25" i="18"/>
  <c r="AB25" i="18"/>
  <c r="Y35" i="18"/>
  <c r="AB35" i="18"/>
  <c r="X35" i="18"/>
  <c r="Z35" i="18"/>
  <c r="AA35" i="18"/>
  <c r="Y70" i="18"/>
  <c r="Z70" i="18"/>
  <c r="AB70" i="18"/>
  <c r="AA70" i="18"/>
  <c r="X70" i="18"/>
  <c r="X5" i="18"/>
  <c r="AB5" i="18"/>
  <c r="Y5" i="18"/>
  <c r="Z5" i="18"/>
  <c r="AA5" i="18"/>
  <c r="X11" i="18"/>
  <c r="Z11" i="18"/>
  <c r="AA11" i="18"/>
  <c r="Y11" i="18"/>
  <c r="AB11" i="18"/>
  <c r="AA50" i="18"/>
  <c r="Y50" i="18"/>
  <c r="Z50" i="18"/>
  <c r="X50" i="18"/>
  <c r="AB50" i="18"/>
  <c r="AB53" i="18"/>
  <c r="Y53" i="18"/>
  <c r="X53" i="18"/>
  <c r="AA53" i="18"/>
  <c r="Z53" i="18"/>
  <c r="AB27" i="18"/>
  <c r="AA27" i="18"/>
  <c r="Z27" i="18"/>
  <c r="Y27" i="18"/>
  <c r="X27" i="18"/>
  <c r="M53" i="14"/>
  <c r="R53" i="14"/>
  <c r="N53" i="14"/>
  <c r="S53" i="14"/>
  <c r="M44" i="14"/>
  <c r="S44" i="14"/>
  <c r="N44" i="14"/>
  <c r="R44" i="14"/>
  <c r="M10" i="14"/>
  <c r="S10" i="14"/>
  <c r="R10" i="14"/>
  <c r="N10" i="14"/>
  <c r="Y26" i="16"/>
  <c r="Z26" i="16"/>
  <c r="AA26" i="16"/>
  <c r="X26" i="16"/>
  <c r="AB26" i="16"/>
  <c r="AB43" i="16"/>
  <c r="Z43" i="16"/>
  <c r="X43" i="16"/>
  <c r="AA43" i="16"/>
  <c r="Y43" i="16"/>
  <c r="Z9" i="16"/>
  <c r="AA9" i="16"/>
  <c r="Y9" i="16"/>
  <c r="X9" i="16"/>
  <c r="AB9" i="16"/>
  <c r="X23" i="16"/>
  <c r="AA23" i="16"/>
  <c r="AB23" i="16"/>
  <c r="Y23" i="16"/>
  <c r="Z23" i="16"/>
  <c r="AB58" i="16"/>
  <c r="X58" i="16"/>
  <c r="Z58" i="16"/>
  <c r="Y58" i="16"/>
  <c r="AA58" i="16"/>
  <c r="X34" i="16"/>
  <c r="Y34" i="16"/>
  <c r="Z34" i="16"/>
  <c r="AA34" i="16"/>
  <c r="AB34" i="16"/>
  <c r="Y40" i="16"/>
  <c r="AA40" i="16"/>
  <c r="Z40" i="16"/>
  <c r="AB40" i="16"/>
  <c r="X40" i="16"/>
  <c r="AA18" i="16"/>
  <c r="Z18" i="16"/>
  <c r="X18" i="16"/>
  <c r="AB18" i="16"/>
  <c r="Y18" i="16"/>
  <c r="X51" i="18"/>
  <c r="Y51" i="18"/>
  <c r="AB51" i="18"/>
  <c r="AA51" i="18"/>
  <c r="Z51" i="18"/>
  <c r="Z72" i="18"/>
  <c r="AA72" i="18"/>
  <c r="X72" i="18"/>
  <c r="AB72" i="18"/>
  <c r="Y72" i="18"/>
  <c r="AA36" i="18"/>
  <c r="Z36" i="18"/>
  <c r="X36" i="18"/>
  <c r="Y36" i="18"/>
  <c r="AB36" i="18"/>
  <c r="Y14" i="18"/>
  <c r="Z14" i="18"/>
  <c r="X14" i="18"/>
  <c r="AA14" i="18"/>
  <c r="AB14" i="18"/>
  <c r="Z52" i="18"/>
  <c r="AA52" i="18"/>
  <c r="Y52" i="18"/>
  <c r="AB52" i="18"/>
  <c r="X52" i="18"/>
  <c r="Z47" i="18"/>
  <c r="Y47" i="18"/>
  <c r="AA47" i="18"/>
  <c r="X47" i="18"/>
  <c r="AB47" i="18"/>
  <c r="Y8" i="18"/>
  <c r="Z8" i="18"/>
  <c r="AB8" i="18"/>
  <c r="AA8" i="18"/>
  <c r="X8" i="18"/>
  <c r="AB73" i="18"/>
  <c r="AA73" i="18"/>
  <c r="X73" i="18"/>
  <c r="Y73" i="18"/>
  <c r="Z73" i="18"/>
  <c r="Y33" i="18"/>
  <c r="AB33" i="18"/>
  <c r="AA33" i="18"/>
  <c r="X33" i="18"/>
  <c r="Z33" i="18"/>
  <c r="AB78" i="18"/>
  <c r="Z78" i="18"/>
  <c r="AA78" i="18"/>
  <c r="X78" i="18"/>
  <c r="Y78" i="18"/>
  <c r="M12" i="14"/>
  <c r="R12" i="14"/>
  <c r="N12" i="14"/>
  <c r="S12" i="14"/>
  <c r="S36" i="14"/>
  <c r="N36" i="14"/>
  <c r="R36" i="14"/>
  <c r="M36" i="14"/>
  <c r="AB41" i="16"/>
  <c r="X41" i="16"/>
  <c r="Z41" i="16"/>
  <c r="Y41" i="16"/>
  <c r="AA41" i="16"/>
  <c r="X59" i="16"/>
  <c r="AA59" i="16"/>
  <c r="AB59" i="16"/>
  <c r="Z59" i="16"/>
  <c r="Y59" i="16"/>
  <c r="X47" i="16"/>
  <c r="AA47" i="16"/>
  <c r="Y47" i="16"/>
  <c r="Z47" i="16"/>
  <c r="AB47" i="16"/>
  <c r="AA42" i="16"/>
  <c r="X42" i="16"/>
  <c r="Z42" i="16"/>
  <c r="AB42" i="16"/>
  <c r="Y42" i="16"/>
  <c r="X21" i="16"/>
  <c r="Y21" i="16"/>
  <c r="AA21" i="16"/>
  <c r="AB21" i="16"/>
  <c r="Z21" i="16"/>
  <c r="AB36" i="16"/>
  <c r="AA36" i="16"/>
  <c r="Y36" i="16"/>
  <c r="X36" i="16"/>
  <c r="Z36" i="16"/>
  <c r="X66" i="16"/>
  <c r="AA66" i="16"/>
  <c r="Y66" i="16"/>
  <c r="AB66" i="16"/>
  <c r="Z66" i="16"/>
  <c r="Z54" i="16"/>
  <c r="AB54" i="16"/>
  <c r="Y54" i="16"/>
  <c r="AA54" i="16"/>
  <c r="X54" i="16"/>
  <c r="N50" i="14"/>
  <c r="R50" i="14"/>
  <c r="M50" i="14"/>
  <c r="S50" i="14"/>
  <c r="X28" i="18"/>
  <c r="AB28" i="18"/>
  <c r="Y28" i="18"/>
  <c r="AA28" i="18"/>
  <c r="Z28" i="18"/>
  <c r="X7" i="18"/>
  <c r="Y7" i="18"/>
  <c r="AA7" i="18"/>
  <c r="AB7" i="18"/>
  <c r="Z7" i="18"/>
  <c r="Z43" i="18"/>
  <c r="AB43" i="18"/>
  <c r="X43" i="18"/>
  <c r="AA43" i="18"/>
  <c r="Y43" i="18"/>
  <c r="X12" i="18"/>
  <c r="AA12" i="18"/>
  <c r="Y12" i="18"/>
  <c r="AB12" i="18"/>
  <c r="Z12" i="18"/>
  <c r="Y13" i="18"/>
  <c r="AA13" i="18"/>
  <c r="Z13" i="18"/>
  <c r="AB13" i="18"/>
  <c r="X13" i="18"/>
  <c r="Z30" i="18"/>
  <c r="Y30" i="18"/>
  <c r="AA30" i="18"/>
  <c r="AB30" i="18"/>
  <c r="X30" i="18"/>
  <c r="AB55" i="18"/>
  <c r="X55" i="18"/>
  <c r="Z55" i="18"/>
  <c r="AA55" i="18"/>
  <c r="Y55" i="18"/>
  <c r="S29" i="14"/>
  <c r="M29" i="14"/>
  <c r="R29" i="14"/>
  <c r="N29" i="14"/>
  <c r="M49" i="14"/>
  <c r="N49" i="14"/>
  <c r="R49" i="14"/>
  <c r="S49" i="14"/>
  <c r="P54" i="17"/>
  <c r="R52" i="14"/>
  <c r="S52" i="14"/>
  <c r="N52" i="14"/>
  <c r="M52" i="14"/>
  <c r="Y12" i="16"/>
  <c r="Z12" i="16"/>
  <c r="X12" i="16"/>
  <c r="AB12" i="16"/>
  <c r="AA12" i="16"/>
  <c r="AA51" i="16"/>
  <c r="Z51" i="16"/>
  <c r="Y51" i="16"/>
  <c r="X51" i="16"/>
  <c r="AB51" i="16"/>
  <c r="X4" i="16"/>
  <c r="Z4" i="16"/>
  <c r="AB4" i="16"/>
  <c r="AA4" i="16"/>
  <c r="Y4" i="16"/>
  <c r="X22" i="16"/>
  <c r="Z22" i="16"/>
  <c r="Y22" i="16"/>
  <c r="AA22" i="16"/>
  <c r="AB22" i="16"/>
  <c r="Z65" i="16"/>
  <c r="AA65" i="16"/>
  <c r="AB65" i="16"/>
  <c r="Y65" i="16"/>
  <c r="X65" i="16"/>
  <c r="Z57" i="16"/>
  <c r="AA57" i="16"/>
  <c r="X57" i="16"/>
  <c r="AB57" i="16"/>
  <c r="Y57" i="16"/>
  <c r="AA60" i="16"/>
  <c r="Y60" i="16"/>
  <c r="AB60" i="16"/>
  <c r="Z60" i="16"/>
  <c r="X60" i="16"/>
  <c r="AA29" i="16"/>
  <c r="Z29" i="16"/>
  <c r="Y29" i="16"/>
  <c r="X29" i="16"/>
  <c r="AB29" i="16"/>
  <c r="M20" i="14"/>
  <c r="N20" i="14"/>
  <c r="R20" i="14"/>
  <c r="S20" i="14"/>
  <c r="Y64" i="18"/>
  <c r="AB64" i="18"/>
  <c r="AA64" i="18"/>
  <c r="Z64" i="18"/>
  <c r="X64" i="18"/>
  <c r="Z59" i="18"/>
  <c r="Y59" i="18"/>
  <c r="X59" i="18"/>
  <c r="AB59" i="18"/>
  <c r="AA59" i="18"/>
  <c r="AA10" i="18"/>
  <c r="Y10" i="18"/>
  <c r="X10" i="18"/>
  <c r="Z10" i="18"/>
  <c r="AB10" i="18"/>
  <c r="AB77" i="18"/>
  <c r="Y77" i="18"/>
  <c r="AA77" i="18"/>
  <c r="Z77" i="18"/>
  <c r="X77" i="18"/>
  <c r="Z75" i="18"/>
  <c r="AA75" i="18"/>
  <c r="X75" i="18"/>
  <c r="Y75" i="18"/>
  <c r="AB75" i="18"/>
  <c r="AB22" i="18"/>
  <c r="Y22" i="18"/>
  <c r="AA22" i="18"/>
  <c r="Z22" i="18"/>
  <c r="X22" i="18"/>
  <c r="Z3" i="18"/>
  <c r="AB3" i="18"/>
  <c r="Y3" i="18"/>
  <c r="AA3" i="18"/>
  <c r="X3" i="18"/>
  <c r="Z6" i="18"/>
  <c r="AA6" i="18"/>
  <c r="X6" i="18"/>
  <c r="AB6" i="18"/>
  <c r="Y6" i="18"/>
  <c r="Z65" i="18"/>
  <c r="AA65" i="18"/>
  <c r="AB65" i="18"/>
  <c r="Y65" i="18"/>
  <c r="X65" i="18"/>
  <c r="AA21" i="18"/>
  <c r="Y21" i="18"/>
  <c r="AB21" i="18"/>
  <c r="X21" i="18"/>
  <c r="Z21" i="18"/>
  <c r="Z54" i="18"/>
  <c r="AA54" i="18"/>
  <c r="X54" i="18"/>
  <c r="AB54" i="18"/>
  <c r="Y54" i="18"/>
  <c r="P18" i="17"/>
  <c r="W3" i="17" s="1" a="1"/>
  <c r="R7" i="14"/>
  <c r="N7" i="14"/>
  <c r="S7" i="14"/>
  <c r="M7" i="14"/>
  <c r="N14" i="14"/>
  <c r="M14" i="14"/>
  <c r="R14" i="14"/>
  <c r="S14" i="14"/>
  <c r="Y50" i="16"/>
  <c r="AA50" i="16"/>
  <c r="X50" i="16"/>
  <c r="Z50" i="16"/>
  <c r="AB50" i="16"/>
  <c r="X16" i="16"/>
  <c r="AA16" i="16"/>
  <c r="AB16" i="16"/>
  <c r="Y16" i="16"/>
  <c r="Z16" i="16"/>
  <c r="Y62" i="16"/>
  <c r="AA62" i="16"/>
  <c r="X62" i="16"/>
  <c r="AB62" i="16"/>
  <c r="Z62" i="16"/>
  <c r="X28" i="16"/>
  <c r="Y28" i="16"/>
  <c r="AA28" i="16"/>
  <c r="AB28" i="16"/>
  <c r="Z28" i="16"/>
  <c r="Y35" i="16"/>
  <c r="Z35" i="16"/>
  <c r="X35" i="16"/>
  <c r="AB35" i="16"/>
  <c r="AA35" i="16"/>
  <c r="AB64" i="16"/>
  <c r="Z64" i="16"/>
  <c r="X64" i="16"/>
  <c r="AA64" i="16"/>
  <c r="Y64" i="16"/>
  <c r="AA49" i="16"/>
  <c r="Y49" i="16"/>
  <c r="AB49" i="16"/>
  <c r="X49" i="16"/>
  <c r="Z49" i="16"/>
  <c r="AB14" i="16"/>
  <c r="Z14" i="16"/>
  <c r="AA14" i="16"/>
  <c r="X14" i="16"/>
  <c r="Y14" i="16"/>
  <c r="R16" i="14"/>
  <c r="M16" i="14"/>
  <c r="S16" i="14"/>
  <c r="N16" i="14"/>
  <c r="AB76" i="18"/>
  <c r="Z76" i="18"/>
  <c r="AA76" i="18"/>
  <c r="Y76" i="18"/>
  <c r="X76" i="18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V18" i="14" l="1"/>
  <c r="V82" i="14"/>
  <c r="V35" i="14"/>
  <c r="V99" i="14"/>
  <c r="V52" i="14"/>
  <c r="V5" i="14"/>
  <c r="V69" i="14"/>
  <c r="V22" i="14"/>
  <c r="V86" i="14"/>
  <c r="V39" i="14"/>
  <c r="V103" i="14"/>
  <c r="V48" i="14"/>
  <c r="V56" i="14"/>
  <c r="V33" i="14"/>
  <c r="V26" i="14"/>
  <c r="V90" i="14"/>
  <c r="V43" i="14"/>
  <c r="V107" i="14"/>
  <c r="V60" i="14"/>
  <c r="V13" i="14"/>
  <c r="V77" i="14"/>
  <c r="V30" i="14"/>
  <c r="V94" i="14"/>
  <c r="V47" i="14"/>
  <c r="V111" i="14"/>
  <c r="V80" i="14"/>
  <c r="V88" i="14"/>
  <c r="V65" i="14"/>
  <c r="V34" i="14"/>
  <c r="V98" i="14"/>
  <c r="V51" i="14"/>
  <c r="V4" i="14"/>
  <c r="V68" i="14"/>
  <c r="V21" i="14"/>
  <c r="V85" i="14"/>
  <c r="V38" i="14"/>
  <c r="V102" i="14"/>
  <c r="V55" i="14"/>
  <c r="V8" i="14"/>
  <c r="V112" i="14"/>
  <c r="V25" i="14"/>
  <c r="V97" i="14"/>
  <c r="V42" i="14"/>
  <c r="V106" i="14"/>
  <c r="V59" i="14"/>
  <c r="V12" i="14"/>
  <c r="V76" i="14"/>
  <c r="V29" i="14"/>
  <c r="V93" i="14"/>
  <c r="V46" i="14"/>
  <c r="V110" i="14"/>
  <c r="V63" i="14"/>
  <c r="V9" i="14"/>
  <c r="V17" i="14"/>
  <c r="V57" i="14"/>
  <c r="V40" i="14"/>
  <c r="V50" i="14"/>
  <c r="V3" i="14"/>
  <c r="V67" i="14"/>
  <c r="V20" i="14"/>
  <c r="V84" i="14"/>
  <c r="V37" i="14"/>
  <c r="V101" i="14"/>
  <c r="V54" i="14"/>
  <c r="V7" i="14"/>
  <c r="V71" i="14"/>
  <c r="V41" i="14"/>
  <c r="V49" i="14"/>
  <c r="V89" i="14"/>
  <c r="V72" i="14"/>
  <c r="V58" i="14"/>
  <c r="V11" i="14"/>
  <c r="V75" i="14"/>
  <c r="V28" i="14"/>
  <c r="V92" i="14"/>
  <c r="V45" i="14"/>
  <c r="V109" i="14"/>
  <c r="V62" i="14"/>
  <c r="V15" i="14"/>
  <c r="V79" i="14"/>
  <c r="V73" i="14"/>
  <c r="V66" i="14"/>
  <c r="V100" i="14"/>
  <c r="V23" i="14"/>
  <c r="V24" i="14"/>
  <c r="V74" i="14"/>
  <c r="V108" i="14"/>
  <c r="V31" i="14"/>
  <c r="V32" i="14"/>
  <c r="V19" i="14"/>
  <c r="V53" i="14"/>
  <c r="V87" i="14"/>
  <c r="V64" i="14"/>
  <c r="V27" i="14"/>
  <c r="V61" i="14"/>
  <c r="V95" i="14"/>
  <c r="V96" i="14"/>
  <c r="V83" i="14"/>
  <c r="V6" i="14"/>
  <c r="V105" i="14"/>
  <c r="V104" i="14"/>
  <c r="V91" i="14"/>
  <c r="V14" i="14"/>
  <c r="V16" i="14"/>
  <c r="V36" i="14"/>
  <c r="V70" i="14"/>
  <c r="V81" i="14"/>
  <c r="V10" i="14"/>
  <c r="V44" i="14"/>
  <c r="V78" i="14"/>
  <c r="V113" i="14"/>
  <c r="I47" i="15"/>
  <c r="H47" i="15"/>
  <c r="H46" i="15"/>
  <c r="I46" i="15"/>
  <c r="H45" i="15"/>
  <c r="I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I38" i="15"/>
  <c r="H38" i="15"/>
  <c r="H37" i="15"/>
  <c r="I37" i="15"/>
  <c r="I36" i="15"/>
  <c r="H36" i="15"/>
  <c r="I35" i="15"/>
  <c r="H35" i="15"/>
  <c r="I34" i="15"/>
  <c r="H34" i="15"/>
  <c r="I33" i="15"/>
  <c r="H33" i="15"/>
  <c r="H32" i="15"/>
  <c r="I32" i="15"/>
  <c r="I31" i="15"/>
  <c r="H31" i="15"/>
  <c r="H30" i="15"/>
  <c r="I30" i="15"/>
  <c r="H29" i="15"/>
  <c r="I29" i="15"/>
  <c r="H28" i="15"/>
  <c r="I28" i="15"/>
  <c r="I27" i="15"/>
  <c r="H27" i="15"/>
  <c r="V76" i="18"/>
  <c r="V14" i="16"/>
  <c r="V49" i="16"/>
  <c r="V64" i="16"/>
  <c r="V35" i="16"/>
  <c r="V28" i="16"/>
  <c r="V62" i="16"/>
  <c r="V16" i="16"/>
  <c r="V50" i="16"/>
  <c r="W43" i="17"/>
  <c r="W26" i="17"/>
  <c r="W50" i="17"/>
  <c r="W17" i="17"/>
  <c r="W53" i="17"/>
  <c r="W12" i="17"/>
  <c r="W51" i="17"/>
  <c r="W40" i="17"/>
  <c r="W54" i="17"/>
  <c r="W38" i="17"/>
  <c r="W36" i="17"/>
  <c r="W13" i="17"/>
  <c r="W23" i="17"/>
  <c r="W32" i="17"/>
  <c r="W8" i="17"/>
  <c r="W20" i="17"/>
  <c r="W30" i="17"/>
  <c r="W39" i="17"/>
  <c r="W10" i="17"/>
  <c r="W46" i="17"/>
  <c r="W7" i="17"/>
  <c r="W31" i="17"/>
  <c r="W4" i="17"/>
  <c r="W6" i="17"/>
  <c r="W5" i="17"/>
  <c r="W41" i="17"/>
  <c r="W21" i="17"/>
  <c r="W24" i="17"/>
  <c r="W55" i="17"/>
  <c r="W27" i="17"/>
  <c r="W3" i="17"/>
  <c r="W34" i="17"/>
  <c r="W47" i="17"/>
  <c r="W15" i="17"/>
  <c r="W33" i="17"/>
  <c r="W42" i="17"/>
  <c r="W9" i="17"/>
  <c r="W29" i="17"/>
  <c r="W22" i="17"/>
  <c r="W28" i="17"/>
  <c r="W16" i="17"/>
  <c r="W48" i="17"/>
  <c r="W35" i="17"/>
  <c r="W45" i="17"/>
  <c r="W18" i="17"/>
  <c r="W44" i="17"/>
  <c r="W37" i="17"/>
  <c r="W25" i="17"/>
  <c r="W14" i="17"/>
  <c r="W52" i="17"/>
  <c r="W19" i="17"/>
  <c r="W11" i="17"/>
  <c r="W49" i="17"/>
  <c r="V54" i="18"/>
  <c r="V21" i="18"/>
  <c r="V65" i="18"/>
  <c r="V6" i="18"/>
  <c r="V3" i="18"/>
  <c r="V22" i="18"/>
  <c r="V75" i="18"/>
  <c r="V77" i="18"/>
  <c r="V10" i="18"/>
  <c r="V59" i="18"/>
  <c r="V64" i="18"/>
  <c r="V29" i="16"/>
  <c r="V60" i="16"/>
  <c r="V57" i="16"/>
  <c r="V65" i="16"/>
  <c r="V22" i="16"/>
  <c r="V4" i="16"/>
  <c r="V51" i="16"/>
  <c r="V12" i="16"/>
  <c r="V55" i="18"/>
  <c r="V30" i="18"/>
  <c r="V13" i="18"/>
  <c r="V12" i="18"/>
  <c r="V43" i="18"/>
  <c r="V7" i="18"/>
  <c r="V28" i="18"/>
  <c r="V54" i="16"/>
  <c r="V66" i="16"/>
  <c r="V36" i="16"/>
  <c r="V21" i="16"/>
  <c r="V42" i="16"/>
  <c r="V47" i="16"/>
  <c r="V59" i="16"/>
  <c r="V41" i="16"/>
  <c r="V78" i="18"/>
  <c r="V33" i="18"/>
  <c r="V73" i="18"/>
  <c r="V8" i="18"/>
  <c r="V47" i="18"/>
  <c r="V52" i="18"/>
  <c r="V14" i="18"/>
  <c r="V36" i="18"/>
  <c r="V72" i="18"/>
  <c r="V51" i="18"/>
  <c r="V18" i="16"/>
  <c r="V40" i="16"/>
  <c r="V34" i="16"/>
  <c r="V58" i="16"/>
  <c r="V23" i="16"/>
  <c r="V9" i="16"/>
  <c r="V43" i="16"/>
  <c r="V26" i="16"/>
  <c r="V27" i="18"/>
  <c r="V53" i="18"/>
  <c r="V50" i="18"/>
  <c r="V11" i="18"/>
  <c r="V5" i="18"/>
  <c r="V70" i="18"/>
  <c r="V35" i="18"/>
  <c r="V25" i="18"/>
  <c r="V66" i="18"/>
  <c r="V31" i="18"/>
  <c r="V31" i="16"/>
  <c r="V24" i="16"/>
  <c r="V37" i="16"/>
  <c r="V33" i="16"/>
  <c r="V56" i="16"/>
  <c r="V20" i="16"/>
  <c r="V3" i="16"/>
  <c r="V32" i="16"/>
  <c r="V68" i="18"/>
  <c r="V41" i="18"/>
  <c r="V24" i="18"/>
  <c r="V18" i="18"/>
  <c r="V57" i="18"/>
  <c r="V74" i="18"/>
  <c r="V37" i="18"/>
  <c r="V38" i="18"/>
  <c r="V62" i="18"/>
  <c r="V67" i="18"/>
  <c r="V63" i="16"/>
  <c r="V55" i="16"/>
  <c r="V25" i="16"/>
  <c r="V46" i="16"/>
  <c r="V52" i="16"/>
  <c r="V61" i="16"/>
  <c r="V5" i="16"/>
  <c r="V19" i="16"/>
  <c r="H26" i="15"/>
  <c r="I26" i="15"/>
  <c r="V39" i="18"/>
  <c r="V20" i="18"/>
  <c r="V29" i="18"/>
  <c r="V16" i="18"/>
  <c r="V71" i="18"/>
  <c r="V61" i="18"/>
  <c r="V46" i="18"/>
  <c r="V58" i="18"/>
  <c r="V19" i="18"/>
  <c r="D48" i="1"/>
  <c r="I33" i="1"/>
  <c r="D33" i="1"/>
  <c r="I18" i="1"/>
  <c r="V30" i="16"/>
  <c r="V7" i="16"/>
  <c r="V17" i="16"/>
  <c r="V27" i="16"/>
  <c r="V39" i="16"/>
  <c r="V11" i="16"/>
  <c r="V38" i="16"/>
  <c r="V10" i="16"/>
  <c r="V26" i="18"/>
  <c r="V40" i="18"/>
  <c r="V56" i="18"/>
  <c r="V34" i="18"/>
  <c r="V15" i="18"/>
  <c r="V9" i="18"/>
  <c r="V69" i="18"/>
  <c r="V48" i="18"/>
  <c r="V45" i="18"/>
  <c r="V8" i="16"/>
  <c r="V15" i="16"/>
  <c r="V53" i="16"/>
  <c r="V6" i="16"/>
  <c r="V44" i="16"/>
  <c r="V45" i="16"/>
  <c r="V48" i="16"/>
  <c r="V13" i="16"/>
  <c r="V17" i="18"/>
  <c r="V4" i="18"/>
  <c r="V60" i="18"/>
  <c r="V32" i="18"/>
  <c r="V23" i="18"/>
  <c r="V42" i="18"/>
  <c r="V63" i="18"/>
  <c r="V49" i="18"/>
  <c r="V44" i="18"/>
  <c r="Y18" i="14"/>
  <c r="Z18" i="14"/>
  <c r="AA18" i="14"/>
  <c r="W18" i="14"/>
  <c r="X18" i="14"/>
  <c r="X86" i="14"/>
  <c r="Y86" i="14"/>
  <c r="AA86" i="14"/>
  <c r="Z86" i="14"/>
  <c r="W86" i="14"/>
  <c r="W43" i="14"/>
  <c r="X43" i="14"/>
  <c r="AA43" i="14"/>
  <c r="Y43" i="14"/>
  <c r="Z43" i="14"/>
  <c r="X111" i="14"/>
  <c r="Y111" i="14"/>
  <c r="AA111" i="14"/>
  <c r="Z111" i="14"/>
  <c r="W111" i="14"/>
  <c r="W68" i="14"/>
  <c r="X68" i="14"/>
  <c r="Y68" i="14"/>
  <c r="AA68" i="14"/>
  <c r="Z68" i="14"/>
  <c r="W25" i="14"/>
  <c r="X25" i="14"/>
  <c r="Y25" i="14"/>
  <c r="Z25" i="14"/>
  <c r="AA25" i="14"/>
  <c r="Z93" i="14"/>
  <c r="AA93" i="14"/>
  <c r="X93" i="14"/>
  <c r="W93" i="14"/>
  <c r="Y93" i="14"/>
  <c r="Y50" i="14"/>
  <c r="Z50" i="14"/>
  <c r="W50" i="14"/>
  <c r="X50" i="14"/>
  <c r="AA50" i="14"/>
  <c r="X7" i="14"/>
  <c r="Y7" i="14"/>
  <c r="Z7" i="14"/>
  <c r="W7" i="14"/>
  <c r="AA7" i="14"/>
  <c r="Y75" i="14"/>
  <c r="W75" i="14"/>
  <c r="Z75" i="14"/>
  <c r="AA75" i="14"/>
  <c r="X75" i="14"/>
  <c r="W73" i="14"/>
  <c r="Y73" i="14"/>
  <c r="Z73" i="14"/>
  <c r="AA73" i="14"/>
  <c r="X73" i="14"/>
  <c r="AA32" i="14"/>
  <c r="Y32" i="14"/>
  <c r="Z32" i="14"/>
  <c r="W32" i="14"/>
  <c r="X32" i="14"/>
  <c r="AA96" i="14"/>
  <c r="Z96" i="14"/>
  <c r="W96" i="14"/>
  <c r="Y96" i="14"/>
  <c r="X96" i="14"/>
  <c r="W36" i="14"/>
  <c r="X36" i="14"/>
  <c r="Y36" i="14"/>
  <c r="Z36" i="14"/>
  <c r="AA36" i="14"/>
  <c r="Y106" i="14"/>
  <c r="Z106" i="14"/>
  <c r="W106" i="14"/>
  <c r="AA106" i="14"/>
  <c r="X106" i="14"/>
  <c r="Z69" i="14"/>
  <c r="AA69" i="14"/>
  <c r="W69" i="14"/>
  <c r="X69" i="14"/>
  <c r="Y69" i="14"/>
  <c r="Z101" i="14"/>
  <c r="AA101" i="14"/>
  <c r="W101" i="14"/>
  <c r="X101" i="14"/>
  <c r="Y101" i="14"/>
  <c r="W108" i="14"/>
  <c r="X108" i="14"/>
  <c r="AA108" i="14"/>
  <c r="Y108" i="14"/>
  <c r="Z108" i="14"/>
  <c r="W14" i="14"/>
  <c r="Z14" i="14"/>
  <c r="AA14" i="14"/>
  <c r="X14" i="14"/>
  <c r="Y14" i="14"/>
  <c r="AA112" i="14"/>
  <c r="X112" i="14"/>
  <c r="Y112" i="14"/>
  <c r="W112" i="14"/>
  <c r="Z112" i="14"/>
  <c r="Y82" i="14"/>
  <c r="Z82" i="14"/>
  <c r="W82" i="14"/>
  <c r="X82" i="14"/>
  <c r="AA82" i="14"/>
  <c r="X39" i="14"/>
  <c r="Y39" i="14"/>
  <c r="Z39" i="14"/>
  <c r="W39" i="14"/>
  <c r="AA39" i="14"/>
  <c r="Y107" i="14"/>
  <c r="Z107" i="14"/>
  <c r="AA107" i="14"/>
  <c r="W107" i="14"/>
  <c r="X107" i="14"/>
  <c r="AA80" i="14"/>
  <c r="Y80" i="14"/>
  <c r="Z80" i="14"/>
  <c r="W80" i="14"/>
  <c r="X80" i="14"/>
  <c r="Z21" i="14"/>
  <c r="AA21" i="14"/>
  <c r="X21" i="14"/>
  <c r="W21" i="14"/>
  <c r="Y21" i="14"/>
  <c r="W97" i="14"/>
  <c r="X97" i="14"/>
  <c r="Y97" i="14"/>
  <c r="AA97" i="14"/>
  <c r="Z97" i="14"/>
  <c r="W46" i="14"/>
  <c r="X46" i="14"/>
  <c r="Y46" i="14"/>
  <c r="Z46" i="14"/>
  <c r="AA46" i="14"/>
  <c r="X71" i="14"/>
  <c r="Y71" i="14"/>
  <c r="W71" i="14"/>
  <c r="Z71" i="14"/>
  <c r="AA71" i="14"/>
  <c r="W28" i="14"/>
  <c r="X28" i="14"/>
  <c r="Y28" i="14"/>
  <c r="Z28" i="14"/>
  <c r="AA28" i="14"/>
  <c r="Y66" i="14"/>
  <c r="Z66" i="14"/>
  <c r="W66" i="14"/>
  <c r="AA66" i="14"/>
  <c r="X66" i="14"/>
  <c r="Z19" i="14"/>
  <c r="AA19" i="14"/>
  <c r="W19" i="14"/>
  <c r="X19" i="14"/>
  <c r="Y19" i="14"/>
  <c r="AA83" i="14"/>
  <c r="Y83" i="14"/>
  <c r="Z83" i="14"/>
  <c r="W83" i="14"/>
  <c r="X83" i="14"/>
  <c r="W70" i="14"/>
  <c r="X70" i="14"/>
  <c r="Y70" i="14"/>
  <c r="AA70" i="14"/>
  <c r="Z70" i="14"/>
  <c r="Z13" i="14"/>
  <c r="AA13" i="14"/>
  <c r="X13" i="14"/>
  <c r="W13" i="14"/>
  <c r="Y13" i="14"/>
  <c r="AA8" i="14"/>
  <c r="W8" i="14"/>
  <c r="X8" i="14"/>
  <c r="Y8" i="14"/>
  <c r="Z8" i="14"/>
  <c r="W4" i="14"/>
  <c r="X4" i="14"/>
  <c r="Y4" i="14"/>
  <c r="Z4" i="14"/>
  <c r="AA4" i="14"/>
  <c r="X35" i="14"/>
  <c r="Y35" i="14"/>
  <c r="Z35" i="14"/>
  <c r="AA35" i="14"/>
  <c r="W35" i="14"/>
  <c r="X103" i="14"/>
  <c r="Y103" i="14"/>
  <c r="W103" i="14"/>
  <c r="Z103" i="14"/>
  <c r="AA103" i="14"/>
  <c r="W60" i="14"/>
  <c r="X60" i="14"/>
  <c r="Z60" i="14"/>
  <c r="AA60" i="14"/>
  <c r="Y60" i="14"/>
  <c r="AA88" i="14"/>
  <c r="X88" i="14"/>
  <c r="Y88" i="14"/>
  <c r="Z88" i="14"/>
  <c r="W88" i="14"/>
  <c r="Z85" i="14"/>
  <c r="AA85" i="14"/>
  <c r="W85" i="14"/>
  <c r="X85" i="14"/>
  <c r="Y85" i="14"/>
  <c r="Y42" i="14"/>
  <c r="Z42" i="14"/>
  <c r="AA42" i="14"/>
  <c r="W42" i="14"/>
  <c r="X42" i="14"/>
  <c r="W110" i="14"/>
  <c r="Z110" i="14"/>
  <c r="X110" i="14"/>
  <c r="Y110" i="14"/>
  <c r="AA110" i="14"/>
  <c r="W67" i="14"/>
  <c r="X67" i="14"/>
  <c r="Y67" i="14"/>
  <c r="Z67" i="14"/>
  <c r="AA67" i="14"/>
  <c r="W41" i="14"/>
  <c r="X41" i="14"/>
  <c r="AA41" i="14"/>
  <c r="Y41" i="14"/>
  <c r="Z41" i="14"/>
  <c r="W92" i="14"/>
  <c r="X92" i="14"/>
  <c r="Z92" i="14"/>
  <c r="AA92" i="14"/>
  <c r="Y92" i="14"/>
  <c r="W100" i="14"/>
  <c r="X100" i="14"/>
  <c r="Y100" i="14"/>
  <c r="Z100" i="14"/>
  <c r="AA100" i="14"/>
  <c r="Z53" i="14"/>
  <c r="AA53" i="14"/>
  <c r="W53" i="14"/>
  <c r="Y53" i="14"/>
  <c r="X53" i="14"/>
  <c r="W6" i="14"/>
  <c r="AA6" i="14"/>
  <c r="Y6" i="14"/>
  <c r="X6" i="14"/>
  <c r="Z6" i="14"/>
  <c r="W81" i="14"/>
  <c r="AA81" i="14"/>
  <c r="X81" i="14"/>
  <c r="Y81" i="14"/>
  <c r="Z81" i="14"/>
  <c r="W38" i="14"/>
  <c r="X38" i="14"/>
  <c r="Y38" i="14"/>
  <c r="Z38" i="14"/>
  <c r="AA38" i="14"/>
  <c r="Y26" i="14"/>
  <c r="Z26" i="14"/>
  <c r="AA26" i="14"/>
  <c r="W26" i="14"/>
  <c r="X26" i="14"/>
  <c r="Y58" i="14"/>
  <c r="Z58" i="14"/>
  <c r="X58" i="14"/>
  <c r="AA58" i="14"/>
  <c r="W58" i="14"/>
  <c r="W113" i="14"/>
  <c r="AA113" i="14"/>
  <c r="Y113" i="14"/>
  <c r="X113" i="14"/>
  <c r="Z113" i="14"/>
  <c r="Y90" i="14"/>
  <c r="Z90" i="14"/>
  <c r="X90" i="14"/>
  <c r="AA90" i="14"/>
  <c r="W90" i="14"/>
  <c r="W99" i="14"/>
  <c r="Z99" i="14"/>
  <c r="X99" i="14"/>
  <c r="Y99" i="14"/>
  <c r="AA99" i="14"/>
  <c r="AA48" i="14"/>
  <c r="W48" i="14"/>
  <c r="Y48" i="14"/>
  <c r="X48" i="14"/>
  <c r="Z48" i="14"/>
  <c r="W65" i="14"/>
  <c r="X65" i="14"/>
  <c r="Y65" i="14"/>
  <c r="Z65" i="14"/>
  <c r="AA65" i="14"/>
  <c r="X63" i="14"/>
  <c r="Y63" i="14"/>
  <c r="W63" i="14"/>
  <c r="Z63" i="14"/>
  <c r="AA63" i="14"/>
  <c r="W20" i="14"/>
  <c r="X20" i="14"/>
  <c r="Y20" i="14"/>
  <c r="Z20" i="14"/>
  <c r="AA20" i="14"/>
  <c r="W49" i="14"/>
  <c r="AA49" i="14"/>
  <c r="X49" i="14"/>
  <c r="Z49" i="14"/>
  <c r="Y49" i="14"/>
  <c r="Z45" i="14"/>
  <c r="AA45" i="14"/>
  <c r="X45" i="14"/>
  <c r="Y45" i="14"/>
  <c r="W45" i="14"/>
  <c r="X23" i="14"/>
  <c r="Y23" i="14"/>
  <c r="Z23" i="14"/>
  <c r="W23" i="14"/>
  <c r="AA23" i="14"/>
  <c r="X87" i="14"/>
  <c r="Y87" i="14"/>
  <c r="W87" i="14"/>
  <c r="Z87" i="14"/>
  <c r="AA87" i="14"/>
  <c r="W105" i="14"/>
  <c r="Y105" i="14"/>
  <c r="Z105" i="14"/>
  <c r="AA105" i="14"/>
  <c r="X105" i="14"/>
  <c r="Y10" i="14"/>
  <c r="Z10" i="14"/>
  <c r="AA10" i="14"/>
  <c r="W10" i="14"/>
  <c r="X10" i="14"/>
  <c r="W76" i="14"/>
  <c r="X76" i="14"/>
  <c r="Z76" i="14"/>
  <c r="AA76" i="14"/>
  <c r="Y76" i="14"/>
  <c r="AA40" i="14"/>
  <c r="X40" i="14"/>
  <c r="Y40" i="14"/>
  <c r="Z40" i="14"/>
  <c r="W40" i="14"/>
  <c r="W52" i="14"/>
  <c r="X52" i="14"/>
  <c r="Z52" i="14"/>
  <c r="AA52" i="14"/>
  <c r="Y52" i="14"/>
  <c r="AA56" i="14"/>
  <c r="X56" i="14"/>
  <c r="Y56" i="14"/>
  <c r="Z56" i="14"/>
  <c r="W56" i="14"/>
  <c r="Z77" i="14"/>
  <c r="AA77" i="14"/>
  <c r="Y77" i="14"/>
  <c r="W77" i="14"/>
  <c r="X77" i="14"/>
  <c r="Y34" i="14"/>
  <c r="Z34" i="14"/>
  <c r="AA34" i="14"/>
  <c r="W34" i="14"/>
  <c r="X34" i="14"/>
  <c r="X102" i="14"/>
  <c r="Z102" i="14"/>
  <c r="AA102" i="14"/>
  <c r="W102" i="14"/>
  <c r="Y102" i="14"/>
  <c r="X59" i="14"/>
  <c r="Y59" i="14"/>
  <c r="W59" i="14"/>
  <c r="Z59" i="14"/>
  <c r="AA59" i="14"/>
  <c r="W9" i="14"/>
  <c r="X9" i="14"/>
  <c r="Z9" i="14"/>
  <c r="AA9" i="14"/>
  <c r="Y9" i="14"/>
  <c r="W84" i="14"/>
  <c r="X84" i="14"/>
  <c r="Z84" i="14"/>
  <c r="Y84" i="14"/>
  <c r="AA84" i="14"/>
  <c r="W89" i="14"/>
  <c r="X89" i="14"/>
  <c r="Y89" i="14"/>
  <c r="Z89" i="14"/>
  <c r="AA89" i="14"/>
  <c r="Z109" i="14"/>
  <c r="AA109" i="14"/>
  <c r="Y109" i="14"/>
  <c r="W109" i="14"/>
  <c r="X109" i="14"/>
  <c r="AA24" i="14"/>
  <c r="Z24" i="14"/>
  <c r="W24" i="14"/>
  <c r="X24" i="14"/>
  <c r="Y24" i="14"/>
  <c r="AA64" i="14"/>
  <c r="Z64" i="14"/>
  <c r="W64" i="14"/>
  <c r="X64" i="14"/>
  <c r="Y64" i="14"/>
  <c r="AA104" i="14"/>
  <c r="X104" i="14"/>
  <c r="W104" i="14"/>
  <c r="Y104" i="14"/>
  <c r="Z104" i="14"/>
  <c r="W44" i="14"/>
  <c r="X44" i="14"/>
  <c r="Y44" i="14"/>
  <c r="Z44" i="14"/>
  <c r="AA44" i="14"/>
  <c r="AA51" i="14"/>
  <c r="W51" i="14"/>
  <c r="Y51" i="14"/>
  <c r="X51" i="14"/>
  <c r="Z51" i="14"/>
  <c r="W57" i="14"/>
  <c r="Y57" i="14"/>
  <c r="X57" i="14"/>
  <c r="Z57" i="14"/>
  <c r="AA57" i="14"/>
  <c r="Z61" i="14"/>
  <c r="AA61" i="14"/>
  <c r="W61" i="14"/>
  <c r="X61" i="14"/>
  <c r="Y61" i="14"/>
  <c r="W22" i="14"/>
  <c r="Y22" i="14"/>
  <c r="Z22" i="14"/>
  <c r="AA22" i="14"/>
  <c r="X22" i="14"/>
  <c r="X54" i="14"/>
  <c r="Y54" i="14"/>
  <c r="W54" i="14"/>
  <c r="Z54" i="14"/>
  <c r="AA54" i="14"/>
  <c r="X79" i="14"/>
  <c r="Y79" i="14"/>
  <c r="AA79" i="14"/>
  <c r="Z79" i="14"/>
  <c r="W79" i="14"/>
  <c r="AA16" i="14"/>
  <c r="Z16" i="14"/>
  <c r="W16" i="14"/>
  <c r="X16" i="14"/>
  <c r="Y16" i="14"/>
  <c r="Z5" i="14"/>
  <c r="AA5" i="14"/>
  <c r="W5" i="14"/>
  <c r="Y5" i="14"/>
  <c r="X5" i="14"/>
  <c r="W33" i="14"/>
  <c r="X33" i="14"/>
  <c r="Y33" i="14"/>
  <c r="Z33" i="14"/>
  <c r="AA33" i="14"/>
  <c r="W30" i="14"/>
  <c r="X30" i="14"/>
  <c r="Z30" i="14"/>
  <c r="AA30" i="14"/>
  <c r="Y30" i="14"/>
  <c r="Y98" i="14"/>
  <c r="Z98" i="14"/>
  <c r="X98" i="14"/>
  <c r="AA98" i="14"/>
  <c r="W98" i="14"/>
  <c r="X55" i="14"/>
  <c r="Y55" i="14"/>
  <c r="Z55" i="14"/>
  <c r="W55" i="14"/>
  <c r="AA55" i="14"/>
  <c r="W12" i="14"/>
  <c r="X12" i="14"/>
  <c r="Y12" i="14"/>
  <c r="Z12" i="14"/>
  <c r="AA12" i="14"/>
  <c r="W17" i="14"/>
  <c r="X17" i="14"/>
  <c r="Y17" i="14"/>
  <c r="Z17" i="14"/>
  <c r="AA17" i="14"/>
  <c r="Z37" i="14"/>
  <c r="AA37" i="14"/>
  <c r="Y37" i="14"/>
  <c r="W37" i="14"/>
  <c r="X37" i="14"/>
  <c r="AA72" i="14"/>
  <c r="W72" i="14"/>
  <c r="X72" i="14"/>
  <c r="Y72" i="14"/>
  <c r="Z72" i="14"/>
  <c r="Z62" i="14"/>
  <c r="AA62" i="14"/>
  <c r="X62" i="14"/>
  <c r="W62" i="14"/>
  <c r="Y62" i="14"/>
  <c r="Y74" i="14"/>
  <c r="Z74" i="14"/>
  <c r="W74" i="14"/>
  <c r="AA74" i="14"/>
  <c r="X74" i="14"/>
  <c r="Y27" i="14"/>
  <c r="Z27" i="14"/>
  <c r="W27" i="14"/>
  <c r="X27" i="14"/>
  <c r="AA27" i="14"/>
  <c r="W91" i="14"/>
  <c r="X91" i="14"/>
  <c r="Y91" i="14"/>
  <c r="Z91" i="14"/>
  <c r="AA91" i="14"/>
  <c r="W78" i="14"/>
  <c r="X78" i="14"/>
  <c r="AA78" i="14"/>
  <c r="Y78" i="14"/>
  <c r="Z78" i="14"/>
  <c r="Z94" i="14"/>
  <c r="X94" i="14"/>
  <c r="Y94" i="14"/>
  <c r="AA94" i="14"/>
  <c r="W94" i="14"/>
  <c r="X15" i="14"/>
  <c r="Y15" i="14"/>
  <c r="Z15" i="14"/>
  <c r="W15" i="14"/>
  <c r="AA15" i="14"/>
  <c r="X31" i="14"/>
  <c r="Y31" i="14"/>
  <c r="Z31" i="14"/>
  <c r="AA31" i="14"/>
  <c r="W31" i="14"/>
  <c r="X47" i="14"/>
  <c r="Y47" i="14"/>
  <c r="AA47" i="14"/>
  <c r="W47" i="14"/>
  <c r="Z47" i="14"/>
  <c r="Z29" i="14"/>
  <c r="AA29" i="14"/>
  <c r="W29" i="14"/>
  <c r="Y29" i="14"/>
  <c r="X29" i="14"/>
  <c r="AA11" i="14"/>
  <c r="X11" i="14"/>
  <c r="W11" i="14"/>
  <c r="Y11" i="14"/>
  <c r="Z11" i="14"/>
  <c r="X95" i="14"/>
  <c r="Y95" i="14"/>
  <c r="AA95" i="14"/>
  <c r="W95" i="14"/>
  <c r="Z95" i="14"/>
  <c r="J43" i="15"/>
  <c r="AB12" i="17"/>
  <c r="AA12" i="17"/>
  <c r="Y12" i="17"/>
  <c r="Z12" i="17"/>
  <c r="X12" i="17"/>
  <c r="Y32" i="17"/>
  <c r="AA32" i="17"/>
  <c r="Z32" i="17"/>
  <c r="AB32" i="17"/>
  <c r="X32" i="17"/>
  <c r="Z31" i="17"/>
  <c r="X31" i="17"/>
  <c r="AA31" i="17"/>
  <c r="AB31" i="17"/>
  <c r="Y31" i="17"/>
  <c r="AA27" i="17"/>
  <c r="X27" i="17"/>
  <c r="AB27" i="17"/>
  <c r="Y27" i="17"/>
  <c r="Z27" i="17"/>
  <c r="AB29" i="17"/>
  <c r="Y29" i="17"/>
  <c r="AA29" i="17"/>
  <c r="Z29" i="17"/>
  <c r="X29" i="17"/>
  <c r="AA44" i="17"/>
  <c r="AB44" i="17"/>
  <c r="Y44" i="17"/>
  <c r="X44" i="17"/>
  <c r="Z44" i="17"/>
  <c r="J32" i="15"/>
  <c r="Z46" i="17"/>
  <c r="Y46" i="17"/>
  <c r="AA46" i="17"/>
  <c r="X46" i="17"/>
  <c r="AB46" i="17"/>
  <c r="Z11" i="17"/>
  <c r="X11" i="17"/>
  <c r="AB11" i="17"/>
  <c r="AA11" i="17"/>
  <c r="Y11" i="17"/>
  <c r="J47" i="15"/>
  <c r="J39" i="15"/>
  <c r="J35" i="15"/>
  <c r="J31" i="15"/>
  <c r="J27" i="15"/>
  <c r="X51" i="17"/>
  <c r="AA51" i="17"/>
  <c r="Z51" i="17"/>
  <c r="Y51" i="17"/>
  <c r="AB51" i="17"/>
  <c r="AB8" i="17"/>
  <c r="Z8" i="17"/>
  <c r="Y8" i="17"/>
  <c r="AA8" i="17"/>
  <c r="X8" i="17"/>
  <c r="AA4" i="17"/>
  <c r="Z4" i="17"/>
  <c r="Y4" i="17"/>
  <c r="X4" i="17"/>
  <c r="AB4" i="17"/>
  <c r="AA3" i="17"/>
  <c r="Z3" i="17"/>
  <c r="AB3" i="17"/>
  <c r="Y3" i="17"/>
  <c r="X3" i="17"/>
  <c r="Y22" i="17"/>
  <c r="Z22" i="17"/>
  <c r="AB22" i="17"/>
  <c r="AA22" i="17"/>
  <c r="X22" i="17"/>
  <c r="Z37" i="17"/>
  <c r="X37" i="17"/>
  <c r="AB37" i="17"/>
  <c r="AA37" i="17"/>
  <c r="Y37" i="17"/>
  <c r="J26" i="15"/>
  <c r="Z13" i="17"/>
  <c r="AB13" i="17"/>
  <c r="Y13" i="17"/>
  <c r="X13" i="17"/>
  <c r="AA13" i="17"/>
  <c r="Z45" i="17"/>
  <c r="X45" i="17"/>
  <c r="AA45" i="17"/>
  <c r="AB45" i="17"/>
  <c r="Y45" i="17"/>
  <c r="W3" i="14"/>
  <c r="AA3" i="14"/>
  <c r="X3" i="14"/>
  <c r="Y3" i="14"/>
  <c r="Z3" i="14"/>
  <c r="J46" i="15"/>
  <c r="J42" i="15"/>
  <c r="J30" i="15"/>
  <c r="Z40" i="17"/>
  <c r="X40" i="17"/>
  <c r="AB40" i="17"/>
  <c r="Y40" i="17"/>
  <c r="AA40" i="17"/>
  <c r="AA20" i="17"/>
  <c r="X20" i="17"/>
  <c r="Z20" i="17"/>
  <c r="Y20" i="17"/>
  <c r="AB20" i="17"/>
  <c r="Z6" i="17"/>
  <c r="AA6" i="17"/>
  <c r="X6" i="17"/>
  <c r="Y6" i="17"/>
  <c r="AB6" i="17"/>
  <c r="AB34" i="17"/>
  <c r="X34" i="17"/>
  <c r="Y34" i="17"/>
  <c r="Z34" i="17"/>
  <c r="AA34" i="17"/>
  <c r="Z28" i="17"/>
  <c r="Y28" i="17"/>
  <c r="X28" i="17"/>
  <c r="AA28" i="17"/>
  <c r="AB28" i="17"/>
  <c r="Z25" i="17"/>
  <c r="Y25" i="17"/>
  <c r="AB25" i="17"/>
  <c r="X25" i="17"/>
  <c r="AA25" i="17"/>
  <c r="J40" i="15"/>
  <c r="X24" i="17"/>
  <c r="Y24" i="17"/>
  <c r="AB24" i="17"/>
  <c r="AA24" i="17"/>
  <c r="Z24" i="17"/>
  <c r="J38" i="15"/>
  <c r="J34" i="15"/>
  <c r="Y43" i="17"/>
  <c r="AB43" i="17"/>
  <c r="X43" i="17"/>
  <c r="AA43" i="17"/>
  <c r="Z43" i="17"/>
  <c r="AA54" i="17"/>
  <c r="AB54" i="17"/>
  <c r="Y54" i="17"/>
  <c r="X54" i="17"/>
  <c r="Z54" i="17"/>
  <c r="Y30" i="17"/>
  <c r="AA30" i="17"/>
  <c r="X30" i="17"/>
  <c r="AB30" i="17"/>
  <c r="Z30" i="17"/>
  <c r="Y5" i="17"/>
  <c r="AA5" i="17"/>
  <c r="AB5" i="17"/>
  <c r="Z5" i="17"/>
  <c r="X5" i="17"/>
  <c r="AA47" i="17"/>
  <c r="Y47" i="17"/>
  <c r="Z47" i="17"/>
  <c r="X47" i="17"/>
  <c r="AB47" i="17"/>
  <c r="Z16" i="17"/>
  <c r="X16" i="17"/>
  <c r="AA16" i="17"/>
  <c r="AB16" i="17"/>
  <c r="Y16" i="17"/>
  <c r="Y14" i="17"/>
  <c r="Z14" i="17"/>
  <c r="AB14" i="17"/>
  <c r="AA14" i="17"/>
  <c r="X14" i="17"/>
  <c r="J44" i="15"/>
  <c r="AB17" i="17"/>
  <c r="AA17" i="17"/>
  <c r="Z17" i="17"/>
  <c r="X17" i="17"/>
  <c r="Y17" i="17"/>
  <c r="X42" i="17"/>
  <c r="AB42" i="17"/>
  <c r="Z42" i="17"/>
  <c r="Y42" i="17"/>
  <c r="AA42" i="17"/>
  <c r="J45" i="15"/>
  <c r="J37" i="15"/>
  <c r="J29" i="15"/>
  <c r="X26" i="17"/>
  <c r="Y26" i="17"/>
  <c r="AB26" i="17"/>
  <c r="AA26" i="17"/>
  <c r="Z26" i="17"/>
  <c r="X38" i="17"/>
  <c r="Y38" i="17"/>
  <c r="AA38" i="17"/>
  <c r="AB38" i="17"/>
  <c r="Z38" i="17"/>
  <c r="AA39" i="17"/>
  <c r="AB39" i="17"/>
  <c r="Z39" i="17"/>
  <c r="Y39" i="17"/>
  <c r="X39" i="17"/>
  <c r="Y41" i="17"/>
  <c r="Z41" i="17"/>
  <c r="AA41" i="17"/>
  <c r="AB41" i="17"/>
  <c r="X41" i="17"/>
  <c r="AB15" i="17"/>
  <c r="Z15" i="17"/>
  <c r="X15" i="17"/>
  <c r="Y15" i="17"/>
  <c r="AA15" i="17"/>
  <c r="Y48" i="17"/>
  <c r="AA48" i="17"/>
  <c r="Z48" i="17"/>
  <c r="X48" i="17"/>
  <c r="AB48" i="17"/>
  <c r="AB52" i="17"/>
  <c r="X52" i="17"/>
  <c r="AA52" i="17"/>
  <c r="Y52" i="17"/>
  <c r="Z52" i="17"/>
  <c r="J28" i="15"/>
  <c r="J41" i="15"/>
  <c r="J33" i="15"/>
  <c r="X50" i="17"/>
  <c r="AB50" i="17"/>
  <c r="AA50" i="17"/>
  <c r="Z50" i="17"/>
  <c r="Y50" i="17"/>
  <c r="Y36" i="17"/>
  <c r="Z36" i="17"/>
  <c r="X36" i="17"/>
  <c r="AA36" i="17"/>
  <c r="AB36" i="17"/>
  <c r="X10" i="17"/>
  <c r="Y10" i="17"/>
  <c r="AB10" i="17"/>
  <c r="AA10" i="17"/>
  <c r="Z10" i="17"/>
  <c r="X21" i="17"/>
  <c r="Z21" i="17"/>
  <c r="Y21" i="17"/>
  <c r="AB21" i="17"/>
  <c r="AA21" i="17"/>
  <c r="AA33" i="17"/>
  <c r="Z33" i="17"/>
  <c r="X33" i="17"/>
  <c r="Y33" i="17"/>
  <c r="AB33" i="17"/>
  <c r="Y35" i="17"/>
  <c r="AA35" i="17"/>
  <c r="Z35" i="17"/>
  <c r="X35" i="17"/>
  <c r="AB35" i="17"/>
  <c r="AA19" i="17"/>
  <c r="Z19" i="17"/>
  <c r="Y19" i="17"/>
  <c r="X19" i="17"/>
  <c r="AB19" i="17"/>
  <c r="J36" i="15"/>
  <c r="Y53" i="17"/>
  <c r="Z53" i="17"/>
  <c r="AB53" i="17"/>
  <c r="AA53" i="17"/>
  <c r="X53" i="17"/>
  <c r="Y23" i="17"/>
  <c r="Z23" i="17"/>
  <c r="AA23" i="17"/>
  <c r="X23" i="17"/>
  <c r="AB23" i="17"/>
  <c r="Y7" i="17"/>
  <c r="AB7" i="17"/>
  <c r="X7" i="17"/>
  <c r="AA7" i="17"/>
  <c r="Z7" i="17"/>
  <c r="Z55" i="17"/>
  <c r="X55" i="17"/>
  <c r="AA55" i="17"/>
  <c r="Y55" i="17"/>
  <c r="AB55" i="17"/>
  <c r="Y9" i="17"/>
  <c r="X9" i="17"/>
  <c r="AB9" i="17"/>
  <c r="AA9" i="17"/>
  <c r="Z9" i="17"/>
  <c r="Y18" i="17"/>
  <c r="AB18" i="17"/>
  <c r="AA18" i="17"/>
  <c r="Z18" i="17"/>
  <c r="X18" i="17"/>
  <c r="AB49" i="17"/>
  <c r="Y49" i="17"/>
  <c r="Z49" i="17"/>
  <c r="AA49" i="17"/>
  <c r="X49" i="17"/>
  <c r="U95" i="14" l="1"/>
  <c r="U11" i="14"/>
  <c r="U29" i="14"/>
  <c r="U47" i="14"/>
  <c r="U31" i="14"/>
  <c r="U15" i="14"/>
  <c r="U94" i="14"/>
  <c r="U78" i="14"/>
  <c r="U91" i="14"/>
  <c r="U27" i="14"/>
  <c r="U74" i="14"/>
  <c r="U62" i="14"/>
  <c r="U72" i="14"/>
  <c r="U37" i="14"/>
  <c r="U17" i="14"/>
  <c r="U12" i="14"/>
  <c r="U55" i="14"/>
  <c r="U98" i="14"/>
  <c r="U30" i="14"/>
  <c r="U33" i="14"/>
  <c r="U5" i="14"/>
  <c r="U16" i="14"/>
  <c r="U79" i="14"/>
  <c r="U54" i="14"/>
  <c r="U22" i="14"/>
  <c r="U61" i="14"/>
  <c r="U57" i="14"/>
  <c r="U51" i="14"/>
  <c r="U44" i="14"/>
  <c r="U104" i="14"/>
  <c r="U64" i="14"/>
  <c r="U24" i="14"/>
  <c r="U109" i="14"/>
  <c r="U89" i="14"/>
  <c r="U84" i="14"/>
  <c r="U9" i="14"/>
  <c r="U59" i="14"/>
  <c r="U102" i="14"/>
  <c r="U34" i="14"/>
  <c r="U77" i="14"/>
  <c r="U56" i="14"/>
  <c r="U52" i="14"/>
  <c r="U40" i="14"/>
  <c r="U76" i="14"/>
  <c r="U10" i="14"/>
  <c r="U105" i="14"/>
  <c r="U87" i="14"/>
  <c r="U23" i="14"/>
  <c r="U45" i="14"/>
  <c r="U49" i="14"/>
  <c r="U20" i="14"/>
  <c r="U63" i="14"/>
  <c r="U65" i="14"/>
  <c r="U48" i="14"/>
  <c r="U99" i="14"/>
  <c r="U90" i="14"/>
  <c r="U113" i="14"/>
  <c r="U58" i="14"/>
  <c r="U26" i="14"/>
  <c r="U38" i="14"/>
  <c r="U81" i="14"/>
  <c r="U6" i="14"/>
  <c r="U53" i="14"/>
  <c r="U100" i="14"/>
  <c r="U92" i="14"/>
  <c r="U41" i="14"/>
  <c r="U67" i="14"/>
  <c r="U110" i="14"/>
  <c r="U42" i="14"/>
  <c r="U85" i="14"/>
  <c r="U88" i="14"/>
  <c r="U60" i="14"/>
  <c r="U103" i="14"/>
  <c r="U35" i="14"/>
  <c r="U4" i="14"/>
  <c r="U8" i="14"/>
  <c r="U13" i="14"/>
  <c r="U70" i="14"/>
  <c r="U83" i="14"/>
  <c r="U19" i="14"/>
  <c r="U66" i="14"/>
  <c r="U28" i="14"/>
  <c r="U71" i="14"/>
  <c r="U46" i="14"/>
  <c r="U97" i="14"/>
  <c r="U21" i="14"/>
  <c r="U80" i="14"/>
  <c r="U107" i="14"/>
  <c r="U39" i="14"/>
  <c r="U82" i="14"/>
  <c r="U112" i="14"/>
  <c r="U14" i="14"/>
  <c r="U108" i="14"/>
  <c r="U101" i="14"/>
  <c r="U69" i="14"/>
  <c r="U106" i="14"/>
  <c r="U36" i="14"/>
  <c r="U96" i="14"/>
  <c r="U32" i="14"/>
  <c r="U73" i="14"/>
  <c r="U75" i="14"/>
  <c r="U7" i="14"/>
  <c r="U50" i="14"/>
  <c r="U93" i="14"/>
  <c r="U25" i="14"/>
  <c r="U68" i="14"/>
  <c r="U111" i="14"/>
  <c r="U43" i="14"/>
  <c r="U86" i="14"/>
  <c r="U18" i="14"/>
  <c r="V49" i="17"/>
  <c r="V18" i="17"/>
  <c r="V9" i="17"/>
  <c r="V55" i="17"/>
  <c r="V7" i="17"/>
  <c r="V23" i="17"/>
  <c r="V53" i="17"/>
  <c r="M32" i="15"/>
  <c r="V19" i="17"/>
  <c r="V35" i="17"/>
  <c r="V33" i="17"/>
  <c r="V21" i="17"/>
  <c r="V10" i="17"/>
  <c r="V36" i="17"/>
  <c r="V50" i="17"/>
  <c r="M29" i="15"/>
  <c r="M37" i="15"/>
  <c r="M24" i="15"/>
  <c r="V52" i="17"/>
  <c r="V48" i="17"/>
  <c r="V15" i="17"/>
  <c r="V41" i="17"/>
  <c r="V39" i="17"/>
  <c r="V38" i="17"/>
  <c r="V26" i="17"/>
  <c r="M25" i="15"/>
  <c r="M33" i="15"/>
  <c r="M41" i="15"/>
  <c r="V42" i="17"/>
  <c r="V17" i="17"/>
  <c r="M40" i="15"/>
  <c r="V14" i="17"/>
  <c r="V16" i="17"/>
  <c r="V47" i="17"/>
  <c r="V5" i="17"/>
  <c r="V30" i="17"/>
  <c r="V54" i="17"/>
  <c r="V43" i="17"/>
  <c r="M30" i="15"/>
  <c r="M34" i="15"/>
  <c r="V24" i="17"/>
  <c r="M36" i="15"/>
  <c r="V25" i="17"/>
  <c r="V28" i="17"/>
  <c r="V34" i="17"/>
  <c r="V6" i="17"/>
  <c r="V20" i="17"/>
  <c r="V40" i="17"/>
  <c r="M26" i="15"/>
  <c r="M38" i="15"/>
  <c r="M42" i="15"/>
  <c r="U3" i="14"/>
  <c r="V45" i="17"/>
  <c r="V13" i="17"/>
  <c r="M22" i="15"/>
  <c r="V37" i="17"/>
  <c r="V22" i="17"/>
  <c r="V3" i="17"/>
  <c r="V4" i="17"/>
  <c r="V8" i="17"/>
  <c r="V51" i="17"/>
  <c r="M23" i="15"/>
  <c r="M27" i="15"/>
  <c r="M31" i="15"/>
  <c r="M35" i="15"/>
  <c r="M43" i="15"/>
  <c r="V11" i="17"/>
  <c r="V46" i="17"/>
  <c r="M28" i="15"/>
  <c r="V44" i="17"/>
  <c r="V29" i="17"/>
  <c r="V27" i="17"/>
  <c r="V31" i="17"/>
  <c r="V32" i="17"/>
  <c r="V12" i="17"/>
  <c r="M39" i="15"/>
  <c r="T41" i="15"/>
  <c r="N41" i="15"/>
  <c r="S41" i="15"/>
  <c r="O41" i="15"/>
  <c r="N27" i="15"/>
  <c r="S27" i="15"/>
  <c r="T27" i="15"/>
  <c r="O27" i="15"/>
  <c r="S39" i="15"/>
  <c r="N39" i="15"/>
  <c r="O39" i="15"/>
  <c r="T39" i="15"/>
  <c r="O30" i="15"/>
  <c r="S30" i="15"/>
  <c r="N30" i="15"/>
  <c r="T30" i="15"/>
  <c r="T43" i="15"/>
  <c r="O43" i="15"/>
  <c r="N43" i="15"/>
  <c r="S43" i="15"/>
  <c r="N34" i="15"/>
  <c r="O34" i="15"/>
  <c r="T34" i="15"/>
  <c r="S34" i="15"/>
  <c r="S38" i="15"/>
  <c r="O38" i="15"/>
  <c r="T38" i="15"/>
  <c r="N38" i="15"/>
  <c r="T37" i="15"/>
  <c r="N37" i="15"/>
  <c r="S37" i="15"/>
  <c r="O37" i="15"/>
  <c r="O31" i="15"/>
  <c r="S31" i="15"/>
  <c r="N31" i="15"/>
  <c r="T31" i="15"/>
  <c r="N28" i="15"/>
  <c r="T28" i="15"/>
  <c r="S28" i="15"/>
  <c r="O28" i="15"/>
  <c r="W3" i="15" a="1"/>
  <c r="S22" i="15"/>
  <c r="N22" i="15"/>
  <c r="O22" i="15"/>
  <c r="T22" i="15"/>
  <c r="S35" i="15"/>
  <c r="T35" i="15"/>
  <c r="O35" i="15"/>
  <c r="N35" i="15"/>
  <c r="T26" i="15"/>
  <c r="N26" i="15"/>
  <c r="O26" i="15"/>
  <c r="S26" i="15"/>
  <c r="N40" i="15"/>
  <c r="T40" i="15"/>
  <c r="O40" i="15"/>
  <c r="S40" i="15"/>
  <c r="T42" i="15"/>
  <c r="S42" i="15"/>
  <c r="O42" i="15"/>
  <c r="N42" i="15"/>
  <c r="T29" i="15"/>
  <c r="N29" i="15"/>
  <c r="O29" i="15"/>
  <c r="S29" i="15"/>
  <c r="S36" i="15"/>
  <c r="N36" i="15"/>
  <c r="O36" i="15"/>
  <c r="T36" i="15"/>
  <c r="S32" i="15"/>
  <c r="N32" i="15"/>
  <c r="T32" i="15"/>
  <c r="O32" i="15"/>
  <c r="O25" i="15"/>
  <c r="S25" i="15"/>
  <c r="T25" i="15"/>
  <c r="N25" i="15"/>
  <c r="T24" i="15"/>
  <c r="N24" i="15"/>
  <c r="O24" i="15"/>
  <c r="S24" i="15"/>
  <c r="O33" i="15"/>
  <c r="N33" i="15"/>
  <c r="S33" i="15"/>
  <c r="T33" i="15"/>
  <c r="T23" i="15"/>
  <c r="O23" i="15"/>
  <c r="S23" i="15"/>
  <c r="N23" i="15"/>
  <c r="W53" i="15" l="1"/>
  <c r="W85" i="15"/>
  <c r="W6" i="15"/>
  <c r="W42" i="15"/>
  <c r="W27" i="15"/>
  <c r="W69" i="15"/>
  <c r="W63" i="15"/>
  <c r="W30" i="15"/>
  <c r="W71" i="15"/>
  <c r="W68" i="15"/>
  <c r="W51" i="15"/>
  <c r="W44" i="15"/>
  <c r="W70" i="15"/>
  <c r="W16" i="15"/>
  <c r="W66" i="15"/>
  <c r="W23" i="15"/>
  <c r="W20" i="15"/>
  <c r="W21" i="15"/>
  <c r="W12" i="15"/>
  <c r="W49" i="15"/>
  <c r="W84" i="15"/>
  <c r="W77" i="15"/>
  <c r="W64" i="15"/>
  <c r="W81" i="15"/>
  <c r="W37" i="15"/>
  <c r="W4" i="15"/>
  <c r="W31" i="15"/>
  <c r="W32" i="15"/>
  <c r="W22" i="15"/>
  <c r="W13" i="15"/>
  <c r="W33" i="15"/>
  <c r="W65" i="15"/>
  <c r="W48" i="15"/>
  <c r="W78" i="15"/>
  <c r="W83" i="15"/>
  <c r="W24" i="15"/>
  <c r="W54" i="15"/>
  <c r="W28" i="15"/>
  <c r="W25" i="15"/>
  <c r="W52" i="15"/>
  <c r="W76" i="15"/>
  <c r="W75" i="15"/>
  <c r="W40" i="15"/>
  <c r="W45" i="15"/>
  <c r="W73" i="15"/>
  <c r="W67" i="15"/>
  <c r="W39" i="15"/>
  <c r="W79" i="15"/>
  <c r="W72" i="15"/>
  <c r="W5" i="15"/>
  <c r="W55" i="15"/>
  <c r="W88" i="15"/>
  <c r="W41" i="15"/>
  <c r="W47" i="15"/>
  <c r="W7" i="15"/>
  <c r="W74" i="15"/>
  <c r="W19" i="15"/>
  <c r="W36" i="15"/>
  <c r="W15" i="15"/>
  <c r="W80" i="15"/>
  <c r="W50" i="15"/>
  <c r="W3" i="15"/>
  <c r="W34" i="15"/>
  <c r="W87" i="15"/>
  <c r="W58" i="15"/>
  <c r="W10" i="15"/>
  <c r="W9" i="15"/>
  <c r="W8" i="15"/>
  <c r="W82" i="15"/>
  <c r="W62" i="15"/>
  <c r="W17" i="15"/>
  <c r="W86" i="15"/>
  <c r="W61" i="15"/>
  <c r="W38" i="15"/>
  <c r="W59" i="15"/>
  <c r="W26" i="15"/>
  <c r="W11" i="15"/>
  <c r="W56" i="15"/>
  <c r="W46" i="15"/>
  <c r="W18" i="15"/>
  <c r="W14" i="15"/>
  <c r="W60" i="15"/>
  <c r="W35" i="15"/>
  <c r="W29" i="15"/>
  <c r="W43" i="15"/>
  <c r="W57" i="15"/>
  <c r="Z53" i="15"/>
  <c r="X53" i="15"/>
  <c r="AB53" i="15"/>
  <c r="Y53" i="15"/>
  <c r="AA53" i="15"/>
  <c r="X71" i="15"/>
  <c r="AA71" i="15"/>
  <c r="Z71" i="15"/>
  <c r="Y71" i="15"/>
  <c r="AB71" i="15"/>
  <c r="X20" i="15"/>
  <c r="Z20" i="15"/>
  <c r="AB20" i="15"/>
  <c r="AA20" i="15"/>
  <c r="Y20" i="15"/>
  <c r="AA37" i="15"/>
  <c r="Z37" i="15"/>
  <c r="AB37" i="15"/>
  <c r="Y37" i="15"/>
  <c r="X37" i="15"/>
  <c r="X48" i="15"/>
  <c r="Z48" i="15"/>
  <c r="AB48" i="15"/>
  <c r="AA48" i="15"/>
  <c r="Y48" i="15"/>
  <c r="AB76" i="15"/>
  <c r="X76" i="15"/>
  <c r="AA76" i="15"/>
  <c r="Z76" i="15"/>
  <c r="Y76" i="15"/>
  <c r="AA72" i="15"/>
  <c r="X72" i="15"/>
  <c r="AB72" i="15"/>
  <c r="Z72" i="15"/>
  <c r="Y72" i="15"/>
  <c r="AB19" i="15"/>
  <c r="X19" i="15"/>
  <c r="Z19" i="15"/>
  <c r="Y19" i="15"/>
  <c r="AA19" i="15"/>
  <c r="Z58" i="15"/>
  <c r="X58" i="15"/>
  <c r="AB58" i="15"/>
  <c r="Y58" i="15"/>
  <c r="AA58" i="15"/>
  <c r="Z61" i="15"/>
  <c r="X61" i="15"/>
  <c r="AB61" i="15"/>
  <c r="AA61" i="15"/>
  <c r="Y61" i="15"/>
  <c r="Y14" i="15"/>
  <c r="Z14" i="15"/>
  <c r="AA14" i="15"/>
  <c r="AB14" i="15"/>
  <c r="X14" i="15"/>
  <c r="X85" i="15"/>
  <c r="AB85" i="15"/>
  <c r="Y85" i="15"/>
  <c r="Z85" i="15"/>
  <c r="AA85" i="15"/>
  <c r="AB68" i="15"/>
  <c r="Z68" i="15"/>
  <c r="Y68" i="15"/>
  <c r="AA68" i="15"/>
  <c r="X68" i="15"/>
  <c r="Z21" i="15"/>
  <c r="AA21" i="15"/>
  <c r="X21" i="15"/>
  <c r="AB21" i="15"/>
  <c r="Y21" i="15"/>
  <c r="AA4" i="15"/>
  <c r="AB4" i="15"/>
  <c r="Z4" i="15"/>
  <c r="X4" i="15"/>
  <c r="Y4" i="15"/>
  <c r="X78" i="15"/>
  <c r="AA78" i="15"/>
  <c r="AB78" i="15"/>
  <c r="Z78" i="15"/>
  <c r="Y78" i="15"/>
  <c r="Z75" i="15"/>
  <c r="AB75" i="15"/>
  <c r="Y75" i="15"/>
  <c r="X75" i="15"/>
  <c r="AA75" i="15"/>
  <c r="Z5" i="15"/>
  <c r="AB5" i="15"/>
  <c r="X5" i="15"/>
  <c r="AA5" i="15"/>
  <c r="Y5" i="15"/>
  <c r="AB36" i="15"/>
  <c r="Z36" i="15"/>
  <c r="X36" i="15"/>
  <c r="Y36" i="15"/>
  <c r="AA36" i="15"/>
  <c r="Y10" i="15"/>
  <c r="AB10" i="15"/>
  <c r="AA10" i="15"/>
  <c r="Z10" i="15"/>
  <c r="X10" i="15"/>
  <c r="X38" i="15"/>
  <c r="Y38" i="15"/>
  <c r="AB38" i="15"/>
  <c r="Z38" i="15"/>
  <c r="AA38" i="15"/>
  <c r="AA60" i="15"/>
  <c r="Y60" i="15"/>
  <c r="Z60" i="15"/>
  <c r="AB60" i="15"/>
  <c r="X60" i="15"/>
  <c r="AB6" i="15"/>
  <c r="Y6" i="15"/>
  <c r="AA6" i="15"/>
  <c r="X6" i="15"/>
  <c r="Z6" i="15"/>
  <c r="Z51" i="15"/>
  <c r="AA51" i="15"/>
  <c r="X51" i="15"/>
  <c r="AB51" i="15"/>
  <c r="Y51" i="15"/>
  <c r="X12" i="15"/>
  <c r="AB12" i="15"/>
  <c r="AA12" i="15"/>
  <c r="Z12" i="15"/>
  <c r="Y12" i="15"/>
  <c r="AA31" i="15"/>
  <c r="Z31" i="15"/>
  <c r="Y31" i="15"/>
  <c r="AB31" i="15"/>
  <c r="X31" i="15"/>
  <c r="X83" i="15"/>
  <c r="AB83" i="15"/>
  <c r="AA83" i="15"/>
  <c r="Z83" i="15"/>
  <c r="Y83" i="15"/>
  <c r="AA40" i="15"/>
  <c r="Z40" i="15"/>
  <c r="X40" i="15"/>
  <c r="AB40" i="15"/>
  <c r="Y40" i="15"/>
  <c r="AB55" i="15"/>
  <c r="AA55" i="15"/>
  <c r="X55" i="15"/>
  <c r="Z55" i="15"/>
  <c r="Y55" i="15"/>
  <c r="X15" i="15"/>
  <c r="Z15" i="15"/>
  <c r="AA15" i="15"/>
  <c r="Y15" i="15"/>
  <c r="AB15" i="15"/>
  <c r="Y9" i="15"/>
  <c r="Z9" i="15"/>
  <c r="AB9" i="15"/>
  <c r="AA9" i="15"/>
  <c r="X9" i="15"/>
  <c r="AB59" i="15"/>
  <c r="Y59" i="15"/>
  <c r="AA59" i="15"/>
  <c r="Z59" i="15"/>
  <c r="X59" i="15"/>
  <c r="Y35" i="15"/>
  <c r="AB35" i="15"/>
  <c r="X35" i="15"/>
  <c r="Z35" i="15"/>
  <c r="AA35" i="15"/>
  <c r="Y42" i="15"/>
  <c r="AB42" i="15"/>
  <c r="Z42" i="15"/>
  <c r="X42" i="15"/>
  <c r="AA42" i="15"/>
  <c r="AA44" i="15"/>
  <c r="AB44" i="15"/>
  <c r="X44" i="15"/>
  <c r="Y44" i="15"/>
  <c r="Z44" i="15"/>
  <c r="X49" i="15"/>
  <c r="Z49" i="15"/>
  <c r="AB49" i="15"/>
  <c r="AA49" i="15"/>
  <c r="Y49" i="15"/>
  <c r="AA32" i="15"/>
  <c r="X32" i="15"/>
  <c r="Y32" i="15"/>
  <c r="AB32" i="15"/>
  <c r="Z32" i="15"/>
  <c r="Y24" i="15"/>
  <c r="Z24" i="15"/>
  <c r="AB24" i="15"/>
  <c r="AA24" i="15"/>
  <c r="X24" i="15"/>
  <c r="X45" i="15"/>
  <c r="AA45" i="15"/>
  <c r="Y45" i="15"/>
  <c r="Z45" i="15"/>
  <c r="AB45" i="15"/>
  <c r="X88" i="15"/>
  <c r="AA88" i="15"/>
  <c r="Z88" i="15"/>
  <c r="Y88" i="15"/>
  <c r="AB88" i="15"/>
  <c r="Y80" i="15"/>
  <c r="Z80" i="15"/>
  <c r="AB80" i="15"/>
  <c r="X80" i="15"/>
  <c r="AA80" i="15"/>
  <c r="AB8" i="15"/>
  <c r="Z8" i="15"/>
  <c r="AA8" i="15"/>
  <c r="X8" i="15"/>
  <c r="Y8" i="15"/>
  <c r="Y26" i="15"/>
  <c r="Z26" i="15"/>
  <c r="X26" i="15"/>
  <c r="AB26" i="15"/>
  <c r="AA26" i="15"/>
  <c r="AA29" i="15"/>
  <c r="X29" i="15"/>
  <c r="AB29" i="15"/>
  <c r="Z29" i="15"/>
  <c r="Y29" i="15"/>
  <c r="X27" i="15"/>
  <c r="Z27" i="15"/>
  <c r="AA27" i="15"/>
  <c r="AB27" i="15"/>
  <c r="Y27" i="15"/>
  <c r="Z70" i="15"/>
  <c r="X70" i="15"/>
  <c r="AA70" i="15"/>
  <c r="AB70" i="15"/>
  <c r="Y70" i="15"/>
  <c r="Y84" i="15"/>
  <c r="Z84" i="15"/>
  <c r="X84" i="15"/>
  <c r="AB84" i="15"/>
  <c r="AA84" i="15"/>
  <c r="AA22" i="15"/>
  <c r="AB22" i="15"/>
  <c r="X22" i="15"/>
  <c r="Y22" i="15"/>
  <c r="Z22" i="15"/>
  <c r="AB54" i="15"/>
  <c r="Y54" i="15"/>
  <c r="X54" i="15"/>
  <c r="Z54" i="15"/>
  <c r="AA54" i="15"/>
  <c r="X73" i="15"/>
  <c r="Z73" i="15"/>
  <c r="Y73" i="15"/>
  <c r="AA73" i="15"/>
  <c r="AB73" i="15"/>
  <c r="AB41" i="15"/>
  <c r="AA41" i="15"/>
  <c r="X41" i="15"/>
  <c r="Z41" i="15"/>
  <c r="Y41" i="15"/>
  <c r="Z50" i="15"/>
  <c r="X50" i="15"/>
  <c r="AB50" i="15"/>
  <c r="AA50" i="15"/>
  <c r="Y50" i="15"/>
  <c r="AB82" i="15"/>
  <c r="X82" i="15"/>
  <c r="Y82" i="15"/>
  <c r="AA82" i="15"/>
  <c r="Z82" i="15"/>
  <c r="AA11" i="15"/>
  <c r="Y11" i="15"/>
  <c r="Z11" i="15"/>
  <c r="AB11" i="15"/>
  <c r="X11" i="15"/>
  <c r="AB43" i="15"/>
  <c r="AA43" i="15"/>
  <c r="Y43" i="15"/>
  <c r="Z43" i="15"/>
  <c r="X43" i="15"/>
  <c r="Y69" i="15"/>
  <c r="Z69" i="15"/>
  <c r="AA69" i="15"/>
  <c r="AB69" i="15"/>
  <c r="X69" i="15"/>
  <c r="X16" i="15"/>
  <c r="Y16" i="15"/>
  <c r="AA16" i="15"/>
  <c r="AB16" i="15"/>
  <c r="Z16" i="15"/>
  <c r="AA77" i="15"/>
  <c r="AB77" i="15"/>
  <c r="Y77" i="15"/>
  <c r="Z77" i="15"/>
  <c r="X77" i="15"/>
  <c r="Z13" i="15"/>
  <c r="AB13" i="15"/>
  <c r="AA13" i="15"/>
  <c r="Y13" i="15"/>
  <c r="X13" i="15"/>
  <c r="AB28" i="15"/>
  <c r="Z28" i="15"/>
  <c r="AA28" i="15"/>
  <c r="Y28" i="15"/>
  <c r="X28" i="15"/>
  <c r="AB67" i="15"/>
  <c r="X67" i="15"/>
  <c r="AA67" i="15"/>
  <c r="Y67" i="15"/>
  <c r="Z67" i="15"/>
  <c r="X47" i="15"/>
  <c r="Y47" i="15"/>
  <c r="Z47" i="15"/>
  <c r="AB47" i="15"/>
  <c r="AA47" i="15"/>
  <c r="AA3" i="15"/>
  <c r="AB3" i="15"/>
  <c r="Z3" i="15"/>
  <c r="X3" i="15"/>
  <c r="Y3" i="15"/>
  <c r="Z62" i="15"/>
  <c r="Y62" i="15"/>
  <c r="AA62" i="15"/>
  <c r="AB62" i="15"/>
  <c r="X62" i="15"/>
  <c r="AB56" i="15"/>
  <c r="Y56" i="15"/>
  <c r="Z56" i="15"/>
  <c r="AA56" i="15"/>
  <c r="X56" i="15"/>
  <c r="Z57" i="15"/>
  <c r="Y57" i="15"/>
  <c r="AA57" i="15"/>
  <c r="AB57" i="15"/>
  <c r="X57" i="15"/>
  <c r="Y63" i="15"/>
  <c r="X63" i="15"/>
  <c r="AB63" i="15"/>
  <c r="AA63" i="15"/>
  <c r="Z63" i="15"/>
  <c r="AA66" i="15"/>
  <c r="Z66" i="15"/>
  <c r="X66" i="15"/>
  <c r="AB66" i="15"/>
  <c r="Y66" i="15"/>
  <c r="Z64" i="15"/>
  <c r="AB64" i="15"/>
  <c r="X64" i="15"/>
  <c r="Y64" i="15"/>
  <c r="AA64" i="15"/>
  <c r="X33" i="15"/>
  <c r="Z33" i="15"/>
  <c r="Y33" i="15"/>
  <c r="AA33" i="15"/>
  <c r="AB33" i="15"/>
  <c r="Z25" i="15"/>
  <c r="AA25" i="15"/>
  <c r="AB25" i="15"/>
  <c r="Y25" i="15"/>
  <c r="X25" i="15"/>
  <c r="Z39" i="15"/>
  <c r="X39" i="15"/>
  <c r="Y39" i="15"/>
  <c r="AB39" i="15"/>
  <c r="AA39" i="15"/>
  <c r="X7" i="15"/>
  <c r="Y7" i="15"/>
  <c r="AA7" i="15"/>
  <c r="AB7" i="15"/>
  <c r="Z7" i="15"/>
  <c r="AB34" i="15"/>
  <c r="X34" i="15"/>
  <c r="Z34" i="15"/>
  <c r="AA34" i="15"/>
  <c r="Y34" i="15"/>
  <c r="AA17" i="15"/>
  <c r="AB17" i="15"/>
  <c r="X17" i="15"/>
  <c r="Z17" i="15"/>
  <c r="Y17" i="15"/>
  <c r="X46" i="15"/>
  <c r="AA46" i="15"/>
  <c r="Y46" i="15"/>
  <c r="Z46" i="15"/>
  <c r="AB46" i="15"/>
  <c r="AB30" i="15"/>
  <c r="X30" i="15"/>
  <c r="Y30" i="15"/>
  <c r="AA30" i="15"/>
  <c r="Z30" i="15"/>
  <c r="AB23" i="15"/>
  <c r="Z23" i="15"/>
  <c r="X23" i="15"/>
  <c r="AA23" i="15"/>
  <c r="Y23" i="15"/>
  <c r="X81" i="15"/>
  <c r="Z81" i="15"/>
  <c r="Y81" i="15"/>
  <c r="AB81" i="15"/>
  <c r="AA81" i="15"/>
  <c r="Y65" i="15"/>
  <c r="X65" i="15"/>
  <c r="AA65" i="15"/>
  <c r="Z65" i="15"/>
  <c r="AB65" i="15"/>
  <c r="X52" i="15"/>
  <c r="Y52" i="15"/>
  <c r="AB52" i="15"/>
  <c r="Z52" i="15"/>
  <c r="AA52" i="15"/>
  <c r="AB79" i="15"/>
  <c r="X79" i="15"/>
  <c r="AA79" i="15"/>
  <c r="Y79" i="15"/>
  <c r="Z79" i="15"/>
  <c r="AA74" i="15"/>
  <c r="Y74" i="15"/>
  <c r="Z74" i="15"/>
  <c r="X74" i="15"/>
  <c r="AB74" i="15"/>
  <c r="X87" i="15"/>
  <c r="Y87" i="15"/>
  <c r="AB87" i="15"/>
  <c r="AA87" i="15"/>
  <c r="Z87" i="15"/>
  <c r="AA86" i="15"/>
  <c r="X86" i="15"/>
  <c r="Y86" i="15"/>
  <c r="Z86" i="15"/>
  <c r="AB86" i="15"/>
  <c r="Z18" i="15"/>
  <c r="AB18" i="15"/>
  <c r="Y18" i="15"/>
  <c r="AA18" i="15"/>
  <c r="X18" i="15"/>
  <c r="V18" i="15" l="1"/>
  <c r="V86" i="15"/>
  <c r="V87" i="15"/>
  <c r="V74" i="15"/>
  <c r="V79" i="15"/>
  <c r="V52" i="15"/>
  <c r="V65" i="15"/>
  <c r="V81" i="15"/>
  <c r="V23" i="15"/>
  <c r="V30" i="15"/>
  <c r="V46" i="15"/>
  <c r="V17" i="15"/>
  <c r="V34" i="15"/>
  <c r="V7" i="15"/>
  <c r="V39" i="15"/>
  <c r="V25" i="15"/>
  <c r="V33" i="15"/>
  <c r="V64" i="15"/>
  <c r="V66" i="15"/>
  <c r="V63" i="15"/>
  <c r="V57" i="15"/>
  <c r="V56" i="15"/>
  <c r="V62" i="15"/>
  <c r="V3" i="15"/>
  <c r="V47" i="15"/>
  <c r="V67" i="15"/>
  <c r="V28" i="15"/>
  <c r="V13" i="15"/>
  <c r="V77" i="15"/>
  <c r="V16" i="15"/>
  <c r="V69" i="15"/>
  <c r="V43" i="15"/>
  <c r="V11" i="15"/>
  <c r="V82" i="15"/>
  <c r="V50" i="15"/>
  <c r="V41" i="15"/>
  <c r="V73" i="15"/>
  <c r="V54" i="15"/>
  <c r="V22" i="15"/>
  <c r="V84" i="15"/>
  <c r="V70" i="15"/>
  <c r="V27" i="15"/>
  <c r="V29" i="15"/>
  <c r="V26" i="15"/>
  <c r="V8" i="15"/>
  <c r="V80" i="15"/>
  <c r="V88" i="15"/>
  <c r="V45" i="15"/>
  <c r="V24" i="15"/>
  <c r="V32" i="15"/>
  <c r="V49" i="15"/>
  <c r="V44" i="15"/>
  <c r="V42" i="15"/>
  <c r="V35" i="15"/>
  <c r="V59" i="15"/>
  <c r="V9" i="15"/>
  <c r="V15" i="15"/>
  <c r="V55" i="15"/>
  <c r="V40" i="15"/>
  <c r="V83" i="15"/>
  <c r="V31" i="15"/>
  <c r="V12" i="15"/>
  <c r="V51" i="15"/>
  <c r="V6" i="15"/>
  <c r="V60" i="15"/>
  <c r="V38" i="15"/>
  <c r="V10" i="15"/>
  <c r="V36" i="15"/>
  <c r="V5" i="15"/>
  <c r="V75" i="15"/>
  <c r="V78" i="15"/>
  <c r="V4" i="15"/>
  <c r="V21" i="15"/>
  <c r="V68" i="15"/>
  <c r="V85" i="15"/>
  <c r="V14" i="15"/>
  <c r="V61" i="15"/>
  <c r="V58" i="15"/>
  <c r="V19" i="15"/>
  <c r="V72" i="15"/>
  <c r="V76" i="15"/>
  <c r="V48" i="15"/>
  <c r="V37" i="15"/>
  <c r="V20" i="15"/>
  <c r="V71" i="15"/>
  <c r="V53" i="15"/>
  <c r="D15" i="1"/>
  <c r="C23" i="1"/>
  <c r="D23" i="1" s="1"/>
  <c r="I15" i="1"/>
  <c r="C24" i="1"/>
  <c r="D24" i="1" s="1"/>
  <c r="I30" i="1"/>
  <c r="H24" i="1"/>
  <c r="H23" i="1"/>
  <c r="I25" i="1"/>
  <c r="D25" i="1"/>
  <c r="I40" i="1"/>
  <c r="D26" i="1"/>
  <c r="D16" i="1"/>
  <c r="I16" i="1"/>
  <c r="I24" i="1"/>
  <c r="AC2" i="15" a="1"/>
  <c r="I26" i="1"/>
  <c r="I23" i="1"/>
  <c r="H38" i="1"/>
  <c r="I41" i="1"/>
  <c r="AC2" i="17" a="1"/>
  <c r="H39" i="1"/>
  <c r="I39" i="1" s="1"/>
  <c r="I31" i="1"/>
  <c r="I38" i="1"/>
  <c r="AB2" i="14" a="1"/>
  <c r="AB9" i="14" l="1"/>
  <c r="AB73" i="14"/>
  <c r="AB18" i="14"/>
  <c r="AB82" i="14"/>
  <c r="AB35" i="14"/>
  <c r="AB99" i="14"/>
  <c r="AB52" i="14"/>
  <c r="AB5" i="14"/>
  <c r="AB69" i="14"/>
  <c r="AB22" i="14"/>
  <c r="AB86" i="14"/>
  <c r="AB8" i="14"/>
  <c r="AB16" i="14"/>
  <c r="AB56" i="14"/>
  <c r="AB19" i="14"/>
  <c r="AB17" i="14"/>
  <c r="AB81" i="14"/>
  <c r="AB26" i="14"/>
  <c r="AB90" i="14"/>
  <c r="AB43" i="14"/>
  <c r="AB107" i="14"/>
  <c r="AB60" i="14"/>
  <c r="AB13" i="14"/>
  <c r="AB77" i="14"/>
  <c r="AB30" i="14"/>
  <c r="AB94" i="14"/>
  <c r="AB40" i="14"/>
  <c r="AB48" i="14"/>
  <c r="AB88" i="14"/>
  <c r="AB57" i="14"/>
  <c r="AB25" i="14"/>
  <c r="AB89" i="14"/>
  <c r="AB34" i="14"/>
  <c r="AB98" i="14"/>
  <c r="AB51" i="14"/>
  <c r="AB4" i="14"/>
  <c r="AB68" i="14"/>
  <c r="AB21" i="14"/>
  <c r="AB85" i="14"/>
  <c r="AB38" i="14"/>
  <c r="AB102" i="14"/>
  <c r="AB72" i="14"/>
  <c r="AB80" i="14"/>
  <c r="AB31" i="14"/>
  <c r="AB100" i="14"/>
  <c r="AB33" i="14"/>
  <c r="AB97" i="14"/>
  <c r="AB42" i="14"/>
  <c r="AB106" i="14"/>
  <c r="AB59" i="14"/>
  <c r="AB12" i="14"/>
  <c r="AB76" i="14"/>
  <c r="AB29" i="14"/>
  <c r="AB93" i="14"/>
  <c r="AB46" i="14"/>
  <c r="AB110" i="14"/>
  <c r="AB104" i="14"/>
  <c r="AB112" i="14"/>
  <c r="AB63" i="14"/>
  <c r="AB2" i="14"/>
  <c r="AB41" i="14"/>
  <c r="AB105" i="14"/>
  <c r="AB50" i="14"/>
  <c r="AB3" i="14"/>
  <c r="AB67" i="14"/>
  <c r="AB20" i="14"/>
  <c r="AB84" i="14"/>
  <c r="AB37" i="14"/>
  <c r="AB101" i="14"/>
  <c r="AB54" i="14"/>
  <c r="AB7" i="14"/>
  <c r="AB15" i="14"/>
  <c r="AB23" i="14"/>
  <c r="AB95" i="14"/>
  <c r="AB83" i="14"/>
  <c r="AB49" i="14"/>
  <c r="AB113" i="14"/>
  <c r="AB58" i="14"/>
  <c r="AB11" i="14"/>
  <c r="AB75" i="14"/>
  <c r="AB28" i="14"/>
  <c r="AB92" i="14"/>
  <c r="AB45" i="14"/>
  <c r="AB109" i="14"/>
  <c r="AB62" i="14"/>
  <c r="AB39" i="14"/>
  <c r="AB47" i="14"/>
  <c r="AB55" i="14"/>
  <c r="AB32" i="14"/>
  <c r="AB36" i="14"/>
  <c r="AB65" i="14"/>
  <c r="AB10" i="14"/>
  <c r="AB74" i="14"/>
  <c r="AB27" i="14"/>
  <c r="AB91" i="14"/>
  <c r="AB44" i="14"/>
  <c r="AB108" i="14"/>
  <c r="AB61" i="14"/>
  <c r="AB14" i="14"/>
  <c r="AB78" i="14"/>
  <c r="AB103" i="14"/>
  <c r="AB111" i="14"/>
  <c r="AB24" i="14"/>
  <c r="AB96" i="14"/>
  <c r="AB66" i="14"/>
  <c r="AB53" i="14"/>
  <c r="AB6" i="14"/>
  <c r="AB70" i="14"/>
  <c r="AB71" i="14"/>
  <c r="AB79" i="14"/>
  <c r="AB87" i="14"/>
  <c r="AB64" i="14"/>
  <c r="AC3" i="17"/>
  <c r="AC35" i="17"/>
  <c r="AC10" i="17"/>
  <c r="AC12" i="17"/>
  <c r="AC44" i="17"/>
  <c r="AC43" i="17"/>
  <c r="AC47" i="17"/>
  <c r="AC39" i="17"/>
  <c r="AC48" i="17"/>
  <c r="AC7" i="17"/>
  <c r="AC11" i="17"/>
  <c r="AC5" i="17"/>
  <c r="AC22" i="17"/>
  <c r="AC2" i="17"/>
  <c r="AC49" i="17"/>
  <c r="AC45" i="17"/>
  <c r="AC52" i="17"/>
  <c r="AC21" i="17"/>
  <c r="AC46" i="17"/>
  <c r="AC33" i="17"/>
  <c r="AC41" i="17"/>
  <c r="AC28" i="17"/>
  <c r="AC13" i="17"/>
  <c r="AC40" i="17"/>
  <c r="AC36" i="17"/>
  <c r="AC16" i="17"/>
  <c r="AC29" i="17"/>
  <c r="AC6" i="17"/>
  <c r="AC18" i="17"/>
  <c r="AC20" i="17"/>
  <c r="AC17" i="17"/>
  <c r="AC32" i="17"/>
  <c r="AC27" i="17"/>
  <c r="AC19" i="17"/>
  <c r="AC26" i="17"/>
  <c r="AC30" i="17"/>
  <c r="AC31" i="17"/>
  <c r="AC14" i="17"/>
  <c r="AC53" i="17"/>
  <c r="AC4" i="17"/>
  <c r="AC9" i="17"/>
  <c r="AC37" i="17"/>
  <c r="AC38" i="17"/>
  <c r="AC50" i="17"/>
  <c r="AC24" i="17"/>
  <c r="AC15" i="17"/>
  <c r="AC51" i="17"/>
  <c r="AC23" i="17"/>
  <c r="AC34" i="17"/>
  <c r="AC25" i="17"/>
  <c r="AC8" i="17"/>
  <c r="AC55" i="17"/>
  <c r="AC42" i="17"/>
  <c r="AC54" i="17"/>
  <c r="AC78" i="15"/>
  <c r="AC75" i="15"/>
  <c r="AC41" i="15"/>
  <c r="AC51" i="15"/>
  <c r="AC40" i="15"/>
  <c r="AC61" i="15"/>
  <c r="AC16" i="15"/>
  <c r="AC64" i="15"/>
  <c r="AC4" i="15"/>
  <c r="AC23" i="15"/>
  <c r="AC63" i="15"/>
  <c r="AC67" i="15"/>
  <c r="AC86" i="15"/>
  <c r="AC47" i="15"/>
  <c r="AC50" i="15"/>
  <c r="AC17" i="15"/>
  <c r="AC60" i="15"/>
  <c r="AC42" i="15"/>
  <c r="AC53" i="15"/>
  <c r="AC55" i="15"/>
  <c r="AC33" i="15"/>
  <c r="AC44" i="15"/>
  <c r="AC15" i="15"/>
  <c r="AC37" i="15"/>
  <c r="AC30" i="15"/>
  <c r="AC58" i="15"/>
  <c r="AC59" i="15"/>
  <c r="AC3" i="15"/>
  <c r="AC20" i="15"/>
  <c r="AC85" i="15"/>
  <c r="AC84" i="15"/>
  <c r="AC14" i="15"/>
  <c r="AC34" i="15"/>
  <c r="AC9" i="15"/>
  <c r="AC21" i="15"/>
  <c r="AC11" i="15"/>
  <c r="AC80" i="15"/>
  <c r="AC35" i="15"/>
  <c r="AC72" i="15"/>
  <c r="AC65" i="15"/>
  <c r="AC71" i="15"/>
  <c r="AC43" i="15"/>
  <c r="AC57" i="15"/>
  <c r="AC31" i="15"/>
  <c r="AC29" i="15"/>
  <c r="AC39" i="15"/>
  <c r="AC25" i="15"/>
  <c r="AC24" i="15"/>
  <c r="AC36" i="15"/>
  <c r="AC77" i="15"/>
  <c r="AC46" i="15"/>
  <c r="AC70" i="15"/>
  <c r="AC49" i="15"/>
  <c r="AC26" i="15"/>
  <c r="AC13" i="15"/>
  <c r="AC6" i="15"/>
  <c r="AC10" i="15"/>
  <c r="AC38" i="15"/>
  <c r="AC2" i="15"/>
  <c r="AC81" i="15"/>
  <c r="AC5" i="15"/>
  <c r="AC54" i="15"/>
  <c r="AC62" i="15"/>
  <c r="AC87" i="15"/>
  <c r="AC76" i="15"/>
  <c r="AC22" i="15"/>
  <c r="AC79" i="15"/>
  <c r="AC52" i="15"/>
  <c r="AC82" i="15"/>
  <c r="AC48" i="15"/>
  <c r="AC73" i="15"/>
  <c r="AC12" i="15"/>
  <c r="AC18" i="15"/>
  <c r="AC56" i="15"/>
  <c r="AC83" i="15"/>
  <c r="AC8" i="15"/>
  <c r="AC28" i="15"/>
  <c r="AC69" i="15"/>
  <c r="AC27" i="15"/>
  <c r="AC66" i="15"/>
  <c r="AC68" i="15"/>
  <c r="AC7" i="15"/>
  <c r="AC45" i="15"/>
  <c r="AC32" i="15"/>
  <c r="AC19" i="15"/>
  <c r="AC88" i="15"/>
  <c r="AC74" i="15"/>
  <c r="D30" i="1" l="1"/>
  <c r="C39" i="1"/>
  <c r="C38" i="1"/>
  <c r="D38" i="1"/>
  <c r="D39" i="1"/>
  <c r="D45" i="1"/>
  <c r="C54" i="1"/>
  <c r="C53" i="1"/>
  <c r="D53" i="1"/>
  <c r="AC2" i="18" a="1"/>
  <c r="D46" i="1"/>
  <c r="AC2" i="16" a="1"/>
  <c r="D31" i="1"/>
  <c r="D54" i="1"/>
  <c r="D55" i="1"/>
  <c r="D40" i="1"/>
  <c r="AC54" i="16"/>
  <c r="AC20" i="16"/>
  <c r="AC51" i="16"/>
  <c r="AC35" i="16"/>
  <c r="AC34" i="16"/>
  <c r="AC4" i="16"/>
  <c r="AC44" i="16"/>
  <c r="AC59" i="16"/>
  <c r="AC58" i="18"/>
  <c r="AC57" i="18"/>
  <c r="AC63" i="18"/>
  <c r="AC41" i="18"/>
  <c r="AC47" i="18"/>
  <c r="AC78" i="18"/>
  <c r="AC37" i="18"/>
  <c r="AC39" i="18"/>
  <c r="AC17" i="18"/>
  <c r="AC13" i="18"/>
  <c r="AC65" i="16"/>
  <c r="AC57" i="16"/>
  <c r="AC60" i="16"/>
  <c r="AC53" i="16"/>
  <c r="AC6" i="16"/>
  <c r="AC18" i="16"/>
  <c r="AC64" i="16"/>
  <c r="AC43" i="16"/>
  <c r="AC4" i="18"/>
  <c r="AC77" i="18"/>
  <c r="AC51" i="18"/>
  <c r="AC12" i="18"/>
  <c r="AC73" i="18"/>
  <c r="AC34" i="18"/>
  <c r="AC35" i="18"/>
  <c r="AC14" i="18"/>
  <c r="AC53" i="18"/>
  <c r="AC26" i="16"/>
  <c r="AC7" i="16"/>
  <c r="AC45" i="16"/>
  <c r="AC31" i="16"/>
  <c r="AC12" i="16"/>
  <c r="AC13" i="16"/>
  <c r="AC66" i="16"/>
  <c r="AC25" i="16"/>
  <c r="AC59" i="18"/>
  <c r="AC6" i="18"/>
  <c r="AC46" i="18"/>
  <c r="AC76" i="18"/>
  <c r="AC21" i="18"/>
  <c r="AC55" i="18"/>
  <c r="AC9" i="18"/>
  <c r="AC22" i="18"/>
  <c r="AC56" i="18"/>
  <c r="AC14" i="16"/>
  <c r="AC29" i="16"/>
  <c r="AC56" i="16"/>
  <c r="AC22" i="16"/>
  <c r="AC32" i="16"/>
  <c r="AC38" i="16"/>
  <c r="AC10" i="16"/>
  <c r="AC37" i="16"/>
  <c r="AC62" i="18"/>
  <c r="AC19" i="18"/>
  <c r="AC32" i="18"/>
  <c r="AC27" i="18"/>
  <c r="AC70" i="18"/>
  <c r="AC8" i="18"/>
  <c r="AC20" i="18"/>
  <c r="AC52" i="18"/>
  <c r="AC38" i="18"/>
  <c r="AC3" i="16"/>
  <c r="AC61" i="16"/>
  <c r="AC2" i="16"/>
  <c r="AC49" i="16"/>
  <c r="AC50" i="16"/>
  <c r="AC5" i="16"/>
  <c r="AC42" i="16"/>
  <c r="AC15" i="16"/>
  <c r="AC64" i="18"/>
  <c r="AC26" i="18"/>
  <c r="AC7" i="18"/>
  <c r="AC67" i="18"/>
  <c r="AC61" i="18"/>
  <c r="AC33" i="18"/>
  <c r="AC36" i="18"/>
  <c r="AC30" i="18"/>
  <c r="AC65" i="18"/>
  <c r="AC54" i="18"/>
  <c r="AC46" i="16"/>
  <c r="AC24" i="16"/>
  <c r="AC9" i="16"/>
  <c r="AC8" i="16"/>
  <c r="AC55" i="16"/>
  <c r="AC39" i="16"/>
  <c r="AC48" i="16"/>
  <c r="AC19" i="16"/>
  <c r="AC16" i="18"/>
  <c r="AC66" i="18"/>
  <c r="AC25" i="18"/>
  <c r="AC10" i="18"/>
  <c r="AC71" i="18"/>
  <c r="AC3" i="18"/>
  <c r="AC11" i="18"/>
  <c r="AC50" i="18"/>
  <c r="AC43" i="18"/>
  <c r="AC15" i="18"/>
  <c r="AC33" i="16"/>
  <c r="AC30" i="16"/>
  <c r="AC74" i="18"/>
  <c r="AC28" i="18"/>
  <c r="AC23" i="18"/>
  <c r="AC27" i="16"/>
  <c r="AC42" i="18"/>
  <c r="AC52" i="16"/>
  <c r="AC11" i="16"/>
  <c r="AC60" i="18"/>
  <c r="AC49" i="18"/>
  <c r="AC31" i="18"/>
  <c r="AC2" i="18"/>
  <c r="AC62" i="16"/>
  <c r="AC23" i="16"/>
  <c r="AC36" i="16"/>
  <c r="AC68" i="18"/>
  <c r="AC69" i="18"/>
  <c r="AC16" i="16"/>
  <c r="AC24" i="18"/>
  <c r="AC21" i="16"/>
  <c r="AC47" i="16"/>
  <c r="AC40" i="16"/>
  <c r="AC48" i="18"/>
  <c r="AC72" i="18"/>
  <c r="AC75" i="18"/>
  <c r="AC28" i="16"/>
  <c r="AC41" i="16"/>
  <c r="AC18" i="18"/>
  <c r="AC5" i="18"/>
  <c r="AC17" i="16"/>
  <c r="AC63" i="16"/>
  <c r="AC44" i="18"/>
  <c r="AC40" i="18"/>
  <c r="AC58" i="16"/>
  <c r="AC29" i="18"/>
  <c r="AC45" i="18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<sst xmlns="http://schemas.openxmlformats.org/spreadsheetml/2006/main" count="1878" uniqueCount="169">
  <si>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</si>
  <si>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</si>
  <si>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</si>
  <si>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</si>
  <si>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</si>
  <si>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</si>
  <si>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</si>
  <si>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</si>
  <si>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</si>
  <si>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</si>
  <si>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</si>
  <si>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</si>
  <si>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</si>
  <si>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</si>
  <si>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</si>
  <si>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</si>
  <si>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</si>
  <si>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</si>
  <si>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</si>
  <si>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</si>
  <si>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</si>
  <si>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</si>
  <si>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</si>
  <si>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</si>
  <si>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</si>
  <si>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</si>
  <si>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</si>
  <si>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</si>
  <si>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</si>
  <si>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</si>
  <si>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</si>
  <si>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</si>
  <si>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</si>
  <si>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</si>
  <si>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</si>
  <si>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</si>
  <si>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</si>
  <si>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</si>
  <si>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</si>
  <si>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</si>
  <si>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</si>
  <si>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</si>
  <si>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</si>
  <si>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</si>
  <si>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</si>
  <si>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</si>
  <si>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</si>
  <si>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</si>
  <si>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</si>
  <si>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</si>
  <si>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</si>
  <si>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</si>
  <si>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</si>
  <si>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</si>
  <si>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</si>
  <si>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</si>
  <si>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</si>
  <si>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</si>
  <si>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</si>
  <si>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</si>
  <si>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</si>
  <si>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</si>
  <si>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</si>
  <si>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</si>
  <si>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</si>
  <si>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</si>
  <si>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</si>
  <si>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</si>
  <si>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</si>
  <si>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</si>
  <si>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</si>
  <si>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</si>
  <si>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</si>
  <si>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</si>
  <si>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</si>
  <si>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</si>
  <si>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</si>
  <si>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</si>
  <si>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</si>
  <si>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</si>
  <si>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</si>
  <si>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</si>
  <si>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</si>
  <si>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</si>
  <si>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</si>
  <si>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</si>
  <si>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</si>
  <si>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</si>
  <si>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</si>
  <si>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</si>
  <si>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</si>
  <si>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</si>
  <si>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</si>
  <si>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</si>
  <si>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</si>
  <si>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</si>
  <si>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</si>
  <si>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</si>
  <si>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</si>
  <si>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</si>
  <si>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</si>
  <si>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</si>
  <si>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</si>
  <si>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</si>
  <si>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</si>
  <si>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</si>
  <si>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</si>
  <si>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</si>
  <si>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</si>
  <si>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</si>
  <si>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</si>
  <si>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</si>
  <si>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</si>
  <si>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</si>
  <si>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</si>
  <si>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</si>
  <si>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</si>
  <si>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</si>
  <si>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</si>
  <si>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</si>
  <si>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</si>
  <si>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</si>
  <si>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</si>
  <si>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</si>
  <si>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</si>
  <si>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</si>
  <si>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</si>
  <si>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</si>
  <si>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</si>
  <si>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</si>
  <si>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</si>
  <si>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</si>
  <si>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</si>
  <si>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</si>
  <si>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</si>
  <si>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</si>
  <si>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</si>
  <si>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</si>
  <si>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</si>
  <si>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</si>
  <si>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</si>
  <si>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</si>
  <si>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</si>
  <si>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</si>
  <si>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</si>
  <si>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</si>
  <si>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</si>
  <si>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</si>
  <si>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</si>
  <si>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</si>
  <si>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</si>
  <si>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</si>
  <si>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</si>
  <si>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</si>
  <si>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</si>
  <si>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</si>
  <si>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</si>
  <si>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</si>
  <si>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</si>
  <si>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</si>
  <si>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qlSwapRateHelper2(,H90,,B90&amp;"M",JoinCalendar,D90,E90,F90,G90,I90,C90,Discounting,PillarDate,,Permanent,Trigger,ObjectOverwrite)</t>
  </si>
  <si>
    <t>NullCalendar</t>
  </si>
  <si>
    <t>CurveCalendar</t>
  </si>
  <si>
    <t>FirstLiborFixingDate</t>
  </si>
  <si>
    <t>LiborSettlementDate</t>
  </si>
  <si>
    <t>USDFedFunds</t>
  </si>
  <si>
    <t>FixedLegFreq</t>
  </si>
  <si>
    <t>ONLegFreq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</si>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</sst>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21</v>
      </c>
      <c r="D3" s="88" t="s">
        <v>35</v>
      </c>
      <c r="E3" s="94"/>
      <c r="G3" s="96"/>
      <c r="H3" s="14" t="s">
        <v>30</v>
      </c>
      <c r="I3" s="15">
        <f>_xll.qlSettingsEvaluationDate(Trigger)</f>
        <v>42527</v>
      </c>
      <c r="J3" s="94"/>
    </row>
    <row r="4" spans="1:10" ht="11.25" customHeight="1" x14ac:dyDescent="0.2">
      <c r="B4" s="96"/>
      <c r="C4" s="16" t="s">
        <v>18</v>
      </c>
      <c r="D4" s="18" t="b">
        <v>1</v>
      </c>
      <c r="E4" s="94"/>
      <c r="G4" s="96"/>
      <c r="H4" s="20" t="s">
        <v>31</v>
      </c>
      <c r="I4" s="89">
        <f>_xll.qlCalendarAdvance(LocalCalendar,Evaluationdate,"2D","F",,Trigger)</f>
        <v>42529</v>
      </c>
      <c r="J4" s="94"/>
    </row>
    <row r="5" spans="1:10" ht="11.25" customHeight="1" x14ac:dyDescent="0.2">
      <c r="A5" s="53"/>
      <c r="B5" s="97"/>
      <c r="C5" s="22" t="s">
        <v>17</v>
      </c>
      <c r="D5" s="23"/>
      <c r="E5" s="94"/>
      <c r="G5" s="96"/>
      <c r="H5" s="14" t="s">
        <v>163</v>
      </c>
      <c r="I5" s="15">
        <f>_xll.qlCalendarAdjust(LiborCalendar,Evaluationdate,,Trigger)</f>
        <v>42527</v>
      </c>
      <c r="J5" s="94"/>
    </row>
    <row r="6" spans="1:10" ht="11.25" customHeight="1" x14ac:dyDescent="0.2">
      <c r="A6" s="53"/>
      <c r="B6" s="97"/>
      <c r="C6" s="16" t="s">
        <v>19</v>
      </c>
      <c r="D6" s="18" t="b">
        <v>1</v>
      </c>
      <c r="E6" s="94"/>
      <c r="G6" s="96"/>
      <c r="H6" s="20" t="s">
        <v>164</v>
      </c>
      <c r="I6" s="89">
        <f>_xll.qlCalendarAdjust(JoinCalendar,_xll.qlCalendarAdvance(LiborCalendar,I5,"2D","F",,Trigger),,Trigger)</f>
        <v>42529</v>
      </c>
      <c r="J6" s="94"/>
    </row>
    <row r="7" spans="1:10" ht="11.25" customHeight="1" x14ac:dyDescent="0.2">
      <c r="A7" s="53"/>
      <c r="B7" s="97"/>
      <c r="C7" s="16" t="s">
        <v>20</v>
      </c>
      <c r="D7" s="19" t="str">
        <f>Currency&amp;"ON"</f>
        <v>USDON</v>
      </c>
      <c r="E7" s="94"/>
      <c r="G7" s="96"/>
      <c r="H7" s="16" t="s">
        <v>36</v>
      </c>
      <c r="I7" s="17" t="s">
        <v>37</v>
      </c>
      <c r="J7" s="94"/>
    </row>
    <row r="8" spans="1:10" ht="11.25" customHeight="1" x14ac:dyDescent="0.2">
      <c r="A8" s="53"/>
      <c r="B8" s="97"/>
      <c r="C8" s="16" t="s">
        <v>42</v>
      </c>
      <c r="D8" s="19" t="s">
        <v>43</v>
      </c>
      <c r="E8" s="94"/>
      <c r="G8" s="96"/>
      <c r="H8" s="16" t="s">
        <v>38</v>
      </c>
      <c r="I8" s="17" t="s">
        <v>44</v>
      </c>
      <c r="J8" s="94"/>
    </row>
    <row r="9" spans="1:10" ht="11.25" customHeight="1" x14ac:dyDescent="0.2">
      <c r="A9" s="53"/>
      <c r="B9" s="97"/>
      <c r="C9" s="20" t="s">
        <v>99</v>
      </c>
      <c r="D9" s="21" t="s">
        <v>100</v>
      </c>
      <c r="E9" s="94"/>
      <c r="G9" s="96"/>
      <c r="H9" s="16" t="s">
        <v>39</v>
      </c>
      <c r="I9" s="17" t="s">
        <v>40</v>
      </c>
      <c r="J9" s="94" t="s">
        <v>45</v>
      </c>
    </row>
    <row r="10" spans="1:10" ht="11.25" customHeight="1" x14ac:dyDescent="0.2">
      <c r="B10" s="98"/>
      <c r="C10" s="20" t="s">
        <v>107</v>
      </c>
      <c r="D10" s="173" t="s">
        <v>108</v>
      </c>
      <c r="E10" s="94"/>
      <c r="G10" s="96"/>
      <c r="H10" s="16" t="s">
        <v>41</v>
      </c>
      <c r="I10" s="90" t="str">
        <f>I7&amp;"("&amp;I8&amp;","&amp;I9&amp;")"</f>
        <v>JoinHolidays(UnitedKingdom::Exchange,UnitedStates::Settlement)</v>
      </c>
      <c r="J10" s="94"/>
    </row>
    <row r="11" spans="1:10" ht="11.25" customHeight="1" x14ac:dyDescent="0.2">
      <c r="B11" s="98"/>
      <c r="C11" s="191"/>
      <c r="D11" s="191"/>
      <c r="E11" s="94"/>
      <c r="G11" s="96"/>
      <c r="H11" s="22" t="s">
        <v>162</v>
      </c>
      <c r="I11" s="104" t="s">
        <v>161</v>
      </c>
      <c r="J11" s="94"/>
    </row>
    <row r="12" spans="1:10" ht="11.25" customHeight="1" x14ac:dyDescent="0.2">
      <c r="B12" s="99"/>
      <c r="C12" s="100"/>
      <c r="D12" s="101"/>
      <c r="E12" s="95"/>
      <c r="G12" s="102"/>
      <c r="H12" s="100"/>
      <c r="I12" s="103"/>
      <c r="J12" s="95"/>
    </row>
    <row r="13" spans="1:10" ht="11.25" customHeight="1" x14ac:dyDescent="0.2"/>
    <row r="14" spans="1:10" x14ac:dyDescent="0.2">
      <c r="B14" s="40"/>
      <c r="C14" s="41"/>
      <c r="D14" s="41"/>
      <c r="E14" s="42"/>
      <c r="G14" s="40"/>
      <c r="H14" s="41"/>
      <c r="I14" s="41"/>
      <c r="J14" s="42"/>
    </row>
    <row r="15" spans="1:10" x14ac:dyDescent="0.2">
      <c r="B15" s="25"/>
      <c r="C15" s="24" t="s">
        <v>10</v>
      </c>
      <c r="D15" s="44" t="str">
        <f>_xll.qlPiecewiseYieldCurve($D$17,$D$18,LocalCalendar,_xll.ohPack(USDON!V3:V110),,,,D19,D20,D21,Permanent,,ObjectOverwrite)</f>
        <v>_USDON#0007</v>
      </c>
      <c r="E15" s="45"/>
      <c r="G15" s="25"/>
      <c r="H15" s="24" t="s">
        <v>10</v>
      </c>
      <c r="I15" s="44" t="str">
        <f>_xll.qlPiecewiseYieldCurve(I17,I18,CurveCalendar,_xll.ohPack(USD3M!W3:W88),,,,I19,I20,I21,Permanent,,ObjectOverwrite)</f>
        <v>_USD3M#0003</v>
      </c>
      <c r="J15" s="45"/>
    </row>
    <row r="16" spans="1:10" x14ac:dyDescent="0.2">
      <c r="B16" s="25"/>
      <c r="C16" s="26" t="s">
        <v>11</v>
      </c>
      <c r="D16" s="46" t="str">
        <f>_xll.ohRangeRetrieveError(YieldCurve_ON)</f>
        <v/>
      </c>
      <c r="E16" s="45"/>
      <c r="G16" s="25"/>
      <c r="H16" s="26" t="s">
        <v>11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12</v>
      </c>
      <c r="D17" s="27" t="str">
        <f>"_"&amp;Currency&amp;"ON"</f>
        <v>_USDON</v>
      </c>
      <c r="E17" s="45"/>
      <c r="G17" s="25"/>
      <c r="H17" s="24" t="s">
        <v>12</v>
      </c>
      <c r="I17" s="27" t="str">
        <f>"_"&amp;Currency&amp;"3M"</f>
        <v>_USD3M</v>
      </c>
      <c r="J17" s="45"/>
    </row>
    <row r="18" spans="1:10" x14ac:dyDescent="0.2">
      <c r="B18" s="25"/>
      <c r="C18" s="28" t="s">
        <v>13</v>
      </c>
      <c r="D18" s="29">
        <v>0</v>
      </c>
      <c r="E18" s="45"/>
      <c r="G18" s="25"/>
      <c r="H18" s="28" t="s">
        <v>13</v>
      </c>
      <c r="I18" s="29">
        <f>LiborSettlementDate-Evaluationdate</f>
        <v>2</v>
      </c>
      <c r="J18" s="45"/>
    </row>
    <row r="19" spans="1:10" x14ac:dyDescent="0.2">
      <c r="B19" s="25"/>
      <c r="C19" s="28" t="s">
        <v>14</v>
      </c>
      <c r="D19" s="30"/>
      <c r="E19" s="45"/>
      <c r="G19" s="25"/>
      <c r="H19" s="28" t="s">
        <v>14</v>
      </c>
      <c r="I19" s="30"/>
      <c r="J19" s="45"/>
    </row>
    <row r="20" spans="1:10" x14ac:dyDescent="0.2">
      <c r="B20" s="25"/>
      <c r="C20" s="28" t="s">
        <v>15</v>
      </c>
      <c r="D20" s="31" t="s">
        <v>32</v>
      </c>
      <c r="E20" s="45"/>
      <c r="G20" s="25"/>
      <c r="H20" s="28" t="s">
        <v>15</v>
      </c>
      <c r="I20" s="31" t="s">
        <v>32</v>
      </c>
      <c r="J20" s="45"/>
    </row>
    <row r="21" spans="1:10" x14ac:dyDescent="0.2">
      <c r="B21" s="25"/>
      <c r="C21" s="26" t="s">
        <v>16</v>
      </c>
      <c r="D21" s="32" t="s">
        <v>46</v>
      </c>
      <c r="E21" s="45"/>
      <c r="G21" s="25"/>
      <c r="H21" s="26" t="s">
        <v>16</v>
      </c>
      <c r="I21" s="32" t="s">
        <v>46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42527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42529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60791</v>
      </c>
      <c r="D24" s="37">
        <f>_xll.qlYieldTSDiscount(YieldCurve_ON,C24,,Trigger)</f>
        <v>0.41390728537034788</v>
      </c>
      <c r="E24" s="45"/>
      <c r="G24" s="25"/>
      <c r="H24" s="36">
        <f>_xll.qlTermStructureMaxDate(YieldCurve_3M,Trigger)</f>
        <v>60791</v>
      </c>
      <c r="I24" s="37">
        <f>_xll.qlYieldTSDiscount(YieldCurve_3M,H24,,Trigger)</f>
        <v>0.35010338985241973</v>
      </c>
      <c r="J24" s="45"/>
    </row>
    <row r="25" spans="1:10" x14ac:dyDescent="0.2">
      <c r="B25" s="25"/>
      <c r="C25" s="36" t="str">
        <f>[1]Libor!$D$6</f>
        <v>USDON#0000</v>
      </c>
      <c r="D25" s="37" t="b">
        <f>_xll.qlRelinkableHandleLinkTo(C25,D15,Trigger)</f>
        <v>1</v>
      </c>
      <c r="E25" s="45"/>
      <c r="G25" s="25"/>
      <c r="H25" s="36" t="str">
        <f>[1]Libor!$D$10</f>
        <v>USD3M#0000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159</v>
      </c>
      <c r="D26" s="39" t="b">
        <f>_xll.qlExtrapolatorEnableExtrapolation(YieldCurve_ON,,Trigger)</f>
        <v>1</v>
      </c>
      <c r="E26" s="45"/>
      <c r="G26" s="25"/>
      <c r="H26" s="38" t="s">
        <v>159</v>
      </c>
      <c r="I26" s="39" t="b">
        <f>_xll.qlExtrapolatorEnableExtrapolation(YieldCurve_3M,,Trigger)</f>
        <v>1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  <c r="G29" s="40"/>
      <c r="H29" s="41"/>
      <c r="I29" s="41"/>
      <c r="J29" s="42"/>
    </row>
    <row r="30" spans="1:10" x14ac:dyDescent="0.2">
      <c r="B30" s="43"/>
      <c r="C30" s="24" t="s">
        <v>10</v>
      </c>
      <c r="D30" s="44" t="str">
        <f>_xll.qlPiecewiseYieldCurve(D32,D33,CurveCalendar,_xll.ohPack(USD6M!W3:W66),,,,D34,D35,D36,Permanent,,ObjectOverwrite)</f>
        <v>_USD6M#0003</v>
      </c>
      <c r="E30" s="45"/>
      <c r="F30" s="52"/>
      <c r="G30" s="25"/>
      <c r="H30" s="24" t="s">
        <v>10</v>
      </c>
      <c r="I30" s="44" t="str">
        <f>_xll.qlPiecewiseYieldCurve(I32,I33,CurveCalendar,_xll.ohPack(USD1M!W3:W55),,,,I34,I35,I36,Permanent,,ObjectOverwrite)</f>
        <v>_USD1M#0003</v>
      </c>
      <c r="J30" s="45"/>
    </row>
    <row r="31" spans="1:10" x14ac:dyDescent="0.2">
      <c r="B31" s="43"/>
      <c r="C31" s="26" t="s">
        <v>11</v>
      </c>
      <c r="D31" s="46" t="str">
        <f>_xll.ohRangeRetrieveError(YieldCurve_6M)</f>
        <v/>
      </c>
      <c r="E31" s="45"/>
      <c r="F31" s="52"/>
      <c r="G31" s="25"/>
      <c r="H31" s="26" t="s">
        <v>11</v>
      </c>
      <c r="I31" s="46" t="str">
        <f>_xll.ohRangeRetrieveError(YieldCurve_1M)</f>
        <v/>
      </c>
      <c r="J31" s="45"/>
    </row>
    <row r="32" spans="1:10" x14ac:dyDescent="0.2">
      <c r="B32" s="25"/>
      <c r="C32" s="24" t="s">
        <v>12</v>
      </c>
      <c r="D32" s="27" t="str">
        <f>"_"&amp;Currency&amp;"6M"</f>
        <v>_USD6M</v>
      </c>
      <c r="E32" s="45"/>
      <c r="F32" s="52"/>
      <c r="G32" s="25"/>
      <c r="H32" s="24" t="s">
        <v>12</v>
      </c>
      <c r="I32" s="27" t="str">
        <f>"_"&amp;Currency&amp;"1M"</f>
        <v>_USD1M</v>
      </c>
      <c r="J32" s="45"/>
    </row>
    <row r="33" spans="2:10" x14ac:dyDescent="0.2">
      <c r="B33" s="25"/>
      <c r="C33" s="28" t="s">
        <v>13</v>
      </c>
      <c r="D33" s="29">
        <f>LiborSettlementDate-Evaluationdate</f>
        <v>2</v>
      </c>
      <c r="E33" s="45"/>
      <c r="F33" s="52"/>
      <c r="G33" s="25"/>
      <c r="H33" s="28" t="s">
        <v>13</v>
      </c>
      <c r="I33" s="29">
        <f>LiborSettlementDate-Evaluationdate</f>
        <v>2</v>
      </c>
      <c r="J33" s="45"/>
    </row>
    <row r="34" spans="2:10" x14ac:dyDescent="0.2">
      <c r="B34" s="25"/>
      <c r="C34" s="28" t="s">
        <v>14</v>
      </c>
      <c r="D34" s="30"/>
      <c r="E34" s="45"/>
      <c r="F34" s="52"/>
      <c r="G34" s="25"/>
      <c r="H34" s="28" t="s">
        <v>14</v>
      </c>
      <c r="I34" s="30"/>
      <c r="J34" s="45"/>
    </row>
    <row r="35" spans="2:10" x14ac:dyDescent="0.2">
      <c r="B35" s="25"/>
      <c r="C35" s="28" t="s">
        <v>15</v>
      </c>
      <c r="D35" s="31" t="s">
        <v>32</v>
      </c>
      <c r="E35" s="45"/>
      <c r="F35" s="52"/>
      <c r="G35" s="25"/>
      <c r="H35" s="28" t="s">
        <v>15</v>
      </c>
      <c r="I35" s="31" t="s">
        <v>32</v>
      </c>
      <c r="J35" s="45"/>
    </row>
    <row r="36" spans="2:10" x14ac:dyDescent="0.2">
      <c r="B36" s="25"/>
      <c r="C36" s="26" t="s">
        <v>16</v>
      </c>
      <c r="D36" s="32" t="s">
        <v>46</v>
      </c>
      <c r="E36" s="45"/>
      <c r="F36" s="52"/>
      <c r="G36" s="25"/>
      <c r="H36" s="26" t="s">
        <v>16</v>
      </c>
      <c r="I36" s="32" t="s">
        <v>46</v>
      </c>
      <c r="J36" s="45"/>
    </row>
    <row r="37" spans="2:10" x14ac:dyDescent="0.2">
      <c r="B37" s="25"/>
      <c r="C37" s="33"/>
      <c r="D37" s="33"/>
      <c r="E37" s="45"/>
      <c r="F37" s="52"/>
      <c r="G37" s="25"/>
      <c r="H37" s="33"/>
      <c r="I37" s="33"/>
      <c r="J37" s="45"/>
    </row>
    <row r="38" spans="2:10" x14ac:dyDescent="0.2">
      <c r="B38" s="25"/>
      <c r="C38" s="34">
        <f>_xll.qlTermStructureReferenceDate(YieldCurve_6M)</f>
        <v>42529</v>
      </c>
      <c r="D38" s="35">
        <f>_xll.qlYieldTSDiscount(YieldCurve_6M,C38,,Trigger)</f>
        <v>1</v>
      </c>
      <c r="E38" s="45"/>
      <c r="F38" s="52"/>
      <c r="G38" s="25"/>
      <c r="H38" s="34">
        <f>_xll.qlTermStructureReferenceDate(YieldCurve_1M)</f>
        <v>42529</v>
      </c>
      <c r="I38" s="35">
        <f>_xll.qlYieldTSDiscount(YieldCurve_1M,H38,,Trigger)</f>
        <v>1</v>
      </c>
      <c r="J38" s="45"/>
    </row>
    <row r="39" spans="2:10" x14ac:dyDescent="0.2">
      <c r="B39" s="25"/>
      <c r="C39" s="36">
        <f>_xll.qlTermStructureMaxDate(YieldCurve_6M,Trigger)</f>
        <v>64444</v>
      </c>
      <c r="D39" s="37">
        <f>_xll.qlYieldTSDiscount(YieldCurve_6M,C39,,Trigger)</f>
        <v>0.26410041646223281</v>
      </c>
      <c r="E39" s="45"/>
      <c r="F39" s="52"/>
      <c r="G39" s="25"/>
      <c r="H39" s="36">
        <f>_xll.qlTermStructureMaxDate(YieldCurve_1M,Trigger)</f>
        <v>60791</v>
      </c>
      <c r="I39" s="37">
        <f>_xll.qlYieldTSDiscount(YieldCurve_1M,H39,,Trigger)</f>
        <v>0.37927915021855824</v>
      </c>
      <c r="J39" s="45"/>
    </row>
    <row r="40" spans="2:10" x14ac:dyDescent="0.2">
      <c r="B40" s="25"/>
      <c r="C40" s="36" t="str">
        <f>[1]Libor!$D$11</f>
        <v>USD6M#0000</v>
      </c>
      <c r="D40" s="37" t="b">
        <f>_xll.qlRelinkableHandleLinkTo(C40,D30,Trigger)</f>
        <v>1</v>
      </c>
      <c r="E40" s="45"/>
      <c r="F40" s="52"/>
      <c r="G40" s="25"/>
      <c r="H40" s="36" t="str">
        <f>[1]Libor!$D$8</f>
        <v>USD1M#0000</v>
      </c>
      <c r="I40" s="37" t="b">
        <f>_xll.qlRelinkableHandleLinkTo(H40,I30,Trigger)</f>
        <v>1</v>
      </c>
      <c r="J40" s="45"/>
    </row>
    <row r="41" spans="2:10" x14ac:dyDescent="0.2">
      <c r="B41" s="25"/>
      <c r="C41" s="38" t="s">
        <v>159</v>
      </c>
      <c r="D41" s="39" t="b">
        <v>0</v>
      </c>
      <c r="E41" s="45"/>
      <c r="F41" s="52"/>
      <c r="G41" s="25"/>
      <c r="H41" s="38" t="s">
        <v>159</v>
      </c>
      <c r="I41" s="39" t="b">
        <f>_xll.qlExtrapolatorEnableExtrapolation(YieldCurve_1M,,Trigger)</f>
        <v>1</v>
      </c>
      <c r="J41" s="45"/>
    </row>
    <row r="42" spans="2:10" x14ac:dyDescent="0.2">
      <c r="B42" s="47"/>
      <c r="C42" s="48"/>
      <c r="D42" s="48"/>
      <c r="E42" s="49"/>
      <c r="F42" s="52"/>
      <c r="G42" s="47"/>
      <c r="H42" s="48"/>
      <c r="I42" s="48"/>
      <c r="J42" s="49"/>
    </row>
    <row r="43" spans="2:10" x14ac:dyDescent="0.2">
      <c r="F43" s="52"/>
    </row>
    <row r="44" spans="2:10" x14ac:dyDescent="0.2">
      <c r="B44" s="40"/>
      <c r="C44" s="41"/>
      <c r="D44" s="41"/>
      <c r="E44" s="42"/>
      <c r="F44" s="52"/>
    </row>
    <row r="45" spans="2:10" x14ac:dyDescent="0.2">
      <c r="B45" s="25"/>
      <c r="C45" s="24" t="s">
        <v>10</v>
      </c>
      <c r="D45" s="44" t="str">
        <f>_xll.qlPiecewiseYieldCurve(D47,D48,CurveCalendar,_xll.ohPack(USD1Y!W3:W78),,,,D49,D50,D51,Permanent,,ObjectOverwrite)</f>
        <v>_USD1Y#0003</v>
      </c>
      <c r="E45" s="45"/>
      <c r="F45" s="52"/>
    </row>
    <row r="46" spans="2:10" x14ac:dyDescent="0.2">
      <c r="B46" s="25"/>
      <c r="C46" s="26" t="s">
        <v>11</v>
      </c>
      <c r="D46" s="46" t="str">
        <f>_xll.ohRangeRetrieveError(YieldCurve_1Y)</f>
        <v/>
      </c>
      <c r="E46" s="45"/>
    </row>
    <row r="47" spans="2:10" x14ac:dyDescent="0.2">
      <c r="B47" s="25"/>
      <c r="C47" s="24" t="s">
        <v>12</v>
      </c>
      <c r="D47" s="27" t="str">
        <f>"_"&amp;Currency&amp;"1Y"</f>
        <v>_USD1Y</v>
      </c>
      <c r="E47" s="45"/>
    </row>
    <row r="48" spans="2:10" x14ac:dyDescent="0.2">
      <c r="B48" s="25"/>
      <c r="C48" s="28" t="s">
        <v>13</v>
      </c>
      <c r="D48" s="29">
        <f>LiborSettlementDate-Evaluationdate</f>
        <v>2</v>
      </c>
      <c r="E48" s="45"/>
    </row>
    <row r="49" spans="2:5" x14ac:dyDescent="0.2">
      <c r="B49" s="25"/>
      <c r="C49" s="28" t="s">
        <v>14</v>
      </c>
      <c r="D49" s="30"/>
      <c r="E49" s="45"/>
    </row>
    <row r="50" spans="2:5" x14ac:dyDescent="0.2">
      <c r="B50" s="25"/>
      <c r="C50" s="28" t="s">
        <v>15</v>
      </c>
      <c r="D50" s="31" t="s">
        <v>32</v>
      </c>
      <c r="E50" s="45"/>
    </row>
    <row r="51" spans="2:5" x14ac:dyDescent="0.2">
      <c r="B51" s="25"/>
      <c r="C51" s="26" t="s">
        <v>16</v>
      </c>
      <c r="D51" s="32" t="s">
        <v>46</v>
      </c>
      <c r="E51" s="45"/>
    </row>
    <row r="52" spans="2:5" x14ac:dyDescent="0.2">
      <c r="B52" s="25"/>
      <c r="C52" s="33"/>
      <c r="D52" s="33"/>
      <c r="E52" s="45"/>
    </row>
    <row r="53" spans="2:5" x14ac:dyDescent="0.2">
      <c r="B53" s="25"/>
      <c r="C53" s="34">
        <f>_xll.qlTermStructureReferenceDate(YieldCurve_1Y)</f>
        <v>42529</v>
      </c>
      <c r="D53" s="35">
        <f>_xll.qlYieldTSDiscount(YieldCurve_1Y,C53,,Trigger)</f>
        <v>1</v>
      </c>
      <c r="E53" s="45"/>
    </row>
    <row r="54" spans="2:5" x14ac:dyDescent="0.2">
      <c r="B54" s="25"/>
      <c r="C54" s="36">
        <f>_xll.qlTermStructureMaxDate(YieldCurve_1Y,Trigger)</f>
        <v>64444</v>
      </c>
      <c r="D54" s="37">
        <f>_xll.qlYieldTSDiscount(YieldCurve_1Y,C54,,Trigger)</f>
        <v>0.23465786955658191</v>
      </c>
      <c r="E54" s="45"/>
    </row>
    <row r="55" spans="2:5" x14ac:dyDescent="0.2">
      <c r="B55" s="25"/>
      <c r="C55" s="36" t="str">
        <f>[1]Libor!$D$12</f>
        <v>USD1Y#0000</v>
      </c>
      <c r="D55" s="37" t="b">
        <f>_xll.qlRelinkableHandleLinkTo(C55,D45,Trigger)</f>
        <v>1</v>
      </c>
      <c r="E55" s="45"/>
    </row>
    <row r="56" spans="2:5" x14ac:dyDescent="0.2">
      <c r="B56" s="25"/>
      <c r="C56" s="38" t="s">
        <v>159</v>
      </c>
      <c r="D56" s="39" t="b">
        <v>0</v>
      </c>
      <c r="E56" s="45"/>
    </row>
    <row r="57" spans="2:5" x14ac:dyDescent="0.2">
      <c r="B57" s="47"/>
      <c r="C57" s="48"/>
      <c r="D57" s="48"/>
      <c r="E57" s="49"/>
    </row>
  </sheetData>
  <dataValidations count="6">
    <dataValidation type="list" allowBlank="1" showInputMessage="1" showErrorMessage="1" sqref="D35 D20 I20 I35 D50">
      <formula1>"Discount,ZeroYield,ForwardRate"</formula1>
    </dataValidation>
    <dataValidation type="list" allowBlank="1" showInputMessage="1" showErrorMessage="1" sqref="D36 D21 I21 I36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D117"/>
  <sheetViews>
    <sheetView showGridLines="0" topLeftCell="J1" zoomScaleNormal="100" workbookViewId="0">
      <selection activeCell="AB1" sqref="AB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10" style="55" hidden="1" customWidth="1" outlineLevel="1"/>
    <col min="4" max="5" width="13.140625" style="55" hidden="1" customWidth="1" outlineLevel="1"/>
    <col min="6" max="6" width="12" style="57" hidden="1" customWidth="1" outlineLevel="1"/>
    <col min="7" max="8" width="17.28515625" style="51" hidden="1" customWidth="1" outlineLevel="1"/>
    <col min="9" max="9" width="15.140625" style="51" hidden="1" customWidth="1" outlineLevel="1"/>
    <col min="10" max="10" width="2.7109375" style="51" customWidth="1" collapsed="1"/>
    <col min="11" max="11" width="6" style="51" hidden="1" customWidth="1" outlineLevel="1"/>
    <col min="12" max="12" width="15.140625" style="115" hidden="1" customWidth="1" outlineLevel="1"/>
    <col min="13" max="13" width="16.140625" style="115" hidden="1" customWidth="1" outlineLevel="1"/>
    <col min="14" max="14" width="8.5703125" style="115" hidden="1" customWidth="1" outlineLevel="1"/>
    <col min="15" max="15" width="7.85546875" style="115" hidden="1" customWidth="1" outlineLevel="1"/>
    <col min="16" max="16" width="9" style="115" hidden="1" customWidth="1" outlineLevel="1"/>
    <col min="17" max="17" width="5.85546875" style="115" hidden="1" customWidth="1" outlineLevel="1"/>
    <col min="18" max="19" width="10.7109375" style="115" hidden="1" customWidth="1" outlineLevel="1"/>
    <col min="20" max="20" width="2.7109375" style="53" hidden="1" customWidth="1" outlineLevel="1"/>
    <col min="21" max="21" width="6" style="51" customWidth="1" collapsed="1"/>
    <col min="22" max="22" width="10.140625" style="51" hidden="1" customWidth="1" outlineLevel="1"/>
    <col min="23" max="23" width="24.7109375" style="51" customWidth="1" collapsed="1"/>
    <col min="24" max="25" width="9.7109375" style="51" customWidth="1"/>
    <col min="26" max="27" width="17.28515625" style="51" bestFit="1" customWidth="1"/>
    <col min="28" max="28" width="12" style="51" bestFit="1" customWidth="1"/>
    <col min="29" max="29" width="9.140625" style="51" customWidth="1"/>
    <col min="30" max="30" width="9.140625" style="51"/>
    <col min="31" max="31" width="9.140625" style="51" customWidth="1"/>
    <col min="32" max="16384" width="9.140625" style="51"/>
  </cols>
  <sheetData>
    <row r="1" spans="1:30" ht="18" customHeight="1" x14ac:dyDescent="0.2">
      <c r="F1" s="55" t="s">
        <v>103</v>
      </c>
      <c r="K1" s="73" t="s">
        <v>24</v>
      </c>
      <c r="L1" s="118"/>
      <c r="M1" s="118"/>
      <c r="N1" s="118"/>
      <c r="O1" s="118"/>
      <c r="P1" s="118"/>
      <c r="Q1" s="118"/>
      <c r="R1" s="118"/>
      <c r="S1" s="108"/>
      <c r="T1" s="105"/>
      <c r="U1" s="81" t="str">
        <f>Currency&amp;Tenor</f>
        <v>USDFedFunds</v>
      </c>
      <c r="V1" s="72"/>
      <c r="W1" s="72"/>
      <c r="X1" s="75"/>
      <c r="Y1" s="75"/>
      <c r="Z1" s="72"/>
      <c r="AA1" s="72"/>
      <c r="AB1" s="79" t="s">
        <v>32</v>
      </c>
    </row>
    <row r="2" spans="1:30" ht="21.75" customHeight="1" x14ac:dyDescent="0.2">
      <c r="A2" s="71" t="s">
        <v>9</v>
      </c>
      <c r="B2" s="71" t="s">
        <v>29</v>
      </c>
      <c r="C2" s="71" t="s">
        <v>106</v>
      </c>
      <c r="D2" s="71"/>
      <c r="E2" s="71"/>
      <c r="F2" s="71" t="s">
        <v>4</v>
      </c>
      <c r="G2" s="71" t="s">
        <v>1</v>
      </c>
      <c r="H2" s="71"/>
      <c r="I2" s="71" t="s">
        <v>24</v>
      </c>
      <c r="K2" s="80" t="s">
        <v>9</v>
      </c>
      <c r="L2" s="80" t="s">
        <v>24</v>
      </c>
      <c r="M2" s="80" t="s">
        <v>110</v>
      </c>
      <c r="N2" s="80" t="s">
        <v>113</v>
      </c>
      <c r="O2" s="80" t="s">
        <v>111</v>
      </c>
      <c r="P2" s="80" t="s">
        <v>112</v>
      </c>
      <c r="Q2" s="80" t="s">
        <v>114</v>
      </c>
      <c r="R2" s="80" t="s">
        <v>22</v>
      </c>
      <c r="S2" s="80" t="s">
        <v>107</v>
      </c>
      <c r="T2" s="105"/>
      <c r="U2" s="80" t="s">
        <v>9</v>
      </c>
      <c r="V2" s="80" t="s">
        <v>24</v>
      </c>
      <c r="W2" s="80" t="s">
        <v>110</v>
      </c>
      <c r="X2" s="82" t="s">
        <v>23</v>
      </c>
      <c r="Y2" s="82" t="s">
        <v>115</v>
      </c>
      <c r="Z2" s="80" t="s">
        <v>22</v>
      </c>
      <c r="AA2" s="80" t="s">
        <v>107</v>
      </c>
      <c r="AB2" s="83">
        <f t="array" ref="AB2:AB113">_xll.qlPiecewiseYieldCurveData(YieldCurve_ON,Trigger)</f>
        <v>1</v>
      </c>
    </row>
    <row r="3" spans="1:30" ht="11.25" customHeight="1" x14ac:dyDescent="0.2">
      <c r="A3" s="58" t="s">
        <v>26</v>
      </c>
      <c r="B3" s="59" t="s">
        <v>47</v>
      </c>
      <c r="C3" s="61" t="s">
        <v>6</v>
      </c>
      <c r="D3" s="136"/>
      <c r="E3" s="136"/>
      <c r="F3" s="60" t="str">
        <f>Currency&amp;Tenor</f>
        <v>USDFedFunds</v>
      </c>
      <c r="G3" s="62" t="str">
        <f>Currency&amp;$B3&amp;"D"&amp;QuoteSuffix</f>
        <v>USDOND_Quote</v>
      </c>
      <c r="H3" s="136"/>
      <c r="I3" s="63" t="str">
        <f>_xll.qlDepositRateHelper(,G3,F3,Permanent,Trigger,ObjectOverwrite)</f>
        <v>obj_0029b#0007</v>
      </c>
      <c r="J3" s="54"/>
      <c r="K3" s="11" t="str">
        <f>A3</f>
        <v>Dp</v>
      </c>
      <c r="L3" s="106" t="str">
        <f>IF(ISBLANK(I3),"--",I3)</f>
        <v>obj_0029b#0007</v>
      </c>
      <c r="M3" s="109" t="str">
        <f>IFERROR(_xll.qlRateHelperQuoteName(L3,Trigger),"--")</f>
        <v>USDOND_Quote</v>
      </c>
      <c r="N3" s="110">
        <f>IFERROR(_xll.qlRateHelperQuoteValue($L3,Trigger),"--")</f>
        <v>3.8610000000000007E-3</v>
      </c>
      <c r="O3" s="109" t="b">
        <v>1</v>
      </c>
      <c r="P3" s="106">
        <v>70</v>
      </c>
      <c r="Q3" s="106">
        <v>1</v>
      </c>
      <c r="R3" s="111">
        <f>IFERROR(_xll.qlRateHelperEarliestDate(L3,Trigger),"--")</f>
        <v>42527</v>
      </c>
      <c r="S3" s="111">
        <f>IFERROR(_xll.qlRateHelperPillarDate(L3,Trigger),"--")</f>
        <v>42528</v>
      </c>
      <c r="U3" s="4" t="str">
        <f>IFERROR(INDEX($K$3:$K$113,MATCH(W3,$M$3:$M$113,0),1),"")</f>
        <v>Dp</v>
      </c>
      <c r="V3" s="4" t="str">
        <f t="array" ref="V3:V113">_xll.qlRateHelperSelection(_xll.ohFilter(RateHelpers,IncludeFlag),_xll.ohFilter(Priority,IncludeFlag),,,,,_xll.ohFilter(MinDistance,IncludeFlag),Trigger)</f>
        <v>obj_0029b</v>
      </c>
      <c r="W3" s="4" t="str">
        <f>IFERROR(_xll.qlRateHelperQuoteName(V3,Trigger),"")</f>
        <v>USDOND_Quote</v>
      </c>
      <c r="X3" s="76">
        <f>IFERROR(_xll.qlRateHelperRate(V3,Trigger),"")</f>
        <v>3.8610000000000007E-3</v>
      </c>
      <c r="Y3" s="116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42527</v>
      </c>
      <c r="AA3" s="5">
        <f>IFERROR(_xll.qlRateHelperPillarDate(V3,Trigger),"")</f>
        <v>42528</v>
      </c>
      <c r="AB3" s="84">
        <v>0.99998927511502433</v>
      </c>
    </row>
    <row r="4" spans="1:30" ht="11.25" customHeight="1" x14ac:dyDescent="0.2">
      <c r="A4" s="58" t="s">
        <v>26</v>
      </c>
      <c r="B4" s="59" t="s">
        <v>101</v>
      </c>
      <c r="C4" s="61" t="s">
        <v>104</v>
      </c>
      <c r="D4" s="137"/>
      <c r="E4" s="137"/>
      <c r="F4" s="60" t="str">
        <f>Currency&amp;Tenor</f>
        <v>USDFedFunds</v>
      </c>
      <c r="G4" s="62" t="str">
        <f>Currency&amp;$B4&amp;"D"&amp;QuoteSuffix</f>
        <v>USDTND_Quote</v>
      </c>
      <c r="H4" s="137"/>
      <c r="I4" s="63"/>
      <c r="J4" s="53"/>
      <c r="K4" s="11" t="str">
        <f>A4</f>
        <v>Dp</v>
      </c>
      <c r="L4" s="106" t="str">
        <f t="shared" ref="L4:L5" si="0">IF(ISBLANK(I4),"--",I4)</f>
        <v>--</v>
      </c>
      <c r="M4" s="109" t="str">
        <f>IFERROR(_xll.qlRateHelperQuoteName(L4,Trigger),"--")</f>
        <v>--</v>
      </c>
      <c r="N4" s="110" t="str">
        <f>IFERROR(_xll.qlRateHelperQuoteValue($L4,Trigger),"--")</f>
        <v>--</v>
      </c>
      <c r="O4" s="109" t="b">
        <v>0</v>
      </c>
      <c r="P4" s="106">
        <v>70</v>
      </c>
      <c r="Q4" s="106">
        <v>1</v>
      </c>
      <c r="R4" s="111" t="str">
        <f>IFERROR(_xll.qlRateHelperEarliestDate(L4,Trigger),"--")</f>
        <v>--</v>
      </c>
      <c r="S4" s="111" t="str">
        <f>IFERROR(_xll.qlRateHelperPillarDate(L4,Trigger),"--")</f>
        <v>--</v>
      </c>
      <c r="U4" s="4" t="str">
        <f t="shared" ref="U4:U67" si="1">IFERROR(INDEX($K$3:$K$113,MATCH(W4,$M$3:$M$113,0),1),"")</f>
        <v>OIS</v>
      </c>
      <c r="V4" s="4" t="str">
        <v>obj_00303</v>
      </c>
      <c r="W4" s="4" t="str">
        <f>IFERROR(_xll.qlRateHelperQuoteName(V4,Trigger),"")</f>
        <v>USDOIS1M_Quote</v>
      </c>
      <c r="X4" s="76">
        <f>IFERROR(_xll.qlRateHelperRate(V4,Trigger),"")</f>
        <v>3.7199999999999998E-3</v>
      </c>
      <c r="Y4" s="116" t="str">
        <f>IF(ISERROR(_xll.qlSwapRateHelperSpread($V4)),IF(ISERROR(_xll.qlFuturesRateHelperConvexityAdjustment($V4)),"",_xll.qlFuturesRateHelperConvexityAdjustment($V4)),_xll.qlSwapRateHelperSpread($V4))</f>
        <v/>
      </c>
      <c r="Z4" s="5">
        <f>IFERROR(_xll.qlRateHelperEarliestDate(V4,Trigger),"")</f>
        <v>42529</v>
      </c>
      <c r="AA4" s="5">
        <f>IFERROR(_xll.qlRateHelperPillarDate(V4,Trigger),"")</f>
        <v>42559</v>
      </c>
      <c r="AB4" s="84">
        <v>0.99966870050997025</v>
      </c>
    </row>
    <row r="5" spans="1:30" ht="11.25" customHeight="1" x14ac:dyDescent="0.2">
      <c r="A5" s="1" t="s">
        <v>26</v>
      </c>
      <c r="B5" s="9" t="s">
        <v>102</v>
      </c>
      <c r="C5" s="10" t="s">
        <v>105</v>
      </c>
      <c r="D5" s="138"/>
      <c r="E5" s="138"/>
      <c r="F5" s="7" t="str">
        <f>Currency&amp;Tenor</f>
        <v>USDFedFunds</v>
      </c>
      <c r="G5" s="2" t="str">
        <f>Currency&amp;$B5&amp;"D"&amp;QuoteSuffix</f>
        <v>USDSND_Quote</v>
      </c>
      <c r="H5" s="138"/>
      <c r="I5" s="3"/>
      <c r="J5" s="53"/>
      <c r="K5" s="12" t="str">
        <f>A5</f>
        <v>Dp</v>
      </c>
      <c r="L5" s="107" t="str">
        <f t="shared" si="0"/>
        <v>--</v>
      </c>
      <c r="M5" s="112" t="str">
        <f>IFERROR(_xll.qlRateHelperQuoteName(L5,Trigger),"--")</f>
        <v>--</v>
      </c>
      <c r="N5" s="113" t="str">
        <f>IFERROR(_xll.qlRateHelperQuoteValue($L5,Trigger),"--")</f>
        <v>--</v>
      </c>
      <c r="O5" s="112" t="b">
        <v>0</v>
      </c>
      <c r="P5" s="107">
        <v>70</v>
      </c>
      <c r="Q5" s="107">
        <v>1</v>
      </c>
      <c r="R5" s="114" t="str">
        <f>IFERROR(_xll.qlRateHelperEarliestDate(L5,Trigger),"--")</f>
        <v>--</v>
      </c>
      <c r="S5" s="114" t="str">
        <f>IFERROR(_xll.qlRateHelperPillarDate(L5,Trigger),"--")</f>
        <v>--</v>
      </c>
      <c r="U5" s="4" t="str">
        <f t="shared" si="1"/>
        <v>OIS</v>
      </c>
      <c r="V5" s="4" t="str">
        <v>obj_00302</v>
      </c>
      <c r="W5" s="4" t="str">
        <f>IFERROR(_xll.qlRateHelperQuoteName(V5,Trigger),"")</f>
        <v>USDOIS2M_Quote</v>
      </c>
      <c r="X5" s="76">
        <f>IFERROR(_xll.qlRateHelperRate(V5,Trigger),"")</f>
        <v>3.8900000000000002E-3</v>
      </c>
      <c r="Y5" s="116" t="str">
        <f>IF(ISERROR(_xll.qlSwapRateHelperSpread($V5)),IF(ISERROR(_xll.qlFuturesRateHelperConvexityAdjustment($V5)),"",_xll.qlFuturesRateHelperConvexityAdjustment($V5)),_xll.qlSwapRateHelperSpread($V5))</f>
        <v/>
      </c>
      <c r="Z5" s="5">
        <f>IFERROR(_xll.qlRateHelperEarliestDate(V5,Trigger),"")</f>
        <v>42529</v>
      </c>
      <c r="AA5" s="5">
        <f>IFERROR(_xll.qlRateHelperPillarDate(V5,Trigger),"")</f>
        <v>42590</v>
      </c>
      <c r="AB5" s="84">
        <v>0.99931990719295993</v>
      </c>
      <c r="AC5" s="87"/>
      <c r="AD5" s="87"/>
    </row>
    <row r="6" spans="1:30" ht="11.25" customHeight="1" x14ac:dyDescent="0.2">
      <c r="J6" s="53"/>
      <c r="K6" s="11" t="str">
        <f t="shared" ref="K6:K37" si="2">A8</f>
        <v>OIS</v>
      </c>
      <c r="L6" s="106" t="str">
        <f>IF(ISBLANK(I8),"--",I8)</f>
        <v>obj_00304#0006</v>
      </c>
      <c r="M6" s="109" t="str">
        <f>IFERROR(_xll.qlRateHelperQuoteName(L6,Trigger),"--")</f>
        <v>USDOISSW_Quote</v>
      </c>
      <c r="N6" s="110">
        <f>IFERROR(_xll.qlRateHelperQuoteValue($L6,Trigger),"--")</f>
        <v>3.4999999999999996E-3</v>
      </c>
      <c r="O6" s="109" t="b">
        <v>0</v>
      </c>
      <c r="P6" s="106">
        <v>50</v>
      </c>
      <c r="Q6" s="106">
        <v>1</v>
      </c>
      <c r="R6" s="111">
        <f>IFERROR(_xll.qlRateHelperEarliestDate(L6,Trigger),"--")</f>
        <v>42529</v>
      </c>
      <c r="S6" s="111">
        <f>IFERROR(_xll.qlRateHelperPillarDate(L6,Trigger),"--")</f>
        <v>42536</v>
      </c>
      <c r="U6" s="4" t="str">
        <f t="shared" si="1"/>
        <v>OIS</v>
      </c>
      <c r="V6" s="4" t="str">
        <v>obj_00315</v>
      </c>
      <c r="W6" s="4" t="str">
        <f>IFERROR(_xll.qlRateHelperQuoteName(V6,Trigger),"")</f>
        <v>USDOIS3M_Quote</v>
      </c>
      <c r="X6" s="76">
        <f>IFERROR(_xll.qlRateHelperRate(V6,Trigger),"")</f>
        <v>4.1200000000000004E-3</v>
      </c>
      <c r="Y6" s="116" t="str">
        <f>IF(ISERROR(_xll.qlSwapRateHelperSpread($V6)),IF(ISERROR(_xll.qlFuturesRateHelperConvexityAdjustment($V6)),"",_xll.qlFuturesRateHelperConvexityAdjustment($V6)),_xll.qlSwapRateHelperSpread($V6))</f>
        <v/>
      </c>
      <c r="Z6" s="5">
        <f>IFERROR(_xll.qlRateHelperEarliestDate(V6,Trigger),"")</f>
        <v>42529</v>
      </c>
      <c r="AA6" s="5">
        <f>IFERROR(_xll.qlRateHelperPillarDate(V6,Trigger),"")</f>
        <v>42621</v>
      </c>
      <c r="AB6" s="84">
        <v>0.99892683883697497</v>
      </c>
    </row>
    <row r="7" spans="1:30" ht="11.25" customHeight="1" x14ac:dyDescent="0.2">
      <c r="A7" s="71" t="s">
        <v>9</v>
      </c>
      <c r="B7" s="71" t="s">
        <v>29</v>
      </c>
      <c r="C7" s="71" t="s">
        <v>109</v>
      </c>
      <c r="D7" s="71"/>
      <c r="E7" s="71"/>
      <c r="F7" s="71" t="s">
        <v>4</v>
      </c>
      <c r="G7" s="71" t="s">
        <v>1</v>
      </c>
      <c r="H7" s="71"/>
      <c r="I7" s="71" t="s">
        <v>24</v>
      </c>
      <c r="J7" s="53"/>
      <c r="K7" s="11" t="str">
        <f t="shared" si="2"/>
        <v>OIS</v>
      </c>
      <c r="L7" s="106" t="str">
        <f t="shared" ref="L7:L55" si="3">IF(ISBLANK(I9),"--",I9)</f>
        <v>obj_00307#0006</v>
      </c>
      <c r="M7" s="109" t="str">
        <f>IFERROR(_xll.qlRateHelperQuoteName(L7,Trigger),"--")</f>
        <v>USDOIS2W_Quote</v>
      </c>
      <c r="N7" s="110">
        <f>IFERROR(_xll.qlRateHelperQuoteValue($L7,Trigger),"--")</f>
        <v>3.7299999999999998E-3</v>
      </c>
      <c r="O7" s="109" t="b">
        <v>0</v>
      </c>
      <c r="P7" s="106">
        <v>50</v>
      </c>
      <c r="Q7" s="106">
        <v>1</v>
      </c>
      <c r="R7" s="111">
        <f>IFERROR(_xll.qlRateHelperEarliestDate(L7,Trigger),"--")</f>
        <v>42529</v>
      </c>
      <c r="S7" s="111">
        <f>IFERROR(_xll.qlRateHelperPillarDate(L7,Trigger),"--")</f>
        <v>42543</v>
      </c>
      <c r="U7" s="4" t="str">
        <f t="shared" si="1"/>
        <v>OIS</v>
      </c>
      <c r="V7" s="4" t="str">
        <v>obj_0030f</v>
      </c>
      <c r="W7" s="4" t="str">
        <f>IFERROR(_xll.qlRateHelperQuoteName(V7,Trigger),"")</f>
        <v>USDOIS4M_Quote</v>
      </c>
      <c r="X7" s="76">
        <f>IFERROR(_xll.qlRateHelperRate(V7,Trigger),"")</f>
        <v>4.3200000000000009E-3</v>
      </c>
      <c r="Y7" s="116" t="str">
        <f>IF(ISERROR(_xll.qlSwapRateHelperSpread($V7)),IF(ISERROR(_xll.qlFuturesRateHelperConvexityAdjustment($V7)),"",_xll.qlFuturesRateHelperConvexityAdjustment($V7)),_xll.qlSwapRateHelperSpread($V7))</f>
        <v/>
      </c>
      <c r="Z7" s="5">
        <f>IFERROR(_xll.qlRateHelperEarliestDate(V7,Trigger),"")</f>
        <v>42529</v>
      </c>
      <c r="AA7" s="5">
        <f>IFERROR(_xll.qlRateHelperPillarDate(V7,Trigger),"")</f>
        <v>42654</v>
      </c>
      <c r="AB7" s="84">
        <v>0.99848087649168704</v>
      </c>
    </row>
    <row r="8" spans="1:30" ht="11.25" customHeight="1" x14ac:dyDescent="0.2">
      <c r="A8" s="58" t="s">
        <v>98</v>
      </c>
      <c r="B8" s="59" t="s">
        <v>48</v>
      </c>
      <c r="C8" s="60">
        <f>IF(B8="O/N",0,IF(B8="T/N",1,2))</f>
        <v>2</v>
      </c>
      <c r="D8" s="137"/>
      <c r="E8" s="137"/>
      <c r="F8" s="67" t="str">
        <f t="shared" ref="F8:F39" si="4">Currency&amp;Tenor</f>
        <v>USDFedFunds</v>
      </c>
      <c r="G8" s="62" t="str">
        <f t="shared" ref="G8:G39" si="5">Currency&amp;$A8&amp;IF($B8="1W","SW",$B8)&amp;QuoteSuffix</f>
        <v>USDOISSW_Quote</v>
      </c>
      <c r="H8" s="137"/>
      <c r="I8" s="63" t="str">
        <f>_xll.qlOISRateHelper(,C8,B8,G8,$F8,,Permanent,Trigger,ObjectOverwrite)</f>
        <v>obj_00304#0006</v>
      </c>
      <c r="J8" s="53"/>
      <c r="K8" s="11" t="str">
        <f t="shared" si="2"/>
        <v>OIS</v>
      </c>
      <c r="L8" s="106" t="str">
        <f t="shared" si="3"/>
        <v>obj_00305#0006</v>
      </c>
      <c r="M8" s="109" t="str">
        <f>IFERROR(_xll.qlRateHelperQuoteName(L8,Trigger),"--")</f>
        <v>USDOIS3W_Quote</v>
      </c>
      <c r="N8" s="110">
        <f>IFERROR(_xll.qlRateHelperQuoteValue($L8,Trigger),"--")</f>
        <v>3.7499999999999999E-3</v>
      </c>
      <c r="O8" s="109" t="b">
        <v>0</v>
      </c>
      <c r="P8" s="106">
        <v>50</v>
      </c>
      <c r="Q8" s="106">
        <v>1</v>
      </c>
      <c r="R8" s="111">
        <f>IFERROR(_xll.qlRateHelperEarliestDate(L8,Trigger),"--")</f>
        <v>42529</v>
      </c>
      <c r="S8" s="111">
        <f>IFERROR(_xll.qlRateHelperPillarDate(L8,Trigger),"--")</f>
        <v>42550</v>
      </c>
      <c r="U8" s="4" t="str">
        <f t="shared" si="1"/>
        <v>OIS</v>
      </c>
      <c r="V8" s="4" t="str">
        <v>obj_0030b</v>
      </c>
      <c r="W8" s="4" t="str">
        <f>IFERROR(_xll.qlRateHelperQuoteName(V8,Trigger),"")</f>
        <v>USDOIS5M_Quote</v>
      </c>
      <c r="X8" s="76">
        <f>IFERROR(_xll.qlRateHelperRate(V8,Trigger),"")</f>
        <v>4.4800000000000005E-3</v>
      </c>
      <c r="Y8" s="116" t="str">
        <f>IF(ISERROR(_xll.qlSwapRateHelperSpread($V8)),IF(ISERROR(_xll.qlFuturesRateHelperConvexityAdjustment($V8)),"",_xll.qlFuturesRateHelperConvexityAdjustment($V8)),_xll.qlSwapRateHelperSpread($V8))</f>
        <v/>
      </c>
      <c r="Z8" s="5">
        <f>IFERROR(_xll.qlRateHelperEarliestDate(V8,Trigger),"")</f>
        <v>42529</v>
      </c>
      <c r="AA8" s="5">
        <f>IFERROR(_xll.qlRateHelperPillarDate(V8,Trigger),"")</f>
        <v>42682</v>
      </c>
      <c r="AB8" s="84">
        <v>0.99807825680546769</v>
      </c>
    </row>
    <row r="9" spans="1:30" ht="11.25" customHeight="1" x14ac:dyDescent="0.2">
      <c r="A9" s="64" t="s">
        <v>98</v>
      </c>
      <c r="B9" s="65" t="s">
        <v>49</v>
      </c>
      <c r="C9" s="66">
        <f t="shared" ref="C9:C22" si="6">IF(B9="O/N",0,IF(B9="T/N",1,2))</f>
        <v>2</v>
      </c>
      <c r="D9" s="137"/>
      <c r="E9" s="137"/>
      <c r="F9" s="67" t="str">
        <f t="shared" si="4"/>
        <v>USDFedFunds</v>
      </c>
      <c r="G9" s="69" t="str">
        <f t="shared" si="5"/>
        <v>USDOIS2W_Quote</v>
      </c>
      <c r="H9" s="137"/>
      <c r="I9" s="70" t="str">
        <f>_xll.qlOISRateHelper(,C9,B9,G9,$F9,,Permanent,Trigger,ObjectOverwrite)</f>
        <v>obj_00307#0006</v>
      </c>
      <c r="J9" s="53"/>
      <c r="K9" s="11" t="str">
        <f t="shared" si="2"/>
        <v>OIS</v>
      </c>
      <c r="L9" s="106" t="str">
        <f t="shared" si="3"/>
        <v>obj_00303#0006</v>
      </c>
      <c r="M9" s="109" t="str">
        <f>IFERROR(_xll.qlRateHelperQuoteName(L9,Trigger),"--")</f>
        <v>USDOIS1M_Quote</v>
      </c>
      <c r="N9" s="110">
        <f>IFERROR(_xll.qlRateHelperQuoteValue($L9,Trigger),"--")</f>
        <v>3.7199999999999998E-3</v>
      </c>
      <c r="O9" s="109" t="b">
        <v>1</v>
      </c>
      <c r="P9" s="106">
        <v>50</v>
      </c>
      <c r="Q9" s="106">
        <v>1</v>
      </c>
      <c r="R9" s="111">
        <f>IFERROR(_xll.qlRateHelperEarliestDate(L9,Trigger),"--")</f>
        <v>42529</v>
      </c>
      <c r="S9" s="111">
        <f>IFERROR(_xll.qlRateHelperPillarDate(L9,Trigger),"--")</f>
        <v>42559</v>
      </c>
      <c r="U9" s="4" t="str">
        <f t="shared" si="1"/>
        <v>OIS</v>
      </c>
      <c r="V9" s="4" t="str">
        <v>obj_002ff</v>
      </c>
      <c r="W9" s="4" t="str">
        <f>IFERROR(_xll.qlRateHelperQuoteName(V9,Trigger),"")</f>
        <v>USDOIS6M_Quote</v>
      </c>
      <c r="X9" s="76">
        <f>IFERROR(_xll.qlRateHelperRate(V9,Trigger),"")</f>
        <v>4.5999999999999999E-3</v>
      </c>
      <c r="Y9" s="116" t="str">
        <f>IF(ISERROR(_xll.qlSwapRateHelperSpread($V9)),IF(ISERROR(_xll.qlFuturesRateHelperConvexityAdjustment($V9)),"",_xll.qlFuturesRateHelperConvexityAdjustment($V9)),_xll.qlSwapRateHelperSpread($V9))</f>
        <v/>
      </c>
      <c r="Z9" s="5">
        <f>IFERROR(_xll.qlRateHelperEarliestDate(V9,Trigger),"")</f>
        <v>42529</v>
      </c>
      <c r="AA9" s="5">
        <f>IFERROR(_xll.qlRateHelperPillarDate(V9,Trigger),"")</f>
        <v>42712</v>
      </c>
      <c r="AB9" s="84">
        <v>0.99764576944886385</v>
      </c>
    </row>
    <row r="10" spans="1:30" ht="11.25" customHeight="1" x14ac:dyDescent="0.2">
      <c r="A10" s="64" t="s">
        <v>98</v>
      </c>
      <c r="B10" s="65" t="s">
        <v>50</v>
      </c>
      <c r="C10" s="66">
        <f t="shared" si="6"/>
        <v>2</v>
      </c>
      <c r="D10" s="137"/>
      <c r="E10" s="137"/>
      <c r="F10" s="67" t="str">
        <f t="shared" si="4"/>
        <v>USDFedFunds</v>
      </c>
      <c r="G10" s="69" t="str">
        <f t="shared" si="5"/>
        <v>USDOIS3W_Quote</v>
      </c>
      <c r="H10" s="137"/>
      <c r="I10" s="70" t="str">
        <f>_xll.qlOISRateHelper(,C10,B10,G10,$F10,,Permanent,Trigger,ObjectOverwrite)</f>
        <v>obj_00305#0006</v>
      </c>
      <c r="J10" s="53"/>
      <c r="K10" s="11" t="str">
        <f t="shared" si="2"/>
        <v>OIS</v>
      </c>
      <c r="L10" s="106" t="str">
        <f t="shared" si="3"/>
        <v>obj_00302#0006</v>
      </c>
      <c r="M10" s="109" t="str">
        <f>IFERROR(_xll.qlRateHelperQuoteName(L10,Trigger),"--")</f>
        <v>USDOIS2M_Quote</v>
      </c>
      <c r="N10" s="110">
        <f>IFERROR(_xll.qlRateHelperQuoteValue($L10,Trigger),"--")</f>
        <v>3.8900000000000002E-3</v>
      </c>
      <c r="O10" s="109" t="b">
        <v>1</v>
      </c>
      <c r="P10" s="106">
        <v>50</v>
      </c>
      <c r="Q10" s="106">
        <v>1</v>
      </c>
      <c r="R10" s="111">
        <f>IFERROR(_xll.qlRateHelperEarliestDate(L10,Trigger),"--")</f>
        <v>42529</v>
      </c>
      <c r="S10" s="111">
        <f>IFERROR(_xll.qlRateHelperPillarDate(L10,Trigger),"--")</f>
        <v>42590</v>
      </c>
      <c r="U10" s="4" t="str">
        <f t="shared" si="1"/>
        <v>OIS</v>
      </c>
      <c r="V10" s="4" t="str">
        <v>obj_00316</v>
      </c>
      <c r="W10" s="4" t="str">
        <f>IFERROR(_xll.qlRateHelperQuoteName(V10,Trigger),"")</f>
        <v>USDOIS7M_Quote</v>
      </c>
      <c r="X10" s="76">
        <f>IFERROR(_xll.qlRateHelperRate(V10,Trigger),"")</f>
        <v>4.7799999999999995E-3</v>
      </c>
      <c r="Y10" s="116" t="str">
        <f>IF(ISERROR(_xll.qlSwapRateHelperSpread($V10)),IF(ISERROR(_xll.qlFuturesRateHelperConvexityAdjustment($V10)),"",_xll.qlFuturesRateHelperConvexityAdjustment($V10)),_xll.qlSwapRateHelperSpread($V10))</f>
        <v/>
      </c>
      <c r="Z10" s="5">
        <f>IFERROR(_xll.qlRateHelperEarliestDate(V10,Trigger),"")</f>
        <v>42529</v>
      </c>
      <c r="AA10" s="5">
        <f>IFERROR(_xll.qlRateHelperPillarDate(V10,Trigger),"")</f>
        <v>42744</v>
      </c>
      <c r="AB10" s="84">
        <v>0.99713206274840704</v>
      </c>
    </row>
    <row r="11" spans="1:30" ht="11.25" customHeight="1" x14ac:dyDescent="0.2">
      <c r="A11" s="64" t="s">
        <v>98</v>
      </c>
      <c r="B11" s="65" t="s">
        <v>2</v>
      </c>
      <c r="C11" s="66">
        <f t="shared" si="6"/>
        <v>2</v>
      </c>
      <c r="D11" s="137"/>
      <c r="E11" s="137"/>
      <c r="F11" s="67" t="str">
        <f t="shared" si="4"/>
        <v>USDFedFunds</v>
      </c>
      <c r="G11" s="69" t="str">
        <f t="shared" si="5"/>
        <v>USDOIS1M_Quote</v>
      </c>
      <c r="H11" s="137"/>
      <c r="I11" s="70" t="str">
        <f>_xll.qlOISRateHelper(,C11,B11,G11,$F11,,Permanent,Trigger,ObjectOverwrite)</f>
        <v>obj_00303#0006</v>
      </c>
      <c r="J11" s="53"/>
      <c r="K11" s="11" t="str">
        <f t="shared" si="2"/>
        <v>OIS</v>
      </c>
      <c r="L11" s="106" t="str">
        <f t="shared" si="3"/>
        <v>obj_00315#0006</v>
      </c>
      <c r="M11" s="109" t="str">
        <f>IFERROR(_xll.qlRateHelperQuoteName(L11,Trigger),"--")</f>
        <v>USDOIS3M_Quote</v>
      </c>
      <c r="N11" s="110">
        <f>IFERROR(_xll.qlRateHelperQuoteValue($L11,Trigger),"--")</f>
        <v>4.1200000000000004E-3</v>
      </c>
      <c r="O11" s="109" t="b">
        <v>1</v>
      </c>
      <c r="P11" s="106">
        <v>50</v>
      </c>
      <c r="Q11" s="106">
        <v>1</v>
      </c>
      <c r="R11" s="111">
        <f>IFERROR(_xll.qlRateHelperEarliestDate(L11,Trigger),"--")</f>
        <v>42529</v>
      </c>
      <c r="S11" s="111">
        <f>IFERROR(_xll.qlRateHelperPillarDate(L11,Trigger),"--")</f>
        <v>42621</v>
      </c>
      <c r="U11" s="4" t="str">
        <f t="shared" si="1"/>
        <v>OIS</v>
      </c>
      <c r="V11" s="4" t="str">
        <v>obj_002f7</v>
      </c>
      <c r="W11" s="4" t="str">
        <f>IFERROR(_xll.qlRateHelperQuoteName(V11,Trigger),"")</f>
        <v>USDOIS8M_Quote</v>
      </c>
      <c r="X11" s="76">
        <f>IFERROR(_xll.qlRateHelperRate(V11,Trigger),"")</f>
        <v>4.9399999999999999E-3</v>
      </c>
      <c r="Y11" s="116" t="str">
        <f>IF(ISERROR(_xll.qlSwapRateHelperSpread($V11)),IF(ISERROR(_xll.qlFuturesRateHelperConvexityAdjustment($V11)),"",_xll.qlFuturesRateHelperConvexityAdjustment($V11)),_xll.qlSwapRateHelperSpread($V11))</f>
        <v/>
      </c>
      <c r="Z11" s="5">
        <f>IFERROR(_xll.qlRateHelperEarliestDate(V11,Trigger),"")</f>
        <v>42529</v>
      </c>
      <c r="AA11" s="5">
        <f>IFERROR(_xll.qlRateHelperPillarDate(V11,Trigger),"")</f>
        <v>42774</v>
      </c>
      <c r="AB11" s="84">
        <v>0.99662798987269485</v>
      </c>
    </row>
    <row r="12" spans="1:30" ht="11.25" customHeight="1" x14ac:dyDescent="0.2">
      <c r="A12" s="64" t="s">
        <v>98</v>
      </c>
      <c r="B12" s="65" t="s">
        <v>51</v>
      </c>
      <c r="C12" s="66">
        <f t="shared" si="6"/>
        <v>2</v>
      </c>
      <c r="D12" s="137"/>
      <c r="E12" s="137"/>
      <c r="F12" s="67" t="str">
        <f t="shared" si="4"/>
        <v>USDFedFunds</v>
      </c>
      <c r="G12" s="69" t="str">
        <f t="shared" si="5"/>
        <v>USDOIS2M_Quote</v>
      </c>
      <c r="H12" s="137"/>
      <c r="I12" s="70" t="str">
        <f>_xll.qlOISRateHelper(,C12,B12,G12,$F12,,Permanent,Trigger,ObjectOverwrite)</f>
        <v>obj_00302#0006</v>
      </c>
      <c r="J12" s="53"/>
      <c r="K12" s="11" t="str">
        <f t="shared" si="2"/>
        <v>OIS</v>
      </c>
      <c r="L12" s="106" t="str">
        <f t="shared" si="3"/>
        <v>obj_0030f#0006</v>
      </c>
      <c r="M12" s="109" t="str">
        <f>IFERROR(_xll.qlRateHelperQuoteName(L12,Trigger),"--")</f>
        <v>USDOIS4M_Quote</v>
      </c>
      <c r="N12" s="110">
        <f>IFERROR(_xll.qlRateHelperQuoteValue($L12,Trigger),"--")</f>
        <v>4.3200000000000009E-3</v>
      </c>
      <c r="O12" s="109" t="b">
        <v>1</v>
      </c>
      <c r="P12" s="106">
        <v>50</v>
      </c>
      <c r="Q12" s="106">
        <v>1</v>
      </c>
      <c r="R12" s="111">
        <f>IFERROR(_xll.qlRateHelperEarliestDate(L12,Trigger),"--")</f>
        <v>42529</v>
      </c>
      <c r="S12" s="111">
        <f>IFERROR(_xll.qlRateHelperPillarDate(L12,Trigger),"--")</f>
        <v>42654</v>
      </c>
      <c r="U12" s="4" t="str">
        <f t="shared" si="1"/>
        <v>OIS</v>
      </c>
      <c r="V12" s="4" t="str">
        <v>obj_002f5</v>
      </c>
      <c r="W12" s="4" t="str">
        <f>IFERROR(_xll.qlRateHelperQuoteName(V12,Trigger),"")</f>
        <v>USDOIS9M_Quote</v>
      </c>
      <c r="X12" s="76">
        <f>IFERROR(_xll.qlRateHelperRate(V12,Trigger),"")</f>
        <v>5.0800000000000003E-3</v>
      </c>
      <c r="Y12" s="116" t="str">
        <f>IF(ISERROR(_xll.qlSwapRateHelperSpread($V12)),IF(ISERROR(_xll.qlFuturesRateHelperConvexityAdjustment($V12)),"",_xll.qlFuturesRateHelperConvexityAdjustment($V12)),_xll.qlSwapRateHelperSpread($V12))</f>
        <v/>
      </c>
      <c r="Z12" s="5">
        <f>IFERROR(_xll.qlRateHelperEarliestDate(V12,Trigger),"")</f>
        <v>42529</v>
      </c>
      <c r="AA12" s="5">
        <f>IFERROR(_xll.qlRateHelperPillarDate(V12,Trigger),"")</f>
        <v>42802</v>
      </c>
      <c r="AB12" s="84">
        <v>0.99614113012613603</v>
      </c>
    </row>
    <row r="13" spans="1:30" ht="11.25" customHeight="1" x14ac:dyDescent="0.2">
      <c r="A13" s="64" t="s">
        <v>98</v>
      </c>
      <c r="B13" s="65" t="s">
        <v>0</v>
      </c>
      <c r="C13" s="66">
        <f t="shared" si="6"/>
        <v>2</v>
      </c>
      <c r="D13" s="137"/>
      <c r="E13" s="137"/>
      <c r="F13" s="67" t="str">
        <f t="shared" si="4"/>
        <v>USDFedFunds</v>
      </c>
      <c r="G13" s="69" t="str">
        <f t="shared" si="5"/>
        <v>USDOIS3M_Quote</v>
      </c>
      <c r="H13" s="137"/>
      <c r="I13" s="70" t="str">
        <f>_xll.qlOISRateHelper(,C13,B13,G13,$F13,,Permanent,Trigger,ObjectOverwrite)</f>
        <v>obj_00315#0006</v>
      </c>
      <c r="J13" s="53"/>
      <c r="K13" s="11" t="str">
        <f t="shared" si="2"/>
        <v>OIS</v>
      </c>
      <c r="L13" s="106" t="str">
        <f t="shared" si="3"/>
        <v>obj_0030b#0006</v>
      </c>
      <c r="M13" s="109" t="str">
        <f>IFERROR(_xll.qlRateHelperQuoteName(L13,Trigger),"--")</f>
        <v>USDOIS5M_Quote</v>
      </c>
      <c r="N13" s="110">
        <f>IFERROR(_xll.qlRateHelperQuoteValue($L13,Trigger),"--")</f>
        <v>4.4800000000000005E-3</v>
      </c>
      <c r="O13" s="109" t="b">
        <v>1</v>
      </c>
      <c r="P13" s="106">
        <v>50</v>
      </c>
      <c r="Q13" s="106">
        <v>1</v>
      </c>
      <c r="R13" s="111">
        <f>IFERROR(_xll.qlRateHelperEarliestDate(L13,Trigger),"--")</f>
        <v>42529</v>
      </c>
      <c r="S13" s="111">
        <f>IFERROR(_xll.qlRateHelperPillarDate(L13,Trigger),"--")</f>
        <v>42682</v>
      </c>
      <c r="U13" s="4" t="str">
        <f t="shared" si="1"/>
        <v>OIS</v>
      </c>
      <c r="V13" s="4" t="str">
        <v>obj_00306</v>
      </c>
      <c r="W13" s="4" t="str">
        <f>IFERROR(_xll.qlRateHelperQuoteName(V13,Trigger),"")</f>
        <v>USDOIS10M_Quote</v>
      </c>
      <c r="X13" s="76">
        <f>IFERROR(_xll.qlRateHelperRate(V13,Trigger),"")</f>
        <v>5.2300000000000003E-3</v>
      </c>
      <c r="Y13" s="116" t="str">
        <f>IF(ISERROR(_xll.qlSwapRateHelperSpread($V13)),IF(ISERROR(_xll.qlFuturesRateHelperConvexityAdjustment($V13)),"",_xll.qlFuturesRateHelperConvexityAdjustment($V13)),_xll.qlSwapRateHelperSpread($V13))</f>
        <v/>
      </c>
      <c r="Z13" s="5">
        <f>IFERROR(_xll.qlRateHelperEarliestDate(V13,Trigger),"")</f>
        <v>42529</v>
      </c>
      <c r="AA13" s="5">
        <f>IFERROR(_xll.qlRateHelperPillarDate(V13,Trigger),"")</f>
        <v>42835</v>
      </c>
      <c r="AB13" s="84">
        <v>0.99555286753380368</v>
      </c>
    </row>
    <row r="14" spans="1:30" ht="11.25" customHeight="1" x14ac:dyDescent="0.2">
      <c r="A14" s="64" t="s">
        <v>98</v>
      </c>
      <c r="B14" s="65" t="s">
        <v>52</v>
      </c>
      <c r="C14" s="66">
        <f t="shared" si="6"/>
        <v>2</v>
      </c>
      <c r="D14" s="137"/>
      <c r="E14" s="137"/>
      <c r="F14" s="67" t="str">
        <f t="shared" si="4"/>
        <v>USDFedFunds</v>
      </c>
      <c r="G14" s="69" t="str">
        <f t="shared" si="5"/>
        <v>USDOIS4M_Quote</v>
      </c>
      <c r="H14" s="137"/>
      <c r="I14" s="70" t="str">
        <f>_xll.qlOISRateHelper(,C14,B14,G14,$F14,,Permanent,Trigger,ObjectOverwrite)</f>
        <v>obj_0030f#0006</v>
      </c>
      <c r="J14" s="53"/>
      <c r="K14" s="11" t="str">
        <f t="shared" si="2"/>
        <v>OIS</v>
      </c>
      <c r="L14" s="106" t="str">
        <f t="shared" si="3"/>
        <v>obj_002ff#0006</v>
      </c>
      <c r="M14" s="109" t="str">
        <f>IFERROR(_xll.qlRateHelperQuoteName(L14,Trigger),"--")</f>
        <v>USDOIS6M_Quote</v>
      </c>
      <c r="N14" s="110">
        <f>IFERROR(_xll.qlRateHelperQuoteValue($L14,Trigger),"--")</f>
        <v>4.5999999999999999E-3</v>
      </c>
      <c r="O14" s="109" t="b">
        <v>1</v>
      </c>
      <c r="P14" s="106">
        <v>50</v>
      </c>
      <c r="Q14" s="106">
        <v>1</v>
      </c>
      <c r="R14" s="111">
        <f>IFERROR(_xll.qlRateHelperEarliestDate(L14,Trigger),"--")</f>
        <v>42529</v>
      </c>
      <c r="S14" s="111">
        <f>IFERROR(_xll.qlRateHelperPillarDate(L14,Trigger),"--")</f>
        <v>42712</v>
      </c>
      <c r="U14" s="4" t="str">
        <f t="shared" si="1"/>
        <v>OIS</v>
      </c>
      <c r="V14" s="4" t="str">
        <v>obj_002fd</v>
      </c>
      <c r="W14" s="4" t="str">
        <f>IFERROR(_xll.qlRateHelperQuoteName(V14,Trigger),"")</f>
        <v>USDOIS11M_Quote</v>
      </c>
      <c r="X14" s="76">
        <f>IFERROR(_xll.qlRateHelperRate(V14,Trigger),"")</f>
        <v>5.3400000000000001E-3</v>
      </c>
      <c r="Y14" s="116" t="str">
        <f>IF(ISERROR(_xll.qlSwapRateHelperSpread($V14)),IF(ISERROR(_xll.qlFuturesRateHelperConvexityAdjustment($V14)),"",_xll.qlFuturesRateHelperConvexityAdjustment($V14)),_xll.qlSwapRateHelperSpread($V14))</f>
        <v/>
      </c>
      <c r="Z14" s="5">
        <f>IFERROR(_xll.qlRateHelperEarliestDate(V14,Trigger),"")</f>
        <v>42529</v>
      </c>
      <c r="AA14" s="5">
        <f>IFERROR(_xll.qlRateHelperPillarDate(V14,Trigger),"")</f>
        <v>42863</v>
      </c>
      <c r="AB14" s="84">
        <v>0.99504879439605554</v>
      </c>
    </row>
    <row r="15" spans="1:30" ht="11.25" customHeight="1" x14ac:dyDescent="0.2">
      <c r="A15" s="64" t="s">
        <v>98</v>
      </c>
      <c r="B15" s="65" t="s">
        <v>53</v>
      </c>
      <c r="C15" s="66">
        <f t="shared" si="6"/>
        <v>2</v>
      </c>
      <c r="D15" s="137"/>
      <c r="E15" s="137"/>
      <c r="F15" s="67" t="str">
        <f t="shared" si="4"/>
        <v>USDFedFunds</v>
      </c>
      <c r="G15" s="69" t="str">
        <f t="shared" si="5"/>
        <v>USDOIS5M_Quote</v>
      </c>
      <c r="H15" s="137"/>
      <c r="I15" s="70" t="str">
        <f>_xll.qlOISRateHelper(,C15,B15,G15,$F15,,Permanent,Trigger,ObjectOverwrite)</f>
        <v>obj_0030b#0006</v>
      </c>
      <c r="J15" s="53"/>
      <c r="K15" s="11" t="str">
        <f t="shared" si="2"/>
        <v>OIS</v>
      </c>
      <c r="L15" s="106" t="str">
        <f t="shared" si="3"/>
        <v>obj_00316#0006</v>
      </c>
      <c r="M15" s="109" t="str">
        <f>IFERROR(_xll.qlRateHelperQuoteName(L15,Trigger),"--")</f>
        <v>USDOIS7M_Quote</v>
      </c>
      <c r="N15" s="110">
        <f>IFERROR(_xll.qlRateHelperQuoteValue($L15,Trigger),"--")</f>
        <v>4.7799999999999995E-3</v>
      </c>
      <c r="O15" s="109" t="b">
        <v>1</v>
      </c>
      <c r="P15" s="106">
        <v>50</v>
      </c>
      <c r="Q15" s="106">
        <v>1</v>
      </c>
      <c r="R15" s="111">
        <f>IFERROR(_xll.qlRateHelperEarliestDate(L15,Trigger),"--")</f>
        <v>42529</v>
      </c>
      <c r="S15" s="111">
        <f>IFERROR(_xll.qlRateHelperPillarDate(L15,Trigger),"--")</f>
        <v>42744</v>
      </c>
      <c r="U15" s="4" t="str">
        <f t="shared" si="1"/>
        <v>BasSw</v>
      </c>
      <c r="V15" s="4" t="str">
        <v>obj_00385</v>
      </c>
      <c r="W15" s="4" t="str">
        <f>IFERROR(_xll.qlRateHelperQuoteName(V15,Trigger),"")</f>
        <v>USDAM3L1Y_Quote</v>
      </c>
      <c r="X15" s="76" t="str">
        <f>IFERROR(_xll.qlRateHelperRate(V15,Trigger),"")</f>
        <v/>
      </c>
      <c r="Y15" s="116" t="str">
        <f>IF(ISERROR(_xll.qlSwapRateHelperSpread($V15)),IF(ISERROR(_xll.qlFuturesRateHelperConvexityAdjustment($V15)),"",_xll.qlFuturesRateHelperConvexityAdjustment($V15)),_xll.qlSwapRateHelperSpread($V15))</f>
        <v/>
      </c>
      <c r="Z15" s="5">
        <f>IFERROR(_xll.qlRateHelperEarliestDate(V15,Trigger),"")</f>
        <v>42529</v>
      </c>
      <c r="AA15" s="5">
        <f>IFERROR(_xll.qlRateHelperPillarDate(V15,Trigger),"")</f>
        <v>42894</v>
      </c>
      <c r="AB15" s="84">
        <v>0.99448577822057815</v>
      </c>
    </row>
    <row r="16" spans="1:30" ht="11.25" customHeight="1" x14ac:dyDescent="0.2">
      <c r="A16" s="64" t="s">
        <v>98</v>
      </c>
      <c r="B16" s="65" t="s">
        <v>3</v>
      </c>
      <c r="C16" s="66">
        <f t="shared" si="6"/>
        <v>2</v>
      </c>
      <c r="D16" s="137"/>
      <c r="E16" s="137"/>
      <c r="F16" s="67" t="str">
        <f t="shared" si="4"/>
        <v>USDFedFunds</v>
      </c>
      <c r="G16" s="69" t="str">
        <f t="shared" si="5"/>
        <v>USDOIS6M_Quote</v>
      </c>
      <c r="H16" s="137"/>
      <c r="I16" s="70" t="str">
        <f>_xll.qlOISRateHelper(,C16,B16,G16,$F16,,Permanent,Trigger,ObjectOverwrite)</f>
        <v>obj_002ff#0006</v>
      </c>
      <c r="J16" s="53"/>
      <c r="K16" s="11" t="str">
        <f t="shared" si="2"/>
        <v>OIS</v>
      </c>
      <c r="L16" s="106" t="str">
        <f t="shared" si="3"/>
        <v>obj_002f7#0007</v>
      </c>
      <c r="M16" s="109" t="str">
        <f>IFERROR(_xll.qlRateHelperQuoteName(L16,Trigger),"--")</f>
        <v>USDOIS8M_Quote</v>
      </c>
      <c r="N16" s="110">
        <f>IFERROR(_xll.qlRateHelperQuoteValue($L16,Trigger),"--")</f>
        <v>4.9399999999999999E-3</v>
      </c>
      <c r="O16" s="109" t="b">
        <v>1</v>
      </c>
      <c r="P16" s="106">
        <v>50</v>
      </c>
      <c r="Q16" s="106">
        <v>1</v>
      </c>
      <c r="R16" s="111">
        <f>IFERROR(_xll.qlRateHelperEarliestDate(L16,Trigger),"--")</f>
        <v>42529</v>
      </c>
      <c r="S16" s="111">
        <f>IFERROR(_xll.qlRateHelperPillarDate(L16,Trigger),"--")</f>
        <v>42774</v>
      </c>
      <c r="U16" s="4" t="str">
        <f t="shared" si="1"/>
        <v>OIS</v>
      </c>
      <c r="V16" s="4" t="str">
        <v>obj_0030c</v>
      </c>
      <c r="W16" s="4" t="str">
        <f>IFERROR(_xll.qlRateHelperQuoteName(V16,Trigger),"")</f>
        <v>USDOIS15M_Quote</v>
      </c>
      <c r="X16" s="76">
        <f>IFERROR(_xll.qlRateHelperRate(V16,Trigger),"")</f>
        <v>5.7600000000000004E-3</v>
      </c>
      <c r="Y16" s="116" t="str">
        <f>IF(ISERROR(_xll.qlSwapRateHelperSpread($V16)),IF(ISERROR(_xll.qlFuturesRateHelperConvexityAdjustment($V16)),"",_xll.qlFuturesRateHelperConvexityAdjustment($V16)),_xll.qlSwapRateHelperSpread($V16))</f>
        <v/>
      </c>
      <c r="Z16" s="5">
        <f>IFERROR(_xll.qlRateHelperEarliestDate(V16,Trigger),"")</f>
        <v>42529</v>
      </c>
      <c r="AA16" s="5">
        <f>IFERROR(_xll.qlRateHelperPillarDate(V16,Trigger),"")</f>
        <v>42986</v>
      </c>
      <c r="AB16" s="84">
        <v>0.99271074673870296</v>
      </c>
    </row>
    <row r="17" spans="1:28" ht="11.25" customHeight="1" x14ac:dyDescent="0.2">
      <c r="A17" s="64" t="s">
        <v>98</v>
      </c>
      <c r="B17" s="65" t="s">
        <v>54</v>
      </c>
      <c r="C17" s="66">
        <f t="shared" si="6"/>
        <v>2</v>
      </c>
      <c r="D17" s="137"/>
      <c r="E17" s="137"/>
      <c r="F17" s="67" t="str">
        <f t="shared" si="4"/>
        <v>USDFedFunds</v>
      </c>
      <c r="G17" s="69" t="str">
        <f t="shared" si="5"/>
        <v>USDOIS7M_Quote</v>
      </c>
      <c r="H17" s="137"/>
      <c r="I17" s="70" t="str">
        <f>_xll.qlOISRateHelper(,C17,B17,G17,$F17,,Permanent,Trigger,ObjectOverwrite)</f>
        <v>obj_00316#0006</v>
      </c>
      <c r="J17" s="53"/>
      <c r="K17" s="11" t="str">
        <f t="shared" si="2"/>
        <v>OIS</v>
      </c>
      <c r="L17" s="106" t="str">
        <f t="shared" si="3"/>
        <v>obj_002f5#0007</v>
      </c>
      <c r="M17" s="109" t="str">
        <f>IFERROR(_xll.qlRateHelperQuoteName(L17,Trigger),"--")</f>
        <v>USDOIS9M_Quote</v>
      </c>
      <c r="N17" s="110">
        <f>IFERROR(_xll.qlRateHelperQuoteValue($L17,Trigger),"--")</f>
        <v>5.0800000000000003E-3</v>
      </c>
      <c r="O17" s="109" t="b">
        <v>1</v>
      </c>
      <c r="P17" s="106">
        <v>50</v>
      </c>
      <c r="Q17" s="106">
        <v>1</v>
      </c>
      <c r="R17" s="111">
        <f>IFERROR(_xll.qlRateHelperEarliestDate(L17,Trigger),"--")</f>
        <v>42529</v>
      </c>
      <c r="S17" s="111">
        <f>IFERROR(_xll.qlRateHelperPillarDate(L17,Trigger),"--")</f>
        <v>42802</v>
      </c>
      <c r="U17" s="4" t="str">
        <f t="shared" si="1"/>
        <v>OIS</v>
      </c>
      <c r="V17" s="4" t="str">
        <v>obj_00312</v>
      </c>
      <c r="W17" s="4" t="str">
        <f>IFERROR(_xll.qlRateHelperQuoteName(V17,Trigger),"")</f>
        <v>USDOIS18M_Quote</v>
      </c>
      <c r="X17" s="76">
        <f>IFERROR(_xll.qlRateHelperRate(V17,Trigger),"")</f>
        <v>6.0400000000000002E-3</v>
      </c>
      <c r="Y17" s="116" t="str">
        <f>IF(ISERROR(_xll.qlSwapRateHelperSpread($V17)),IF(ISERROR(_xll.qlFuturesRateHelperConvexityAdjustment($V17)),"",_xll.qlFuturesRateHelperConvexityAdjustment($V17)),_xll.qlSwapRateHelperSpread($V17))</f>
        <v/>
      </c>
      <c r="Z17" s="5">
        <f>IFERROR(_xll.qlRateHelperEarliestDate(V17,Trigger),"")</f>
        <v>42529</v>
      </c>
      <c r="AA17" s="5">
        <f>IFERROR(_xll.qlRateHelperPillarDate(V17,Trigger),"")</f>
        <v>43077</v>
      </c>
      <c r="AB17" s="84">
        <v>0.99084765182006473</v>
      </c>
    </row>
    <row r="18" spans="1:28" ht="11.25" customHeight="1" x14ac:dyDescent="0.2">
      <c r="A18" s="64" t="s">
        <v>98</v>
      </c>
      <c r="B18" s="65" t="s">
        <v>55</v>
      </c>
      <c r="C18" s="66">
        <f t="shared" si="6"/>
        <v>2</v>
      </c>
      <c r="D18" s="137"/>
      <c r="E18" s="137"/>
      <c r="F18" s="67" t="str">
        <f t="shared" si="4"/>
        <v>USDFedFunds</v>
      </c>
      <c r="G18" s="69" t="str">
        <f t="shared" si="5"/>
        <v>USDOIS8M_Quote</v>
      </c>
      <c r="H18" s="137"/>
      <c r="I18" s="70" t="str">
        <f>_xll.qlOISRateHelper(,C18,B18,G18,$F18,,Permanent,Trigger,ObjectOverwrite)</f>
        <v>obj_002f7#0007</v>
      </c>
      <c r="J18" s="53"/>
      <c r="K18" s="11" t="str">
        <f t="shared" si="2"/>
        <v>OIS</v>
      </c>
      <c r="L18" s="106" t="str">
        <f t="shared" si="3"/>
        <v>obj_00306#0006</v>
      </c>
      <c r="M18" s="109" t="str">
        <f>IFERROR(_xll.qlRateHelperQuoteName(L18,Trigger),"--")</f>
        <v>USDOIS10M_Quote</v>
      </c>
      <c r="N18" s="110">
        <f>IFERROR(_xll.qlRateHelperQuoteValue($L18,Trigger),"--")</f>
        <v>5.2300000000000003E-3</v>
      </c>
      <c r="O18" s="109" t="b">
        <v>1</v>
      </c>
      <c r="P18" s="106">
        <v>50</v>
      </c>
      <c r="Q18" s="106">
        <v>1</v>
      </c>
      <c r="R18" s="111">
        <f>IFERROR(_xll.qlRateHelperEarliestDate(L18,Trigger),"--")</f>
        <v>42529</v>
      </c>
      <c r="S18" s="111">
        <f>IFERROR(_xll.qlRateHelperPillarDate(L18,Trigger),"--")</f>
        <v>42835</v>
      </c>
      <c r="U18" s="4" t="str">
        <f t="shared" si="1"/>
        <v>OIS</v>
      </c>
      <c r="V18" s="4" t="str">
        <v>obj_00314</v>
      </c>
      <c r="W18" s="4" t="str">
        <f>IFERROR(_xll.qlRateHelperQuoteName(V18,Trigger),"")</f>
        <v>USDOIS21M_Quote</v>
      </c>
      <c r="X18" s="76">
        <f>IFERROR(_xll.qlRateHelperRate(V18,Trigger),"")</f>
        <v>6.3099999999999996E-3</v>
      </c>
      <c r="Y18" s="116" t="str">
        <f>IF(ISERROR(_xll.qlSwapRateHelperSpread($V18)),IF(ISERROR(_xll.qlFuturesRateHelperConvexityAdjustment($V18)),"",_xll.qlFuturesRateHelperConvexityAdjustment($V18)),_xll.qlSwapRateHelperSpread($V18))</f>
        <v/>
      </c>
      <c r="Z18" s="5">
        <f>IFERROR(_xll.qlRateHelperEarliestDate(V18,Trigger),"")</f>
        <v>42529</v>
      </c>
      <c r="AA18" s="5">
        <f>IFERROR(_xll.qlRateHelperPillarDate(V18,Trigger),"")</f>
        <v>43167</v>
      </c>
      <c r="AB18" s="84">
        <v>0.98888544749148288</v>
      </c>
    </row>
    <row r="19" spans="1:28" ht="11.25" customHeight="1" x14ac:dyDescent="0.2">
      <c r="A19" s="64" t="s">
        <v>98</v>
      </c>
      <c r="B19" s="65" t="s">
        <v>56</v>
      </c>
      <c r="C19" s="66">
        <f t="shared" si="6"/>
        <v>2</v>
      </c>
      <c r="D19" s="137"/>
      <c r="E19" s="137"/>
      <c r="F19" s="67" t="str">
        <f t="shared" si="4"/>
        <v>USDFedFunds</v>
      </c>
      <c r="G19" s="69" t="str">
        <f t="shared" si="5"/>
        <v>USDOIS9M_Quote</v>
      </c>
      <c r="H19" s="137"/>
      <c r="I19" s="70" t="str">
        <f>_xll.qlOISRateHelper(,C19,B19,G19,$F19,,Permanent,Trigger,ObjectOverwrite)</f>
        <v>obj_002f5#0007</v>
      </c>
      <c r="J19" s="53"/>
      <c r="K19" s="11" t="str">
        <f t="shared" si="2"/>
        <v>OIS</v>
      </c>
      <c r="L19" s="106" t="str">
        <f t="shared" si="3"/>
        <v>obj_002fd#0006</v>
      </c>
      <c r="M19" s="109" t="str">
        <f>IFERROR(_xll.qlRateHelperQuoteName(L19,Trigger),"--")</f>
        <v>USDOIS11M_Quote</v>
      </c>
      <c r="N19" s="110">
        <f>IFERROR(_xll.qlRateHelperQuoteValue($L19,Trigger),"--")</f>
        <v>5.3400000000000001E-3</v>
      </c>
      <c r="O19" s="109" t="b">
        <v>1</v>
      </c>
      <c r="P19" s="106">
        <v>50</v>
      </c>
      <c r="Q19" s="106">
        <v>1</v>
      </c>
      <c r="R19" s="111">
        <f>IFERROR(_xll.qlRateHelperEarliestDate(L19,Trigger),"--")</f>
        <v>42529</v>
      </c>
      <c r="S19" s="111">
        <f>IFERROR(_xll.qlRateHelperPillarDate(L19,Trigger),"--")</f>
        <v>42863</v>
      </c>
      <c r="U19" s="4" t="str">
        <f t="shared" si="1"/>
        <v>BasSw</v>
      </c>
      <c r="V19" s="4" t="str">
        <v>obj_00378</v>
      </c>
      <c r="W19" s="4" t="str">
        <f>IFERROR(_xll.qlRateHelperQuoteName(V19,Trigger),"")</f>
        <v>USDAM3L2Y_Quote</v>
      </c>
      <c r="X19" s="76" t="str">
        <f>IFERROR(_xll.qlRateHelperRate(V19,Trigger),"")</f>
        <v/>
      </c>
      <c r="Y19" s="116" t="str">
        <f>IF(ISERROR(_xll.qlSwapRateHelperSpread($V19)),IF(ISERROR(_xll.qlFuturesRateHelperConvexityAdjustment($V19)),"",_xll.qlFuturesRateHelperConvexityAdjustment($V19)),_xll.qlSwapRateHelperSpread($V19))</f>
        <v/>
      </c>
      <c r="Z19" s="5">
        <f>IFERROR(_xll.qlRateHelperEarliestDate(V19,Trigger),"")</f>
        <v>42529</v>
      </c>
      <c r="AA19" s="5">
        <f>IFERROR(_xll.qlRateHelperPillarDate(V19,Trigger),"")</f>
        <v>43259</v>
      </c>
      <c r="AB19" s="84">
        <v>0.9868047915821061</v>
      </c>
    </row>
    <row r="20" spans="1:28" ht="11.25" customHeight="1" x14ac:dyDescent="0.2">
      <c r="A20" s="64" t="s">
        <v>98</v>
      </c>
      <c r="B20" s="65" t="s">
        <v>57</v>
      </c>
      <c r="C20" s="66">
        <f t="shared" si="6"/>
        <v>2</v>
      </c>
      <c r="D20" s="137"/>
      <c r="E20" s="137"/>
      <c r="F20" s="67" t="str">
        <f t="shared" si="4"/>
        <v>USDFedFunds</v>
      </c>
      <c r="G20" s="69" t="str">
        <f t="shared" si="5"/>
        <v>USDOIS10M_Quote</v>
      </c>
      <c r="H20" s="137"/>
      <c r="I20" s="70" t="str">
        <f>_xll.qlOISRateHelper(,C20,B20,G20,$F20,,Permanent,Trigger,ObjectOverwrite)</f>
        <v>obj_00306#0006</v>
      </c>
      <c r="J20" s="53"/>
      <c r="K20" s="11" t="str">
        <f t="shared" si="2"/>
        <v>OIS</v>
      </c>
      <c r="L20" s="106" t="str">
        <f t="shared" si="3"/>
        <v>obj_002f8#0007</v>
      </c>
      <c r="M20" s="109" t="str">
        <f>IFERROR(_xll.qlRateHelperQuoteName(L20,Trigger),"--")</f>
        <v>USDOIS1Y_Quote</v>
      </c>
      <c r="N20" s="110">
        <f>IFERROR(_xll.qlRateHelperQuoteValue($L20,Trigger),"--")</f>
        <v>5.4600000000000004E-3</v>
      </c>
      <c r="O20" s="109" t="b">
        <v>1</v>
      </c>
      <c r="P20" s="106">
        <v>50</v>
      </c>
      <c r="Q20" s="106">
        <v>1</v>
      </c>
      <c r="R20" s="111">
        <f>IFERROR(_xll.qlRateHelperEarliestDate(L20,Trigger),"--")</f>
        <v>42529</v>
      </c>
      <c r="S20" s="111">
        <f>IFERROR(_xll.qlRateHelperPillarDate(L20,Trigger),"--")</f>
        <v>42894</v>
      </c>
      <c r="U20" s="4" t="str">
        <f t="shared" si="1"/>
        <v>BasSw</v>
      </c>
      <c r="V20" s="4" t="str">
        <v>obj_00384</v>
      </c>
      <c r="W20" s="4" t="str">
        <f>IFERROR(_xll.qlRateHelperQuoteName(V20,Trigger),"")</f>
        <v>USDAM3L3Y_Quote</v>
      </c>
      <c r="X20" s="76" t="str">
        <f>IFERROR(_xll.qlRateHelperRate(V20,Trigger),"")</f>
        <v/>
      </c>
      <c r="Y20" s="116" t="str">
        <f>IF(ISERROR(_xll.qlSwapRateHelperSpread($V20)),IF(ISERROR(_xll.qlFuturesRateHelperConvexityAdjustment($V20)),"",_xll.qlFuturesRateHelperConvexityAdjustment($V20)),_xll.qlSwapRateHelperSpread($V20))</f>
        <v/>
      </c>
      <c r="Z20" s="5">
        <f>IFERROR(_xll.qlRateHelperEarliestDate(V20,Trigger),"")</f>
        <v>42529</v>
      </c>
      <c r="AA20" s="5">
        <f>IFERROR(_xll.qlRateHelperPillarDate(V20,Trigger),"")</f>
        <v>43626</v>
      </c>
      <c r="AB20" s="84">
        <v>0.97741345034164229</v>
      </c>
    </row>
    <row r="21" spans="1:28" ht="11.25" customHeight="1" x14ac:dyDescent="0.2">
      <c r="A21" s="64" t="s">
        <v>98</v>
      </c>
      <c r="B21" s="65" t="s">
        <v>58</v>
      </c>
      <c r="C21" s="66">
        <f t="shared" si="6"/>
        <v>2</v>
      </c>
      <c r="D21" s="137"/>
      <c r="E21" s="137"/>
      <c r="F21" s="67" t="str">
        <f t="shared" si="4"/>
        <v>USDFedFunds</v>
      </c>
      <c r="G21" s="69" t="str">
        <f t="shared" si="5"/>
        <v>USDOIS11M_Quote</v>
      </c>
      <c r="H21" s="137"/>
      <c r="I21" s="70" t="str">
        <f>_xll.qlOISRateHelper(,C21,B21,G21,$F21,,Permanent,Trigger,ObjectOverwrite)</f>
        <v>obj_002fd#0006</v>
      </c>
      <c r="J21" s="53"/>
      <c r="K21" s="11" t="str">
        <f t="shared" si="2"/>
        <v>OIS</v>
      </c>
      <c r="L21" s="106" t="str">
        <f t="shared" si="3"/>
        <v>--</v>
      </c>
      <c r="M21" s="109" t="str">
        <f>IFERROR(_xll.qlRateHelperQuoteName(L21,Trigger),"--")</f>
        <v>--</v>
      </c>
      <c r="N21" s="110" t="str">
        <f>IFERROR(_xll.qlRateHelperQuoteValue($L21,Trigger),"--")</f>
        <v>--</v>
      </c>
      <c r="O21" s="109" t="b">
        <v>0</v>
      </c>
      <c r="P21" s="106">
        <v>50</v>
      </c>
      <c r="Q21" s="106">
        <v>1</v>
      </c>
      <c r="R21" s="111" t="str">
        <f>IFERROR(_xll.qlRateHelperEarliestDate(L21,Trigger),"--")</f>
        <v>--</v>
      </c>
      <c r="S21" s="111" t="str">
        <f>IFERROR(_xll.qlRateHelperPillarDate(L21,Trigger),"--")</f>
        <v>--</v>
      </c>
      <c r="U21" s="4" t="str">
        <f t="shared" si="1"/>
        <v>BasSw</v>
      </c>
      <c r="V21" s="4" t="str">
        <v>obj_0037b</v>
      </c>
      <c r="W21" s="4" t="str">
        <f>IFERROR(_xll.qlRateHelperQuoteName(V21,Trigger),"")</f>
        <v>USDAM3L4Y_Quote</v>
      </c>
      <c r="X21" s="76" t="str">
        <f>IFERROR(_xll.qlRateHelperRate(V21,Trigger),"")</f>
        <v/>
      </c>
      <c r="Y21" s="116" t="str">
        <f>IF(ISERROR(_xll.qlSwapRateHelperSpread($V21)),IF(ISERROR(_xll.qlFuturesRateHelperConvexityAdjustment($V21)),"",_xll.qlFuturesRateHelperConvexityAdjustment($V21)),_xll.qlSwapRateHelperSpread($V21))</f>
        <v/>
      </c>
      <c r="Z21" s="5">
        <f>IFERROR(_xll.qlRateHelperEarliestDate(V21,Trigger),"")</f>
        <v>42529</v>
      </c>
      <c r="AA21" s="5">
        <f>IFERROR(_xll.qlRateHelperPillarDate(V21,Trigger),"")</f>
        <v>43990</v>
      </c>
      <c r="AB21" s="84">
        <v>0.96676541575530806</v>
      </c>
    </row>
    <row r="22" spans="1:28" ht="11.25" customHeight="1" x14ac:dyDescent="0.2">
      <c r="A22" s="64" t="s">
        <v>98</v>
      </c>
      <c r="B22" s="65" t="s">
        <v>28</v>
      </c>
      <c r="C22" s="66">
        <f t="shared" si="6"/>
        <v>2</v>
      </c>
      <c r="D22" s="137"/>
      <c r="E22" s="137"/>
      <c r="F22" s="67" t="str">
        <f t="shared" si="4"/>
        <v>USDFedFunds</v>
      </c>
      <c r="G22" s="69" t="str">
        <f t="shared" si="5"/>
        <v>USDOIS1Y_Quote</v>
      </c>
      <c r="H22" s="137"/>
      <c r="I22" s="70" t="str">
        <f>_xll.qlOISRateHelper(,C22,B22,G22,$F22,,Permanent,Trigger,ObjectOverwrite)</f>
        <v>obj_002f8#0007</v>
      </c>
      <c r="K22" s="11" t="str">
        <f t="shared" si="2"/>
        <v>OIS</v>
      </c>
      <c r="L22" s="106" t="str">
        <f t="shared" si="3"/>
        <v>--</v>
      </c>
      <c r="M22" s="109" t="str">
        <f>IFERROR(_xll.qlRateHelperQuoteName(L22,Trigger),"--")</f>
        <v>--</v>
      </c>
      <c r="N22" s="110" t="str">
        <f>IFERROR(_xll.qlRateHelperQuoteValue($L22,Trigger),"--")</f>
        <v>--</v>
      </c>
      <c r="O22" s="109" t="b">
        <v>0</v>
      </c>
      <c r="P22" s="106">
        <v>50</v>
      </c>
      <c r="Q22" s="106">
        <v>1</v>
      </c>
      <c r="R22" s="111" t="str">
        <f>IFERROR(_xll.qlRateHelperEarliestDate(L22,Trigger),"--")</f>
        <v>--</v>
      </c>
      <c r="S22" s="111" t="str">
        <f>IFERROR(_xll.qlRateHelperPillarDate(L22,Trigger),"--")</f>
        <v>--</v>
      </c>
      <c r="U22" s="4" t="str">
        <f t="shared" si="1"/>
        <v>BasSw</v>
      </c>
      <c r="V22" s="4" t="str">
        <v>obj_00383</v>
      </c>
      <c r="W22" s="4" t="str">
        <f>IFERROR(_xll.qlRateHelperQuoteName(V22,Trigger),"")</f>
        <v>USDAM3L5Y_Quote</v>
      </c>
      <c r="X22" s="76" t="str">
        <f>IFERROR(_xll.qlRateHelperRate(V22,Trigger),"")</f>
        <v/>
      </c>
      <c r="Y22" s="116" t="str">
        <f>IF(ISERROR(_xll.qlSwapRateHelperSpread($V22)),IF(ISERROR(_xll.qlFuturesRateHelperConvexityAdjustment($V22)),"",_xll.qlFuturesRateHelperConvexityAdjustment($V22)),_xll.qlSwapRateHelperSpread($V22))</f>
        <v/>
      </c>
      <c r="Z22" s="5">
        <f>IFERROR(_xll.qlRateHelperEarliestDate(V22,Trigger),"")</f>
        <v>42529</v>
      </c>
      <c r="AA22" s="5">
        <f>IFERROR(_xll.qlRateHelperPillarDate(V22,Trigger),"")</f>
        <v>44355</v>
      </c>
      <c r="AB22" s="84">
        <v>0.95477787341816001</v>
      </c>
    </row>
    <row r="23" spans="1:28" ht="11.25" customHeight="1" x14ac:dyDescent="0.2">
      <c r="A23" s="64" t="s">
        <v>98</v>
      </c>
      <c r="B23" s="65" t="s">
        <v>59</v>
      </c>
      <c r="C23" s="66">
        <f t="shared" ref="C23:C61" si="7">IF(B23="O/N",0,IF(B23="T/N",1,2))</f>
        <v>2</v>
      </c>
      <c r="D23" s="137"/>
      <c r="E23" s="137"/>
      <c r="F23" s="67" t="str">
        <f t="shared" si="4"/>
        <v>USDFedFunds</v>
      </c>
      <c r="G23" s="69" t="str">
        <f t="shared" si="5"/>
        <v>USDOIS13M_Quote</v>
      </c>
      <c r="H23" s="137"/>
      <c r="I23" s="70"/>
      <c r="K23" s="11" t="str">
        <f t="shared" si="2"/>
        <v>OIS</v>
      </c>
      <c r="L23" s="106" t="str">
        <f t="shared" si="3"/>
        <v>obj_0030c#0006</v>
      </c>
      <c r="M23" s="109" t="str">
        <f>IFERROR(_xll.qlRateHelperQuoteName(L23,Trigger),"--")</f>
        <v>USDOIS15M_Quote</v>
      </c>
      <c r="N23" s="110">
        <f>IFERROR(_xll.qlRateHelperQuoteValue($L23,Trigger),"--")</f>
        <v>5.7600000000000004E-3</v>
      </c>
      <c r="O23" s="109" t="b">
        <v>1</v>
      </c>
      <c r="P23" s="106">
        <v>50</v>
      </c>
      <c r="Q23" s="106">
        <v>1</v>
      </c>
      <c r="R23" s="111">
        <f>IFERROR(_xll.qlRateHelperEarliestDate(L23,Trigger),"--")</f>
        <v>42529</v>
      </c>
      <c r="S23" s="111">
        <f>IFERROR(_xll.qlRateHelperPillarDate(L23,Trigger),"--")</f>
        <v>42986</v>
      </c>
      <c r="U23" s="4" t="str">
        <f t="shared" si="1"/>
        <v>BasSw</v>
      </c>
      <c r="V23" s="4" t="str">
        <v>obj_00372</v>
      </c>
      <c r="W23" s="4" t="str">
        <f>IFERROR(_xll.qlRateHelperQuoteName(V23,Trigger),"")</f>
        <v>USDAM3L6Y_Quote</v>
      </c>
      <c r="X23" s="76" t="str">
        <f>IFERROR(_xll.qlRateHelperRate(V23,Trigger),"")</f>
        <v/>
      </c>
      <c r="Y23" s="116" t="str">
        <f>IF(ISERROR(_xll.qlSwapRateHelperSpread($V23)),IF(ISERROR(_xll.qlFuturesRateHelperConvexityAdjustment($V23)),"",_xll.qlFuturesRateHelperConvexityAdjustment($V23)),_xll.qlSwapRateHelperSpread($V23))</f>
        <v/>
      </c>
      <c r="Z23" s="5">
        <f>IFERROR(_xll.qlRateHelperEarliestDate(V23,Trigger),"")</f>
        <v>42529</v>
      </c>
      <c r="AA23" s="5">
        <f>IFERROR(_xll.qlRateHelperPillarDate(V23,Trigger),"")</f>
        <v>44720</v>
      </c>
      <c r="AB23" s="84">
        <v>0.94133353195979719</v>
      </c>
    </row>
    <row r="24" spans="1:28" ht="11.25" customHeight="1" x14ac:dyDescent="0.2">
      <c r="A24" s="64" t="s">
        <v>98</v>
      </c>
      <c r="B24" s="65" t="s">
        <v>60</v>
      </c>
      <c r="C24" s="66">
        <f t="shared" si="7"/>
        <v>2</v>
      </c>
      <c r="D24" s="137"/>
      <c r="E24" s="137"/>
      <c r="F24" s="67" t="str">
        <f t="shared" si="4"/>
        <v>USDFedFunds</v>
      </c>
      <c r="G24" s="69" t="str">
        <f t="shared" si="5"/>
        <v>USDOIS14M_Quote</v>
      </c>
      <c r="H24" s="137"/>
      <c r="I24" s="70"/>
      <c r="K24" s="11" t="str">
        <f t="shared" si="2"/>
        <v>OIS</v>
      </c>
      <c r="L24" s="106" t="str">
        <f t="shared" si="3"/>
        <v>--</v>
      </c>
      <c r="M24" s="109" t="str">
        <f>IFERROR(_xll.qlRateHelperQuoteName(L24,Trigger),"--")</f>
        <v>--</v>
      </c>
      <c r="N24" s="110" t="str">
        <f>IFERROR(_xll.qlRateHelperQuoteValue($L24,Trigger),"--")</f>
        <v>--</v>
      </c>
      <c r="O24" s="109" t="b">
        <v>0</v>
      </c>
      <c r="P24" s="106">
        <v>50</v>
      </c>
      <c r="Q24" s="106">
        <v>1</v>
      </c>
      <c r="R24" s="111" t="str">
        <f>IFERROR(_xll.qlRateHelperEarliestDate(L24,Trigger),"--")</f>
        <v>--</v>
      </c>
      <c r="S24" s="111" t="str">
        <f>IFERROR(_xll.qlRateHelperPillarDate(L24,Trigger),"--")</f>
        <v>--</v>
      </c>
      <c r="U24" s="4" t="str">
        <f t="shared" si="1"/>
        <v>BasSw</v>
      </c>
      <c r="V24" s="4" t="str">
        <v>obj_00381</v>
      </c>
      <c r="W24" s="4" t="str">
        <f>IFERROR(_xll.qlRateHelperQuoteName(V24,Trigger),"")</f>
        <v>USDAM3L7Y_Quote</v>
      </c>
      <c r="X24" s="76" t="str">
        <f>IFERROR(_xll.qlRateHelperRate(V24,Trigger),"")</f>
        <v/>
      </c>
      <c r="Y24" s="116" t="str">
        <f>IF(ISERROR(_xll.qlSwapRateHelperSpread($V24)),IF(ISERROR(_xll.qlFuturesRateHelperConvexityAdjustment($V24)),"",_xll.qlFuturesRateHelperConvexityAdjustment($V24)),_xll.qlSwapRateHelperSpread($V24))</f>
        <v/>
      </c>
      <c r="Z24" s="5">
        <f>IFERROR(_xll.qlRateHelperEarliestDate(V24,Trigger),"")</f>
        <v>42529</v>
      </c>
      <c r="AA24" s="5">
        <f>IFERROR(_xll.qlRateHelperPillarDate(V24,Trigger),"")</f>
        <v>45085</v>
      </c>
      <c r="AB24" s="84">
        <v>0.92679114002467111</v>
      </c>
    </row>
    <row r="25" spans="1:28" ht="11.25" customHeight="1" x14ac:dyDescent="0.2">
      <c r="A25" s="64" t="s">
        <v>98</v>
      </c>
      <c r="B25" s="65" t="s">
        <v>61</v>
      </c>
      <c r="C25" s="66">
        <f t="shared" si="7"/>
        <v>2</v>
      </c>
      <c r="D25" s="137"/>
      <c r="E25" s="137"/>
      <c r="F25" s="67" t="str">
        <f t="shared" si="4"/>
        <v>USDFedFunds</v>
      </c>
      <c r="G25" s="69" t="str">
        <f t="shared" si="5"/>
        <v>USDOIS15M_Quote</v>
      </c>
      <c r="H25" s="137"/>
      <c r="I25" s="70" t="str">
        <f>_xll.qlOISRateHelper(,C25,B25,G25,$F25,,Permanent,Trigger,ObjectOverwrite)</f>
        <v>obj_0030c#0006</v>
      </c>
      <c r="K25" s="11" t="str">
        <f t="shared" si="2"/>
        <v>OIS</v>
      </c>
      <c r="L25" s="106" t="str">
        <f t="shared" si="3"/>
        <v>--</v>
      </c>
      <c r="M25" s="109" t="str">
        <f>IFERROR(_xll.qlRateHelperQuoteName(L25,Trigger),"--")</f>
        <v>--</v>
      </c>
      <c r="N25" s="110" t="str">
        <f>IFERROR(_xll.qlRateHelperQuoteValue($L25,Trigger),"--")</f>
        <v>--</v>
      </c>
      <c r="O25" s="109" t="b">
        <v>0</v>
      </c>
      <c r="P25" s="106">
        <v>50</v>
      </c>
      <c r="Q25" s="106">
        <v>1</v>
      </c>
      <c r="R25" s="111" t="str">
        <f>IFERROR(_xll.qlRateHelperEarliestDate(L25,Trigger),"--")</f>
        <v>--</v>
      </c>
      <c r="S25" s="111" t="str">
        <f>IFERROR(_xll.qlRateHelperPillarDate(L25,Trigger),"--")</f>
        <v>--</v>
      </c>
      <c r="U25" s="4" t="str">
        <f t="shared" si="1"/>
        <v>BasSw</v>
      </c>
      <c r="V25" s="4" t="str">
        <v>obj_0037d</v>
      </c>
      <c r="W25" s="4" t="str">
        <f>IFERROR(_xll.qlRateHelperQuoteName(V25,Trigger),"")</f>
        <v>USDAM3L8Y_Quote</v>
      </c>
      <c r="X25" s="76" t="str">
        <f>IFERROR(_xll.qlRateHelperRate(V25,Trigger),"")</f>
        <v/>
      </c>
      <c r="Y25" s="116" t="str">
        <f>IF(ISERROR(_xll.qlSwapRateHelperSpread($V25)),IF(ISERROR(_xll.qlFuturesRateHelperConvexityAdjustment($V25)),"",_xll.qlFuturesRateHelperConvexityAdjustment($V25)),_xll.qlSwapRateHelperSpread($V25))</f>
        <v/>
      </c>
      <c r="Z25" s="5">
        <f>IFERROR(_xll.qlRateHelperEarliestDate(V25,Trigger),"")</f>
        <v>42529</v>
      </c>
      <c r="AA25" s="5">
        <f>IFERROR(_xll.qlRateHelperPillarDate(V25,Trigger),"")</f>
        <v>45453</v>
      </c>
      <c r="AB25" s="84">
        <v>0.9113766507120209</v>
      </c>
    </row>
    <row r="26" spans="1:28" ht="11.25" customHeight="1" x14ac:dyDescent="0.2">
      <c r="A26" s="64" t="s">
        <v>98</v>
      </c>
      <c r="B26" s="65" t="s">
        <v>62</v>
      </c>
      <c r="C26" s="66">
        <f t="shared" si="7"/>
        <v>2</v>
      </c>
      <c r="D26" s="137"/>
      <c r="E26" s="137"/>
      <c r="F26" s="67" t="str">
        <f t="shared" si="4"/>
        <v>USDFedFunds</v>
      </c>
      <c r="G26" s="69" t="str">
        <f t="shared" si="5"/>
        <v>USDOIS16M_Quote</v>
      </c>
      <c r="H26" s="137"/>
      <c r="I26" s="70"/>
      <c r="K26" s="11" t="str">
        <f t="shared" si="2"/>
        <v>OIS</v>
      </c>
      <c r="L26" s="106" t="str">
        <f t="shared" si="3"/>
        <v>obj_00312#0006</v>
      </c>
      <c r="M26" s="109" t="str">
        <f>IFERROR(_xll.qlRateHelperQuoteName(L26,Trigger),"--")</f>
        <v>USDOIS18M_Quote</v>
      </c>
      <c r="N26" s="110">
        <f>IFERROR(_xll.qlRateHelperQuoteValue($L26,Trigger),"--")</f>
        <v>6.0400000000000002E-3</v>
      </c>
      <c r="O26" s="109" t="b">
        <v>1</v>
      </c>
      <c r="P26" s="106">
        <v>50</v>
      </c>
      <c r="Q26" s="106">
        <v>1</v>
      </c>
      <c r="R26" s="111">
        <f>IFERROR(_xll.qlRateHelperEarliestDate(L26,Trigger),"--")</f>
        <v>42529</v>
      </c>
      <c r="S26" s="111">
        <f>IFERROR(_xll.qlRateHelperPillarDate(L26,Trigger),"--")</f>
        <v>43077</v>
      </c>
      <c r="U26" s="4" t="str">
        <f t="shared" si="1"/>
        <v>BasSw</v>
      </c>
      <c r="V26" s="4" t="str">
        <v>obj_0037a</v>
      </c>
      <c r="W26" s="4" t="str">
        <f>IFERROR(_xll.qlRateHelperQuoteName(V26,Trigger),"")</f>
        <v>USDAM3L9Y_Quote</v>
      </c>
      <c r="X26" s="76" t="str">
        <f>IFERROR(_xll.qlRateHelperRate(V26,Trigger),"")</f>
        <v/>
      </c>
      <c r="Y26" s="116" t="str">
        <f>IF(ISERROR(_xll.qlSwapRateHelperSpread($V26)),IF(ISERROR(_xll.qlFuturesRateHelperConvexityAdjustment($V26)),"",_xll.qlFuturesRateHelperConvexityAdjustment($V26)),_xll.qlSwapRateHelperSpread($V26))</f>
        <v/>
      </c>
      <c r="Z26" s="5">
        <f>IFERROR(_xll.qlRateHelperEarliestDate(V26,Trigger),"")</f>
        <v>42529</v>
      </c>
      <c r="AA26" s="5">
        <f>IFERROR(_xll.qlRateHelperPillarDate(V26,Trigger),"")</f>
        <v>45817</v>
      </c>
      <c r="AB26" s="84">
        <v>0.89540721810077739</v>
      </c>
    </row>
    <row r="27" spans="1:28" ht="11.25" customHeight="1" x14ac:dyDescent="0.2">
      <c r="A27" s="64" t="s">
        <v>98</v>
      </c>
      <c r="B27" s="65" t="s">
        <v>63</v>
      </c>
      <c r="C27" s="66">
        <f t="shared" si="7"/>
        <v>2</v>
      </c>
      <c r="D27" s="137"/>
      <c r="E27" s="137"/>
      <c r="F27" s="67" t="str">
        <f t="shared" si="4"/>
        <v>USDFedFunds</v>
      </c>
      <c r="G27" s="69" t="str">
        <f t="shared" si="5"/>
        <v>USDOIS17M_Quote</v>
      </c>
      <c r="H27" s="137"/>
      <c r="I27" s="70"/>
      <c r="K27" s="11" t="str">
        <f t="shared" si="2"/>
        <v>OIS</v>
      </c>
      <c r="L27" s="106" t="str">
        <f t="shared" si="3"/>
        <v>--</v>
      </c>
      <c r="M27" s="109" t="str">
        <f>IFERROR(_xll.qlRateHelperQuoteName(L27,Trigger),"--")</f>
        <v>--</v>
      </c>
      <c r="N27" s="110" t="str">
        <f>IFERROR(_xll.qlRateHelperQuoteValue($L27,Trigger),"--")</f>
        <v>--</v>
      </c>
      <c r="O27" s="109" t="b">
        <v>0</v>
      </c>
      <c r="P27" s="106">
        <v>50</v>
      </c>
      <c r="Q27" s="106">
        <v>1</v>
      </c>
      <c r="R27" s="111" t="str">
        <f>IFERROR(_xll.qlRateHelperEarliestDate(L27,Trigger),"--")</f>
        <v>--</v>
      </c>
      <c r="S27" s="111" t="str">
        <f>IFERROR(_xll.qlRateHelperPillarDate(L27,Trigger),"--")</f>
        <v>--</v>
      </c>
      <c r="U27" s="4" t="str">
        <f t="shared" si="1"/>
        <v>BasSw</v>
      </c>
      <c r="V27" s="4" t="str">
        <v>obj_00377</v>
      </c>
      <c r="W27" s="4" t="str">
        <f>IFERROR(_xll.qlRateHelperQuoteName(V27,Trigger),"")</f>
        <v>USDAM3L10Y_Quote</v>
      </c>
      <c r="X27" s="76" t="str">
        <f>IFERROR(_xll.qlRateHelperRate(V27,Trigger),"")</f>
        <v/>
      </c>
      <c r="Y27" s="116" t="str">
        <f>IF(ISERROR(_xll.qlSwapRateHelperSpread($V27)),IF(ISERROR(_xll.qlFuturesRateHelperConvexityAdjustment($V27)),"",_xll.qlFuturesRateHelperConvexityAdjustment($V27)),_xll.qlSwapRateHelperSpread($V27))</f>
        <v/>
      </c>
      <c r="Z27" s="5">
        <f>IFERROR(_xll.qlRateHelperEarliestDate(V27,Trigger),"")</f>
        <v>42529</v>
      </c>
      <c r="AA27" s="5">
        <f>IFERROR(_xll.qlRateHelperPillarDate(V27,Trigger),"")</f>
        <v>46181</v>
      </c>
      <c r="AB27" s="84">
        <v>0.87875801041939916</v>
      </c>
    </row>
    <row r="28" spans="1:28" ht="11.25" customHeight="1" x14ac:dyDescent="0.2">
      <c r="A28" s="64" t="s">
        <v>98</v>
      </c>
      <c r="B28" s="65" t="s">
        <v>64</v>
      </c>
      <c r="C28" s="66">
        <f t="shared" si="7"/>
        <v>2</v>
      </c>
      <c r="D28" s="137"/>
      <c r="E28" s="137"/>
      <c r="F28" s="67" t="str">
        <f t="shared" si="4"/>
        <v>USDFedFunds</v>
      </c>
      <c r="G28" s="69" t="str">
        <f t="shared" si="5"/>
        <v>USDOIS18M_Quote</v>
      </c>
      <c r="H28" s="137"/>
      <c r="I28" s="70" t="str">
        <f>_xll.qlOISRateHelper(,C28,B28,G28,$F28,,Permanent,Trigger,ObjectOverwrite)</f>
        <v>obj_00312#0006</v>
      </c>
      <c r="K28" s="11" t="str">
        <f t="shared" si="2"/>
        <v>OIS</v>
      </c>
      <c r="L28" s="106" t="str">
        <f t="shared" si="3"/>
        <v>--</v>
      </c>
      <c r="M28" s="109" t="str">
        <f>IFERROR(_xll.qlRateHelperQuoteName(L28,Trigger),"--")</f>
        <v>--</v>
      </c>
      <c r="N28" s="110" t="str">
        <f>IFERROR(_xll.qlRateHelperQuoteValue($L28,Trigger),"--")</f>
        <v>--</v>
      </c>
      <c r="O28" s="109" t="b">
        <v>0</v>
      </c>
      <c r="P28" s="106">
        <v>50</v>
      </c>
      <c r="Q28" s="106">
        <v>1</v>
      </c>
      <c r="R28" s="111" t="str">
        <f>IFERROR(_xll.qlRateHelperEarliestDate(L28,Trigger),"--")</f>
        <v>--</v>
      </c>
      <c r="S28" s="111" t="str">
        <f>IFERROR(_xll.qlRateHelperPillarDate(L28,Trigger),"--")</f>
        <v>--</v>
      </c>
      <c r="U28" s="4" t="str">
        <f t="shared" si="1"/>
        <v>BasSw</v>
      </c>
      <c r="V28" s="4" t="str">
        <v>obj_00373</v>
      </c>
      <c r="W28" s="4" t="str">
        <f>IFERROR(_xll.qlRateHelperQuoteName(V28,Trigger),"")</f>
        <v>USDAM3L12Y_Quote</v>
      </c>
      <c r="X28" s="76" t="str">
        <f>IFERROR(_xll.qlRateHelperRate(V28,Trigger),"")</f>
        <v/>
      </c>
      <c r="Y28" s="116" t="str">
        <f>IF(ISERROR(_xll.qlSwapRateHelperSpread($V28)),IF(ISERROR(_xll.qlFuturesRateHelperConvexityAdjustment($V28)),"",_xll.qlFuturesRateHelperConvexityAdjustment($V28)),_xll.qlSwapRateHelperSpread($V28))</f>
        <v/>
      </c>
      <c r="Z28" s="5">
        <f>IFERROR(_xll.qlRateHelperEarliestDate(V28,Trigger),"")</f>
        <v>42529</v>
      </c>
      <c r="AA28" s="5">
        <f>IFERROR(_xll.qlRateHelperPillarDate(V28,Trigger),"")</f>
        <v>46912</v>
      </c>
      <c r="AB28" s="84">
        <v>0.84457933343802782</v>
      </c>
    </row>
    <row r="29" spans="1:28" ht="11.25" customHeight="1" x14ac:dyDescent="0.2">
      <c r="A29" s="64" t="s">
        <v>98</v>
      </c>
      <c r="B29" s="65" t="s">
        <v>65</v>
      </c>
      <c r="C29" s="66">
        <f t="shared" si="7"/>
        <v>2</v>
      </c>
      <c r="D29" s="137"/>
      <c r="E29" s="137"/>
      <c r="F29" s="67" t="str">
        <f t="shared" si="4"/>
        <v>USDFedFunds</v>
      </c>
      <c r="G29" s="69" t="str">
        <f t="shared" si="5"/>
        <v>USDOIS19M_Quote</v>
      </c>
      <c r="H29" s="137"/>
      <c r="I29" s="70"/>
      <c r="K29" s="11" t="str">
        <f t="shared" si="2"/>
        <v>OIS</v>
      </c>
      <c r="L29" s="106" t="str">
        <f t="shared" si="3"/>
        <v>obj_00314#0006</v>
      </c>
      <c r="M29" s="109" t="str">
        <f>IFERROR(_xll.qlRateHelperQuoteName(L29,Trigger),"--")</f>
        <v>USDOIS21M_Quote</v>
      </c>
      <c r="N29" s="110">
        <f>IFERROR(_xll.qlRateHelperQuoteValue($L29,Trigger),"--")</f>
        <v>6.3099999999999996E-3</v>
      </c>
      <c r="O29" s="109" t="b">
        <v>1</v>
      </c>
      <c r="P29" s="106">
        <v>50</v>
      </c>
      <c r="Q29" s="106">
        <v>1</v>
      </c>
      <c r="R29" s="111">
        <f>IFERROR(_xll.qlRateHelperEarliestDate(L29,Trigger),"--")</f>
        <v>42529</v>
      </c>
      <c r="S29" s="111">
        <f>IFERROR(_xll.qlRateHelperPillarDate(L29,Trigger),"--")</f>
        <v>43167</v>
      </c>
      <c r="U29" s="4" t="str">
        <f t="shared" si="1"/>
        <v>BasSw</v>
      </c>
      <c r="V29" s="4" t="str">
        <v>obj_00371</v>
      </c>
      <c r="W29" s="4" t="str">
        <f>IFERROR(_xll.qlRateHelperQuoteName(V29,Trigger),"")</f>
        <v>USDAM3L15Y_Quote</v>
      </c>
      <c r="X29" s="76" t="str">
        <f>IFERROR(_xll.qlRateHelperRate(V29,Trigger),"")</f>
        <v/>
      </c>
      <c r="Y29" s="116" t="str">
        <f>IF(ISERROR(_xll.qlSwapRateHelperSpread($V29)),IF(ISERROR(_xll.qlFuturesRateHelperConvexityAdjustment($V29)),"",_xll.qlFuturesRateHelperConvexityAdjustment($V29)),_xll.qlSwapRateHelperSpread($V29))</f>
        <v/>
      </c>
      <c r="Z29" s="5">
        <f>IFERROR(_xll.qlRateHelperEarliestDate(V29,Trigger),"")</f>
        <v>42529</v>
      </c>
      <c r="AA29" s="5">
        <f>IFERROR(_xll.qlRateHelperPillarDate(V29,Trigger),"")</f>
        <v>48008</v>
      </c>
      <c r="AB29" s="84">
        <v>0.79407376393245699</v>
      </c>
    </row>
    <row r="30" spans="1:28" ht="11.25" customHeight="1" x14ac:dyDescent="0.2">
      <c r="A30" s="64" t="s">
        <v>98</v>
      </c>
      <c r="B30" s="65" t="s">
        <v>66</v>
      </c>
      <c r="C30" s="66">
        <f t="shared" si="7"/>
        <v>2</v>
      </c>
      <c r="D30" s="137"/>
      <c r="E30" s="137"/>
      <c r="F30" s="67" t="str">
        <f t="shared" si="4"/>
        <v>USDFedFunds</v>
      </c>
      <c r="G30" s="69" t="str">
        <f t="shared" si="5"/>
        <v>USDOIS20M_Quote</v>
      </c>
      <c r="H30" s="137"/>
      <c r="I30" s="70"/>
      <c r="K30" s="11" t="str">
        <f t="shared" si="2"/>
        <v>OIS</v>
      </c>
      <c r="L30" s="106" t="str">
        <f t="shared" si="3"/>
        <v>--</v>
      </c>
      <c r="M30" s="109" t="str">
        <f>IFERROR(_xll.qlRateHelperQuoteName(L30,Trigger),"--")</f>
        <v>--</v>
      </c>
      <c r="N30" s="110" t="str">
        <f>IFERROR(_xll.qlRateHelperQuoteValue($L30,Trigger),"--")</f>
        <v>--</v>
      </c>
      <c r="O30" s="109" t="b">
        <v>0</v>
      </c>
      <c r="P30" s="106">
        <v>50</v>
      </c>
      <c r="Q30" s="106">
        <v>1</v>
      </c>
      <c r="R30" s="111" t="str">
        <f>IFERROR(_xll.qlRateHelperEarliestDate(L30,Trigger),"--")</f>
        <v>--</v>
      </c>
      <c r="S30" s="111" t="str">
        <f>IFERROR(_xll.qlRateHelperPillarDate(L30,Trigger),"--")</f>
        <v>--</v>
      </c>
      <c r="U30" s="4" t="str">
        <f t="shared" si="1"/>
        <v>BasSw</v>
      </c>
      <c r="V30" s="4" t="str">
        <v>obj_00382</v>
      </c>
      <c r="W30" s="4" t="str">
        <f>IFERROR(_xll.qlRateHelperQuoteName(V30,Trigger),"")</f>
        <v>USDAM3L20Y_Quote</v>
      </c>
      <c r="X30" s="76" t="str">
        <f>IFERROR(_xll.qlRateHelperRate(V30,Trigger),"")</f>
        <v/>
      </c>
      <c r="Y30" s="116" t="str">
        <f>IF(ISERROR(_xll.qlSwapRateHelperSpread($V30)),IF(ISERROR(_xll.qlFuturesRateHelperConvexityAdjustment($V30)),"",_xll.qlFuturesRateHelperConvexityAdjustment($V30)),_xll.qlSwapRateHelperSpread($V30))</f>
        <v/>
      </c>
      <c r="Z30" s="5">
        <f>IFERROR(_xll.qlRateHelperEarliestDate(V30,Trigger),"")</f>
        <v>42529</v>
      </c>
      <c r="AA30" s="5">
        <f>IFERROR(_xll.qlRateHelperPillarDate(V30,Trigger),"")</f>
        <v>49835</v>
      </c>
      <c r="AB30" s="84">
        <v>0.71544740037672983</v>
      </c>
    </row>
    <row r="31" spans="1:28" ht="11.25" customHeight="1" x14ac:dyDescent="0.2">
      <c r="A31" s="64" t="s">
        <v>98</v>
      </c>
      <c r="B31" s="65" t="s">
        <v>67</v>
      </c>
      <c r="C31" s="66">
        <f t="shared" si="7"/>
        <v>2</v>
      </c>
      <c r="D31" s="137"/>
      <c r="E31" s="137"/>
      <c r="F31" s="67" t="str">
        <f t="shared" si="4"/>
        <v>USDFedFunds</v>
      </c>
      <c r="G31" s="69" t="str">
        <f t="shared" si="5"/>
        <v>USDOIS21M_Quote</v>
      </c>
      <c r="H31" s="137"/>
      <c r="I31" s="70" t="str">
        <f>_xll.qlOISRateHelper(,C31,B31,G31,$F31,,Permanent,Trigger,ObjectOverwrite)</f>
        <v>obj_00314#0006</v>
      </c>
      <c r="K31" s="11" t="str">
        <f t="shared" si="2"/>
        <v>OIS</v>
      </c>
      <c r="L31" s="106" t="str">
        <f t="shared" si="3"/>
        <v>--</v>
      </c>
      <c r="M31" s="109" t="str">
        <f>IFERROR(_xll.qlRateHelperQuoteName(L31,Trigger),"--")</f>
        <v>--</v>
      </c>
      <c r="N31" s="110" t="str">
        <f>IFERROR(_xll.qlRateHelperQuoteValue($L31,Trigger),"--")</f>
        <v>--</v>
      </c>
      <c r="O31" s="109" t="b">
        <v>0</v>
      </c>
      <c r="P31" s="106">
        <v>50</v>
      </c>
      <c r="Q31" s="106">
        <v>1</v>
      </c>
      <c r="R31" s="111" t="str">
        <f>IFERROR(_xll.qlRateHelperEarliestDate(L31,Trigger),"--")</f>
        <v>--</v>
      </c>
      <c r="S31" s="111" t="str">
        <f>IFERROR(_xll.qlRateHelperPillarDate(L31,Trigger),"--")</f>
        <v>--</v>
      </c>
      <c r="U31" s="4" t="str">
        <f t="shared" si="1"/>
        <v>BasSw</v>
      </c>
      <c r="V31" s="4" t="str">
        <v>obj_00386</v>
      </c>
      <c r="W31" s="4" t="str">
        <f>IFERROR(_xll.qlRateHelperQuoteName(V31,Trigger),"")</f>
        <v>USDAM3L25Y_Quote</v>
      </c>
      <c r="X31" s="76" t="str">
        <f>IFERROR(_xll.qlRateHelperRate(V31,Trigger),"")</f>
        <v/>
      </c>
      <c r="Y31" s="116" t="str">
        <f>IF(ISERROR(_xll.qlSwapRateHelperSpread($V31)),IF(ISERROR(_xll.qlFuturesRateHelperConvexityAdjustment($V31)),"",_xll.qlFuturesRateHelperConvexityAdjustment($V31)),_xll.qlSwapRateHelperSpread($V31))</f>
        <v/>
      </c>
      <c r="Z31" s="5">
        <f>IFERROR(_xll.qlRateHelperEarliestDate(V31,Trigger),"")</f>
        <v>42529</v>
      </c>
      <c r="AA31" s="5">
        <f>IFERROR(_xll.qlRateHelperPillarDate(V31,Trigger),"")</f>
        <v>51662</v>
      </c>
      <c r="AB31" s="84">
        <v>0.64680908462729736</v>
      </c>
    </row>
    <row r="32" spans="1:28" ht="11.25" customHeight="1" x14ac:dyDescent="0.2">
      <c r="A32" s="64" t="s">
        <v>98</v>
      </c>
      <c r="B32" s="65" t="s">
        <v>68</v>
      </c>
      <c r="C32" s="66">
        <f t="shared" si="7"/>
        <v>2</v>
      </c>
      <c r="D32" s="137"/>
      <c r="E32" s="137"/>
      <c r="F32" s="67" t="str">
        <f t="shared" si="4"/>
        <v>USDFedFunds</v>
      </c>
      <c r="G32" s="69" t="str">
        <f t="shared" si="5"/>
        <v>USDOIS22M_Quote</v>
      </c>
      <c r="H32" s="137"/>
      <c r="I32" s="70"/>
      <c r="K32" s="11" t="str">
        <f t="shared" si="2"/>
        <v>OIS</v>
      </c>
      <c r="L32" s="106" t="str">
        <f t="shared" si="3"/>
        <v>obj_002fc#0007</v>
      </c>
      <c r="M32" s="109" t="str">
        <f>IFERROR(_xll.qlRateHelperQuoteName(L32,Trigger),"--")</f>
        <v>USDOIS2Y_Quote</v>
      </c>
      <c r="N32" s="110">
        <f>IFERROR(_xll.qlRateHelperQuoteValue($L32,Trigger),"--")</f>
        <v>6.5599999999999999E-3</v>
      </c>
      <c r="O32" s="109" t="b">
        <v>1</v>
      </c>
      <c r="P32" s="106">
        <v>50</v>
      </c>
      <c r="Q32" s="106">
        <v>1</v>
      </c>
      <c r="R32" s="111">
        <f>IFERROR(_xll.qlRateHelperEarliestDate(L32,Trigger),"--")</f>
        <v>42529</v>
      </c>
      <c r="S32" s="111">
        <f>IFERROR(_xll.qlRateHelperPillarDate(L32,Trigger),"--")</f>
        <v>43259</v>
      </c>
      <c r="U32" s="4" t="str">
        <f t="shared" si="1"/>
        <v>BasSw</v>
      </c>
      <c r="V32" s="4" t="str">
        <v>obj_0037c</v>
      </c>
      <c r="W32" s="4" t="str">
        <f>IFERROR(_xll.qlRateHelperQuoteName(V32,Trigger),"")</f>
        <v>USDAM3L30Y_Quote</v>
      </c>
      <c r="X32" s="76" t="str">
        <f>IFERROR(_xll.qlRateHelperRate(V32,Trigger),"")</f>
        <v/>
      </c>
      <c r="Y32" s="116" t="str">
        <f>IF(ISERROR(_xll.qlSwapRateHelperSpread($V32)),IF(ISERROR(_xll.qlFuturesRateHelperConvexityAdjustment($V32)),"",_xll.qlFuturesRateHelperConvexityAdjustment($V32)),_xll.qlSwapRateHelperSpread($V32))</f>
        <v/>
      </c>
      <c r="Z32" s="5">
        <f>IFERROR(_xll.qlRateHelperEarliestDate(V32,Trigger),"")</f>
        <v>42529</v>
      </c>
      <c r="AA32" s="5">
        <f>IFERROR(_xll.qlRateHelperPillarDate(V32,Trigger),"")</f>
        <v>53486</v>
      </c>
      <c r="AB32" s="84">
        <v>0.58633761494013892</v>
      </c>
    </row>
    <row r="33" spans="1:28" ht="11.25" customHeight="1" x14ac:dyDescent="0.2">
      <c r="A33" s="64" t="s">
        <v>98</v>
      </c>
      <c r="B33" s="65" t="s">
        <v>69</v>
      </c>
      <c r="C33" s="66">
        <f t="shared" si="7"/>
        <v>2</v>
      </c>
      <c r="D33" s="137"/>
      <c r="E33" s="137"/>
      <c r="F33" s="67" t="str">
        <f t="shared" si="4"/>
        <v>USDFedFunds</v>
      </c>
      <c r="G33" s="69" t="str">
        <f t="shared" si="5"/>
        <v>USDOIS23M_Quote</v>
      </c>
      <c r="H33" s="137"/>
      <c r="I33" s="70"/>
      <c r="K33" s="11" t="str">
        <f t="shared" si="2"/>
        <v>OIS</v>
      </c>
      <c r="L33" s="106" t="str">
        <f t="shared" si="3"/>
        <v>--</v>
      </c>
      <c r="M33" s="109" t="str">
        <f>IFERROR(_xll.qlRateHelperQuoteName(L33,Trigger),"--")</f>
        <v>--</v>
      </c>
      <c r="N33" s="110" t="str">
        <f>IFERROR(_xll.qlRateHelperQuoteValue($L33,Trigger),"--")</f>
        <v>--</v>
      </c>
      <c r="O33" s="109" t="b">
        <v>0</v>
      </c>
      <c r="P33" s="106">
        <v>50</v>
      </c>
      <c r="Q33" s="106">
        <v>1</v>
      </c>
      <c r="R33" s="111" t="str">
        <f>IFERROR(_xll.qlRateHelperEarliestDate(L33,Trigger),"--")</f>
        <v>--</v>
      </c>
      <c r="S33" s="111" t="str">
        <f>IFERROR(_xll.qlRateHelperPillarDate(L33,Trigger),"--")</f>
        <v>--</v>
      </c>
      <c r="U33" s="4" t="str">
        <f t="shared" si="1"/>
        <v>OIS</v>
      </c>
      <c r="V33" s="4" t="str">
        <v>obj_00308</v>
      </c>
      <c r="W33" s="4" t="str">
        <f>IFERROR(_xll.qlRateHelperQuoteName(V33,Trigger),"")</f>
        <v>USDOIS40Y_Quote</v>
      </c>
      <c r="X33" s="76">
        <f>IFERROR(_xll.qlRateHelperRate(V33,Trigger),"")</f>
        <v>1.7420000000000001E-2</v>
      </c>
      <c r="Y33" s="116" t="str">
        <f>IF(ISERROR(_xll.qlSwapRateHelperSpread($V33)),IF(ISERROR(_xll.qlFuturesRateHelperConvexityAdjustment($V33)),"",_xll.qlFuturesRateHelperConvexityAdjustment($V33)),_xll.qlSwapRateHelperSpread($V33))</f>
        <v/>
      </c>
      <c r="Z33" s="5">
        <f>IFERROR(_xll.qlRateHelperEarliestDate(V33,Trigger),"")</f>
        <v>42529</v>
      </c>
      <c r="AA33" s="5">
        <f>IFERROR(_xll.qlRateHelperPillarDate(V33,Trigger),"")</f>
        <v>57139</v>
      </c>
      <c r="AB33" s="84">
        <v>0.48716995688683473</v>
      </c>
    </row>
    <row r="34" spans="1:28" ht="11.25" customHeight="1" x14ac:dyDescent="0.2">
      <c r="A34" s="64" t="s">
        <v>98</v>
      </c>
      <c r="B34" s="65" t="s">
        <v>70</v>
      </c>
      <c r="C34" s="66">
        <f t="shared" si="7"/>
        <v>2</v>
      </c>
      <c r="D34" s="137"/>
      <c r="E34" s="137"/>
      <c r="F34" s="67" t="str">
        <f t="shared" si="4"/>
        <v>USDFedFunds</v>
      </c>
      <c r="G34" s="69" t="str">
        <f t="shared" si="5"/>
        <v>USDOIS2Y_Quote</v>
      </c>
      <c r="H34" s="137"/>
      <c r="I34" s="70" t="str">
        <f>_xll.qlOISRateHelper(,C34,B34,G34,$F34,,Permanent,Trigger,ObjectOverwrite)</f>
        <v>obj_002fc#0007</v>
      </c>
      <c r="K34" s="11" t="str">
        <f t="shared" si="2"/>
        <v>OIS</v>
      </c>
      <c r="L34" s="106" t="str">
        <f t="shared" si="3"/>
        <v>--</v>
      </c>
      <c r="M34" s="109" t="str">
        <f>IFERROR(_xll.qlRateHelperQuoteName(L34,Trigger),"--")</f>
        <v>--</v>
      </c>
      <c r="N34" s="110" t="str">
        <f>IFERROR(_xll.qlRateHelperQuoteValue($L34,Trigger),"--")</f>
        <v>--</v>
      </c>
      <c r="O34" s="109" t="b">
        <v>0</v>
      </c>
      <c r="P34" s="106">
        <v>50</v>
      </c>
      <c r="Q34" s="106">
        <v>1</v>
      </c>
      <c r="R34" s="111" t="str">
        <f>IFERROR(_xll.qlRateHelperEarliestDate(L34,Trigger),"--")</f>
        <v>--</v>
      </c>
      <c r="S34" s="111" t="str">
        <f>IFERROR(_xll.qlRateHelperPillarDate(L34,Trigger),"--")</f>
        <v>--</v>
      </c>
      <c r="U34" s="4" t="str">
        <f t="shared" si="1"/>
        <v>OIS</v>
      </c>
      <c r="V34" s="4" t="str">
        <v>obj_002fa</v>
      </c>
      <c r="W34" s="4" t="str">
        <f>IFERROR(_xll.qlRateHelperQuoteName(V34,Trigger),"")</f>
        <v>USDOIS50Y_Quote</v>
      </c>
      <c r="X34" s="76">
        <f>IFERROR(_xll.qlRateHelperRate(V34,Trigger),"")</f>
        <v>1.7260000000000001E-2</v>
      </c>
      <c r="Y34" s="116" t="str">
        <f>IF(ISERROR(_xll.qlSwapRateHelperSpread($V34)),IF(ISERROR(_xll.qlFuturesRateHelperConvexityAdjustment($V34)),"",_xll.qlFuturesRateHelperConvexityAdjustment($V34)),_xll.qlSwapRateHelperSpread($V34))</f>
        <v/>
      </c>
      <c r="Z34" s="5">
        <f>IFERROR(_xll.qlRateHelperEarliestDate(V34,Trigger),"")</f>
        <v>42529</v>
      </c>
      <c r="AA34" s="5">
        <f>IFERROR(_xll.qlRateHelperPillarDate(V34,Trigger),"")</f>
        <v>60791</v>
      </c>
      <c r="AB34" s="84">
        <v>0.41390728537034788</v>
      </c>
    </row>
    <row r="35" spans="1:28" ht="11.25" customHeight="1" x14ac:dyDescent="0.2">
      <c r="A35" s="64" t="s">
        <v>98</v>
      </c>
      <c r="B35" s="65" t="s">
        <v>71</v>
      </c>
      <c r="C35" s="66">
        <f t="shared" si="7"/>
        <v>2</v>
      </c>
      <c r="D35" s="137"/>
      <c r="E35" s="137"/>
      <c r="F35" s="67" t="str">
        <f t="shared" si="4"/>
        <v>USDFedFunds</v>
      </c>
      <c r="G35" s="69" t="str">
        <f t="shared" si="5"/>
        <v>USDOIS27M_Quote</v>
      </c>
      <c r="H35" s="137"/>
      <c r="I35" s="70"/>
      <c r="K35" s="11" t="str">
        <f t="shared" si="2"/>
        <v>OIS</v>
      </c>
      <c r="L35" s="106" t="str">
        <f t="shared" si="3"/>
        <v>--</v>
      </c>
      <c r="M35" s="109" t="str">
        <f>IFERROR(_xll.qlRateHelperQuoteName(L35,Trigger),"--")</f>
        <v>--</v>
      </c>
      <c r="N35" s="110" t="str">
        <f>IFERROR(_xll.qlRateHelperQuoteValue($L35,Trigger),"--")</f>
        <v>--</v>
      </c>
      <c r="O35" s="109" t="b">
        <v>0</v>
      </c>
      <c r="P35" s="106">
        <v>50</v>
      </c>
      <c r="Q35" s="106">
        <v>1</v>
      </c>
      <c r="R35" s="111" t="str">
        <f>IFERROR(_xll.qlRateHelperEarliestDate(L35,Trigger),"--")</f>
        <v>--</v>
      </c>
      <c r="S35" s="111" t="str">
        <f>IFERROR(_xll.qlRateHelperPillarDate(L35,Trigger),"--")</f>
        <v>--</v>
      </c>
      <c r="U35" s="4" t="str">
        <f t="shared" si="1"/>
        <v/>
      </c>
      <c r="V35" s="4" t="e">
        <v>#N/A</v>
      </c>
      <c r="W35" s="4" t="str">
        <f>IFERROR(_xll.qlRateHelperQuoteName(V35,Trigger),"")</f>
        <v/>
      </c>
      <c r="X35" s="76" t="str">
        <f>IFERROR(_xll.qlRateHelperRate(V35,Trigger),"")</f>
        <v/>
      </c>
      <c r="Y35" s="116" t="str">
        <f>IF(ISERROR(_xll.qlSwapRateHelperSpread($V35)),IF(ISERROR(_xll.qlFuturesRateHelperConvexityAdjustment($V35)),"",_xll.qlFuturesRateHelperConvexityAdjustment($V35)),_xll.qlSwapRateHelperSpread($V35))</f>
        <v/>
      </c>
      <c r="Z35" s="5" t="str">
        <f>IFERROR(_xll.qlRateHelperEarliestDate(V35,Trigger),"")</f>
        <v/>
      </c>
      <c r="AA35" s="5" t="str">
        <f>IFERROR(_xll.qlRateHelperPillarDate(V35,Trigger),"")</f>
        <v/>
      </c>
      <c r="AB35" s="84" t="e">
        <v>#N/A</v>
      </c>
    </row>
    <row r="36" spans="1:28" ht="11.25" customHeight="1" x14ac:dyDescent="0.2">
      <c r="A36" s="64" t="s">
        <v>98</v>
      </c>
      <c r="B36" s="65" t="s">
        <v>72</v>
      </c>
      <c r="C36" s="66">
        <f t="shared" si="7"/>
        <v>2</v>
      </c>
      <c r="D36" s="137"/>
      <c r="E36" s="137"/>
      <c r="F36" s="67" t="str">
        <f t="shared" si="4"/>
        <v>USDFedFunds</v>
      </c>
      <c r="G36" s="69" t="str">
        <f t="shared" si="5"/>
        <v>USDOIS30M_Quote</v>
      </c>
      <c r="H36" s="137"/>
      <c r="I36" s="70"/>
      <c r="K36" s="11" t="str">
        <f t="shared" si="2"/>
        <v>OIS</v>
      </c>
      <c r="L36" s="106" t="str">
        <f t="shared" si="3"/>
        <v>obj_00301#0006</v>
      </c>
      <c r="M36" s="109" t="str">
        <f>IFERROR(_xll.qlRateHelperQuoteName(L36,Trigger),"--")</f>
        <v>USDOIS3Y_Quote</v>
      </c>
      <c r="N36" s="110">
        <f>IFERROR(_xll.qlRateHelperQuoteValue($L36,Trigger),"--")</f>
        <v>7.4999999999999997E-3</v>
      </c>
      <c r="O36" s="109" t="b">
        <v>1</v>
      </c>
      <c r="P36" s="106">
        <v>50</v>
      </c>
      <c r="Q36" s="106">
        <v>1</v>
      </c>
      <c r="R36" s="111">
        <f>IFERROR(_xll.qlRateHelperEarliestDate(L36,Trigger),"--")</f>
        <v>42529</v>
      </c>
      <c r="S36" s="111">
        <f>IFERROR(_xll.qlRateHelperPillarDate(L36,Trigger),"--")</f>
        <v>43626</v>
      </c>
      <c r="U36" s="4" t="str">
        <f t="shared" si="1"/>
        <v/>
      </c>
      <c r="V36" s="4" t="e">
        <v>#N/A</v>
      </c>
      <c r="W36" s="4" t="str">
        <f>IFERROR(_xll.qlRateHelperQuoteName(V36,Trigger),"")</f>
        <v/>
      </c>
      <c r="X36" s="76" t="str">
        <f>IFERROR(_xll.qlRateHelperRate(V36,Trigger),"")</f>
        <v/>
      </c>
      <c r="Y36" s="116" t="str">
        <f>IF(ISERROR(_xll.qlSwapRateHelperSpread($V36)),IF(ISERROR(_xll.qlFuturesRateHelperConvexityAdjustment($V36)),"",_xll.qlFuturesRateHelperConvexityAdjustment($V36)),_xll.qlSwapRateHelperSpread($V36))</f>
        <v/>
      </c>
      <c r="Z36" s="5" t="str">
        <f>IFERROR(_xll.qlRateHelperEarliestDate(V36,Trigger),"")</f>
        <v/>
      </c>
      <c r="AA36" s="5" t="str">
        <f>IFERROR(_xll.qlRateHelperPillarDate(V36,Trigger),"")</f>
        <v/>
      </c>
      <c r="AB36" s="84" t="e">
        <v>#N/A</v>
      </c>
    </row>
    <row r="37" spans="1:28" ht="11.25" customHeight="1" x14ac:dyDescent="0.2">
      <c r="A37" s="64" t="s">
        <v>98</v>
      </c>
      <c r="B37" s="65" t="s">
        <v>73</v>
      </c>
      <c r="C37" s="66">
        <f t="shared" si="7"/>
        <v>2</v>
      </c>
      <c r="D37" s="137"/>
      <c r="E37" s="137"/>
      <c r="F37" s="67" t="str">
        <f t="shared" si="4"/>
        <v>USDFedFunds</v>
      </c>
      <c r="G37" s="69" t="str">
        <f t="shared" si="5"/>
        <v>USDOIS33M_Quote</v>
      </c>
      <c r="H37" s="137"/>
      <c r="I37" s="70"/>
      <c r="K37" s="11" t="str">
        <f t="shared" si="2"/>
        <v>OIS</v>
      </c>
      <c r="L37" s="106" t="str">
        <f t="shared" si="3"/>
        <v>--</v>
      </c>
      <c r="M37" s="109" t="str">
        <f>IFERROR(_xll.qlRateHelperQuoteName(L37,Trigger),"--")</f>
        <v>--</v>
      </c>
      <c r="N37" s="110" t="str">
        <f>IFERROR(_xll.qlRateHelperQuoteValue($L37,Trigger),"--")</f>
        <v>--</v>
      </c>
      <c r="O37" s="109" t="b">
        <v>0</v>
      </c>
      <c r="P37" s="106">
        <v>50</v>
      </c>
      <c r="Q37" s="106">
        <v>1</v>
      </c>
      <c r="R37" s="111" t="str">
        <f>IFERROR(_xll.qlRateHelperEarliestDate(L37,Trigger),"--")</f>
        <v>--</v>
      </c>
      <c r="S37" s="111" t="str">
        <f>IFERROR(_xll.qlRateHelperPillarDate(L37,Trigger),"--")</f>
        <v>--</v>
      </c>
      <c r="U37" s="4" t="str">
        <f t="shared" si="1"/>
        <v/>
      </c>
      <c r="V37" s="4" t="e">
        <v>#N/A</v>
      </c>
      <c r="W37" s="4" t="str">
        <f>IFERROR(_xll.qlRateHelperQuoteName(V37,Trigger),"")</f>
        <v/>
      </c>
      <c r="X37" s="76" t="str">
        <f>IFERROR(_xll.qlRateHelperRate(V37,Trigger),"")</f>
        <v/>
      </c>
      <c r="Y37" s="116" t="str">
        <f>IF(ISERROR(_xll.qlSwapRateHelperSpread($V37)),IF(ISERROR(_xll.qlFuturesRateHelperConvexityAdjustment($V37)),"",_xll.qlFuturesRateHelperConvexityAdjustment($V37)),_xll.qlSwapRateHelperSpread($V37))</f>
        <v/>
      </c>
      <c r="Z37" s="5" t="str">
        <f>IFERROR(_xll.qlRateHelperEarliestDate(V37,Trigger),"")</f>
        <v/>
      </c>
      <c r="AA37" s="5" t="str">
        <f>IFERROR(_xll.qlRateHelperPillarDate(V37,Trigger),"")</f>
        <v/>
      </c>
      <c r="AB37" s="84" t="e">
        <v>#N/A</v>
      </c>
    </row>
    <row r="38" spans="1:28" ht="11.25" customHeight="1" x14ac:dyDescent="0.2">
      <c r="A38" s="64" t="s">
        <v>98</v>
      </c>
      <c r="B38" s="65" t="s">
        <v>74</v>
      </c>
      <c r="C38" s="66">
        <f t="shared" si="7"/>
        <v>2</v>
      </c>
      <c r="D38" s="137"/>
      <c r="E38" s="137"/>
      <c r="F38" s="67" t="str">
        <f t="shared" si="4"/>
        <v>USDFedFunds</v>
      </c>
      <c r="G38" s="69" t="str">
        <f t="shared" si="5"/>
        <v>USDOIS3Y_Quote</v>
      </c>
      <c r="H38" s="137"/>
      <c r="I38" s="70" t="str">
        <f>_xll.qlOISRateHelper(,C38,B38,G38,$F38,,Permanent,Trigger,ObjectOverwrite)</f>
        <v>obj_00301#0006</v>
      </c>
      <c r="K38" s="11" t="str">
        <f t="shared" ref="K38:K55" si="8">A40</f>
        <v>OIS</v>
      </c>
      <c r="L38" s="106" t="str">
        <f t="shared" si="3"/>
        <v>--</v>
      </c>
      <c r="M38" s="109" t="str">
        <f>IFERROR(_xll.qlRateHelperQuoteName(L38,Trigger),"--")</f>
        <v>--</v>
      </c>
      <c r="N38" s="110" t="str">
        <f>IFERROR(_xll.qlRateHelperQuoteValue($L38,Trigger),"--")</f>
        <v>--</v>
      </c>
      <c r="O38" s="109" t="b">
        <v>0</v>
      </c>
      <c r="P38" s="106">
        <v>50</v>
      </c>
      <c r="Q38" s="106">
        <v>1</v>
      </c>
      <c r="R38" s="111" t="str">
        <f>IFERROR(_xll.qlRateHelperEarliestDate(L38,Trigger),"--")</f>
        <v>--</v>
      </c>
      <c r="S38" s="111" t="str">
        <f>IFERROR(_xll.qlRateHelperPillarDate(L38,Trigger),"--")</f>
        <v>--</v>
      </c>
      <c r="U38" s="4" t="str">
        <f t="shared" si="1"/>
        <v/>
      </c>
      <c r="V38" s="4" t="e">
        <v>#N/A</v>
      </c>
      <c r="W38" s="4" t="str">
        <f>IFERROR(_xll.qlRateHelperQuoteName(V38,Trigger),"")</f>
        <v/>
      </c>
      <c r="X38" s="76" t="str">
        <f>IFERROR(_xll.qlRateHelperRate(V38,Trigger),"")</f>
        <v/>
      </c>
      <c r="Y38" s="116" t="str">
        <f>IF(ISERROR(_xll.qlSwapRateHelperSpread($V38)),IF(ISERROR(_xll.qlFuturesRateHelperConvexityAdjustment($V38)),"",_xll.qlFuturesRateHelperConvexityAdjustment($V38)),_xll.qlSwapRateHelperSpread($V38))</f>
        <v/>
      </c>
      <c r="Z38" s="5" t="str">
        <f>IFERROR(_xll.qlRateHelperEarliestDate(V38,Trigger),"")</f>
        <v/>
      </c>
      <c r="AA38" s="5" t="str">
        <f>IFERROR(_xll.qlRateHelperPillarDate(V38,Trigger),"")</f>
        <v/>
      </c>
      <c r="AB38" s="84" t="e">
        <v>#N/A</v>
      </c>
    </row>
    <row r="39" spans="1:28" ht="11.25" customHeight="1" x14ac:dyDescent="0.2">
      <c r="A39" s="64" t="s">
        <v>98</v>
      </c>
      <c r="B39" s="65" t="s">
        <v>75</v>
      </c>
      <c r="C39" s="66">
        <f t="shared" si="7"/>
        <v>2</v>
      </c>
      <c r="D39" s="137"/>
      <c r="E39" s="137"/>
      <c r="F39" s="67" t="str">
        <f t="shared" si="4"/>
        <v>USDFedFunds</v>
      </c>
      <c r="G39" s="69" t="str">
        <f t="shared" si="5"/>
        <v>USDOIS39M_Quote</v>
      </c>
      <c r="H39" s="137"/>
      <c r="I39" s="70"/>
      <c r="K39" s="11" t="str">
        <f t="shared" si="8"/>
        <v>OIS</v>
      </c>
      <c r="L39" s="106" t="str">
        <f t="shared" si="3"/>
        <v>--</v>
      </c>
      <c r="M39" s="109" t="str">
        <f>IFERROR(_xll.qlRateHelperQuoteName(L39,Trigger),"--")</f>
        <v>--</v>
      </c>
      <c r="N39" s="110" t="str">
        <f>IFERROR(_xll.qlRateHelperQuoteValue($L39,Trigger),"--")</f>
        <v>--</v>
      </c>
      <c r="O39" s="109" t="b">
        <v>0</v>
      </c>
      <c r="P39" s="106">
        <v>50</v>
      </c>
      <c r="Q39" s="106">
        <v>1</v>
      </c>
      <c r="R39" s="111" t="str">
        <f>IFERROR(_xll.qlRateHelperEarliestDate(L39,Trigger),"--")</f>
        <v>--</v>
      </c>
      <c r="S39" s="111" t="str">
        <f>IFERROR(_xll.qlRateHelperPillarDate(L39,Trigger),"--")</f>
        <v>--</v>
      </c>
      <c r="U39" s="4" t="str">
        <f t="shared" si="1"/>
        <v/>
      </c>
      <c r="V39" s="4" t="e">
        <v>#N/A</v>
      </c>
      <c r="W39" s="4" t="str">
        <f>IFERROR(_xll.qlRateHelperQuoteName(V39,Trigger),"")</f>
        <v/>
      </c>
      <c r="X39" s="76" t="str">
        <f>IFERROR(_xll.qlRateHelperRate(V39,Trigger),"")</f>
        <v/>
      </c>
      <c r="Y39" s="116" t="str">
        <f>IF(ISERROR(_xll.qlSwapRateHelperSpread($V39)),IF(ISERROR(_xll.qlFuturesRateHelperConvexityAdjustment($V39)),"",_xll.qlFuturesRateHelperConvexityAdjustment($V39)),_xll.qlSwapRateHelperSpread($V39))</f>
        <v/>
      </c>
      <c r="Z39" s="5" t="str">
        <f>IFERROR(_xll.qlRateHelperEarliestDate(V39,Trigger),"")</f>
        <v/>
      </c>
      <c r="AA39" s="5" t="str">
        <f>IFERROR(_xll.qlRateHelperPillarDate(V39,Trigger),"")</f>
        <v/>
      </c>
      <c r="AB39" s="84" t="e">
        <v>#N/A</v>
      </c>
    </row>
    <row r="40" spans="1:28" ht="11.25" customHeight="1" x14ac:dyDescent="0.2">
      <c r="A40" s="64" t="s">
        <v>98</v>
      </c>
      <c r="B40" s="65" t="s">
        <v>76</v>
      </c>
      <c r="C40" s="66">
        <f t="shared" si="7"/>
        <v>2</v>
      </c>
      <c r="D40" s="137"/>
      <c r="E40" s="137"/>
      <c r="F40" s="67" t="str">
        <f t="shared" ref="F40:F61" si="9">Currency&amp;Tenor</f>
        <v>USDFedFunds</v>
      </c>
      <c r="G40" s="69" t="str">
        <f t="shared" ref="G40:G61" si="10">Currency&amp;$A40&amp;IF($B40="1W","SW",$B40)&amp;QuoteSuffix</f>
        <v>USDOIS42M_Quote</v>
      </c>
      <c r="H40" s="137"/>
      <c r="I40" s="70"/>
      <c r="K40" s="11" t="str">
        <f t="shared" si="8"/>
        <v>OIS</v>
      </c>
      <c r="L40" s="106" t="str">
        <f t="shared" si="3"/>
        <v>obj_002fb#0007</v>
      </c>
      <c r="M40" s="109" t="str">
        <f>IFERROR(_xll.qlRateHelperQuoteName(L40,Trigger),"--")</f>
        <v>USDOIS4Y_Quote</v>
      </c>
      <c r="N40" s="110">
        <f>IFERROR(_xll.qlRateHelperQuoteValue($L40,Trigger),"--")</f>
        <v>8.3299999999999989E-3</v>
      </c>
      <c r="O40" s="109" t="b">
        <v>1</v>
      </c>
      <c r="P40" s="106">
        <v>50</v>
      </c>
      <c r="Q40" s="106">
        <v>1</v>
      </c>
      <c r="R40" s="111">
        <f>IFERROR(_xll.qlRateHelperEarliestDate(L40,Trigger),"--")</f>
        <v>42529</v>
      </c>
      <c r="S40" s="111">
        <f>IFERROR(_xll.qlRateHelperPillarDate(L40,Trigger),"--")</f>
        <v>43990</v>
      </c>
      <c r="U40" s="4" t="str">
        <f t="shared" si="1"/>
        <v/>
      </c>
      <c r="V40" s="4" t="e">
        <v>#N/A</v>
      </c>
      <c r="W40" s="4" t="str">
        <f>IFERROR(_xll.qlRateHelperQuoteName(V40,Trigger),"")</f>
        <v/>
      </c>
      <c r="X40" s="76" t="str">
        <f>IFERROR(_xll.qlRateHelperRate(V40,Trigger),"")</f>
        <v/>
      </c>
      <c r="Y40" s="116" t="str">
        <f>IF(ISERROR(_xll.qlSwapRateHelperSpread($V40)),IF(ISERROR(_xll.qlFuturesRateHelperConvexityAdjustment($V40)),"",_xll.qlFuturesRateHelperConvexityAdjustment($V40)),_xll.qlSwapRateHelperSpread($V40))</f>
        <v/>
      </c>
      <c r="Z40" s="5" t="str">
        <f>IFERROR(_xll.qlRateHelperEarliestDate(V40,Trigger),"")</f>
        <v/>
      </c>
      <c r="AA40" s="5" t="str">
        <f>IFERROR(_xll.qlRateHelperPillarDate(V40,Trigger),"")</f>
        <v/>
      </c>
      <c r="AB40" s="84" t="e">
        <v>#N/A</v>
      </c>
    </row>
    <row r="41" spans="1:28" ht="11.25" customHeight="1" x14ac:dyDescent="0.2">
      <c r="A41" s="64" t="s">
        <v>98</v>
      </c>
      <c r="B41" s="65" t="s">
        <v>77</v>
      </c>
      <c r="C41" s="66">
        <f t="shared" si="7"/>
        <v>2</v>
      </c>
      <c r="D41" s="137"/>
      <c r="E41" s="137"/>
      <c r="F41" s="67" t="str">
        <f t="shared" si="9"/>
        <v>USDFedFunds</v>
      </c>
      <c r="G41" s="69" t="str">
        <f t="shared" si="10"/>
        <v>USDOIS45M_Quote</v>
      </c>
      <c r="H41" s="137"/>
      <c r="I41" s="70"/>
      <c r="K41" s="11" t="str">
        <f t="shared" si="8"/>
        <v>OIS</v>
      </c>
      <c r="L41" s="106" t="str">
        <f t="shared" si="3"/>
        <v>--</v>
      </c>
      <c r="M41" s="109" t="str">
        <f>IFERROR(_xll.qlRateHelperQuoteName(L41,Trigger),"--")</f>
        <v>--</v>
      </c>
      <c r="N41" s="110" t="str">
        <f>IFERROR(_xll.qlRateHelperQuoteValue($L41,Trigger),"--")</f>
        <v>--</v>
      </c>
      <c r="O41" s="109" t="b">
        <v>0</v>
      </c>
      <c r="P41" s="106">
        <v>50</v>
      </c>
      <c r="Q41" s="106">
        <v>1</v>
      </c>
      <c r="R41" s="111" t="str">
        <f>IFERROR(_xll.qlRateHelperEarliestDate(L41,Trigger),"--")</f>
        <v>--</v>
      </c>
      <c r="S41" s="111" t="str">
        <f>IFERROR(_xll.qlRateHelperPillarDate(L41,Trigger),"--")</f>
        <v>--</v>
      </c>
      <c r="U41" s="4" t="str">
        <f t="shared" si="1"/>
        <v/>
      </c>
      <c r="V41" s="4" t="e">
        <v>#N/A</v>
      </c>
      <c r="W41" s="4" t="str">
        <f>IFERROR(_xll.qlRateHelperQuoteName(V41,Trigger),"")</f>
        <v/>
      </c>
      <c r="X41" s="76" t="str">
        <f>IFERROR(_xll.qlRateHelperRate(V41,Trigger),"")</f>
        <v/>
      </c>
      <c r="Y41" s="116" t="str">
        <f>IF(ISERROR(_xll.qlSwapRateHelperSpread($V41)),IF(ISERROR(_xll.qlFuturesRateHelperConvexityAdjustment($V41)),"",_xll.qlFuturesRateHelperConvexityAdjustment($V41)),_xll.qlSwapRateHelperSpread($V41))</f>
        <v/>
      </c>
      <c r="Z41" s="5" t="str">
        <f>IFERROR(_xll.qlRateHelperEarliestDate(V41,Trigger),"")</f>
        <v/>
      </c>
      <c r="AA41" s="5" t="str">
        <f>IFERROR(_xll.qlRateHelperPillarDate(V41,Trigger),"")</f>
        <v/>
      </c>
      <c r="AB41" s="84" t="e">
        <v>#N/A</v>
      </c>
    </row>
    <row r="42" spans="1:28" ht="11.25" customHeight="1" x14ac:dyDescent="0.2">
      <c r="A42" s="64" t="s">
        <v>98</v>
      </c>
      <c r="B42" s="65" t="s">
        <v>78</v>
      </c>
      <c r="C42" s="66">
        <f t="shared" si="7"/>
        <v>2</v>
      </c>
      <c r="D42" s="137"/>
      <c r="E42" s="137"/>
      <c r="F42" s="67" t="str">
        <f t="shared" si="9"/>
        <v>USDFedFunds</v>
      </c>
      <c r="G42" s="69" t="str">
        <f t="shared" si="10"/>
        <v>USDOIS4Y_Quote</v>
      </c>
      <c r="H42" s="137"/>
      <c r="I42" s="70" t="str">
        <f>_xll.qlOISRateHelper(,C42,B42,G42,$F42,,Permanent,Trigger,ObjectOverwrite)</f>
        <v>obj_002fb#0007</v>
      </c>
      <c r="K42" s="11" t="str">
        <f t="shared" si="8"/>
        <v>OIS</v>
      </c>
      <c r="L42" s="106" t="str">
        <f t="shared" si="3"/>
        <v>--</v>
      </c>
      <c r="M42" s="109" t="str">
        <f>IFERROR(_xll.qlRateHelperQuoteName(L42,Trigger),"--")</f>
        <v>--</v>
      </c>
      <c r="N42" s="110" t="str">
        <f>IFERROR(_xll.qlRateHelperQuoteValue($L42,Trigger),"--")</f>
        <v>--</v>
      </c>
      <c r="O42" s="109" t="b">
        <v>0</v>
      </c>
      <c r="P42" s="106">
        <v>50</v>
      </c>
      <c r="Q42" s="106">
        <v>1</v>
      </c>
      <c r="R42" s="111" t="str">
        <f>IFERROR(_xll.qlRateHelperEarliestDate(L42,Trigger),"--")</f>
        <v>--</v>
      </c>
      <c r="S42" s="111" t="str">
        <f>IFERROR(_xll.qlRateHelperPillarDate(L42,Trigger),"--")</f>
        <v>--</v>
      </c>
      <c r="U42" s="4" t="str">
        <f t="shared" si="1"/>
        <v/>
      </c>
      <c r="V42" s="4" t="e">
        <v>#N/A</v>
      </c>
      <c r="W42" s="4" t="str">
        <f>IFERROR(_xll.qlRateHelperQuoteName(V42,Trigger),"")</f>
        <v/>
      </c>
      <c r="X42" s="76" t="str">
        <f>IFERROR(_xll.qlRateHelperRate(V42,Trigger),"")</f>
        <v/>
      </c>
      <c r="Y42" s="116" t="str">
        <f>IF(ISERROR(_xll.qlSwapRateHelperSpread($V42)),IF(ISERROR(_xll.qlFuturesRateHelperConvexityAdjustment($V42)),"",_xll.qlFuturesRateHelperConvexityAdjustment($V42)),_xll.qlSwapRateHelperSpread($V42))</f>
        <v/>
      </c>
      <c r="Z42" s="5" t="str">
        <f>IFERROR(_xll.qlRateHelperEarliestDate(V42,Trigger),"")</f>
        <v/>
      </c>
      <c r="AA42" s="5" t="str">
        <f>IFERROR(_xll.qlRateHelperPillarDate(V42,Trigger),"")</f>
        <v/>
      </c>
      <c r="AB42" s="84" t="e">
        <v>#N/A</v>
      </c>
    </row>
    <row r="43" spans="1:28" ht="11.25" customHeight="1" x14ac:dyDescent="0.2">
      <c r="A43" s="64" t="s">
        <v>98</v>
      </c>
      <c r="B43" s="65" t="s">
        <v>79</v>
      </c>
      <c r="C43" s="66">
        <f t="shared" si="7"/>
        <v>2</v>
      </c>
      <c r="D43" s="137"/>
      <c r="E43" s="137"/>
      <c r="F43" s="67" t="str">
        <f t="shared" si="9"/>
        <v>USDFedFunds</v>
      </c>
      <c r="G43" s="69" t="str">
        <f t="shared" si="10"/>
        <v>USDOIS51M_Quote</v>
      </c>
      <c r="H43" s="137"/>
      <c r="I43" s="70"/>
      <c r="K43" s="11" t="str">
        <f t="shared" si="8"/>
        <v>OIS</v>
      </c>
      <c r="L43" s="106" t="str">
        <f t="shared" si="3"/>
        <v>--</v>
      </c>
      <c r="M43" s="109" t="str">
        <f>IFERROR(_xll.qlRateHelperQuoteName(L43,Trigger),"--")</f>
        <v>--</v>
      </c>
      <c r="N43" s="110" t="str">
        <f>IFERROR(_xll.qlRateHelperQuoteValue($L43,Trigger),"--")</f>
        <v>--</v>
      </c>
      <c r="O43" s="109" t="b">
        <v>0</v>
      </c>
      <c r="P43" s="106">
        <v>50</v>
      </c>
      <c r="Q43" s="106">
        <v>1</v>
      </c>
      <c r="R43" s="111" t="str">
        <f>IFERROR(_xll.qlRateHelperEarliestDate(L43,Trigger),"--")</f>
        <v>--</v>
      </c>
      <c r="S43" s="111" t="str">
        <f>IFERROR(_xll.qlRateHelperPillarDate(L43,Trigger),"--")</f>
        <v>--</v>
      </c>
      <c r="U43" s="4" t="str">
        <f t="shared" si="1"/>
        <v/>
      </c>
      <c r="V43" s="4" t="e">
        <v>#N/A</v>
      </c>
      <c r="W43" s="4" t="str">
        <f>IFERROR(_xll.qlRateHelperQuoteName(V43,Trigger),"")</f>
        <v/>
      </c>
      <c r="X43" s="76" t="str">
        <f>IFERROR(_xll.qlRateHelperRate(V43,Trigger),"")</f>
        <v/>
      </c>
      <c r="Y43" s="116" t="str">
        <f>IF(ISERROR(_xll.qlSwapRateHelperSpread($V43)),IF(ISERROR(_xll.qlFuturesRateHelperConvexityAdjustment($V43)),"",_xll.qlFuturesRateHelperConvexityAdjustment($V43)),_xll.qlSwapRateHelperSpread($V43))</f>
        <v/>
      </c>
      <c r="Z43" s="5" t="str">
        <f>IFERROR(_xll.qlRateHelperEarliestDate(V43,Trigger),"")</f>
        <v/>
      </c>
      <c r="AA43" s="5" t="str">
        <f>IFERROR(_xll.qlRateHelperPillarDate(V43,Trigger),"")</f>
        <v/>
      </c>
      <c r="AB43" s="84" t="e">
        <v>#N/A</v>
      </c>
    </row>
    <row r="44" spans="1:28" ht="11.25" customHeight="1" x14ac:dyDescent="0.2">
      <c r="A44" s="64" t="s">
        <v>98</v>
      </c>
      <c r="B44" s="65" t="s">
        <v>80</v>
      </c>
      <c r="C44" s="66">
        <f t="shared" si="7"/>
        <v>2</v>
      </c>
      <c r="D44" s="137"/>
      <c r="E44" s="137"/>
      <c r="F44" s="67" t="str">
        <f t="shared" si="9"/>
        <v>USDFedFunds</v>
      </c>
      <c r="G44" s="69" t="str">
        <f t="shared" si="10"/>
        <v>USDOIS54M_Quote</v>
      </c>
      <c r="H44" s="137"/>
      <c r="I44" s="70"/>
      <c r="K44" s="11" t="str">
        <f t="shared" si="8"/>
        <v>OIS</v>
      </c>
      <c r="L44" s="106" t="str">
        <f t="shared" si="3"/>
        <v>obj_00309#0006</v>
      </c>
      <c r="M44" s="109" t="str">
        <f>IFERROR(_xll.qlRateHelperQuoteName(L44,Trigger),"--")</f>
        <v>USDOIS5Y_Quote</v>
      </c>
      <c r="N44" s="110">
        <f>IFERROR(_xll.qlRateHelperQuoteValue($L44,Trigger),"--")</f>
        <v>9.130000000000001E-3</v>
      </c>
      <c r="O44" s="109" t="b">
        <v>1</v>
      </c>
      <c r="P44" s="106">
        <v>50</v>
      </c>
      <c r="Q44" s="106">
        <v>1</v>
      </c>
      <c r="R44" s="111">
        <f>IFERROR(_xll.qlRateHelperEarliestDate(L44,Trigger),"--")</f>
        <v>42529</v>
      </c>
      <c r="S44" s="111">
        <f>IFERROR(_xll.qlRateHelperPillarDate(L44,Trigger),"--")</f>
        <v>44355</v>
      </c>
      <c r="U44" s="4" t="str">
        <f t="shared" si="1"/>
        <v/>
      </c>
      <c r="V44" s="4" t="e">
        <v>#N/A</v>
      </c>
      <c r="W44" s="4" t="str">
        <f>IFERROR(_xll.qlRateHelperQuoteName(V44,Trigger),"")</f>
        <v/>
      </c>
      <c r="X44" s="76" t="str">
        <f>IFERROR(_xll.qlRateHelperRate(V44,Trigger),"")</f>
        <v/>
      </c>
      <c r="Y44" s="116" t="str">
        <f>IF(ISERROR(_xll.qlSwapRateHelperSpread($V44)),IF(ISERROR(_xll.qlFuturesRateHelperConvexityAdjustment($V44)),"",_xll.qlFuturesRateHelperConvexityAdjustment($V44)),_xll.qlSwapRateHelperSpread($V44))</f>
        <v/>
      </c>
      <c r="Z44" s="5" t="str">
        <f>IFERROR(_xll.qlRateHelperEarliestDate(V44,Trigger),"")</f>
        <v/>
      </c>
      <c r="AA44" s="5" t="str">
        <f>IFERROR(_xll.qlRateHelperPillarDate(V44,Trigger),"")</f>
        <v/>
      </c>
      <c r="AB44" s="84" t="e">
        <v>#N/A</v>
      </c>
    </row>
    <row r="45" spans="1:28" ht="11.25" customHeight="1" x14ac:dyDescent="0.2">
      <c r="A45" s="64" t="s">
        <v>98</v>
      </c>
      <c r="B45" s="65" t="s">
        <v>81</v>
      </c>
      <c r="C45" s="66">
        <f t="shared" si="7"/>
        <v>2</v>
      </c>
      <c r="D45" s="137"/>
      <c r="E45" s="137"/>
      <c r="F45" s="67" t="str">
        <f t="shared" si="9"/>
        <v>USDFedFunds</v>
      </c>
      <c r="G45" s="69" t="str">
        <f t="shared" si="10"/>
        <v>USDOIS57M_Quote</v>
      </c>
      <c r="H45" s="137"/>
      <c r="I45" s="70"/>
      <c r="K45" s="11" t="str">
        <f t="shared" si="8"/>
        <v>OIS</v>
      </c>
      <c r="L45" s="106" t="str">
        <f t="shared" si="3"/>
        <v>obj_00311#0006</v>
      </c>
      <c r="M45" s="109" t="str">
        <f>IFERROR(_xll.qlRateHelperQuoteName(L45,Trigger),"--")</f>
        <v>USDOIS6Y_Quote</v>
      </c>
      <c r="N45" s="110">
        <f>IFERROR(_xll.qlRateHelperQuoteValue($L45,Trigger),"--")</f>
        <v>9.9399999999999992E-3</v>
      </c>
      <c r="O45" s="109" t="b">
        <v>1</v>
      </c>
      <c r="P45" s="106">
        <v>50</v>
      </c>
      <c r="Q45" s="106">
        <v>1</v>
      </c>
      <c r="R45" s="111">
        <f>IFERROR(_xll.qlRateHelperEarliestDate(L45,Trigger),"--")</f>
        <v>42529</v>
      </c>
      <c r="S45" s="111">
        <f>IFERROR(_xll.qlRateHelperPillarDate(L45,Trigger),"--")</f>
        <v>44720</v>
      </c>
      <c r="U45" s="4" t="str">
        <f t="shared" si="1"/>
        <v/>
      </c>
      <c r="V45" s="4" t="e">
        <v>#N/A</v>
      </c>
      <c r="W45" s="4" t="str">
        <f>IFERROR(_xll.qlRateHelperQuoteName(V45,Trigger),"")</f>
        <v/>
      </c>
      <c r="X45" s="76" t="str">
        <f>IFERROR(_xll.qlRateHelperRate(V45,Trigger),"")</f>
        <v/>
      </c>
      <c r="Y45" s="116" t="str">
        <f>IF(ISERROR(_xll.qlSwapRateHelperSpread($V45)),IF(ISERROR(_xll.qlFuturesRateHelperConvexityAdjustment($V45)),"",_xll.qlFuturesRateHelperConvexityAdjustment($V45)),_xll.qlSwapRateHelperSpread($V45))</f>
        <v/>
      </c>
      <c r="Z45" s="5" t="str">
        <f>IFERROR(_xll.qlRateHelperEarliestDate(V45,Trigger),"")</f>
        <v/>
      </c>
      <c r="AA45" s="5" t="str">
        <f>IFERROR(_xll.qlRateHelperPillarDate(V45,Trigger),"")</f>
        <v/>
      </c>
      <c r="AB45" s="84" t="e">
        <v>#N/A</v>
      </c>
    </row>
    <row r="46" spans="1:28" ht="11.25" customHeight="1" x14ac:dyDescent="0.2">
      <c r="A46" s="64" t="s">
        <v>98</v>
      </c>
      <c r="B46" s="65" t="s">
        <v>82</v>
      </c>
      <c r="C46" s="66">
        <f t="shared" si="7"/>
        <v>2</v>
      </c>
      <c r="D46" s="137"/>
      <c r="E46" s="137"/>
      <c r="F46" s="67" t="str">
        <f t="shared" si="9"/>
        <v>USDFedFunds</v>
      </c>
      <c r="G46" s="69" t="str">
        <f t="shared" si="10"/>
        <v>USDOIS5Y_Quote</v>
      </c>
      <c r="H46" s="137"/>
      <c r="I46" s="70" t="str">
        <f>_xll.qlOISRateHelper(,C46,B46,G46,$F46,,Permanent,Trigger,ObjectOverwrite)</f>
        <v>obj_00309#0006</v>
      </c>
      <c r="K46" s="11" t="str">
        <f t="shared" si="8"/>
        <v>OIS</v>
      </c>
      <c r="L46" s="106" t="str">
        <f t="shared" si="3"/>
        <v>obj_002fe#0006</v>
      </c>
      <c r="M46" s="109" t="str">
        <f>IFERROR(_xll.qlRateHelperQuoteName(L46,Trigger),"--")</f>
        <v>USDOIS7Y_Quote</v>
      </c>
      <c r="N46" s="110">
        <f>IFERROR(_xll.qlRateHelperQuoteValue($L46,Trigger),"--")</f>
        <v>1.0699999999999998E-2</v>
      </c>
      <c r="O46" s="109" t="b">
        <v>1</v>
      </c>
      <c r="P46" s="106">
        <v>50</v>
      </c>
      <c r="Q46" s="106">
        <v>1</v>
      </c>
      <c r="R46" s="111">
        <f>IFERROR(_xll.qlRateHelperEarliestDate(L46,Trigger),"--")</f>
        <v>42529</v>
      </c>
      <c r="S46" s="111">
        <f>IFERROR(_xll.qlRateHelperPillarDate(L46,Trigger),"--")</f>
        <v>45085</v>
      </c>
      <c r="U46" s="4" t="str">
        <f t="shared" si="1"/>
        <v/>
      </c>
      <c r="V46" s="4" t="e">
        <v>#N/A</v>
      </c>
      <c r="W46" s="4" t="str">
        <f>IFERROR(_xll.qlRateHelperQuoteName(V46,Trigger),"")</f>
        <v/>
      </c>
      <c r="X46" s="76" t="str">
        <f>IFERROR(_xll.qlRateHelperRate(V46,Trigger),"")</f>
        <v/>
      </c>
      <c r="Y46" s="116" t="str">
        <f>IF(ISERROR(_xll.qlSwapRateHelperSpread($V46)),IF(ISERROR(_xll.qlFuturesRateHelperConvexityAdjustment($V46)),"",_xll.qlFuturesRateHelperConvexityAdjustment($V46)),_xll.qlSwapRateHelperSpread($V46))</f>
        <v/>
      </c>
      <c r="Z46" s="5" t="str">
        <f>IFERROR(_xll.qlRateHelperEarliestDate(V46,Trigger),"")</f>
        <v/>
      </c>
      <c r="AA46" s="5" t="str">
        <f>IFERROR(_xll.qlRateHelperPillarDate(V46,Trigger),"")</f>
        <v/>
      </c>
      <c r="AB46" s="84" t="e">
        <v>#N/A</v>
      </c>
    </row>
    <row r="47" spans="1:28" ht="11.25" customHeight="1" x14ac:dyDescent="0.2">
      <c r="A47" s="64" t="s">
        <v>98</v>
      </c>
      <c r="B47" s="65" t="s">
        <v>83</v>
      </c>
      <c r="C47" s="66">
        <f t="shared" si="7"/>
        <v>2</v>
      </c>
      <c r="D47" s="137"/>
      <c r="E47" s="137"/>
      <c r="F47" s="67" t="str">
        <f t="shared" si="9"/>
        <v>USDFedFunds</v>
      </c>
      <c r="G47" s="69" t="str">
        <f t="shared" si="10"/>
        <v>USDOIS6Y_Quote</v>
      </c>
      <c r="H47" s="137"/>
      <c r="I47" s="70" t="str">
        <f>_xll.qlOISRateHelper(,C47,B47,G47,$F47,,Permanent,Trigger,ObjectOverwrite)</f>
        <v>obj_00311#0006</v>
      </c>
      <c r="K47" s="11" t="str">
        <f t="shared" si="8"/>
        <v>OIS</v>
      </c>
      <c r="L47" s="106" t="str">
        <f t="shared" si="3"/>
        <v>obj_0030a#0006</v>
      </c>
      <c r="M47" s="109" t="str">
        <f>IFERROR(_xll.qlRateHelperQuoteName(L47,Trigger),"--")</f>
        <v>USDOIS8Y_Quote</v>
      </c>
      <c r="N47" s="110">
        <f>IFERROR(_xll.qlRateHelperQuoteValue($L47,Trigger),"--")</f>
        <v>1.14E-2</v>
      </c>
      <c r="O47" s="109" t="b">
        <v>1</v>
      </c>
      <c r="P47" s="106">
        <v>50</v>
      </c>
      <c r="Q47" s="106">
        <v>1</v>
      </c>
      <c r="R47" s="111">
        <f>IFERROR(_xll.qlRateHelperEarliestDate(L47,Trigger),"--")</f>
        <v>42529</v>
      </c>
      <c r="S47" s="111">
        <f>IFERROR(_xll.qlRateHelperPillarDate(L47,Trigger),"--")</f>
        <v>45453</v>
      </c>
      <c r="U47" s="4" t="str">
        <f t="shared" si="1"/>
        <v/>
      </c>
      <c r="V47" s="4" t="e">
        <v>#N/A</v>
      </c>
      <c r="W47" s="4" t="str">
        <f>IFERROR(_xll.qlRateHelperQuoteName(V47,Trigger),"")</f>
        <v/>
      </c>
      <c r="X47" s="76" t="str">
        <f>IFERROR(_xll.qlRateHelperRate(V47,Trigger),"")</f>
        <v/>
      </c>
      <c r="Y47" s="116" t="str">
        <f>IF(ISERROR(_xll.qlSwapRateHelperSpread($V47)),IF(ISERROR(_xll.qlFuturesRateHelperConvexityAdjustment($V47)),"",_xll.qlFuturesRateHelperConvexityAdjustment($V47)),_xll.qlSwapRateHelperSpread($V47))</f>
        <v/>
      </c>
      <c r="Z47" s="5" t="str">
        <f>IFERROR(_xll.qlRateHelperEarliestDate(V47,Trigger),"")</f>
        <v/>
      </c>
      <c r="AA47" s="5" t="str">
        <f>IFERROR(_xll.qlRateHelperPillarDate(V47,Trigger),"")</f>
        <v/>
      </c>
      <c r="AB47" s="84" t="e">
        <v>#N/A</v>
      </c>
    </row>
    <row r="48" spans="1:28" ht="11.25" customHeight="1" x14ac:dyDescent="0.2">
      <c r="A48" s="64" t="s">
        <v>98</v>
      </c>
      <c r="B48" s="65" t="s">
        <v>84</v>
      </c>
      <c r="C48" s="66">
        <f t="shared" si="7"/>
        <v>2</v>
      </c>
      <c r="D48" s="137"/>
      <c r="E48" s="137"/>
      <c r="F48" s="67" t="str">
        <f t="shared" si="9"/>
        <v>USDFedFunds</v>
      </c>
      <c r="G48" s="69" t="str">
        <f t="shared" si="10"/>
        <v>USDOIS7Y_Quote</v>
      </c>
      <c r="H48" s="137"/>
      <c r="I48" s="70" t="str">
        <f>_xll.qlOISRateHelper(,C48,B48,G48,$F48,,Permanent,Trigger,ObjectOverwrite)</f>
        <v>obj_002fe#0006</v>
      </c>
      <c r="K48" s="11" t="str">
        <f t="shared" si="8"/>
        <v>OIS</v>
      </c>
      <c r="L48" s="106" t="str">
        <f t="shared" si="3"/>
        <v>obj_0030d#0006</v>
      </c>
      <c r="M48" s="109" t="str">
        <f>IFERROR(_xll.qlRateHelperQuoteName(L48,Trigger),"--")</f>
        <v>USDOIS9Y_Quote</v>
      </c>
      <c r="N48" s="110">
        <f>IFERROR(_xll.qlRateHelperQuoteValue($L48,Trigger),"--")</f>
        <v>1.206E-2</v>
      </c>
      <c r="O48" s="109" t="b">
        <v>1</v>
      </c>
      <c r="P48" s="106">
        <v>50</v>
      </c>
      <c r="Q48" s="106">
        <v>1</v>
      </c>
      <c r="R48" s="111">
        <f>IFERROR(_xll.qlRateHelperEarliestDate(L48,Trigger),"--")</f>
        <v>42529</v>
      </c>
      <c r="S48" s="111">
        <f>IFERROR(_xll.qlRateHelperPillarDate(L48,Trigger),"--")</f>
        <v>45817</v>
      </c>
      <c r="U48" s="4" t="str">
        <f t="shared" si="1"/>
        <v/>
      </c>
      <c r="V48" s="4" t="e">
        <v>#N/A</v>
      </c>
      <c r="W48" s="4" t="str">
        <f>IFERROR(_xll.qlRateHelperQuoteName(V48,Trigger),"")</f>
        <v/>
      </c>
      <c r="X48" s="76" t="str">
        <f>IFERROR(_xll.qlRateHelperRate(V48,Trigger),"")</f>
        <v/>
      </c>
      <c r="Y48" s="116" t="str">
        <f>IF(ISERROR(_xll.qlSwapRateHelperSpread($V48)),IF(ISERROR(_xll.qlFuturesRateHelperConvexityAdjustment($V48)),"",_xll.qlFuturesRateHelperConvexityAdjustment($V48)),_xll.qlSwapRateHelperSpread($V48))</f>
        <v/>
      </c>
      <c r="Z48" s="5" t="str">
        <f>IFERROR(_xll.qlRateHelperEarliestDate(V48,Trigger),"")</f>
        <v/>
      </c>
      <c r="AA48" s="5" t="str">
        <f>IFERROR(_xll.qlRateHelperPillarDate(V48,Trigger),"")</f>
        <v/>
      </c>
      <c r="AB48" s="84" t="e">
        <v>#N/A</v>
      </c>
    </row>
    <row r="49" spans="1:28" ht="11.25" customHeight="1" x14ac:dyDescent="0.2">
      <c r="A49" s="64" t="s">
        <v>98</v>
      </c>
      <c r="B49" s="65" t="s">
        <v>85</v>
      </c>
      <c r="C49" s="66">
        <f t="shared" si="7"/>
        <v>2</v>
      </c>
      <c r="D49" s="137"/>
      <c r="E49" s="137"/>
      <c r="F49" s="67" t="str">
        <f t="shared" si="9"/>
        <v>USDFedFunds</v>
      </c>
      <c r="G49" s="69" t="str">
        <f t="shared" si="10"/>
        <v>USDOIS8Y_Quote</v>
      </c>
      <c r="H49" s="137"/>
      <c r="I49" s="70" t="str">
        <f>_xll.qlOISRateHelper(,C49,B49,G49,$F49,,Permanent,Trigger,ObjectOverwrite)</f>
        <v>obj_0030a#0006</v>
      </c>
      <c r="K49" s="11" t="str">
        <f t="shared" si="8"/>
        <v>OIS</v>
      </c>
      <c r="L49" s="106" t="str">
        <f t="shared" si="3"/>
        <v>obj_0030e#0006</v>
      </c>
      <c r="M49" s="109" t="str">
        <f>IFERROR(_xll.qlRateHelperQuoteName(L49,Trigger),"--")</f>
        <v>USDOIS10Y_Quote</v>
      </c>
      <c r="N49" s="110">
        <f>IFERROR(_xll.qlRateHelperQuoteValue($L49,Trigger),"--")</f>
        <v>1.2669999999999999E-2</v>
      </c>
      <c r="O49" s="109" t="b">
        <v>1</v>
      </c>
      <c r="P49" s="106">
        <v>50</v>
      </c>
      <c r="Q49" s="106">
        <v>1</v>
      </c>
      <c r="R49" s="111">
        <f>IFERROR(_xll.qlRateHelperEarliestDate(L49,Trigger),"--")</f>
        <v>42529</v>
      </c>
      <c r="S49" s="111">
        <f>IFERROR(_xll.qlRateHelperPillarDate(L49,Trigger),"--")</f>
        <v>46181</v>
      </c>
      <c r="U49" s="4" t="str">
        <f t="shared" si="1"/>
        <v/>
      </c>
      <c r="V49" s="4" t="e">
        <v>#N/A</v>
      </c>
      <c r="W49" s="4" t="str">
        <f>IFERROR(_xll.qlRateHelperQuoteName(V49,Trigger),"")</f>
        <v/>
      </c>
      <c r="X49" s="76" t="str">
        <f>IFERROR(_xll.qlRateHelperRate(V49,Trigger),"")</f>
        <v/>
      </c>
      <c r="Y49" s="116" t="str">
        <f>IF(ISERROR(_xll.qlSwapRateHelperSpread($V49)),IF(ISERROR(_xll.qlFuturesRateHelperConvexityAdjustment($V49)),"",_xll.qlFuturesRateHelperConvexityAdjustment($V49)),_xll.qlSwapRateHelperSpread($V49))</f>
        <v/>
      </c>
      <c r="Z49" s="5" t="str">
        <f>IFERROR(_xll.qlRateHelperEarliestDate(V49,Trigger),"")</f>
        <v/>
      </c>
      <c r="AA49" s="5" t="str">
        <f>IFERROR(_xll.qlRateHelperPillarDate(V49,Trigger),"")</f>
        <v/>
      </c>
      <c r="AB49" s="84" t="e">
        <v>#N/A</v>
      </c>
    </row>
    <row r="50" spans="1:28" ht="11.25" customHeight="1" x14ac:dyDescent="0.2">
      <c r="A50" s="64" t="s">
        <v>98</v>
      </c>
      <c r="B50" s="65" t="s">
        <v>86</v>
      </c>
      <c r="C50" s="66">
        <f t="shared" si="7"/>
        <v>2</v>
      </c>
      <c r="D50" s="137"/>
      <c r="E50" s="137"/>
      <c r="F50" s="67" t="str">
        <f t="shared" si="9"/>
        <v>USDFedFunds</v>
      </c>
      <c r="G50" s="69" t="str">
        <f t="shared" si="10"/>
        <v>USDOIS9Y_Quote</v>
      </c>
      <c r="H50" s="137"/>
      <c r="I50" s="70" t="str">
        <f>_xll.qlOISRateHelper(,C50,B50,G50,$F50,,Permanent,Trigger,ObjectOverwrite)</f>
        <v>obj_0030d#0006</v>
      </c>
      <c r="K50" s="11" t="str">
        <f t="shared" si="8"/>
        <v>OIS</v>
      </c>
      <c r="L50" s="106" t="str">
        <f t="shared" si="3"/>
        <v>obj_002f9#0007</v>
      </c>
      <c r="M50" s="109" t="str">
        <f>IFERROR(_xll.qlRateHelperQuoteName(L50,Trigger),"--")</f>
        <v>USDOIS12Y_Quote</v>
      </c>
      <c r="N50" s="110">
        <f>IFERROR(_xll.qlRateHelperQuoteValue($L50,Trigger),"--")</f>
        <v>1.376E-2</v>
      </c>
      <c r="O50" s="109" t="b">
        <v>1</v>
      </c>
      <c r="P50" s="106">
        <v>50</v>
      </c>
      <c r="Q50" s="106">
        <v>1</v>
      </c>
      <c r="R50" s="111">
        <f>IFERROR(_xll.qlRateHelperEarliestDate(L50,Trigger),"--")</f>
        <v>42529</v>
      </c>
      <c r="S50" s="111">
        <f>IFERROR(_xll.qlRateHelperPillarDate(L50,Trigger),"--")</f>
        <v>46912</v>
      </c>
      <c r="U50" s="4" t="str">
        <f t="shared" si="1"/>
        <v/>
      </c>
      <c r="V50" s="4" t="e">
        <v>#N/A</v>
      </c>
      <c r="W50" s="4" t="str">
        <f>IFERROR(_xll.qlRateHelperQuoteName(V50,Trigger),"")</f>
        <v/>
      </c>
      <c r="X50" s="76" t="str">
        <f>IFERROR(_xll.qlRateHelperRate(V50,Trigger),"")</f>
        <v/>
      </c>
      <c r="Y50" s="116" t="str">
        <f>IF(ISERROR(_xll.qlSwapRateHelperSpread($V50)),IF(ISERROR(_xll.qlFuturesRateHelperConvexityAdjustment($V50)),"",_xll.qlFuturesRateHelperConvexityAdjustment($V50)),_xll.qlSwapRateHelperSpread($V50))</f>
        <v/>
      </c>
      <c r="Z50" s="5" t="str">
        <f>IFERROR(_xll.qlRateHelperEarliestDate(V50,Trigger),"")</f>
        <v/>
      </c>
      <c r="AA50" s="5" t="str">
        <f>IFERROR(_xll.qlRateHelperPillarDate(V50,Trigger),"")</f>
        <v/>
      </c>
      <c r="AB50" s="84" t="e">
        <v>#N/A</v>
      </c>
    </row>
    <row r="51" spans="1:28" ht="11.25" customHeight="1" x14ac:dyDescent="0.2">
      <c r="A51" s="64" t="s">
        <v>98</v>
      </c>
      <c r="B51" s="65" t="s">
        <v>87</v>
      </c>
      <c r="C51" s="66">
        <f t="shared" si="7"/>
        <v>2</v>
      </c>
      <c r="D51" s="137"/>
      <c r="E51" s="137"/>
      <c r="F51" s="67" t="str">
        <f t="shared" si="9"/>
        <v>USDFedFunds</v>
      </c>
      <c r="G51" s="69" t="str">
        <f t="shared" si="10"/>
        <v>USDOIS10Y_Quote</v>
      </c>
      <c r="H51" s="137"/>
      <c r="I51" s="70" t="str">
        <f>_xll.qlOISRateHelper(,C51,B51,G51,$F51,,Permanent,Trigger,ObjectOverwrite)</f>
        <v>obj_0030e#0006</v>
      </c>
      <c r="K51" s="11" t="str">
        <f t="shared" si="8"/>
        <v>OIS</v>
      </c>
      <c r="L51" s="106" t="str">
        <f t="shared" si="3"/>
        <v>obj_00313#0006</v>
      </c>
      <c r="M51" s="109" t="str">
        <f>IFERROR(_xll.qlRateHelperQuoteName(L51,Trigger),"--")</f>
        <v>USDOIS15Y_Quote</v>
      </c>
      <c r="N51" s="110">
        <f>IFERROR(_xll.qlRateHelperQuoteValue($L51,Trigger),"--")</f>
        <v>1.4950000000000001E-2</v>
      </c>
      <c r="O51" s="109" t="b">
        <v>1</v>
      </c>
      <c r="P51" s="106">
        <v>50</v>
      </c>
      <c r="Q51" s="106">
        <v>1</v>
      </c>
      <c r="R51" s="111">
        <f>IFERROR(_xll.qlRateHelperEarliestDate(L51,Trigger),"--")</f>
        <v>42529</v>
      </c>
      <c r="S51" s="111">
        <f>IFERROR(_xll.qlRateHelperPillarDate(L51,Trigger),"--")</f>
        <v>48008</v>
      </c>
      <c r="U51" s="4" t="str">
        <f t="shared" si="1"/>
        <v/>
      </c>
      <c r="V51" s="4" t="e">
        <v>#N/A</v>
      </c>
      <c r="W51" s="4" t="str">
        <f>IFERROR(_xll.qlRateHelperQuoteName(V51,Trigger),"")</f>
        <v/>
      </c>
      <c r="X51" s="76" t="str">
        <f>IFERROR(_xll.qlRateHelperRate(V51,Trigger),"")</f>
        <v/>
      </c>
      <c r="Y51" s="116" t="str">
        <f>IF(ISERROR(_xll.qlSwapRateHelperSpread($V51)),IF(ISERROR(_xll.qlFuturesRateHelperConvexityAdjustment($V51)),"",_xll.qlFuturesRateHelperConvexityAdjustment($V51)),_xll.qlSwapRateHelperSpread($V51))</f>
        <v/>
      </c>
      <c r="Z51" s="5" t="str">
        <f>IFERROR(_xll.qlRateHelperEarliestDate(V51,Trigger),"")</f>
        <v/>
      </c>
      <c r="AA51" s="5" t="str">
        <f>IFERROR(_xll.qlRateHelperPillarDate(V51,Trigger),"")</f>
        <v/>
      </c>
      <c r="AB51" s="5" t="e">
        <v>#N/A</v>
      </c>
    </row>
    <row r="52" spans="1:28" ht="11.25" customHeight="1" x14ac:dyDescent="0.2">
      <c r="A52" s="64" t="s">
        <v>98</v>
      </c>
      <c r="B52" s="65" t="s">
        <v>88</v>
      </c>
      <c r="C52" s="66">
        <f t="shared" si="7"/>
        <v>2</v>
      </c>
      <c r="D52" s="137"/>
      <c r="E52" s="137"/>
      <c r="F52" s="67" t="str">
        <f t="shared" si="9"/>
        <v>USDFedFunds</v>
      </c>
      <c r="G52" s="69" t="str">
        <f t="shared" si="10"/>
        <v>USDOIS12Y_Quote</v>
      </c>
      <c r="H52" s="137"/>
      <c r="I52" s="70" t="str">
        <f>_xll.qlOISRateHelper(,C52,B52,G52,$F52,,Permanent,Trigger,ObjectOverwrite)</f>
        <v>obj_002f9#0007</v>
      </c>
      <c r="K52" s="11" t="str">
        <f t="shared" si="8"/>
        <v>OIS</v>
      </c>
      <c r="L52" s="106" t="str">
        <f t="shared" si="3"/>
        <v>obj_00300#0006</v>
      </c>
      <c r="M52" s="109" t="str">
        <f>IFERROR(_xll.qlRateHelperQuoteName(L52,Trigger),"--")</f>
        <v>USDOIS20Y_Quote</v>
      </c>
      <c r="N52" s="110">
        <f>IFERROR(_xll.qlRateHelperQuoteValue($L52,Trigger),"--")</f>
        <v>1.6200000000000003E-2</v>
      </c>
      <c r="O52" s="109" t="b">
        <v>1</v>
      </c>
      <c r="P52" s="106">
        <v>50</v>
      </c>
      <c r="Q52" s="106">
        <v>1</v>
      </c>
      <c r="R52" s="111">
        <f>IFERROR(_xll.qlRateHelperEarliestDate(L52,Trigger),"--")</f>
        <v>42529</v>
      </c>
      <c r="S52" s="111">
        <f>IFERROR(_xll.qlRateHelperPillarDate(L52,Trigger),"--")</f>
        <v>49835</v>
      </c>
      <c r="U52" s="4" t="str">
        <f t="shared" si="1"/>
        <v/>
      </c>
      <c r="V52" s="4" t="e">
        <v>#N/A</v>
      </c>
      <c r="W52" s="4" t="str">
        <f>IFERROR(_xll.qlRateHelperQuoteName(V52,Trigger),"")</f>
        <v/>
      </c>
      <c r="X52" s="76" t="str">
        <f>IFERROR(_xll.qlRateHelperRate(V52,Trigger),"")</f>
        <v/>
      </c>
      <c r="Y52" s="116" t="str">
        <f>IF(ISERROR(_xll.qlSwapRateHelperSpread($V52)),IF(ISERROR(_xll.qlFuturesRateHelperConvexityAdjustment($V52)),"",_xll.qlFuturesRateHelperConvexityAdjustment($V52)),_xll.qlSwapRateHelperSpread($V52))</f>
        <v/>
      </c>
      <c r="Z52" s="5" t="str">
        <f>IFERROR(_xll.qlRateHelperEarliestDate(V52,Trigger),"")</f>
        <v/>
      </c>
      <c r="AA52" s="5" t="str">
        <f>IFERROR(_xll.qlRateHelperPillarDate(V52,Trigger),"")</f>
        <v/>
      </c>
      <c r="AB52" s="5" t="e">
        <v>#N/A</v>
      </c>
    </row>
    <row r="53" spans="1:28" ht="11.25" customHeight="1" x14ac:dyDescent="0.2">
      <c r="A53" s="64" t="s">
        <v>98</v>
      </c>
      <c r="B53" s="65" t="s">
        <v>89</v>
      </c>
      <c r="C53" s="66">
        <f t="shared" si="7"/>
        <v>2</v>
      </c>
      <c r="D53" s="137"/>
      <c r="E53" s="137"/>
      <c r="F53" s="67" t="str">
        <f t="shared" si="9"/>
        <v>USDFedFunds</v>
      </c>
      <c r="G53" s="69" t="str">
        <f t="shared" si="10"/>
        <v>USDOIS15Y_Quote</v>
      </c>
      <c r="H53" s="137"/>
      <c r="I53" s="70" t="str">
        <f>_xll.qlOISRateHelper(,C53,B53,G53,$F53,,Permanent,Trigger,ObjectOverwrite)</f>
        <v>obj_00313#0006</v>
      </c>
      <c r="K53" s="11" t="str">
        <f t="shared" si="8"/>
        <v>OIS</v>
      </c>
      <c r="L53" s="106" t="str">
        <f t="shared" si="3"/>
        <v>obj_00310#0006</v>
      </c>
      <c r="M53" s="109" t="str">
        <f>IFERROR(_xll.qlRateHelperQuoteName(L53,Trigger),"--")</f>
        <v>USDOIS25Y_Quote</v>
      </c>
      <c r="N53" s="110">
        <f>IFERROR(_xll.qlRateHelperQuoteValue($L53,Trigger),"--")</f>
        <v>1.6830000000000001E-2</v>
      </c>
      <c r="O53" s="109" t="b">
        <v>1</v>
      </c>
      <c r="P53" s="106">
        <v>50</v>
      </c>
      <c r="Q53" s="106">
        <v>1</v>
      </c>
      <c r="R53" s="111">
        <f>IFERROR(_xll.qlRateHelperEarliestDate(L53,Trigger),"--")</f>
        <v>42529</v>
      </c>
      <c r="S53" s="111">
        <f>IFERROR(_xll.qlRateHelperPillarDate(L53,Trigger),"--")</f>
        <v>51662</v>
      </c>
      <c r="U53" s="4" t="str">
        <f t="shared" si="1"/>
        <v/>
      </c>
      <c r="V53" s="4" t="e">
        <v>#N/A</v>
      </c>
      <c r="W53" s="4" t="str">
        <f>IFERROR(_xll.qlRateHelperQuoteName(V53,Trigger),"")</f>
        <v/>
      </c>
      <c r="X53" s="76" t="str">
        <f>IFERROR(_xll.qlRateHelperRate(V53,Trigger),"")</f>
        <v/>
      </c>
      <c r="Y53" s="116" t="str">
        <f>IF(ISERROR(_xll.qlSwapRateHelperSpread($V53)),IF(ISERROR(_xll.qlFuturesRateHelperConvexityAdjustment($V53)),"",_xll.qlFuturesRateHelperConvexityAdjustment($V53)),_xll.qlSwapRateHelperSpread($V53))</f>
        <v/>
      </c>
      <c r="Z53" s="5" t="str">
        <f>IFERROR(_xll.qlRateHelperEarliestDate(V53,Trigger),"")</f>
        <v/>
      </c>
      <c r="AA53" s="5" t="str">
        <f>IFERROR(_xll.qlRateHelperPillarDate(V53,Trigger),"")</f>
        <v/>
      </c>
      <c r="AB53" s="5" t="e">
        <v>#N/A</v>
      </c>
    </row>
    <row r="54" spans="1:28" ht="11.25" customHeight="1" x14ac:dyDescent="0.2">
      <c r="A54" s="64" t="s">
        <v>98</v>
      </c>
      <c r="B54" s="65" t="s">
        <v>90</v>
      </c>
      <c r="C54" s="66">
        <f t="shared" si="7"/>
        <v>2</v>
      </c>
      <c r="D54" s="137"/>
      <c r="E54" s="137"/>
      <c r="F54" s="67" t="str">
        <f t="shared" si="9"/>
        <v>USDFedFunds</v>
      </c>
      <c r="G54" s="69" t="str">
        <f t="shared" si="10"/>
        <v>USDOIS20Y_Quote</v>
      </c>
      <c r="H54" s="137"/>
      <c r="I54" s="70" t="str">
        <f>_xll.qlOISRateHelper(,C54,B54,G54,$F54,,Permanent,Trigger,ObjectOverwrite)</f>
        <v>obj_00300#0006</v>
      </c>
      <c r="K54" s="11" t="str">
        <f t="shared" si="8"/>
        <v>OIS</v>
      </c>
      <c r="L54" s="106" t="str">
        <f t="shared" si="3"/>
        <v>--</v>
      </c>
      <c r="M54" s="109" t="str">
        <f>IFERROR(_xll.qlRateHelperQuoteName(L54,Trigger),"--")</f>
        <v>--</v>
      </c>
      <c r="N54" s="110" t="str">
        <f>IFERROR(_xll.qlRateHelperQuoteValue($L54,Trigger),"--")</f>
        <v>--</v>
      </c>
      <c r="O54" s="109" t="b">
        <v>0</v>
      </c>
      <c r="P54" s="106">
        <v>50</v>
      </c>
      <c r="Q54" s="106">
        <v>1</v>
      </c>
      <c r="R54" s="111" t="str">
        <f>IFERROR(_xll.qlRateHelperEarliestDate(L54,Trigger),"--")</f>
        <v>--</v>
      </c>
      <c r="S54" s="111" t="str">
        <f>IFERROR(_xll.qlRateHelperPillarDate(L54,Trigger),"--")</f>
        <v>--</v>
      </c>
      <c r="U54" s="4" t="str">
        <f t="shared" si="1"/>
        <v/>
      </c>
      <c r="V54" s="4" t="e">
        <v>#N/A</v>
      </c>
      <c r="W54" s="4" t="str">
        <f>IFERROR(_xll.qlRateHelperQuoteName(V54,Trigger),"")</f>
        <v/>
      </c>
      <c r="X54" s="76" t="str">
        <f>IFERROR(_xll.qlRateHelperRate(V54,Trigger),"")</f>
        <v/>
      </c>
      <c r="Y54" s="116" t="str">
        <f>IF(ISERROR(_xll.qlSwapRateHelperSpread($V54)),IF(ISERROR(_xll.qlFuturesRateHelperConvexityAdjustment($V54)),"",_xll.qlFuturesRateHelperConvexityAdjustment($V54)),_xll.qlSwapRateHelperSpread($V54))</f>
        <v/>
      </c>
      <c r="Z54" s="5" t="str">
        <f>IFERROR(_xll.qlRateHelperEarliestDate(V54,Trigger),"")</f>
        <v/>
      </c>
      <c r="AA54" s="5" t="str">
        <f>IFERROR(_xll.qlRateHelperPillarDate(V54,Trigger),"")</f>
        <v/>
      </c>
      <c r="AB54" s="5" t="e">
        <v>#N/A</v>
      </c>
    </row>
    <row r="55" spans="1:28" ht="11.25" customHeight="1" x14ac:dyDescent="0.2">
      <c r="A55" s="64" t="s">
        <v>98</v>
      </c>
      <c r="B55" s="65" t="s">
        <v>91</v>
      </c>
      <c r="C55" s="66">
        <f t="shared" si="7"/>
        <v>2</v>
      </c>
      <c r="D55" s="137"/>
      <c r="E55" s="137"/>
      <c r="F55" s="67" t="str">
        <f t="shared" si="9"/>
        <v>USDFedFunds</v>
      </c>
      <c r="G55" s="69" t="str">
        <f t="shared" si="10"/>
        <v>USDOIS25Y_Quote</v>
      </c>
      <c r="H55" s="137"/>
      <c r="I55" s="70" t="str">
        <f>_xll.qlOISRateHelper(,C55,B55,G55,$F55,,Permanent,Trigger,ObjectOverwrite)</f>
        <v>obj_00310#0006</v>
      </c>
      <c r="K55" s="11" t="str">
        <f t="shared" si="8"/>
        <v>OIS</v>
      </c>
      <c r="L55" s="106" t="str">
        <f t="shared" si="3"/>
        <v>obj_002f6#0007</v>
      </c>
      <c r="M55" s="109" t="str">
        <f>IFERROR(_xll.qlRateHelperQuoteName(L55,Trigger),"--")</f>
        <v>USDOIS30Y_Quote</v>
      </c>
      <c r="N55" s="110">
        <f>IFERROR(_xll.qlRateHelperQuoteValue($L55,Trigger),"--")</f>
        <v>1.7189999999999997E-2</v>
      </c>
      <c r="O55" s="109" t="b">
        <v>1</v>
      </c>
      <c r="P55" s="106">
        <v>50</v>
      </c>
      <c r="Q55" s="106">
        <v>1</v>
      </c>
      <c r="R55" s="111">
        <f>IFERROR(_xll.qlRateHelperEarliestDate(L55,Trigger),"--")</f>
        <v>42529</v>
      </c>
      <c r="S55" s="111">
        <f>IFERROR(_xll.qlRateHelperPillarDate(L55,Trigger),"--")</f>
        <v>53486</v>
      </c>
      <c r="U55" s="4" t="str">
        <f t="shared" si="1"/>
        <v/>
      </c>
      <c r="V55" s="4" t="e">
        <v>#N/A</v>
      </c>
      <c r="W55" s="4" t="str">
        <f>IFERROR(_xll.qlRateHelperQuoteName(V55,Trigger),"")</f>
        <v/>
      </c>
      <c r="X55" s="76" t="str">
        <f>IFERROR(_xll.qlRateHelperRate(V55,Trigger),"")</f>
        <v/>
      </c>
      <c r="Y55" s="116" t="str">
        <f>IF(ISERROR(_xll.qlSwapRateHelperSpread($V55)),IF(ISERROR(_xll.qlFuturesRateHelperConvexityAdjustment($V55)),"",_xll.qlFuturesRateHelperConvexityAdjustment($V55)),_xll.qlSwapRateHelperSpread($V55))</f>
        <v/>
      </c>
      <c r="Z55" s="5" t="str">
        <f>IFERROR(_xll.qlRateHelperEarliestDate(V55,Trigger),"")</f>
        <v/>
      </c>
      <c r="AA55" s="5" t="str">
        <f>IFERROR(_xll.qlRateHelperPillarDate(V55,Trigger),"")</f>
        <v/>
      </c>
      <c r="AB55" s="5" t="e">
        <v>#N/A</v>
      </c>
    </row>
    <row r="56" spans="1:28" ht="11.25" customHeight="1" x14ac:dyDescent="0.2">
      <c r="A56" s="64" t="s">
        <v>98</v>
      </c>
      <c r="B56" s="65" t="s">
        <v>92</v>
      </c>
      <c r="C56" s="66">
        <f t="shared" si="7"/>
        <v>2</v>
      </c>
      <c r="D56" s="137"/>
      <c r="E56" s="137"/>
      <c r="F56" s="67" t="str">
        <f t="shared" si="9"/>
        <v>USDFedFunds</v>
      </c>
      <c r="G56" s="69" t="str">
        <f t="shared" si="10"/>
        <v>USDOIS27Y_Quote</v>
      </c>
      <c r="H56" s="137"/>
      <c r="I56" s="70"/>
      <c r="K56" s="11" t="str">
        <f t="shared" ref="K56:K113" si="11">A58</f>
        <v>OIS</v>
      </c>
      <c r="L56" s="106" t="str">
        <f t="shared" ref="L56:L113" si="12">IF(ISBLANK(I58),"--",I58)</f>
        <v>--</v>
      </c>
      <c r="M56" s="109" t="str">
        <f>IFERROR(_xll.qlRateHelperQuoteName(L56,Trigger),"--")</f>
        <v>--</v>
      </c>
      <c r="N56" s="110" t="str">
        <f>IFERROR(_xll.qlRateHelperQuoteValue($L56,Trigger),"--")</f>
        <v>--</v>
      </c>
      <c r="O56" s="109" t="b">
        <v>0</v>
      </c>
      <c r="P56" s="106">
        <v>50</v>
      </c>
      <c r="Q56" s="106">
        <v>1</v>
      </c>
      <c r="R56" s="111" t="str">
        <f>IFERROR(_xll.qlRateHelperEarliestDate(L56,Trigger),"--")</f>
        <v>--</v>
      </c>
      <c r="S56" s="111" t="str">
        <f>IFERROR(_xll.qlRateHelperPillarDate(L56,Trigger),"--")</f>
        <v>--</v>
      </c>
      <c r="U56" s="4" t="str">
        <f t="shared" si="1"/>
        <v/>
      </c>
      <c r="V56" s="4" t="e">
        <v>#N/A</v>
      </c>
      <c r="W56" s="4" t="str">
        <f>IFERROR(_xll.qlRateHelperQuoteName(V56,Trigger),"")</f>
        <v/>
      </c>
      <c r="X56" s="76" t="str">
        <f>IFERROR(_xll.qlRateHelperRate(V56,Trigger),"")</f>
        <v/>
      </c>
      <c r="Y56" s="116" t="str">
        <f>IF(ISERROR(_xll.qlSwapRateHelperSpread($V56)),IF(ISERROR(_xll.qlFuturesRateHelperConvexityAdjustment($V56)),"",_xll.qlFuturesRateHelperConvexityAdjustment($V56)),_xll.qlSwapRateHelperSpread($V56))</f>
        <v/>
      </c>
      <c r="Z56" s="5" t="str">
        <f>IFERROR(_xll.qlRateHelperEarliestDate(V56,Trigger),"")</f>
        <v/>
      </c>
      <c r="AA56" s="5" t="str">
        <f>IFERROR(_xll.qlRateHelperPillarDate(V56,Trigger),"")</f>
        <v/>
      </c>
      <c r="AB56" s="5" t="e">
        <v>#N/A</v>
      </c>
    </row>
    <row r="57" spans="1:28" ht="11.25" customHeight="1" x14ac:dyDescent="0.2">
      <c r="A57" s="64" t="s">
        <v>98</v>
      </c>
      <c r="B57" s="65" t="s">
        <v>93</v>
      </c>
      <c r="C57" s="66">
        <f t="shared" si="7"/>
        <v>2</v>
      </c>
      <c r="D57" s="137"/>
      <c r="E57" s="137"/>
      <c r="F57" s="67" t="str">
        <f t="shared" si="9"/>
        <v>USDFedFunds</v>
      </c>
      <c r="G57" s="69" t="str">
        <f t="shared" si="10"/>
        <v>USDOIS30Y_Quote</v>
      </c>
      <c r="H57" s="137"/>
      <c r="I57" s="70" t="str">
        <f>_xll.qlOISRateHelper(,C57,B57,G57,$F57,,Permanent,Trigger,ObjectOverwrite)</f>
        <v>obj_002f6#0007</v>
      </c>
      <c r="K57" s="11" t="str">
        <f t="shared" si="11"/>
        <v>OIS</v>
      </c>
      <c r="L57" s="106" t="str">
        <f t="shared" si="12"/>
        <v>obj_00308#0006</v>
      </c>
      <c r="M57" s="109" t="str">
        <f>IFERROR(_xll.qlRateHelperQuoteName(L57,Trigger),"--")</f>
        <v>USDOIS40Y_Quote</v>
      </c>
      <c r="N57" s="110">
        <f>IFERROR(_xll.qlRateHelperQuoteValue($L57,Trigger),"--")</f>
        <v>1.7420000000000001E-2</v>
      </c>
      <c r="O57" s="109" t="b">
        <v>1</v>
      </c>
      <c r="P57" s="106">
        <v>50</v>
      </c>
      <c r="Q57" s="106">
        <v>1</v>
      </c>
      <c r="R57" s="111">
        <f>IFERROR(_xll.qlRateHelperEarliestDate(L57,Trigger),"--")</f>
        <v>42529</v>
      </c>
      <c r="S57" s="111">
        <f>IFERROR(_xll.qlRateHelperPillarDate(L57,Trigger),"--")</f>
        <v>57139</v>
      </c>
      <c r="U57" s="4" t="str">
        <f t="shared" si="1"/>
        <v/>
      </c>
      <c r="V57" s="4" t="e">
        <v>#N/A</v>
      </c>
      <c r="W57" s="4" t="str">
        <f>IFERROR(_xll.qlRateHelperQuoteName(V57,Trigger),"")</f>
        <v/>
      </c>
      <c r="X57" s="76" t="str">
        <f>IFERROR(_xll.qlRateHelperRate(V57,Trigger),"")</f>
        <v/>
      </c>
      <c r="Y57" s="116" t="str">
        <f>IF(ISERROR(_xll.qlSwapRateHelperSpread($V57)),IF(ISERROR(_xll.qlFuturesRateHelperConvexityAdjustment($V57)),"",_xll.qlFuturesRateHelperConvexityAdjustment($V57)),_xll.qlSwapRateHelperSpread($V57))</f>
        <v/>
      </c>
      <c r="Z57" s="5" t="str">
        <f>IFERROR(_xll.qlRateHelperEarliestDate(V57,Trigger),"")</f>
        <v/>
      </c>
      <c r="AA57" s="5" t="str">
        <f>IFERROR(_xll.qlRateHelperPillarDate(V57,Trigger),"")</f>
        <v/>
      </c>
      <c r="AB57" s="5" t="e">
        <v>#N/A</v>
      </c>
    </row>
    <row r="58" spans="1:28" ht="11.25" customHeight="1" x14ac:dyDescent="0.2">
      <c r="A58" s="64" t="s">
        <v>98</v>
      </c>
      <c r="B58" s="65" t="s">
        <v>94</v>
      </c>
      <c r="C58" s="66">
        <f t="shared" si="7"/>
        <v>2</v>
      </c>
      <c r="D58" s="137"/>
      <c r="E58" s="137"/>
      <c r="F58" s="67" t="str">
        <f t="shared" si="9"/>
        <v>USDFedFunds</v>
      </c>
      <c r="G58" s="69" t="str">
        <f t="shared" si="10"/>
        <v>USDOIS35Y_Quote</v>
      </c>
      <c r="H58" s="137"/>
      <c r="I58" s="70"/>
      <c r="K58" s="11" t="str">
        <f t="shared" si="11"/>
        <v>OIS</v>
      </c>
      <c r="L58" s="106" t="str">
        <f t="shared" si="12"/>
        <v>--</v>
      </c>
      <c r="M58" s="109" t="str">
        <f>IFERROR(_xll.qlRateHelperQuoteName(L58,Trigger),"--")</f>
        <v>--</v>
      </c>
      <c r="N58" s="110" t="str">
        <f>IFERROR(_xll.qlRateHelperQuoteValue($L58,Trigger),"--")</f>
        <v>--</v>
      </c>
      <c r="O58" s="109" t="b">
        <v>0</v>
      </c>
      <c r="P58" s="106">
        <v>50</v>
      </c>
      <c r="Q58" s="106">
        <v>1</v>
      </c>
      <c r="R58" s="111" t="str">
        <f>IFERROR(_xll.qlRateHelperEarliestDate(L58,Trigger),"--")</f>
        <v>--</v>
      </c>
      <c r="S58" s="111" t="str">
        <f>IFERROR(_xll.qlRateHelperPillarDate(L58,Trigger),"--")</f>
        <v>--</v>
      </c>
      <c r="U58" s="4" t="str">
        <f t="shared" si="1"/>
        <v/>
      </c>
      <c r="V58" s="4" t="e">
        <v>#N/A</v>
      </c>
      <c r="W58" s="4" t="str">
        <f>IFERROR(_xll.qlRateHelperQuoteName(V58,Trigger),"")</f>
        <v/>
      </c>
      <c r="X58" s="76" t="str">
        <f>IFERROR(_xll.qlRateHelperRate(V58,Trigger),"")</f>
        <v/>
      </c>
      <c r="Y58" s="116" t="str">
        <f>IF(ISERROR(_xll.qlSwapRateHelperSpread($V58)),IF(ISERROR(_xll.qlFuturesRateHelperConvexityAdjustment($V58)),"",_xll.qlFuturesRateHelperConvexityAdjustment($V58)),_xll.qlSwapRateHelperSpread($V58))</f>
        <v/>
      </c>
      <c r="Z58" s="5" t="str">
        <f>IFERROR(_xll.qlRateHelperEarliestDate(V58,Trigger),"")</f>
        <v/>
      </c>
      <c r="AA58" s="5" t="str">
        <f>IFERROR(_xll.qlRateHelperPillarDate(V58,Trigger),"")</f>
        <v/>
      </c>
      <c r="AB58" s="5" t="e">
        <v>#N/A</v>
      </c>
    </row>
    <row r="59" spans="1:28" ht="11.25" customHeight="1" x14ac:dyDescent="0.2">
      <c r="A59" s="64" t="s">
        <v>98</v>
      </c>
      <c r="B59" s="65" t="s">
        <v>95</v>
      </c>
      <c r="C59" s="66">
        <f t="shared" si="7"/>
        <v>2</v>
      </c>
      <c r="D59" s="137"/>
      <c r="E59" s="137"/>
      <c r="F59" s="67" t="str">
        <f t="shared" si="9"/>
        <v>USDFedFunds</v>
      </c>
      <c r="G59" s="69" t="str">
        <f t="shared" si="10"/>
        <v>USDOIS40Y_Quote</v>
      </c>
      <c r="H59" s="137"/>
      <c r="I59" s="70" t="str">
        <f>_xll.qlOISRateHelper(,C59,B59,G59,$F59,,Permanent,Trigger,ObjectOverwrite)</f>
        <v>obj_00308#0006</v>
      </c>
      <c r="K59" s="11" t="str">
        <f t="shared" si="11"/>
        <v>OIS</v>
      </c>
      <c r="L59" s="106" t="str">
        <f t="shared" si="12"/>
        <v>obj_002fa#0007</v>
      </c>
      <c r="M59" s="109" t="str">
        <f>IFERROR(_xll.qlRateHelperQuoteName(L59,Trigger),"--")</f>
        <v>USDOIS50Y_Quote</v>
      </c>
      <c r="N59" s="110">
        <f>IFERROR(_xll.qlRateHelperQuoteValue($L59,Trigger),"--")</f>
        <v>1.7260000000000001E-2</v>
      </c>
      <c r="O59" s="109" t="b">
        <v>1</v>
      </c>
      <c r="P59" s="106">
        <v>50</v>
      </c>
      <c r="Q59" s="106">
        <v>1</v>
      </c>
      <c r="R59" s="111">
        <f>IFERROR(_xll.qlRateHelperEarliestDate(L59,Trigger),"--")</f>
        <v>42529</v>
      </c>
      <c r="S59" s="111">
        <f>IFERROR(_xll.qlRateHelperPillarDate(L59,Trigger),"--")</f>
        <v>60791</v>
      </c>
      <c r="U59" s="4" t="str">
        <f t="shared" si="1"/>
        <v/>
      </c>
      <c r="V59" s="4" t="e">
        <v>#N/A</v>
      </c>
      <c r="W59" s="4" t="str">
        <f>IFERROR(_xll.qlRateHelperQuoteName(V59,Trigger),"")</f>
        <v/>
      </c>
      <c r="X59" s="76" t="str">
        <f>IFERROR(_xll.qlRateHelperRate(V59,Trigger),"")</f>
        <v/>
      </c>
      <c r="Y59" s="116" t="str">
        <f>IF(ISERROR(_xll.qlSwapRateHelperSpread($V59)),IF(ISERROR(_xll.qlFuturesRateHelperConvexityAdjustment($V59)),"",_xll.qlFuturesRateHelperConvexityAdjustment($V59)),_xll.qlSwapRateHelperSpread($V59))</f>
        <v/>
      </c>
      <c r="Z59" s="5" t="str">
        <f>IFERROR(_xll.qlRateHelperEarliestDate(V59,Trigger),"")</f>
        <v/>
      </c>
      <c r="AA59" s="5" t="str">
        <f>IFERROR(_xll.qlRateHelperPillarDate(V59,Trigger),"")</f>
        <v/>
      </c>
      <c r="AB59" s="5" t="e">
        <v>#N/A</v>
      </c>
    </row>
    <row r="60" spans="1:28" ht="11.25" customHeight="1" x14ac:dyDescent="0.2">
      <c r="A60" s="64" t="s">
        <v>98</v>
      </c>
      <c r="B60" s="65" t="s">
        <v>96</v>
      </c>
      <c r="C60" s="66">
        <f t="shared" si="7"/>
        <v>2</v>
      </c>
      <c r="D60" s="137"/>
      <c r="E60" s="137"/>
      <c r="F60" s="67" t="str">
        <f t="shared" si="9"/>
        <v>USDFedFunds</v>
      </c>
      <c r="G60" s="69" t="str">
        <f t="shared" si="10"/>
        <v>USDOIS45Y_Quote</v>
      </c>
      <c r="H60" s="137"/>
      <c r="I60" s="70"/>
      <c r="K60" s="74" t="str">
        <f>A64</f>
        <v>BasSw</v>
      </c>
      <c r="L60" s="145" t="str">
        <f>IF(ISBLANK(I64),"--",I64)</f>
        <v>--</v>
      </c>
      <c r="M60" s="146" t="str">
        <f>IFERROR(_xll.qlRateHelperQuoteName(L60,Trigger),"--")</f>
        <v>--</v>
      </c>
      <c r="N60" s="147" t="str">
        <f>IFERROR(_xll.qlRateHelperQuoteValue($L60,Trigger),"--")</f>
        <v>--</v>
      </c>
      <c r="O60" s="146" t="b">
        <v>0</v>
      </c>
      <c r="P60" s="145">
        <v>70</v>
      </c>
      <c r="Q60" s="145">
        <v>1</v>
      </c>
      <c r="R60" s="148" t="str">
        <f>IFERROR(_xll.qlRateHelperEarliestDate(L60,Trigger),"--")</f>
        <v>--</v>
      </c>
      <c r="S60" s="148" t="str">
        <f>IFERROR(_xll.qlRateHelperPillarDate(L60,Trigger),"--")</f>
        <v>--</v>
      </c>
      <c r="U60" s="4" t="str">
        <f t="shared" si="1"/>
        <v/>
      </c>
      <c r="V60" s="4" t="e">
        <v>#N/A</v>
      </c>
      <c r="W60" s="4" t="str">
        <f>IFERROR(_xll.qlRateHelperQuoteName(V60,Trigger),"")</f>
        <v/>
      </c>
      <c r="X60" s="76" t="str">
        <f>IFERROR(_xll.qlRateHelperRate(V60,Trigger),"")</f>
        <v/>
      </c>
      <c r="Y60" s="116" t="str">
        <f>IF(ISERROR(_xll.qlSwapRateHelperSpread($V60)),IF(ISERROR(_xll.qlFuturesRateHelperConvexityAdjustment($V60)),"",_xll.qlFuturesRateHelperConvexityAdjustment($V60)),_xll.qlSwapRateHelperSpread($V60))</f>
        <v/>
      </c>
      <c r="Z60" s="5" t="str">
        <f>IFERROR(_xll.qlRateHelperEarliestDate(V60,Trigger),"")</f>
        <v/>
      </c>
      <c r="AA60" s="5" t="str">
        <f>IFERROR(_xll.qlRateHelperPillarDate(V60,Trigger),"")</f>
        <v/>
      </c>
      <c r="AB60" s="5" t="e">
        <v>#N/A</v>
      </c>
    </row>
    <row r="61" spans="1:28" ht="11.25" customHeight="1" x14ac:dyDescent="0.2">
      <c r="A61" s="1" t="s">
        <v>98</v>
      </c>
      <c r="B61" s="9" t="s">
        <v>97</v>
      </c>
      <c r="C61" s="7">
        <f t="shared" si="7"/>
        <v>2</v>
      </c>
      <c r="D61" s="138"/>
      <c r="E61" s="138"/>
      <c r="F61" s="8" t="str">
        <f t="shared" si="9"/>
        <v>USDFedFunds</v>
      </c>
      <c r="G61" s="2" t="str">
        <f t="shared" si="10"/>
        <v>USDOIS50Y_Quote</v>
      </c>
      <c r="H61" s="138"/>
      <c r="I61" s="3" t="str">
        <f>_xll.qlOISRateHelper(,C61,B61,G61,$F61,,Permanent,Trigger,ObjectOverwrite)</f>
        <v>obj_002fa#0007</v>
      </c>
      <c r="K61" s="11" t="str">
        <f t="shared" ref="K61:K113" si="13">A65</f>
        <v>BasSw</v>
      </c>
      <c r="L61" s="106" t="str">
        <f t="shared" ref="L61:L113" si="14">IF(ISBLANK(I65),"--",I65)</f>
        <v>--</v>
      </c>
      <c r="M61" s="109" t="str">
        <f>IFERROR(_xll.qlRateHelperQuoteName(L61,Trigger),"--")</f>
        <v>--</v>
      </c>
      <c r="N61" s="110" t="str">
        <f>IFERROR(_xll.qlRateHelperQuoteValue($L61,Trigger),"--")</f>
        <v>--</v>
      </c>
      <c r="O61" s="109" t="b">
        <v>0</v>
      </c>
      <c r="P61" s="106">
        <v>70</v>
      </c>
      <c r="Q61" s="106">
        <v>1</v>
      </c>
      <c r="R61" s="111" t="str">
        <f>IFERROR(_xll.qlRateHelperEarliestDate(L61,Trigger),"--")</f>
        <v>--</v>
      </c>
      <c r="S61" s="111" t="str">
        <f>IFERROR(_xll.qlRateHelperPillarDate(L61,Trigger),"--")</f>
        <v>--</v>
      </c>
      <c r="U61" s="4" t="str">
        <f t="shared" si="1"/>
        <v/>
      </c>
      <c r="V61" s="4" t="e">
        <v>#N/A</v>
      </c>
      <c r="W61" s="4" t="str">
        <f>IFERROR(_xll.qlRateHelperQuoteName(V61,Trigger),"")</f>
        <v/>
      </c>
      <c r="X61" s="76" t="str">
        <f>IFERROR(_xll.qlRateHelperRate(V61,Trigger),"")</f>
        <v/>
      </c>
      <c r="Y61" s="116" t="str">
        <f>IF(ISERROR(_xll.qlSwapRateHelperSpread($V61)),IF(ISERROR(_xll.qlFuturesRateHelperConvexityAdjustment($V61)),"",_xll.qlFuturesRateHelperConvexityAdjustment($V61)),_xll.qlSwapRateHelperSpread($V61))</f>
        <v/>
      </c>
      <c r="Z61" s="5" t="str">
        <f>IFERROR(_xll.qlRateHelperEarliestDate(V61,Trigger),"")</f>
        <v/>
      </c>
      <c r="AA61" s="5" t="str">
        <f>IFERROR(_xll.qlRateHelperPillarDate(V61,Trigger),"")</f>
        <v/>
      </c>
      <c r="AB61" s="5" t="e">
        <v>#N/A</v>
      </c>
    </row>
    <row r="62" spans="1:28" ht="11.25" customHeight="1" x14ac:dyDescent="0.2">
      <c r="K62" s="11" t="str">
        <f t="shared" si="13"/>
        <v>BasSw</v>
      </c>
      <c r="L62" s="106" t="str">
        <f t="shared" si="14"/>
        <v>--</v>
      </c>
      <c r="M62" s="109" t="str">
        <f>IFERROR(_xll.qlRateHelperQuoteName(L62,Trigger),"--")</f>
        <v>--</v>
      </c>
      <c r="N62" s="110" t="str">
        <f>IFERROR(_xll.qlRateHelperQuoteValue($L62,Trigger),"--")</f>
        <v>--</v>
      </c>
      <c r="O62" s="109" t="b">
        <v>0</v>
      </c>
      <c r="P62" s="106">
        <v>70</v>
      </c>
      <c r="Q62" s="106">
        <v>1</v>
      </c>
      <c r="R62" s="111" t="str">
        <f>IFERROR(_xll.qlRateHelperEarliestDate(L62,Trigger),"--")</f>
        <v>--</v>
      </c>
      <c r="S62" s="111" t="str">
        <f>IFERROR(_xll.qlRateHelperPillarDate(L62,Trigger),"--")</f>
        <v>--</v>
      </c>
      <c r="U62" s="4" t="str">
        <f t="shared" si="1"/>
        <v/>
      </c>
      <c r="V62" s="4" t="e">
        <v>#N/A</v>
      </c>
      <c r="W62" s="4" t="str">
        <f>IFERROR(_xll.qlRateHelperQuoteName(V62,Trigger),"")</f>
        <v/>
      </c>
      <c r="X62" s="76" t="str">
        <f>IFERROR(_xll.qlRateHelperRate(V62,Trigger),"")</f>
        <v/>
      </c>
      <c r="Y62" s="116" t="str">
        <f>IF(ISERROR(_xll.qlSwapRateHelperSpread($V62)),IF(ISERROR(_xll.qlFuturesRateHelperConvexityAdjustment($V62)),"",_xll.qlFuturesRateHelperConvexityAdjustment($V62)),_xll.qlSwapRateHelperSpread($V62))</f>
        <v/>
      </c>
      <c r="Z62" s="5" t="str">
        <f>IFERROR(_xll.qlRateHelperEarliestDate(V62,Trigger),"")</f>
        <v/>
      </c>
      <c r="AA62" s="5" t="str">
        <f>IFERROR(_xll.qlRateHelperPillarDate(V62,Trigger),"")</f>
        <v/>
      </c>
      <c r="AB62" s="5" t="e">
        <v>#N/A</v>
      </c>
    </row>
    <row r="63" spans="1:28" ht="11.25" customHeight="1" x14ac:dyDescent="0.2">
      <c r="A63" s="71" t="s">
        <v>9</v>
      </c>
      <c r="B63" s="71" t="s">
        <v>29</v>
      </c>
      <c r="C63" s="71" t="s">
        <v>109</v>
      </c>
      <c r="D63" s="71" t="s">
        <v>166</v>
      </c>
      <c r="E63" s="71" t="s">
        <v>167</v>
      </c>
      <c r="F63" s="71" t="s">
        <v>4</v>
      </c>
      <c r="G63" s="71" t="s">
        <v>1</v>
      </c>
      <c r="H63" s="71" t="s">
        <v>146</v>
      </c>
      <c r="I63" s="71" t="s">
        <v>24</v>
      </c>
      <c r="K63" s="11" t="str">
        <f t="shared" si="13"/>
        <v>BasSw</v>
      </c>
      <c r="L63" s="106" t="str">
        <f t="shared" si="14"/>
        <v>--</v>
      </c>
      <c r="M63" s="109" t="str">
        <f>IFERROR(_xll.qlRateHelperQuoteName(L63,Trigger),"--")</f>
        <v>--</v>
      </c>
      <c r="N63" s="110" t="str">
        <f>IFERROR(_xll.qlRateHelperQuoteValue($L63,Trigger),"--")</f>
        <v>--</v>
      </c>
      <c r="O63" s="109" t="b">
        <v>0</v>
      </c>
      <c r="P63" s="106">
        <v>70</v>
      </c>
      <c r="Q63" s="106">
        <v>1</v>
      </c>
      <c r="R63" s="111" t="str">
        <f>IFERROR(_xll.qlRateHelperEarliestDate(L63,Trigger),"--")</f>
        <v>--</v>
      </c>
      <c r="S63" s="111" t="str">
        <f>IFERROR(_xll.qlRateHelperPillarDate(L63,Trigger),"--")</f>
        <v>--</v>
      </c>
      <c r="U63" s="4" t="str">
        <f t="shared" si="1"/>
        <v/>
      </c>
      <c r="V63" s="4" t="e">
        <v>#N/A</v>
      </c>
      <c r="W63" s="4" t="str">
        <f>IFERROR(_xll.qlRateHelperQuoteName(V63,Trigger),"")</f>
        <v/>
      </c>
      <c r="X63" s="76" t="str">
        <f>IFERROR(_xll.qlRateHelperRate(V63,Trigger),"")</f>
        <v/>
      </c>
      <c r="Y63" s="116" t="str">
        <f>IF(ISERROR(_xll.qlSwapRateHelperSpread($V63)),IF(ISERROR(_xll.qlFuturesRateHelperConvexityAdjustment($V63)),"",_xll.qlFuturesRateHelperConvexityAdjustment($V63)),_xll.qlSwapRateHelperSpread($V63))</f>
        <v/>
      </c>
      <c r="Z63" s="5" t="str">
        <f>IFERROR(_xll.qlRateHelperEarliestDate(V63,Trigger),"")</f>
        <v/>
      </c>
      <c r="AA63" s="5" t="str">
        <f>IFERROR(_xll.qlRateHelperPillarDate(V63,Trigger),"")</f>
        <v/>
      </c>
      <c r="AB63" s="5" t="e">
        <v>#N/A</v>
      </c>
    </row>
    <row r="64" spans="1:28" ht="11.25" customHeight="1" x14ac:dyDescent="0.2">
      <c r="A64" s="58" t="s">
        <v>157</v>
      </c>
      <c r="B64" s="59" t="s">
        <v>48</v>
      </c>
      <c r="C64" s="60">
        <v>2</v>
      </c>
      <c r="D64" s="66" t="s">
        <v>8</v>
      </c>
      <c r="E64" s="66" t="s">
        <v>168</v>
      </c>
      <c r="F64" s="67" t="s">
        <v>165</v>
      </c>
      <c r="G64" s="62" t="str">
        <f>Currency&amp;"AM3L"&amp;B64&amp;QuoteSuffix</f>
        <v>USDAM3L1W_Quote</v>
      </c>
      <c r="H64" s="62" t="str">
        <f>Currency&amp;"FF3L"&amp;B64&amp;QuoteSuffix</f>
        <v>USDFF3L1W_Quote</v>
      </c>
      <c r="I64" s="63"/>
      <c r="K64" s="11" t="str">
        <f t="shared" si="13"/>
        <v>BasSw</v>
      </c>
      <c r="L64" s="106" t="str">
        <f t="shared" si="14"/>
        <v>--</v>
      </c>
      <c r="M64" s="109" t="str">
        <f>IFERROR(_xll.qlRateHelperQuoteName(L64,Trigger),"--")</f>
        <v>--</v>
      </c>
      <c r="N64" s="110" t="str">
        <f>IFERROR(_xll.qlRateHelperQuoteValue($L64,Trigger),"--")</f>
        <v>--</v>
      </c>
      <c r="O64" s="109" t="b">
        <v>0</v>
      </c>
      <c r="P64" s="106">
        <v>70</v>
      </c>
      <c r="Q64" s="106">
        <v>1</v>
      </c>
      <c r="R64" s="111" t="str">
        <f>IFERROR(_xll.qlRateHelperEarliestDate(L64,Trigger),"--")</f>
        <v>--</v>
      </c>
      <c r="S64" s="111" t="str">
        <f>IFERROR(_xll.qlRateHelperPillarDate(L64,Trigger),"--")</f>
        <v>--</v>
      </c>
      <c r="U64" s="4" t="str">
        <f t="shared" si="1"/>
        <v/>
      </c>
      <c r="V64" s="4" t="e">
        <v>#N/A</v>
      </c>
      <c r="W64" s="4" t="str">
        <f>IFERROR(_xll.qlRateHelperQuoteName(V64,Trigger),"")</f>
        <v/>
      </c>
      <c r="X64" s="76" t="str">
        <f>IFERROR(_xll.qlRateHelperRate(V64,Trigger),"")</f>
        <v/>
      </c>
      <c r="Y64" s="116" t="str">
        <f>IF(ISERROR(_xll.qlSwapRateHelperSpread($V64)),IF(ISERROR(_xll.qlFuturesRateHelperConvexityAdjustment($V64)),"",_xll.qlFuturesRateHelperConvexityAdjustment($V64)),_xll.qlSwapRateHelperSpread($V64))</f>
        <v/>
      </c>
      <c r="Z64" s="5" t="str">
        <f>IFERROR(_xll.qlRateHelperEarliestDate(V64,Trigger),"")</f>
        <v/>
      </c>
      <c r="AA64" s="5" t="str">
        <f>IFERROR(_xll.qlRateHelperPillarDate(V64,Trigger),"")</f>
        <v/>
      </c>
      <c r="AB64" s="5" t="e">
        <v>#N/A</v>
      </c>
    </row>
    <row r="65" spans="1:28" ht="11.25" customHeight="1" x14ac:dyDescent="0.2">
      <c r="A65" s="64" t="s">
        <v>157</v>
      </c>
      <c r="B65" s="65" t="s">
        <v>49</v>
      </c>
      <c r="C65" s="66">
        <v>2</v>
      </c>
      <c r="D65" s="66" t="s">
        <v>8</v>
      </c>
      <c r="E65" s="66" t="s">
        <v>168</v>
      </c>
      <c r="F65" s="67" t="s">
        <v>165</v>
      </c>
      <c r="G65" s="69" t="str">
        <f>Currency&amp;"AM3L"&amp;B65&amp;QuoteSuffix</f>
        <v>USDAM3L2W_Quote</v>
      </c>
      <c r="H65" s="69" t="str">
        <f>Currency&amp;"FF3L"&amp;B65&amp;QuoteSuffix</f>
        <v>USDFF3L2W_Quote</v>
      </c>
      <c r="I65" s="70"/>
      <c r="K65" s="11" t="str">
        <f t="shared" si="13"/>
        <v>BasSw</v>
      </c>
      <c r="L65" s="106" t="str">
        <f t="shared" si="14"/>
        <v>--</v>
      </c>
      <c r="M65" s="109" t="str">
        <f>IFERROR(_xll.qlRateHelperQuoteName(L65,Trigger),"--")</f>
        <v>--</v>
      </c>
      <c r="N65" s="110" t="str">
        <f>IFERROR(_xll.qlRateHelperQuoteValue($L65,Trigger),"--")</f>
        <v>--</v>
      </c>
      <c r="O65" s="109" t="b">
        <v>0</v>
      </c>
      <c r="P65" s="106">
        <v>70</v>
      </c>
      <c r="Q65" s="106">
        <v>1</v>
      </c>
      <c r="R65" s="111" t="str">
        <f>IFERROR(_xll.qlRateHelperEarliestDate(L65,Trigger),"--")</f>
        <v>--</v>
      </c>
      <c r="S65" s="111" t="str">
        <f>IFERROR(_xll.qlRateHelperPillarDate(L65,Trigger),"--")</f>
        <v>--</v>
      </c>
      <c r="U65" s="4" t="str">
        <f t="shared" si="1"/>
        <v/>
      </c>
      <c r="V65" s="4" t="e">
        <v>#N/A</v>
      </c>
      <c r="W65" s="4" t="str">
        <f>IFERROR(_xll.qlRateHelperQuoteName(V65,Trigger),"")</f>
        <v/>
      </c>
      <c r="X65" s="76" t="str">
        <f>IFERROR(_xll.qlRateHelperRate(V65,Trigger),"")</f>
        <v/>
      </c>
      <c r="Y65" s="116" t="str">
        <f>IF(ISERROR(_xll.qlSwapRateHelperSpread($V65)),IF(ISERROR(_xll.qlFuturesRateHelperConvexityAdjustment($V65)),"",_xll.qlFuturesRateHelperConvexityAdjustment($V65)),_xll.qlSwapRateHelperSpread($V65))</f>
        <v/>
      </c>
      <c r="Z65" s="5" t="str">
        <f>IFERROR(_xll.qlRateHelperEarliestDate(V65,Trigger),"")</f>
        <v/>
      </c>
      <c r="AA65" s="5" t="str">
        <f>IFERROR(_xll.qlRateHelperPillarDate(V65,Trigger),"")</f>
        <v/>
      </c>
      <c r="AB65" s="5" t="e">
        <v>#N/A</v>
      </c>
    </row>
    <row r="66" spans="1:28" ht="11.25" customHeight="1" x14ac:dyDescent="0.2">
      <c r="A66" s="64" t="s">
        <v>157</v>
      </c>
      <c r="B66" s="65" t="s">
        <v>50</v>
      </c>
      <c r="C66" s="66">
        <v>2</v>
      </c>
      <c r="D66" s="66" t="s">
        <v>8</v>
      </c>
      <c r="E66" s="66" t="s">
        <v>168</v>
      </c>
      <c r="F66" s="67" t="s">
        <v>165</v>
      </c>
      <c r="G66" s="69" t="str">
        <f>Currency&amp;"AM3L"&amp;B66&amp;QuoteSuffix</f>
        <v>USDAM3L3W_Quote</v>
      </c>
      <c r="H66" s="69" t="str">
        <f>Currency&amp;"FF3L"&amp;B66&amp;QuoteSuffix</f>
        <v>USDFF3L3W_Quote</v>
      </c>
      <c r="I66" s="70"/>
      <c r="K66" s="11" t="str">
        <f t="shared" si="13"/>
        <v>BasSw</v>
      </c>
      <c r="L66" s="106" t="str">
        <f t="shared" si="14"/>
        <v>--</v>
      </c>
      <c r="M66" s="109" t="str">
        <f>IFERROR(_xll.qlRateHelperQuoteName(L66,Trigger),"--")</f>
        <v>--</v>
      </c>
      <c r="N66" s="110" t="str">
        <f>IFERROR(_xll.qlRateHelperQuoteValue($L66,Trigger),"--")</f>
        <v>--</v>
      </c>
      <c r="O66" s="109" t="b">
        <v>0</v>
      </c>
      <c r="P66" s="106">
        <v>70</v>
      </c>
      <c r="Q66" s="106">
        <v>1</v>
      </c>
      <c r="R66" s="111" t="str">
        <f>IFERROR(_xll.qlRateHelperEarliestDate(L66,Trigger),"--")</f>
        <v>--</v>
      </c>
      <c r="S66" s="111" t="str">
        <f>IFERROR(_xll.qlRateHelperPillarDate(L66,Trigger),"--")</f>
        <v>--</v>
      </c>
      <c r="U66" s="4" t="str">
        <f t="shared" si="1"/>
        <v/>
      </c>
      <c r="V66" s="4" t="e">
        <v>#N/A</v>
      </c>
      <c r="W66" s="4" t="str">
        <f>IFERROR(_xll.qlRateHelperQuoteName(V66,Trigger),"")</f>
        <v/>
      </c>
      <c r="X66" s="76" t="str">
        <f>IFERROR(_xll.qlRateHelperRate(V66,Trigger),"")</f>
        <v/>
      </c>
      <c r="Y66" s="116" t="str">
        <f>IF(ISERROR(_xll.qlSwapRateHelperSpread($V66)),IF(ISERROR(_xll.qlFuturesRateHelperConvexityAdjustment($V66)),"",_xll.qlFuturesRateHelperConvexityAdjustment($V66)),_xll.qlSwapRateHelperSpread($V66))</f>
        <v/>
      </c>
      <c r="Z66" s="5" t="str">
        <f>IFERROR(_xll.qlRateHelperEarliestDate(V66,Trigger),"")</f>
        <v/>
      </c>
      <c r="AA66" s="5" t="str">
        <f>IFERROR(_xll.qlRateHelperPillarDate(V66,Trigger),"")</f>
        <v/>
      </c>
      <c r="AB66" s="5" t="e">
        <v>#N/A</v>
      </c>
    </row>
    <row r="67" spans="1:28" ht="11.25" customHeight="1" x14ac:dyDescent="0.2">
      <c r="A67" s="64" t="s">
        <v>157</v>
      </c>
      <c r="B67" s="65" t="s">
        <v>2</v>
      </c>
      <c r="C67" s="66">
        <v>2</v>
      </c>
      <c r="D67" s="66" t="s">
        <v>8</v>
      </c>
      <c r="E67" s="66" t="s">
        <v>168</v>
      </c>
      <c r="F67" s="67" t="s">
        <v>165</v>
      </c>
      <c r="G67" s="69" t="str">
        <f>Currency&amp;"AM3L"&amp;B67&amp;QuoteSuffix</f>
        <v>USDAM3L1M_Quote</v>
      </c>
      <c r="H67" s="69" t="str">
        <f>Currency&amp;"FF3L"&amp;B67&amp;QuoteSuffix</f>
        <v>USDFF3L1M_Quote</v>
      </c>
      <c r="I67" s="70"/>
      <c r="K67" s="11" t="str">
        <f t="shared" si="13"/>
        <v>BasSw</v>
      </c>
      <c r="L67" s="106" t="str">
        <f t="shared" si="14"/>
        <v>--</v>
      </c>
      <c r="M67" s="109" t="str">
        <f>IFERROR(_xll.qlRateHelperQuoteName(L67,Trigger),"--")</f>
        <v>--</v>
      </c>
      <c r="N67" s="110" t="str">
        <f>IFERROR(_xll.qlRateHelperQuoteValue($L67,Trigger),"--")</f>
        <v>--</v>
      </c>
      <c r="O67" s="109" t="b">
        <v>0</v>
      </c>
      <c r="P67" s="106">
        <v>70</v>
      </c>
      <c r="Q67" s="106">
        <v>1</v>
      </c>
      <c r="R67" s="111" t="str">
        <f>IFERROR(_xll.qlRateHelperEarliestDate(L67,Trigger),"--")</f>
        <v>--</v>
      </c>
      <c r="S67" s="111" t="str">
        <f>IFERROR(_xll.qlRateHelperPillarDate(L67,Trigger),"--")</f>
        <v>--</v>
      </c>
      <c r="U67" s="4" t="str">
        <f t="shared" si="1"/>
        <v/>
      </c>
      <c r="V67" s="4" t="e">
        <v>#N/A</v>
      </c>
      <c r="W67" s="4" t="str">
        <f>IFERROR(_xll.qlRateHelperQuoteName(V67,Trigger),"")</f>
        <v/>
      </c>
      <c r="X67" s="76" t="str">
        <f>IFERROR(_xll.qlRateHelperRate(V67,Trigger),"")</f>
        <v/>
      </c>
      <c r="Y67" s="116" t="str">
        <f>IF(ISERROR(_xll.qlSwapRateHelperSpread($V67)),IF(ISERROR(_xll.qlFuturesRateHelperConvexityAdjustment($V67)),"",_xll.qlFuturesRateHelperConvexityAdjustment($V67)),_xll.qlSwapRateHelperSpread($V67))</f>
        <v/>
      </c>
      <c r="Z67" s="5" t="str">
        <f>IFERROR(_xll.qlRateHelperEarliestDate(V67,Trigger),"")</f>
        <v/>
      </c>
      <c r="AA67" s="5" t="str">
        <f>IFERROR(_xll.qlRateHelperPillarDate(V67,Trigger),"")</f>
        <v/>
      </c>
      <c r="AB67" s="5" t="e">
        <v>#N/A</v>
      </c>
    </row>
    <row r="68" spans="1:28" ht="11.25" customHeight="1" x14ac:dyDescent="0.2">
      <c r="A68" s="64" t="s">
        <v>157</v>
      </c>
      <c r="B68" s="65" t="s">
        <v>51</v>
      </c>
      <c r="C68" s="66">
        <v>2</v>
      </c>
      <c r="D68" s="66" t="s">
        <v>8</v>
      </c>
      <c r="E68" s="66" t="s">
        <v>168</v>
      </c>
      <c r="F68" s="67" t="s">
        <v>165</v>
      </c>
      <c r="G68" s="69" t="str">
        <f>Currency&amp;"AM3L"&amp;B68&amp;QuoteSuffix</f>
        <v>USDAM3L2M_Quote</v>
      </c>
      <c r="H68" s="69" t="str">
        <f>Currency&amp;"FF3L"&amp;B68&amp;QuoteSuffix</f>
        <v>USDFF3L2M_Quote</v>
      </c>
      <c r="I68" s="70"/>
      <c r="K68" s="11" t="str">
        <f t="shared" si="13"/>
        <v>BasSw</v>
      </c>
      <c r="L68" s="106" t="str">
        <f t="shared" si="14"/>
        <v>--</v>
      </c>
      <c r="M68" s="109" t="str">
        <f>IFERROR(_xll.qlRateHelperQuoteName(L68,Trigger),"--")</f>
        <v>--</v>
      </c>
      <c r="N68" s="110" t="str">
        <f>IFERROR(_xll.qlRateHelperQuoteValue($L68,Trigger),"--")</f>
        <v>--</v>
      </c>
      <c r="O68" s="109" t="b">
        <v>0</v>
      </c>
      <c r="P68" s="106">
        <v>70</v>
      </c>
      <c r="Q68" s="106">
        <v>1</v>
      </c>
      <c r="R68" s="111" t="str">
        <f>IFERROR(_xll.qlRateHelperEarliestDate(L68,Trigger),"--")</f>
        <v>--</v>
      </c>
      <c r="S68" s="111" t="str">
        <f>IFERROR(_xll.qlRateHelperPillarDate(L68,Trigger),"--")</f>
        <v>--</v>
      </c>
      <c r="U68" s="4" t="str">
        <f t="shared" ref="U68:U113" si="15">IFERROR(INDEX($K$3:$K$113,MATCH(W68,$M$3:$M$113,0),1),"")</f>
        <v/>
      </c>
      <c r="V68" s="4" t="e">
        <v>#N/A</v>
      </c>
      <c r="W68" s="4" t="str">
        <f>IFERROR(_xll.qlRateHelperQuoteName(V68,Trigger),"")</f>
        <v/>
      </c>
      <c r="X68" s="76" t="str">
        <f>IFERROR(_xll.qlRateHelperRate(V68,Trigger),"")</f>
        <v/>
      </c>
      <c r="Y68" s="116" t="str">
        <f>IF(ISERROR(_xll.qlSwapRateHelperSpread($V68)),IF(ISERROR(_xll.qlFuturesRateHelperConvexityAdjustment($V68)),"",_xll.qlFuturesRateHelperConvexityAdjustment($V68)),_xll.qlSwapRateHelperSpread($V68))</f>
        <v/>
      </c>
      <c r="Z68" s="5" t="str">
        <f>IFERROR(_xll.qlRateHelperEarliestDate(V68,Trigger),"")</f>
        <v/>
      </c>
      <c r="AA68" s="5" t="str">
        <f>IFERROR(_xll.qlRateHelperPillarDate(V68,Trigger),"")</f>
        <v/>
      </c>
      <c r="AB68" s="5" t="e">
        <v>#N/A</v>
      </c>
    </row>
    <row r="69" spans="1:28" ht="11.25" customHeight="1" x14ac:dyDescent="0.2">
      <c r="A69" s="64" t="s">
        <v>157</v>
      </c>
      <c r="B69" s="65" t="s">
        <v>0</v>
      </c>
      <c r="C69" s="66">
        <v>2</v>
      </c>
      <c r="D69" s="66" t="s">
        <v>8</v>
      </c>
      <c r="E69" s="66" t="s">
        <v>168</v>
      </c>
      <c r="F69" s="67" t="s">
        <v>165</v>
      </c>
      <c r="G69" s="69" t="str">
        <f>Currency&amp;"AM3L"&amp;B69&amp;QuoteSuffix</f>
        <v>USDAM3L3M_Quote</v>
      </c>
      <c r="H69" s="69" t="str">
        <f>Currency&amp;"FF3L"&amp;B69&amp;QuoteSuffix</f>
        <v>USDFF3L3M_Quote</v>
      </c>
      <c r="I69" s="70"/>
      <c r="K69" s="11" t="str">
        <f t="shared" si="13"/>
        <v>BasSw</v>
      </c>
      <c r="L69" s="106" t="str">
        <f t="shared" si="14"/>
        <v>--</v>
      </c>
      <c r="M69" s="109" t="str">
        <f>IFERROR(_xll.qlRateHelperQuoteName(L69,Trigger),"--")</f>
        <v>--</v>
      </c>
      <c r="N69" s="110" t="str">
        <f>IFERROR(_xll.qlRateHelperQuoteValue($L69,Trigger),"--")</f>
        <v>--</v>
      </c>
      <c r="O69" s="109" t="b">
        <v>0</v>
      </c>
      <c r="P69" s="106">
        <v>70</v>
      </c>
      <c r="Q69" s="106">
        <v>1</v>
      </c>
      <c r="R69" s="111" t="str">
        <f>IFERROR(_xll.qlRateHelperEarliestDate(L69,Trigger),"--")</f>
        <v>--</v>
      </c>
      <c r="S69" s="111" t="str">
        <f>IFERROR(_xll.qlRateHelperPillarDate(L69,Trigger),"--")</f>
        <v>--</v>
      </c>
      <c r="U69" s="4" t="str">
        <f t="shared" si="15"/>
        <v/>
      </c>
      <c r="V69" s="4" t="e">
        <v>#N/A</v>
      </c>
      <c r="W69" s="4" t="str">
        <f>IFERROR(_xll.qlRateHelperQuoteName(V69,Trigger),"")</f>
        <v/>
      </c>
      <c r="X69" s="76" t="str">
        <f>IFERROR(_xll.qlRateHelperRate(V69,Trigger),"")</f>
        <v/>
      </c>
      <c r="Y69" s="116" t="str">
        <f>IF(ISERROR(_xll.qlSwapRateHelperSpread($V69)),IF(ISERROR(_xll.qlFuturesRateHelperConvexityAdjustment($V69)),"",_xll.qlFuturesRateHelperConvexityAdjustment($V69)),_xll.qlSwapRateHelperSpread($V69))</f>
        <v/>
      </c>
      <c r="Z69" s="5" t="str">
        <f>IFERROR(_xll.qlRateHelperEarliestDate(V69,Trigger),"")</f>
        <v/>
      </c>
      <c r="AA69" s="5" t="str">
        <f>IFERROR(_xll.qlRateHelperPillarDate(V69,Trigger),"")</f>
        <v/>
      </c>
      <c r="AB69" s="5" t="e">
        <v>#N/A</v>
      </c>
    </row>
    <row r="70" spans="1:28" ht="11.25" customHeight="1" x14ac:dyDescent="0.2">
      <c r="A70" s="64" t="s">
        <v>157</v>
      </c>
      <c r="B70" s="65" t="s">
        <v>52</v>
      </c>
      <c r="C70" s="66">
        <v>2</v>
      </c>
      <c r="D70" s="66" t="s">
        <v>8</v>
      </c>
      <c r="E70" s="66" t="s">
        <v>168</v>
      </c>
      <c r="F70" s="67" t="s">
        <v>165</v>
      </c>
      <c r="G70" s="69" t="str">
        <f>Currency&amp;"AM3L"&amp;B70&amp;QuoteSuffix</f>
        <v>USDAM3L4M_Quote</v>
      </c>
      <c r="H70" s="69" t="str">
        <f>Currency&amp;"FF3L"&amp;B70&amp;QuoteSuffix</f>
        <v>USDFF3L4M_Quote</v>
      </c>
      <c r="I70" s="70"/>
      <c r="K70" s="11" t="str">
        <f t="shared" si="13"/>
        <v>BasSw</v>
      </c>
      <c r="L70" s="106" t="str">
        <f t="shared" si="14"/>
        <v>--</v>
      </c>
      <c r="M70" s="109" t="str">
        <f>IFERROR(_xll.qlRateHelperQuoteName(L70,Trigger),"--")</f>
        <v>--</v>
      </c>
      <c r="N70" s="110" t="str">
        <f>IFERROR(_xll.qlRateHelperQuoteValue($L70,Trigger),"--")</f>
        <v>--</v>
      </c>
      <c r="O70" s="109" t="b">
        <v>0</v>
      </c>
      <c r="P70" s="106">
        <v>70</v>
      </c>
      <c r="Q70" s="106">
        <v>1</v>
      </c>
      <c r="R70" s="111" t="str">
        <f>IFERROR(_xll.qlRateHelperEarliestDate(L70,Trigger),"--")</f>
        <v>--</v>
      </c>
      <c r="S70" s="111" t="str">
        <f>IFERROR(_xll.qlRateHelperPillarDate(L70,Trigger),"--")</f>
        <v>--</v>
      </c>
      <c r="U70" s="4" t="str">
        <f t="shared" si="15"/>
        <v/>
      </c>
      <c r="V70" s="4" t="e">
        <v>#N/A</v>
      </c>
      <c r="W70" s="4" t="str">
        <f>IFERROR(_xll.qlRateHelperQuoteName(V70,Trigger),"")</f>
        <v/>
      </c>
      <c r="X70" s="76" t="str">
        <f>IFERROR(_xll.qlRateHelperRate(V70,Trigger),"")</f>
        <v/>
      </c>
      <c r="Y70" s="116" t="str">
        <f>IF(ISERROR(_xll.qlSwapRateHelperSpread($V70)),IF(ISERROR(_xll.qlFuturesRateHelperConvexityAdjustment($V70)),"",_xll.qlFuturesRateHelperConvexityAdjustment($V70)),_xll.qlSwapRateHelperSpread($V70))</f>
        <v/>
      </c>
      <c r="Z70" s="5" t="str">
        <f>IFERROR(_xll.qlRateHelperEarliestDate(V70,Trigger),"")</f>
        <v/>
      </c>
      <c r="AA70" s="5" t="str">
        <f>IFERROR(_xll.qlRateHelperPillarDate(V70,Trigger),"")</f>
        <v/>
      </c>
      <c r="AB70" s="5" t="e">
        <v>#N/A</v>
      </c>
    </row>
    <row r="71" spans="1:28" ht="11.25" customHeight="1" x14ac:dyDescent="0.2">
      <c r="A71" s="64" t="s">
        <v>157</v>
      </c>
      <c r="B71" s="65" t="s">
        <v>53</v>
      </c>
      <c r="C71" s="66">
        <v>2</v>
      </c>
      <c r="D71" s="66" t="s">
        <v>8</v>
      </c>
      <c r="E71" s="66" t="s">
        <v>168</v>
      </c>
      <c r="F71" s="67" t="s">
        <v>165</v>
      </c>
      <c r="G71" s="69" t="str">
        <f>Currency&amp;"AM3L"&amp;B71&amp;QuoteSuffix</f>
        <v>USDAM3L5M_Quote</v>
      </c>
      <c r="H71" s="69" t="str">
        <f>Currency&amp;"FF3L"&amp;B71&amp;QuoteSuffix</f>
        <v>USDFF3L5M_Quote</v>
      </c>
      <c r="I71" s="70"/>
      <c r="K71" s="11" t="str">
        <f t="shared" si="13"/>
        <v>BasSw</v>
      </c>
      <c r="L71" s="106" t="str">
        <f t="shared" si="14"/>
        <v>--</v>
      </c>
      <c r="M71" s="109" t="str">
        <f>IFERROR(_xll.qlRateHelperQuoteName(L71,Trigger),"--")</f>
        <v>--</v>
      </c>
      <c r="N71" s="110" t="str">
        <f>IFERROR(_xll.qlRateHelperQuoteValue($L71,Trigger),"--")</f>
        <v>--</v>
      </c>
      <c r="O71" s="109" t="b">
        <v>0</v>
      </c>
      <c r="P71" s="106">
        <v>70</v>
      </c>
      <c r="Q71" s="106">
        <v>1</v>
      </c>
      <c r="R71" s="111" t="str">
        <f>IFERROR(_xll.qlRateHelperEarliestDate(L71,Trigger),"--")</f>
        <v>--</v>
      </c>
      <c r="S71" s="111" t="str">
        <f>IFERROR(_xll.qlRateHelperPillarDate(L71,Trigger),"--")</f>
        <v>--</v>
      </c>
      <c r="U71" s="4" t="str">
        <f t="shared" si="15"/>
        <v/>
      </c>
      <c r="V71" s="4" t="e">
        <v>#N/A</v>
      </c>
      <c r="W71" s="4" t="str">
        <f>IFERROR(_xll.qlRateHelperQuoteName(V71,Trigger),"")</f>
        <v/>
      </c>
      <c r="X71" s="76" t="str">
        <f>IFERROR(_xll.qlRateHelperRate(V71,Trigger),"")</f>
        <v/>
      </c>
      <c r="Y71" s="116" t="str">
        <f>IF(ISERROR(_xll.qlSwapRateHelperSpread($V71)),IF(ISERROR(_xll.qlFuturesRateHelperConvexityAdjustment($V71)),"",_xll.qlFuturesRateHelperConvexityAdjustment($V71)),_xll.qlSwapRateHelperSpread($V71))</f>
        <v/>
      </c>
      <c r="Z71" s="5" t="str">
        <f>IFERROR(_xll.qlRateHelperEarliestDate(V71,Trigger),"")</f>
        <v/>
      </c>
      <c r="AA71" s="5" t="str">
        <f>IFERROR(_xll.qlRateHelperPillarDate(V71,Trigger),"")</f>
        <v/>
      </c>
      <c r="AB71" s="5" t="e">
        <v>#N/A</v>
      </c>
    </row>
    <row r="72" spans="1:28" ht="11.25" customHeight="1" x14ac:dyDescent="0.2">
      <c r="A72" s="64" t="s">
        <v>157</v>
      </c>
      <c r="B72" s="65" t="s">
        <v>3</v>
      </c>
      <c r="C72" s="66">
        <v>2</v>
      </c>
      <c r="D72" s="66" t="s">
        <v>8</v>
      </c>
      <c r="E72" s="66" t="s">
        <v>168</v>
      </c>
      <c r="F72" s="67" t="s">
        <v>165</v>
      </c>
      <c r="G72" s="69" t="str">
        <f>Currency&amp;"AM3L"&amp;B72&amp;QuoteSuffix</f>
        <v>USDAM3L6M_Quote</v>
      </c>
      <c r="H72" s="69" t="str">
        <f>Currency&amp;"FF3L"&amp;B72&amp;QuoteSuffix</f>
        <v>USDFF3L6M_Quote</v>
      </c>
      <c r="I72" s="70"/>
      <c r="K72" s="11" t="str">
        <f t="shared" si="13"/>
        <v>BasSw</v>
      </c>
      <c r="L72" s="106" t="str">
        <f t="shared" si="14"/>
        <v>--</v>
      </c>
      <c r="M72" s="109" t="str">
        <f>IFERROR(_xll.qlRateHelperQuoteName(L72,Trigger),"--")</f>
        <v>--</v>
      </c>
      <c r="N72" s="110" t="str">
        <f>IFERROR(_xll.qlRateHelperQuoteValue($L72,Trigger),"--")</f>
        <v>--</v>
      </c>
      <c r="O72" s="109" t="b">
        <v>0</v>
      </c>
      <c r="P72" s="106">
        <v>70</v>
      </c>
      <c r="Q72" s="106">
        <v>1</v>
      </c>
      <c r="R72" s="111" t="str">
        <f>IFERROR(_xll.qlRateHelperEarliestDate(L72,Trigger),"--")</f>
        <v>--</v>
      </c>
      <c r="S72" s="111" t="str">
        <f>IFERROR(_xll.qlRateHelperPillarDate(L72,Trigger),"--")</f>
        <v>--</v>
      </c>
      <c r="U72" s="4" t="str">
        <f t="shared" si="15"/>
        <v/>
      </c>
      <c r="V72" s="4" t="e">
        <v>#N/A</v>
      </c>
      <c r="W72" s="4" t="str">
        <f>IFERROR(_xll.qlRateHelperQuoteName(V72,Trigger),"")</f>
        <v/>
      </c>
      <c r="X72" s="76" t="str">
        <f>IFERROR(_xll.qlRateHelperRate(V72,Trigger),"")</f>
        <v/>
      </c>
      <c r="Y72" s="116" t="str">
        <f>IF(ISERROR(_xll.qlSwapRateHelperSpread($V72)),IF(ISERROR(_xll.qlFuturesRateHelperConvexityAdjustment($V72)),"",_xll.qlFuturesRateHelperConvexityAdjustment($V72)),_xll.qlSwapRateHelperSpread($V72))</f>
        <v/>
      </c>
      <c r="Z72" s="5" t="str">
        <f>IFERROR(_xll.qlRateHelperEarliestDate(V72,Trigger),"")</f>
        <v/>
      </c>
      <c r="AA72" s="5" t="str">
        <f>IFERROR(_xll.qlRateHelperPillarDate(V72,Trigger),"")</f>
        <v/>
      </c>
      <c r="AB72" s="5" t="e">
        <v>#N/A</v>
      </c>
    </row>
    <row r="73" spans="1:28" ht="11.25" customHeight="1" x14ac:dyDescent="0.2">
      <c r="A73" s="64" t="s">
        <v>157</v>
      </c>
      <c r="B73" s="65" t="s">
        <v>54</v>
      </c>
      <c r="C73" s="66">
        <v>2</v>
      </c>
      <c r="D73" s="66" t="s">
        <v>8</v>
      </c>
      <c r="E73" s="66" t="s">
        <v>168</v>
      </c>
      <c r="F73" s="67" t="s">
        <v>165</v>
      </c>
      <c r="G73" s="69" t="str">
        <f>Currency&amp;"AM3L"&amp;B73&amp;QuoteSuffix</f>
        <v>USDAM3L7M_Quote</v>
      </c>
      <c r="H73" s="69" t="str">
        <f>Currency&amp;"FF3L"&amp;B73&amp;QuoteSuffix</f>
        <v>USDFF3L7M_Quote</v>
      </c>
      <c r="I73" s="70"/>
      <c r="K73" s="11" t="str">
        <f t="shared" si="13"/>
        <v>BasSw</v>
      </c>
      <c r="L73" s="106" t="str">
        <f t="shared" si="14"/>
        <v>--</v>
      </c>
      <c r="M73" s="109" t="str">
        <f>IFERROR(_xll.qlRateHelperQuoteName(L73,Trigger),"--")</f>
        <v>--</v>
      </c>
      <c r="N73" s="110" t="str">
        <f>IFERROR(_xll.qlRateHelperQuoteValue($L73,Trigger),"--")</f>
        <v>--</v>
      </c>
      <c r="O73" s="109" t="b">
        <v>0</v>
      </c>
      <c r="P73" s="106">
        <v>70</v>
      </c>
      <c r="Q73" s="106">
        <v>1</v>
      </c>
      <c r="R73" s="111" t="str">
        <f>IFERROR(_xll.qlRateHelperEarliestDate(L73,Trigger),"--")</f>
        <v>--</v>
      </c>
      <c r="S73" s="111" t="str">
        <f>IFERROR(_xll.qlRateHelperPillarDate(L73,Trigger),"--")</f>
        <v>--</v>
      </c>
      <c r="U73" s="4" t="str">
        <f t="shared" si="15"/>
        <v/>
      </c>
      <c r="V73" s="4" t="e">
        <v>#N/A</v>
      </c>
      <c r="W73" s="4" t="str">
        <f>IFERROR(_xll.qlRateHelperQuoteName(V73,Trigger),"")</f>
        <v/>
      </c>
      <c r="X73" s="76" t="str">
        <f>IFERROR(_xll.qlRateHelperRate(V73,Trigger),"")</f>
        <v/>
      </c>
      <c r="Y73" s="116" t="str">
        <f>IF(ISERROR(_xll.qlSwapRateHelperSpread($V73)),IF(ISERROR(_xll.qlFuturesRateHelperConvexityAdjustment($V73)),"",_xll.qlFuturesRateHelperConvexityAdjustment($V73)),_xll.qlSwapRateHelperSpread($V73))</f>
        <v/>
      </c>
      <c r="Z73" s="5" t="str">
        <f>IFERROR(_xll.qlRateHelperEarliestDate(V73,Trigger),"")</f>
        <v/>
      </c>
      <c r="AA73" s="5" t="str">
        <f>IFERROR(_xll.qlRateHelperPillarDate(V73,Trigger),"")</f>
        <v/>
      </c>
      <c r="AB73" s="5" t="e">
        <v>#N/A</v>
      </c>
    </row>
    <row r="74" spans="1:28" ht="11.25" customHeight="1" x14ac:dyDescent="0.2">
      <c r="A74" s="64" t="s">
        <v>157</v>
      </c>
      <c r="B74" s="65" t="s">
        <v>55</v>
      </c>
      <c r="C74" s="66">
        <v>2</v>
      </c>
      <c r="D74" s="66" t="s">
        <v>8</v>
      </c>
      <c r="E74" s="66" t="s">
        <v>168</v>
      </c>
      <c r="F74" s="67" t="s">
        <v>165</v>
      </c>
      <c r="G74" s="69" t="str">
        <f>Currency&amp;"AM3L"&amp;B74&amp;QuoteSuffix</f>
        <v>USDAM3L8M_Quote</v>
      </c>
      <c r="H74" s="69" t="str">
        <f>Currency&amp;"FF3L"&amp;B74&amp;QuoteSuffix</f>
        <v>USDFF3L8M_Quote</v>
      </c>
      <c r="I74" s="70"/>
      <c r="K74" s="11" t="str">
        <f t="shared" si="13"/>
        <v>BasSw</v>
      </c>
      <c r="L74" s="106" t="str">
        <f t="shared" si="14"/>
        <v>obj_00385#0002</v>
      </c>
      <c r="M74" s="109" t="str">
        <f>IFERROR(_xll.qlRateHelperQuoteName(L74,Trigger),"--")</f>
        <v>USDAM3L1Y_Quote</v>
      </c>
      <c r="N74" s="110">
        <f>IFERROR(_xll.qlRateHelperQuoteValue($L74,Trigger),"--")</f>
        <v>8.1300000000000001E-3</v>
      </c>
      <c r="O74" s="109" t="b">
        <v>1</v>
      </c>
      <c r="P74" s="106">
        <v>70</v>
      </c>
      <c r="Q74" s="106">
        <v>1</v>
      </c>
      <c r="R74" s="111">
        <f>IFERROR(_xll.qlRateHelperEarliestDate(L74,Trigger),"--")</f>
        <v>42529</v>
      </c>
      <c r="S74" s="111">
        <f>IFERROR(_xll.qlRateHelperPillarDate(L74,Trigger),"--")</f>
        <v>42894</v>
      </c>
      <c r="U74" s="4" t="str">
        <f t="shared" si="15"/>
        <v/>
      </c>
      <c r="V74" s="4" t="e">
        <v>#N/A</v>
      </c>
      <c r="W74" s="4" t="str">
        <f>IFERROR(_xll.qlRateHelperQuoteName(V74,Trigger),"")</f>
        <v/>
      </c>
      <c r="X74" s="76" t="str">
        <f>IFERROR(_xll.qlRateHelperRate(V74,Trigger),"")</f>
        <v/>
      </c>
      <c r="Y74" s="116" t="str">
        <f>IF(ISERROR(_xll.qlSwapRateHelperSpread($V74)),IF(ISERROR(_xll.qlFuturesRateHelperConvexityAdjustment($V74)),"",_xll.qlFuturesRateHelperConvexityAdjustment($V74)),_xll.qlSwapRateHelperSpread($V74))</f>
        <v/>
      </c>
      <c r="Z74" s="5" t="str">
        <f>IFERROR(_xll.qlRateHelperEarliestDate(V74,Trigger),"")</f>
        <v/>
      </c>
      <c r="AA74" s="5" t="str">
        <f>IFERROR(_xll.qlRateHelperPillarDate(V74,Trigger),"")</f>
        <v/>
      </c>
      <c r="AB74" s="5" t="e">
        <v>#N/A</v>
      </c>
    </row>
    <row r="75" spans="1:28" ht="11.25" customHeight="1" x14ac:dyDescent="0.2">
      <c r="A75" s="64" t="s">
        <v>157</v>
      </c>
      <c r="B75" s="65" t="s">
        <v>56</v>
      </c>
      <c r="C75" s="66">
        <v>2</v>
      </c>
      <c r="D75" s="66" t="s">
        <v>8</v>
      </c>
      <c r="E75" s="66" t="s">
        <v>168</v>
      </c>
      <c r="F75" s="67" t="s">
        <v>165</v>
      </c>
      <c r="G75" s="69" t="str">
        <f>Currency&amp;"AM3L"&amp;B75&amp;QuoteSuffix</f>
        <v>USDAM3L9M_Quote</v>
      </c>
      <c r="H75" s="69" t="str">
        <f>Currency&amp;"FF3L"&amp;B75&amp;QuoteSuffix</f>
        <v>USDFF3L9M_Quote</v>
      </c>
      <c r="I75" s="70"/>
      <c r="K75" s="11" t="str">
        <f t="shared" si="13"/>
        <v>BasSw</v>
      </c>
      <c r="L75" s="106" t="str">
        <f t="shared" si="14"/>
        <v>--</v>
      </c>
      <c r="M75" s="109" t="str">
        <f>IFERROR(_xll.qlRateHelperQuoteName(L75,Trigger),"--")</f>
        <v>--</v>
      </c>
      <c r="N75" s="110" t="str">
        <f>IFERROR(_xll.qlRateHelperQuoteValue($L75,Trigger),"--")</f>
        <v>--</v>
      </c>
      <c r="O75" s="109" t="b">
        <v>0</v>
      </c>
      <c r="P75" s="106">
        <v>70</v>
      </c>
      <c r="Q75" s="106">
        <v>1</v>
      </c>
      <c r="R75" s="111" t="str">
        <f>IFERROR(_xll.qlRateHelperEarliestDate(L75,Trigger),"--")</f>
        <v>--</v>
      </c>
      <c r="S75" s="111" t="str">
        <f>IFERROR(_xll.qlRateHelperPillarDate(L75,Trigger),"--")</f>
        <v>--</v>
      </c>
      <c r="U75" s="4" t="str">
        <f t="shared" si="15"/>
        <v/>
      </c>
      <c r="V75" s="4" t="e">
        <v>#N/A</v>
      </c>
      <c r="W75" s="4" t="str">
        <f>IFERROR(_xll.qlRateHelperQuoteName(V75,Trigger),"")</f>
        <v/>
      </c>
      <c r="X75" s="76" t="str">
        <f>IFERROR(_xll.qlRateHelperRate(V75,Trigger),"")</f>
        <v/>
      </c>
      <c r="Y75" s="116" t="str">
        <f>IF(ISERROR(_xll.qlSwapRateHelperSpread($V75)),IF(ISERROR(_xll.qlFuturesRateHelperConvexityAdjustment($V75)),"",_xll.qlFuturesRateHelperConvexityAdjustment($V75)),_xll.qlSwapRateHelperSpread($V75))</f>
        <v/>
      </c>
      <c r="Z75" s="5" t="str">
        <f>IFERROR(_xll.qlRateHelperEarliestDate(V75,Trigger),"")</f>
        <v/>
      </c>
      <c r="AA75" s="5" t="str">
        <f>IFERROR(_xll.qlRateHelperPillarDate(V75,Trigger),"")</f>
        <v/>
      </c>
      <c r="AB75" s="5" t="e">
        <v>#N/A</v>
      </c>
    </row>
    <row r="76" spans="1:28" ht="11.25" customHeight="1" x14ac:dyDescent="0.2">
      <c r="A76" s="64" t="s">
        <v>157</v>
      </c>
      <c r="B76" s="65" t="s">
        <v>57</v>
      </c>
      <c r="C76" s="66">
        <v>2</v>
      </c>
      <c r="D76" s="66" t="s">
        <v>8</v>
      </c>
      <c r="E76" s="66" t="s">
        <v>168</v>
      </c>
      <c r="F76" s="67" t="s">
        <v>165</v>
      </c>
      <c r="G76" s="69" t="str">
        <f>Currency&amp;"AM3L"&amp;B76&amp;QuoteSuffix</f>
        <v>USDAM3L10M_Quote</v>
      </c>
      <c r="H76" s="69" t="str">
        <f>Currency&amp;"FF3L"&amp;B76&amp;QuoteSuffix</f>
        <v>USDFF3L10M_Quote</v>
      </c>
      <c r="I76" s="70"/>
      <c r="K76" s="11" t="str">
        <f t="shared" si="13"/>
        <v>BasSw</v>
      </c>
      <c r="L76" s="106" t="str">
        <f t="shared" si="14"/>
        <v>--</v>
      </c>
      <c r="M76" s="109" t="str">
        <f>IFERROR(_xll.qlRateHelperQuoteName(L76,Trigger),"--")</f>
        <v>--</v>
      </c>
      <c r="N76" s="110" t="str">
        <f>IFERROR(_xll.qlRateHelperQuoteValue($L76,Trigger),"--")</f>
        <v>--</v>
      </c>
      <c r="O76" s="109" t="b">
        <v>0</v>
      </c>
      <c r="P76" s="106">
        <v>70</v>
      </c>
      <c r="Q76" s="106">
        <v>1</v>
      </c>
      <c r="R76" s="111" t="str">
        <f>IFERROR(_xll.qlRateHelperEarliestDate(L76,Trigger),"--")</f>
        <v>--</v>
      </c>
      <c r="S76" s="111" t="str">
        <f>IFERROR(_xll.qlRateHelperPillarDate(L76,Trigger),"--")</f>
        <v>--</v>
      </c>
      <c r="U76" s="4" t="str">
        <f t="shared" si="15"/>
        <v/>
      </c>
      <c r="V76" s="4" t="e">
        <v>#N/A</v>
      </c>
      <c r="W76" s="4" t="str">
        <f>IFERROR(_xll.qlRateHelperQuoteName(V76,Trigger),"")</f>
        <v/>
      </c>
      <c r="X76" s="76" t="str">
        <f>IFERROR(_xll.qlRateHelperRate(V76,Trigger),"")</f>
        <v/>
      </c>
      <c r="Y76" s="116" t="str">
        <f>IF(ISERROR(_xll.qlSwapRateHelperSpread($V76)),IF(ISERROR(_xll.qlFuturesRateHelperConvexityAdjustment($V76)),"",_xll.qlFuturesRateHelperConvexityAdjustment($V76)),_xll.qlSwapRateHelperSpread($V76))</f>
        <v/>
      </c>
      <c r="Z76" s="5" t="str">
        <f>IFERROR(_xll.qlRateHelperEarliestDate(V76,Trigger),"")</f>
        <v/>
      </c>
      <c r="AA76" s="5" t="str">
        <f>IFERROR(_xll.qlRateHelperPillarDate(V76,Trigger),"")</f>
        <v/>
      </c>
      <c r="AB76" s="5" t="e">
        <v>#N/A</v>
      </c>
    </row>
    <row r="77" spans="1:28" ht="11.25" customHeight="1" x14ac:dyDescent="0.2">
      <c r="A77" s="64" t="s">
        <v>157</v>
      </c>
      <c r="B77" s="65" t="s">
        <v>58</v>
      </c>
      <c r="C77" s="66">
        <v>2</v>
      </c>
      <c r="D77" s="66" t="s">
        <v>8</v>
      </c>
      <c r="E77" s="66" t="s">
        <v>168</v>
      </c>
      <c r="F77" s="67" t="s">
        <v>165</v>
      </c>
      <c r="G77" s="69" t="str">
        <f>Currency&amp;"AM3L"&amp;B77&amp;QuoteSuffix</f>
        <v>USDAM3L11M_Quote</v>
      </c>
      <c r="H77" s="69" t="str">
        <f>Currency&amp;"FF3L"&amp;B77&amp;QuoteSuffix</f>
        <v>USDFF3L11M_Quote</v>
      </c>
      <c r="I77" s="70"/>
      <c r="K77" s="11" t="str">
        <f t="shared" si="13"/>
        <v>BasSw</v>
      </c>
      <c r="L77" s="106" t="str">
        <f t="shared" si="14"/>
        <v>--</v>
      </c>
      <c r="M77" s="109" t="str">
        <f>IFERROR(_xll.qlRateHelperQuoteName(L77,Trigger),"--")</f>
        <v>--</v>
      </c>
      <c r="N77" s="110" t="str">
        <f>IFERROR(_xll.qlRateHelperQuoteValue($L77,Trigger),"--")</f>
        <v>--</v>
      </c>
      <c r="O77" s="109" t="b">
        <v>0</v>
      </c>
      <c r="P77" s="106">
        <v>70</v>
      </c>
      <c r="Q77" s="106">
        <v>1</v>
      </c>
      <c r="R77" s="111" t="str">
        <f>IFERROR(_xll.qlRateHelperEarliestDate(L77,Trigger),"--")</f>
        <v>--</v>
      </c>
      <c r="S77" s="111" t="str">
        <f>IFERROR(_xll.qlRateHelperPillarDate(L77,Trigger),"--")</f>
        <v>--</v>
      </c>
      <c r="U77" s="4" t="str">
        <f t="shared" si="15"/>
        <v/>
      </c>
      <c r="V77" s="4" t="e">
        <v>#N/A</v>
      </c>
      <c r="W77" s="4" t="str">
        <f>IFERROR(_xll.qlRateHelperQuoteName(V77,Trigger),"")</f>
        <v/>
      </c>
      <c r="X77" s="76" t="str">
        <f>IFERROR(_xll.qlRateHelperRate(V77,Trigger),"")</f>
        <v/>
      </c>
      <c r="Y77" s="116" t="str">
        <f>IF(ISERROR(_xll.qlSwapRateHelperSpread($V77)),IF(ISERROR(_xll.qlFuturesRateHelperConvexityAdjustment($V77)),"",_xll.qlFuturesRateHelperConvexityAdjustment($V77)),_xll.qlSwapRateHelperSpread($V77))</f>
        <v/>
      </c>
      <c r="Z77" s="5" t="str">
        <f>IFERROR(_xll.qlRateHelperEarliestDate(V77,Trigger),"")</f>
        <v/>
      </c>
      <c r="AA77" s="5" t="str">
        <f>IFERROR(_xll.qlRateHelperPillarDate(V77,Trigger),"")</f>
        <v/>
      </c>
      <c r="AB77" s="5" t="e">
        <v>#N/A</v>
      </c>
    </row>
    <row r="78" spans="1:28" ht="11.25" customHeight="1" x14ac:dyDescent="0.2">
      <c r="A78" s="64" t="s">
        <v>157</v>
      </c>
      <c r="B78" s="65" t="s">
        <v>28</v>
      </c>
      <c r="C78" s="66">
        <v>2</v>
      </c>
      <c r="D78" s="66" t="s">
        <v>8</v>
      </c>
      <c r="E78" s="66" t="s">
        <v>168</v>
      </c>
      <c r="F78" s="67" t="s">
        <v>165</v>
      </c>
      <c r="G78" s="69" t="str">
        <f>Currency&amp;"AM3L"&amp;B78&amp;QuoteSuffix</f>
        <v>USDAM3L1Y_Quote</v>
      </c>
      <c r="H78" s="69" t="str">
        <f>Currency&amp;"FF3L"&amp;B78&amp;QuoteSuffix</f>
        <v>USDFF3L1Y_Quote</v>
      </c>
      <c r="I78" s="70" t="str">
        <f>_xll.qlArithmeticOISRateHelper(,C78,B78,D78,G78,F78,E78,H78,,,TRUE,,Permanent,Trigger,ObjectOverwrite)</f>
        <v>obj_00385#0002</v>
      </c>
      <c r="K78" s="11" t="str">
        <f t="shared" si="13"/>
        <v>BasSw</v>
      </c>
      <c r="L78" s="106" t="str">
        <f t="shared" si="14"/>
        <v>--</v>
      </c>
      <c r="M78" s="109" t="str">
        <f>IFERROR(_xll.qlRateHelperQuoteName(L78,Trigger),"--")</f>
        <v>--</v>
      </c>
      <c r="N78" s="110" t="str">
        <f>IFERROR(_xll.qlRateHelperQuoteValue($L78,Trigger),"--")</f>
        <v>--</v>
      </c>
      <c r="O78" s="109" t="b">
        <v>0</v>
      </c>
      <c r="P78" s="106">
        <v>70</v>
      </c>
      <c r="Q78" s="106">
        <v>1</v>
      </c>
      <c r="R78" s="111" t="str">
        <f>IFERROR(_xll.qlRateHelperEarliestDate(L78,Trigger),"--")</f>
        <v>--</v>
      </c>
      <c r="S78" s="111" t="str">
        <f>IFERROR(_xll.qlRateHelperPillarDate(L78,Trigger),"--")</f>
        <v>--</v>
      </c>
      <c r="U78" s="4" t="str">
        <f t="shared" si="15"/>
        <v/>
      </c>
      <c r="V78" s="4" t="e">
        <v>#N/A</v>
      </c>
      <c r="W78" s="4" t="str">
        <f>IFERROR(_xll.qlRateHelperQuoteName(V78,Trigger),"")</f>
        <v/>
      </c>
      <c r="X78" s="76" t="str">
        <f>IFERROR(_xll.qlRateHelperRate(V78,Trigger),"")</f>
        <v/>
      </c>
      <c r="Y78" s="116" t="str">
        <f>IF(ISERROR(_xll.qlSwapRateHelperSpread($V78)),IF(ISERROR(_xll.qlFuturesRateHelperConvexityAdjustment($V78)),"",_xll.qlFuturesRateHelperConvexityAdjustment($V78)),_xll.qlSwapRateHelperSpread($V78))</f>
        <v/>
      </c>
      <c r="Z78" s="5" t="str">
        <f>IFERROR(_xll.qlRateHelperEarliestDate(V78,Trigger),"")</f>
        <v/>
      </c>
      <c r="AA78" s="5" t="str">
        <f>IFERROR(_xll.qlRateHelperPillarDate(V78,Trigger),"")</f>
        <v/>
      </c>
      <c r="AB78" s="5" t="e">
        <v>#N/A</v>
      </c>
    </row>
    <row r="79" spans="1:28" ht="11.25" customHeight="1" x14ac:dyDescent="0.2">
      <c r="A79" s="64" t="s">
        <v>157</v>
      </c>
      <c r="B79" s="65" t="s">
        <v>59</v>
      </c>
      <c r="C79" s="66">
        <v>2</v>
      </c>
      <c r="D79" s="66" t="s">
        <v>8</v>
      </c>
      <c r="E79" s="66" t="s">
        <v>168</v>
      </c>
      <c r="F79" s="67" t="s">
        <v>165</v>
      </c>
      <c r="G79" s="69" t="str">
        <f>Currency&amp;"AM3L"&amp;B79&amp;QuoteSuffix</f>
        <v>USDAM3L13M_Quote</v>
      </c>
      <c r="H79" s="69" t="str">
        <f>Currency&amp;"FF3L"&amp;B79&amp;QuoteSuffix</f>
        <v>USDFF3L13M_Quote</v>
      </c>
      <c r="I79" s="70"/>
      <c r="K79" s="11" t="str">
        <f t="shared" si="13"/>
        <v>BasSw</v>
      </c>
      <c r="L79" s="106" t="str">
        <f t="shared" si="14"/>
        <v>--</v>
      </c>
      <c r="M79" s="109" t="str">
        <f>IFERROR(_xll.qlRateHelperQuoteName(L79,Trigger),"--")</f>
        <v>--</v>
      </c>
      <c r="N79" s="110" t="str">
        <f>IFERROR(_xll.qlRateHelperQuoteValue($L79,Trigger),"--")</f>
        <v>--</v>
      </c>
      <c r="O79" s="109" t="b">
        <v>0</v>
      </c>
      <c r="P79" s="106">
        <v>70</v>
      </c>
      <c r="Q79" s="106">
        <v>1</v>
      </c>
      <c r="R79" s="111" t="str">
        <f>IFERROR(_xll.qlRateHelperEarliestDate(L79,Trigger),"--")</f>
        <v>--</v>
      </c>
      <c r="S79" s="111" t="str">
        <f>IFERROR(_xll.qlRateHelperPillarDate(L79,Trigger),"--")</f>
        <v>--</v>
      </c>
      <c r="U79" s="4" t="str">
        <f t="shared" si="15"/>
        <v/>
      </c>
      <c r="V79" s="4" t="e">
        <v>#N/A</v>
      </c>
      <c r="W79" s="4" t="str">
        <f>IFERROR(_xll.qlRateHelperQuoteName(V79,Trigger),"")</f>
        <v/>
      </c>
      <c r="X79" s="76" t="str">
        <f>IFERROR(_xll.qlRateHelperRate(V79,Trigger),"")</f>
        <v/>
      </c>
      <c r="Y79" s="116" t="str">
        <f>IF(ISERROR(_xll.qlSwapRateHelperSpread($V79)),IF(ISERROR(_xll.qlFuturesRateHelperConvexityAdjustment($V79)),"",_xll.qlFuturesRateHelperConvexityAdjustment($V79)),_xll.qlSwapRateHelperSpread($V79))</f>
        <v/>
      </c>
      <c r="Z79" s="5" t="str">
        <f>IFERROR(_xll.qlRateHelperEarliestDate(V79,Trigger),"")</f>
        <v/>
      </c>
      <c r="AA79" s="5" t="str">
        <f>IFERROR(_xll.qlRateHelperPillarDate(V79,Trigger),"")</f>
        <v/>
      </c>
      <c r="AB79" s="5" t="e">
        <v>#N/A</v>
      </c>
    </row>
    <row r="80" spans="1:28" ht="11.25" customHeight="1" x14ac:dyDescent="0.2">
      <c r="A80" s="64" t="s">
        <v>157</v>
      </c>
      <c r="B80" s="65" t="s">
        <v>60</v>
      </c>
      <c r="C80" s="66">
        <v>2</v>
      </c>
      <c r="D80" s="66" t="s">
        <v>8</v>
      </c>
      <c r="E80" s="66" t="s">
        <v>168</v>
      </c>
      <c r="F80" s="67" t="s">
        <v>165</v>
      </c>
      <c r="G80" s="69" t="str">
        <f>Currency&amp;"AM3L"&amp;B80&amp;QuoteSuffix</f>
        <v>USDAM3L14M_Quote</v>
      </c>
      <c r="H80" s="69" t="str">
        <f>Currency&amp;"FF3L"&amp;B80&amp;QuoteSuffix</f>
        <v>USDFF3L14M_Quote</v>
      </c>
      <c r="I80" s="70"/>
      <c r="K80" s="11" t="str">
        <f t="shared" si="13"/>
        <v>BasSw</v>
      </c>
      <c r="L80" s="106" t="str">
        <f t="shared" si="14"/>
        <v>--</v>
      </c>
      <c r="M80" s="109" t="str">
        <f>IFERROR(_xll.qlRateHelperQuoteName(L80,Trigger),"--")</f>
        <v>--</v>
      </c>
      <c r="N80" s="110" t="str">
        <f>IFERROR(_xll.qlRateHelperQuoteValue($L80,Trigger),"--")</f>
        <v>--</v>
      </c>
      <c r="O80" s="109" t="b">
        <v>0</v>
      </c>
      <c r="P80" s="106">
        <v>70</v>
      </c>
      <c r="Q80" s="106">
        <v>1</v>
      </c>
      <c r="R80" s="111" t="str">
        <f>IFERROR(_xll.qlRateHelperEarliestDate(L80,Trigger),"--")</f>
        <v>--</v>
      </c>
      <c r="S80" s="111" t="str">
        <f>IFERROR(_xll.qlRateHelperPillarDate(L80,Trigger),"--")</f>
        <v>--</v>
      </c>
      <c r="U80" s="4" t="str">
        <f t="shared" si="15"/>
        <v/>
      </c>
      <c r="V80" s="4" t="e">
        <v>#N/A</v>
      </c>
      <c r="W80" s="4" t="str">
        <f>IFERROR(_xll.qlRateHelperQuoteName(V80,Trigger),"")</f>
        <v/>
      </c>
      <c r="X80" s="76" t="str">
        <f>IFERROR(_xll.qlRateHelperRate(V80,Trigger),"")</f>
        <v/>
      </c>
      <c r="Y80" s="116" t="str">
        <f>IF(ISERROR(_xll.qlSwapRateHelperSpread($V80)),IF(ISERROR(_xll.qlFuturesRateHelperConvexityAdjustment($V80)),"",_xll.qlFuturesRateHelperConvexityAdjustment($V80)),_xll.qlSwapRateHelperSpread($V80))</f>
        <v/>
      </c>
      <c r="Z80" s="5" t="str">
        <f>IFERROR(_xll.qlRateHelperEarliestDate(V80,Trigger),"")</f>
        <v/>
      </c>
      <c r="AA80" s="5" t="str">
        <f>IFERROR(_xll.qlRateHelperPillarDate(V80,Trigger),"")</f>
        <v/>
      </c>
      <c r="AB80" s="5" t="e">
        <v>#N/A</v>
      </c>
    </row>
    <row r="81" spans="1:28" x14ac:dyDescent="0.2">
      <c r="A81" s="64" t="s">
        <v>157</v>
      </c>
      <c r="B81" s="65" t="s">
        <v>61</v>
      </c>
      <c r="C81" s="66">
        <v>2</v>
      </c>
      <c r="D81" s="66" t="s">
        <v>8</v>
      </c>
      <c r="E81" s="66" t="s">
        <v>168</v>
      </c>
      <c r="F81" s="67" t="s">
        <v>165</v>
      </c>
      <c r="G81" s="69" t="str">
        <f>Currency&amp;"AM3L"&amp;B81&amp;QuoteSuffix</f>
        <v>USDAM3L15M_Quote</v>
      </c>
      <c r="H81" s="69" t="str">
        <f>Currency&amp;"FF3L"&amp;B81&amp;QuoteSuffix</f>
        <v>USDFF3L15M_Quote</v>
      </c>
      <c r="I81" s="70"/>
      <c r="K81" s="11" t="str">
        <f t="shared" si="13"/>
        <v>BasSw</v>
      </c>
      <c r="L81" s="106" t="str">
        <f t="shared" si="14"/>
        <v>--</v>
      </c>
      <c r="M81" s="109" t="str">
        <f>IFERROR(_xll.qlRateHelperQuoteName(L81,Trigger),"--")</f>
        <v>--</v>
      </c>
      <c r="N81" s="110" t="str">
        <f>IFERROR(_xll.qlRateHelperQuoteValue($L81,Trigger),"--")</f>
        <v>--</v>
      </c>
      <c r="O81" s="109" t="b">
        <v>0</v>
      </c>
      <c r="P81" s="106">
        <v>70</v>
      </c>
      <c r="Q81" s="106">
        <v>1</v>
      </c>
      <c r="R81" s="111" t="str">
        <f>IFERROR(_xll.qlRateHelperEarliestDate(L81,Trigger),"--")</f>
        <v>--</v>
      </c>
      <c r="S81" s="111" t="str">
        <f>IFERROR(_xll.qlRateHelperPillarDate(L81,Trigger),"--")</f>
        <v>--</v>
      </c>
      <c r="U81" s="4" t="str">
        <f t="shared" si="15"/>
        <v/>
      </c>
      <c r="V81" s="4" t="e">
        <v>#N/A</v>
      </c>
      <c r="W81" s="4" t="str">
        <f>IFERROR(_xll.qlRateHelperQuoteName(V81,Trigger),"")</f>
        <v/>
      </c>
      <c r="X81" s="76" t="str">
        <f>IFERROR(_xll.qlRateHelperRate(V81,Trigger),"")</f>
        <v/>
      </c>
      <c r="Y81" s="116" t="str">
        <f>IF(ISERROR(_xll.qlSwapRateHelperSpread($V81)),IF(ISERROR(_xll.qlFuturesRateHelperConvexityAdjustment($V81)),"",_xll.qlFuturesRateHelperConvexityAdjustment($V81)),_xll.qlSwapRateHelperSpread($V81))</f>
        <v/>
      </c>
      <c r="Z81" s="5" t="str">
        <f>IFERROR(_xll.qlRateHelperEarliestDate(V81,Trigger),"")</f>
        <v/>
      </c>
      <c r="AA81" s="5" t="str">
        <f>IFERROR(_xll.qlRateHelperPillarDate(V81,Trigger),"")</f>
        <v/>
      </c>
      <c r="AB81" s="5" t="e">
        <v>#N/A</v>
      </c>
    </row>
    <row r="82" spans="1:28" x14ac:dyDescent="0.2">
      <c r="A82" s="64" t="s">
        <v>157</v>
      </c>
      <c r="B82" s="65" t="s">
        <v>62</v>
      </c>
      <c r="C82" s="66">
        <v>2</v>
      </c>
      <c r="D82" s="66" t="s">
        <v>8</v>
      </c>
      <c r="E82" s="66" t="s">
        <v>168</v>
      </c>
      <c r="F82" s="67" t="s">
        <v>165</v>
      </c>
      <c r="G82" s="69" t="str">
        <f>Currency&amp;"AM3L"&amp;B82&amp;QuoteSuffix</f>
        <v>USDAM3L16M_Quote</v>
      </c>
      <c r="H82" s="69" t="str">
        <f>Currency&amp;"FF3L"&amp;B82&amp;QuoteSuffix</f>
        <v>USDFF3L16M_Quote</v>
      </c>
      <c r="I82" s="70"/>
      <c r="K82" s="11" t="str">
        <f t="shared" si="13"/>
        <v>BasSw</v>
      </c>
      <c r="L82" s="106" t="str">
        <f t="shared" si="14"/>
        <v>--</v>
      </c>
      <c r="M82" s="109" t="str">
        <f>IFERROR(_xll.qlRateHelperQuoteName(L82,Trigger),"--")</f>
        <v>--</v>
      </c>
      <c r="N82" s="110" t="str">
        <f>IFERROR(_xll.qlRateHelperQuoteValue($L82,Trigger),"--")</f>
        <v>--</v>
      </c>
      <c r="O82" s="109" t="b">
        <v>0</v>
      </c>
      <c r="P82" s="106">
        <v>70</v>
      </c>
      <c r="Q82" s="106">
        <v>1</v>
      </c>
      <c r="R82" s="111" t="str">
        <f>IFERROR(_xll.qlRateHelperEarliestDate(L82,Trigger),"--")</f>
        <v>--</v>
      </c>
      <c r="S82" s="111" t="str">
        <f>IFERROR(_xll.qlRateHelperPillarDate(L82,Trigger),"--")</f>
        <v>--</v>
      </c>
      <c r="U82" s="4" t="str">
        <f t="shared" si="15"/>
        <v/>
      </c>
      <c r="V82" s="4" t="e">
        <v>#N/A</v>
      </c>
      <c r="W82" s="4" t="str">
        <f>IFERROR(_xll.qlRateHelperQuoteName(V82,Trigger),"")</f>
        <v/>
      </c>
      <c r="X82" s="76" t="str">
        <f>IFERROR(_xll.qlRateHelperRate(V82,Trigger),"")</f>
        <v/>
      </c>
      <c r="Y82" s="116" t="str">
        <f>IF(ISERROR(_xll.qlSwapRateHelperSpread($V82)),IF(ISERROR(_xll.qlFuturesRateHelperConvexityAdjustment($V82)),"",_xll.qlFuturesRateHelperConvexityAdjustment($V82)),_xll.qlSwapRateHelperSpread($V82))</f>
        <v/>
      </c>
      <c r="Z82" s="5" t="str">
        <f>IFERROR(_xll.qlRateHelperEarliestDate(V82,Trigger),"")</f>
        <v/>
      </c>
      <c r="AA82" s="5" t="str">
        <f>IFERROR(_xll.qlRateHelperPillarDate(V82,Trigger),"")</f>
        <v/>
      </c>
      <c r="AB82" s="5" t="e">
        <v>#N/A</v>
      </c>
    </row>
    <row r="83" spans="1:28" x14ac:dyDescent="0.2">
      <c r="A83" s="64" t="s">
        <v>157</v>
      </c>
      <c r="B83" s="65" t="s">
        <v>63</v>
      </c>
      <c r="C83" s="66">
        <v>2</v>
      </c>
      <c r="D83" s="66" t="s">
        <v>8</v>
      </c>
      <c r="E83" s="66" t="s">
        <v>168</v>
      </c>
      <c r="F83" s="67" t="s">
        <v>165</v>
      </c>
      <c r="G83" s="69" t="str">
        <f>Currency&amp;"AM3L"&amp;B83&amp;QuoteSuffix</f>
        <v>USDAM3L17M_Quote</v>
      </c>
      <c r="H83" s="69" t="str">
        <f>Currency&amp;"FF3L"&amp;B83&amp;QuoteSuffix</f>
        <v>USDFF3L17M_Quote</v>
      </c>
      <c r="I83" s="70"/>
      <c r="K83" s="11" t="str">
        <f t="shared" si="13"/>
        <v>BasSw</v>
      </c>
      <c r="L83" s="106" t="str">
        <f t="shared" si="14"/>
        <v>--</v>
      </c>
      <c r="M83" s="109" t="str">
        <f>IFERROR(_xll.qlRateHelperQuoteName(L83,Trigger),"--")</f>
        <v>--</v>
      </c>
      <c r="N83" s="110" t="str">
        <f>IFERROR(_xll.qlRateHelperQuoteValue($L83,Trigger),"--")</f>
        <v>--</v>
      </c>
      <c r="O83" s="109" t="b">
        <v>0</v>
      </c>
      <c r="P83" s="106">
        <v>70</v>
      </c>
      <c r="Q83" s="106">
        <v>1</v>
      </c>
      <c r="R83" s="111" t="str">
        <f>IFERROR(_xll.qlRateHelperEarliestDate(L83,Trigger),"--")</f>
        <v>--</v>
      </c>
      <c r="S83" s="111" t="str">
        <f>IFERROR(_xll.qlRateHelperPillarDate(L83,Trigger),"--")</f>
        <v>--</v>
      </c>
      <c r="U83" s="4" t="str">
        <f t="shared" si="15"/>
        <v/>
      </c>
      <c r="V83" s="4" t="e">
        <v>#N/A</v>
      </c>
      <c r="W83" s="4" t="str">
        <f>IFERROR(_xll.qlRateHelperQuoteName(V83,Trigger),"")</f>
        <v/>
      </c>
      <c r="X83" s="76" t="str">
        <f>IFERROR(_xll.qlRateHelperRate(V83,Trigger),"")</f>
        <v/>
      </c>
      <c r="Y83" s="116" t="str">
        <f>IF(ISERROR(_xll.qlSwapRateHelperSpread($V83)),IF(ISERROR(_xll.qlFuturesRateHelperConvexityAdjustment($V83)),"",_xll.qlFuturesRateHelperConvexityAdjustment($V83)),_xll.qlSwapRateHelperSpread($V83))</f>
        <v/>
      </c>
      <c r="Z83" s="5" t="str">
        <f>IFERROR(_xll.qlRateHelperEarliestDate(V83,Trigger),"")</f>
        <v/>
      </c>
      <c r="AA83" s="5" t="str">
        <f>IFERROR(_xll.qlRateHelperPillarDate(V83,Trigger),"")</f>
        <v/>
      </c>
      <c r="AB83" s="5" t="e">
        <v>#N/A</v>
      </c>
    </row>
    <row r="84" spans="1:28" x14ac:dyDescent="0.2">
      <c r="A84" s="64" t="s">
        <v>157</v>
      </c>
      <c r="B84" s="65" t="s">
        <v>64</v>
      </c>
      <c r="C84" s="66">
        <v>2</v>
      </c>
      <c r="D84" s="66" t="s">
        <v>8</v>
      </c>
      <c r="E84" s="66" t="s">
        <v>168</v>
      </c>
      <c r="F84" s="67" t="s">
        <v>165</v>
      </c>
      <c r="G84" s="69" t="str">
        <f>Currency&amp;"AM3L"&amp;B84&amp;QuoteSuffix</f>
        <v>USDAM3L18M_Quote</v>
      </c>
      <c r="H84" s="69" t="str">
        <f>Currency&amp;"FF3L"&amp;B84&amp;QuoteSuffix</f>
        <v>USDFF3L18M_Quote</v>
      </c>
      <c r="I84" s="70"/>
      <c r="K84" s="11" t="str">
        <f t="shared" si="13"/>
        <v>BasSw</v>
      </c>
      <c r="L84" s="106" t="str">
        <f t="shared" si="14"/>
        <v>--</v>
      </c>
      <c r="M84" s="109" t="str">
        <f>IFERROR(_xll.qlRateHelperQuoteName(L84,Trigger),"--")</f>
        <v>--</v>
      </c>
      <c r="N84" s="110" t="str">
        <f>IFERROR(_xll.qlRateHelperQuoteValue($L84,Trigger),"--")</f>
        <v>--</v>
      </c>
      <c r="O84" s="109" t="b">
        <v>0</v>
      </c>
      <c r="P84" s="106">
        <v>70</v>
      </c>
      <c r="Q84" s="106">
        <v>1</v>
      </c>
      <c r="R84" s="111" t="str">
        <f>IFERROR(_xll.qlRateHelperEarliestDate(L84,Trigger),"--")</f>
        <v>--</v>
      </c>
      <c r="S84" s="111" t="str">
        <f>IFERROR(_xll.qlRateHelperPillarDate(L84,Trigger),"--")</f>
        <v>--</v>
      </c>
      <c r="U84" s="4" t="str">
        <f t="shared" si="15"/>
        <v/>
      </c>
      <c r="V84" s="4" t="e">
        <v>#N/A</v>
      </c>
      <c r="W84" s="4" t="str">
        <f>IFERROR(_xll.qlRateHelperQuoteName(V84,Trigger),"")</f>
        <v/>
      </c>
      <c r="X84" s="76" t="str">
        <f>IFERROR(_xll.qlRateHelperRate(V84,Trigger),"")</f>
        <v/>
      </c>
      <c r="Y84" s="116" t="str">
        <f>IF(ISERROR(_xll.qlSwapRateHelperSpread($V84)),IF(ISERROR(_xll.qlFuturesRateHelperConvexityAdjustment($V84)),"",_xll.qlFuturesRateHelperConvexityAdjustment($V84)),_xll.qlSwapRateHelperSpread($V84))</f>
        <v/>
      </c>
      <c r="Z84" s="5" t="str">
        <f>IFERROR(_xll.qlRateHelperEarliestDate(V84,Trigger),"")</f>
        <v/>
      </c>
      <c r="AA84" s="5" t="str">
        <f>IFERROR(_xll.qlRateHelperPillarDate(V84,Trigger),"")</f>
        <v/>
      </c>
      <c r="AB84" s="5" t="e">
        <v>#N/A</v>
      </c>
    </row>
    <row r="85" spans="1:28" x14ac:dyDescent="0.2">
      <c r="A85" s="64" t="s">
        <v>157</v>
      </c>
      <c r="B85" s="65" t="s">
        <v>65</v>
      </c>
      <c r="C85" s="66">
        <v>2</v>
      </c>
      <c r="D85" s="66" t="s">
        <v>8</v>
      </c>
      <c r="E85" s="66" t="s">
        <v>168</v>
      </c>
      <c r="F85" s="67" t="s">
        <v>165</v>
      </c>
      <c r="G85" s="69" t="str">
        <f>Currency&amp;"AM3L"&amp;B85&amp;QuoteSuffix</f>
        <v>USDAM3L19M_Quote</v>
      </c>
      <c r="H85" s="69" t="str">
        <f>Currency&amp;"FF3L"&amp;B85&amp;QuoteSuffix</f>
        <v>USDFF3L19M_Quote</v>
      </c>
      <c r="I85" s="70"/>
      <c r="K85" s="11" t="str">
        <f t="shared" si="13"/>
        <v>BasSw</v>
      </c>
      <c r="L85" s="106" t="str">
        <f t="shared" si="14"/>
        <v>--</v>
      </c>
      <c r="M85" s="109" t="str">
        <f>IFERROR(_xll.qlRateHelperQuoteName(L85,Trigger),"--")</f>
        <v>--</v>
      </c>
      <c r="N85" s="110" t="str">
        <f>IFERROR(_xll.qlRateHelperQuoteValue($L85,Trigger),"--")</f>
        <v>--</v>
      </c>
      <c r="O85" s="109" t="b">
        <v>0</v>
      </c>
      <c r="P85" s="106">
        <v>70</v>
      </c>
      <c r="Q85" s="106">
        <v>1</v>
      </c>
      <c r="R85" s="111" t="str">
        <f>IFERROR(_xll.qlRateHelperEarliestDate(L85,Trigger),"--")</f>
        <v>--</v>
      </c>
      <c r="S85" s="111" t="str">
        <f>IFERROR(_xll.qlRateHelperPillarDate(L85,Trigger),"--")</f>
        <v>--</v>
      </c>
      <c r="U85" s="4" t="str">
        <f t="shared" si="15"/>
        <v/>
      </c>
      <c r="V85" s="4" t="e">
        <v>#N/A</v>
      </c>
      <c r="W85" s="4" t="str">
        <f>IFERROR(_xll.qlRateHelperQuoteName(V85,Trigger),"")</f>
        <v/>
      </c>
      <c r="X85" s="76" t="str">
        <f>IFERROR(_xll.qlRateHelperRate(V85,Trigger),"")</f>
        <v/>
      </c>
      <c r="Y85" s="116" t="str">
        <f>IF(ISERROR(_xll.qlSwapRateHelperSpread($V85)),IF(ISERROR(_xll.qlFuturesRateHelperConvexityAdjustment($V85)),"",_xll.qlFuturesRateHelperConvexityAdjustment($V85)),_xll.qlSwapRateHelperSpread($V85))</f>
        <v/>
      </c>
      <c r="Z85" s="5" t="str">
        <f>IFERROR(_xll.qlRateHelperEarliestDate(V85,Trigger),"")</f>
        <v/>
      </c>
      <c r="AA85" s="5" t="str">
        <f>IFERROR(_xll.qlRateHelperPillarDate(V85,Trigger),"")</f>
        <v/>
      </c>
      <c r="AB85" s="5" t="e">
        <v>#N/A</v>
      </c>
    </row>
    <row r="86" spans="1:28" x14ac:dyDescent="0.2">
      <c r="A86" s="64" t="s">
        <v>157</v>
      </c>
      <c r="B86" s="65" t="s">
        <v>66</v>
      </c>
      <c r="C86" s="66">
        <v>2</v>
      </c>
      <c r="D86" s="66" t="s">
        <v>8</v>
      </c>
      <c r="E86" s="66" t="s">
        <v>168</v>
      </c>
      <c r="F86" s="67" t="s">
        <v>165</v>
      </c>
      <c r="G86" s="69" t="str">
        <f>Currency&amp;"AM3L"&amp;B86&amp;QuoteSuffix</f>
        <v>USDAM3L20M_Quote</v>
      </c>
      <c r="H86" s="69" t="str">
        <f>Currency&amp;"FF3L"&amp;B86&amp;QuoteSuffix</f>
        <v>USDFF3L20M_Quote</v>
      </c>
      <c r="I86" s="70"/>
      <c r="K86" s="11" t="str">
        <f t="shared" si="13"/>
        <v>BasSw</v>
      </c>
      <c r="L86" s="106" t="str">
        <f t="shared" si="14"/>
        <v>obj_00378#0002</v>
      </c>
      <c r="M86" s="109" t="str">
        <f>IFERROR(_xll.qlRateHelperQuoteName(L86,Trigger),"--")</f>
        <v>USDAM3L2Y_Quote</v>
      </c>
      <c r="N86" s="110">
        <f>IFERROR(_xll.qlRateHelperQuoteValue($L86,Trigger),"--")</f>
        <v>9.3999999999999986E-3</v>
      </c>
      <c r="O86" s="109" t="b">
        <v>1</v>
      </c>
      <c r="P86" s="106">
        <v>70</v>
      </c>
      <c r="Q86" s="106">
        <v>1</v>
      </c>
      <c r="R86" s="111">
        <f>IFERROR(_xll.qlRateHelperEarliestDate(L86,Trigger),"--")</f>
        <v>42529</v>
      </c>
      <c r="S86" s="111">
        <f>IFERROR(_xll.qlRateHelperPillarDate(L86,Trigger),"--")</f>
        <v>43259</v>
      </c>
      <c r="U86" s="4" t="str">
        <f t="shared" si="15"/>
        <v/>
      </c>
      <c r="V86" s="4" t="e">
        <v>#N/A</v>
      </c>
      <c r="W86" s="4" t="str">
        <f>IFERROR(_xll.qlRateHelperQuoteName(V86,Trigger),"")</f>
        <v/>
      </c>
      <c r="X86" s="76" t="str">
        <f>IFERROR(_xll.qlRateHelperRate(V86,Trigger),"")</f>
        <v/>
      </c>
      <c r="Y86" s="116" t="str">
        <f>IF(ISERROR(_xll.qlSwapRateHelperSpread($V86)),IF(ISERROR(_xll.qlFuturesRateHelperConvexityAdjustment($V86)),"",_xll.qlFuturesRateHelperConvexityAdjustment($V86)),_xll.qlSwapRateHelperSpread($V86))</f>
        <v/>
      </c>
      <c r="Z86" s="5" t="str">
        <f>IFERROR(_xll.qlRateHelperEarliestDate(V86,Trigger),"")</f>
        <v/>
      </c>
      <c r="AA86" s="5" t="str">
        <f>IFERROR(_xll.qlRateHelperPillarDate(V86,Trigger),"")</f>
        <v/>
      </c>
      <c r="AB86" s="5" t="e">
        <v>#N/A</v>
      </c>
    </row>
    <row r="87" spans="1:28" x14ac:dyDescent="0.2">
      <c r="A87" s="64" t="s">
        <v>157</v>
      </c>
      <c r="B87" s="65" t="s">
        <v>67</v>
      </c>
      <c r="C87" s="66">
        <v>2</v>
      </c>
      <c r="D87" s="66" t="s">
        <v>8</v>
      </c>
      <c r="E87" s="66" t="s">
        <v>168</v>
      </c>
      <c r="F87" s="67" t="s">
        <v>165</v>
      </c>
      <c r="G87" s="69" t="str">
        <f>Currency&amp;"AM3L"&amp;B87&amp;QuoteSuffix</f>
        <v>USDAM3L21M_Quote</v>
      </c>
      <c r="H87" s="69" t="str">
        <f>Currency&amp;"FF3L"&amp;B87&amp;QuoteSuffix</f>
        <v>USDFF3L21M_Quote</v>
      </c>
      <c r="I87" s="70"/>
      <c r="K87" s="11" t="str">
        <f t="shared" si="13"/>
        <v>BasSw</v>
      </c>
      <c r="L87" s="106" t="str">
        <f t="shared" si="14"/>
        <v>--</v>
      </c>
      <c r="M87" s="109" t="str">
        <f>IFERROR(_xll.qlRateHelperQuoteName(L87,Trigger),"--")</f>
        <v>--</v>
      </c>
      <c r="N87" s="110" t="str">
        <f>IFERROR(_xll.qlRateHelperQuoteValue($L87,Trigger),"--")</f>
        <v>--</v>
      </c>
      <c r="O87" s="109" t="b">
        <v>0</v>
      </c>
      <c r="P87" s="106">
        <v>70</v>
      </c>
      <c r="Q87" s="106">
        <v>1</v>
      </c>
      <c r="R87" s="111" t="str">
        <f>IFERROR(_xll.qlRateHelperEarliestDate(L87,Trigger),"--")</f>
        <v>--</v>
      </c>
      <c r="S87" s="111" t="str">
        <f>IFERROR(_xll.qlRateHelperPillarDate(L87,Trigger),"--")</f>
        <v>--</v>
      </c>
      <c r="U87" s="4" t="str">
        <f t="shared" si="15"/>
        <v/>
      </c>
      <c r="V87" s="4" t="e">
        <v>#N/A</v>
      </c>
      <c r="W87" s="4" t="str">
        <f>IFERROR(_xll.qlRateHelperQuoteName(V87,Trigger),"")</f>
        <v/>
      </c>
      <c r="X87" s="76" t="str">
        <f>IFERROR(_xll.qlRateHelperRate(V87,Trigger),"")</f>
        <v/>
      </c>
      <c r="Y87" s="116" t="str">
        <f>IF(ISERROR(_xll.qlSwapRateHelperSpread($V87)),IF(ISERROR(_xll.qlFuturesRateHelperConvexityAdjustment($V87)),"",_xll.qlFuturesRateHelperConvexityAdjustment($V87)),_xll.qlSwapRateHelperSpread($V87))</f>
        <v/>
      </c>
      <c r="Z87" s="5" t="str">
        <f>IFERROR(_xll.qlRateHelperEarliestDate(V87,Trigger),"")</f>
        <v/>
      </c>
      <c r="AA87" s="5" t="str">
        <f>IFERROR(_xll.qlRateHelperPillarDate(V87,Trigger),"")</f>
        <v/>
      </c>
      <c r="AB87" s="5" t="e">
        <v>#N/A</v>
      </c>
    </row>
    <row r="88" spans="1:28" x14ac:dyDescent="0.2">
      <c r="A88" s="64" t="s">
        <v>157</v>
      </c>
      <c r="B88" s="65" t="s">
        <v>68</v>
      </c>
      <c r="C88" s="66">
        <v>2</v>
      </c>
      <c r="D88" s="66" t="s">
        <v>8</v>
      </c>
      <c r="E88" s="66" t="s">
        <v>168</v>
      </c>
      <c r="F88" s="67" t="s">
        <v>165</v>
      </c>
      <c r="G88" s="69" t="str">
        <f>Currency&amp;"AM3L"&amp;B88&amp;QuoteSuffix</f>
        <v>USDAM3L22M_Quote</v>
      </c>
      <c r="H88" s="69" t="str">
        <f>Currency&amp;"FF3L"&amp;B88&amp;QuoteSuffix</f>
        <v>USDFF3L22M_Quote</v>
      </c>
      <c r="I88" s="70"/>
      <c r="K88" s="11" t="str">
        <f t="shared" si="13"/>
        <v>BasSw</v>
      </c>
      <c r="L88" s="106" t="str">
        <f t="shared" si="14"/>
        <v>--</v>
      </c>
      <c r="M88" s="109" t="str">
        <f>IFERROR(_xll.qlRateHelperQuoteName(L88,Trigger),"--")</f>
        <v>--</v>
      </c>
      <c r="N88" s="110" t="str">
        <f>IFERROR(_xll.qlRateHelperQuoteValue($L88,Trigger),"--")</f>
        <v>--</v>
      </c>
      <c r="O88" s="109" t="b">
        <v>0</v>
      </c>
      <c r="P88" s="106">
        <v>70</v>
      </c>
      <c r="Q88" s="106">
        <v>1</v>
      </c>
      <c r="R88" s="111" t="str">
        <f>IFERROR(_xll.qlRateHelperEarliestDate(L88,Trigger),"--")</f>
        <v>--</v>
      </c>
      <c r="S88" s="111" t="str">
        <f>IFERROR(_xll.qlRateHelperPillarDate(L88,Trigger),"--")</f>
        <v>--</v>
      </c>
      <c r="U88" s="4" t="str">
        <f t="shared" si="15"/>
        <v/>
      </c>
      <c r="V88" s="4" t="e">
        <v>#N/A</v>
      </c>
      <c r="W88" s="4" t="str">
        <f>IFERROR(_xll.qlRateHelperQuoteName(V88,Trigger),"")</f>
        <v/>
      </c>
      <c r="X88" s="76" t="str">
        <f>IFERROR(_xll.qlRateHelperRate(V88,Trigger),"")</f>
        <v/>
      </c>
      <c r="Y88" s="116" t="str">
        <f>IF(ISERROR(_xll.qlSwapRateHelperSpread($V88)),IF(ISERROR(_xll.qlFuturesRateHelperConvexityAdjustment($V88)),"",_xll.qlFuturesRateHelperConvexityAdjustment($V88)),_xll.qlSwapRateHelperSpread($V88))</f>
        <v/>
      </c>
      <c r="Z88" s="5" t="str">
        <f>IFERROR(_xll.qlRateHelperEarliestDate(V88,Trigger),"")</f>
        <v/>
      </c>
      <c r="AA88" s="5" t="str">
        <f>IFERROR(_xll.qlRateHelperPillarDate(V88,Trigger),"")</f>
        <v/>
      </c>
      <c r="AB88" s="5" t="e">
        <v>#N/A</v>
      </c>
    </row>
    <row r="89" spans="1:28" x14ac:dyDescent="0.2">
      <c r="A89" s="64" t="s">
        <v>157</v>
      </c>
      <c r="B89" s="65" t="s">
        <v>69</v>
      </c>
      <c r="C89" s="66">
        <v>2</v>
      </c>
      <c r="D89" s="66" t="s">
        <v>8</v>
      </c>
      <c r="E89" s="66" t="s">
        <v>168</v>
      </c>
      <c r="F89" s="67" t="s">
        <v>165</v>
      </c>
      <c r="G89" s="69" t="str">
        <f>Currency&amp;"AM3L"&amp;B89&amp;QuoteSuffix</f>
        <v>USDAM3L23M_Quote</v>
      </c>
      <c r="H89" s="69" t="str">
        <f>Currency&amp;"FF3L"&amp;B89&amp;QuoteSuffix</f>
        <v>USDFF3L23M_Quote</v>
      </c>
      <c r="I89" s="70"/>
      <c r="K89" s="11" t="str">
        <f t="shared" si="13"/>
        <v>BasSw</v>
      </c>
      <c r="L89" s="106" t="str">
        <f t="shared" si="14"/>
        <v>--</v>
      </c>
      <c r="M89" s="109" t="str">
        <f>IFERROR(_xll.qlRateHelperQuoteName(L89,Trigger),"--")</f>
        <v>--</v>
      </c>
      <c r="N89" s="110" t="str">
        <f>IFERROR(_xll.qlRateHelperQuoteValue($L89,Trigger),"--")</f>
        <v>--</v>
      </c>
      <c r="O89" s="109" t="b">
        <v>0</v>
      </c>
      <c r="P89" s="106">
        <v>70</v>
      </c>
      <c r="Q89" s="106">
        <v>1</v>
      </c>
      <c r="R89" s="111" t="str">
        <f>IFERROR(_xll.qlRateHelperEarliestDate(L89,Trigger),"--")</f>
        <v>--</v>
      </c>
      <c r="S89" s="111" t="str">
        <f>IFERROR(_xll.qlRateHelperPillarDate(L89,Trigger),"--")</f>
        <v>--</v>
      </c>
      <c r="U89" s="4" t="str">
        <f t="shared" si="15"/>
        <v/>
      </c>
      <c r="V89" s="4" t="e">
        <v>#N/A</v>
      </c>
      <c r="W89" s="4" t="str">
        <f>IFERROR(_xll.qlRateHelperQuoteName(V89,Trigger),"")</f>
        <v/>
      </c>
      <c r="X89" s="76" t="str">
        <f>IFERROR(_xll.qlRateHelperRate(V89,Trigger),"")</f>
        <v/>
      </c>
      <c r="Y89" s="116" t="str">
        <f>IF(ISERROR(_xll.qlSwapRateHelperSpread($V89)),IF(ISERROR(_xll.qlFuturesRateHelperConvexityAdjustment($V89)),"",_xll.qlFuturesRateHelperConvexityAdjustment($V89)),_xll.qlSwapRateHelperSpread($V89))</f>
        <v/>
      </c>
      <c r="Z89" s="5" t="str">
        <f>IFERROR(_xll.qlRateHelperEarliestDate(V89,Trigger),"")</f>
        <v/>
      </c>
      <c r="AA89" s="5" t="str">
        <f>IFERROR(_xll.qlRateHelperPillarDate(V89,Trigger),"")</f>
        <v/>
      </c>
      <c r="AB89" s="5" t="e">
        <v>#N/A</v>
      </c>
    </row>
    <row r="90" spans="1:28" x14ac:dyDescent="0.2">
      <c r="A90" s="64" t="s">
        <v>157</v>
      </c>
      <c r="B90" s="65" t="s">
        <v>70</v>
      </c>
      <c r="C90" s="66">
        <v>2</v>
      </c>
      <c r="D90" s="66" t="s">
        <v>8</v>
      </c>
      <c r="E90" s="66" t="s">
        <v>168</v>
      </c>
      <c r="F90" s="67" t="s">
        <v>165</v>
      </c>
      <c r="G90" s="69" t="str">
        <f>Currency&amp;"AM3L"&amp;B90&amp;QuoteSuffix</f>
        <v>USDAM3L2Y_Quote</v>
      </c>
      <c r="H90" s="69" t="str">
        <f>Currency&amp;"FF3L"&amp;B90&amp;QuoteSuffix</f>
        <v>USDFF3L2Y_Quote</v>
      </c>
      <c r="I90" s="70" t="str">
        <f>_xll.qlArithmeticOISRateHelper(,C90,B90,D90,G90,F90,E90,H90,,,TRUE,,Permanent,Trigger,ObjectOverwrite)</f>
        <v>obj_00378#0002</v>
      </c>
      <c r="K90" s="11" t="str">
        <f t="shared" si="13"/>
        <v>BasSw</v>
      </c>
      <c r="L90" s="106" t="str">
        <f t="shared" si="14"/>
        <v>obj_00384#0002</v>
      </c>
      <c r="M90" s="109" t="str">
        <f>IFERROR(_xll.qlRateHelperQuoteName(L90,Trigger),"--")</f>
        <v>USDAM3L3Y_Quote</v>
      </c>
      <c r="N90" s="110">
        <f>IFERROR(_xll.qlRateHelperQuoteValue($L90,Trigger),"--")</f>
        <v>1.044E-2</v>
      </c>
      <c r="O90" s="109" t="b">
        <v>1</v>
      </c>
      <c r="P90" s="106">
        <v>70</v>
      </c>
      <c r="Q90" s="106">
        <v>1</v>
      </c>
      <c r="R90" s="111">
        <f>IFERROR(_xll.qlRateHelperEarliestDate(L90,Trigger),"--")</f>
        <v>42529</v>
      </c>
      <c r="S90" s="111">
        <f>IFERROR(_xll.qlRateHelperPillarDate(L90,Trigger),"--")</f>
        <v>43626</v>
      </c>
      <c r="U90" s="4" t="str">
        <f t="shared" si="15"/>
        <v/>
      </c>
      <c r="V90" s="4" t="e">
        <v>#N/A</v>
      </c>
      <c r="W90" s="4" t="str">
        <f>IFERROR(_xll.qlRateHelperQuoteName(V90,Trigger),"")</f>
        <v/>
      </c>
      <c r="X90" s="76" t="str">
        <f>IFERROR(_xll.qlRateHelperRate(V90,Trigger),"")</f>
        <v/>
      </c>
      <c r="Y90" s="116" t="str">
        <f>IF(ISERROR(_xll.qlSwapRateHelperSpread($V90)),IF(ISERROR(_xll.qlFuturesRateHelperConvexityAdjustment($V90)),"",_xll.qlFuturesRateHelperConvexityAdjustment($V90)),_xll.qlSwapRateHelperSpread($V90))</f>
        <v/>
      </c>
      <c r="Z90" s="5" t="str">
        <f>IFERROR(_xll.qlRateHelperEarliestDate(V90,Trigger),"")</f>
        <v/>
      </c>
      <c r="AA90" s="5" t="str">
        <f>IFERROR(_xll.qlRateHelperPillarDate(V90,Trigger),"")</f>
        <v/>
      </c>
      <c r="AB90" s="5" t="e">
        <v>#N/A</v>
      </c>
    </row>
    <row r="91" spans="1:28" x14ac:dyDescent="0.2">
      <c r="A91" s="64" t="s">
        <v>157</v>
      </c>
      <c r="B91" s="65" t="s">
        <v>71</v>
      </c>
      <c r="C91" s="66">
        <v>2</v>
      </c>
      <c r="D91" s="66" t="s">
        <v>8</v>
      </c>
      <c r="E91" s="66" t="s">
        <v>168</v>
      </c>
      <c r="F91" s="67" t="s">
        <v>165</v>
      </c>
      <c r="G91" s="69" t="str">
        <f>Currency&amp;"AM3L"&amp;B91&amp;QuoteSuffix</f>
        <v>USDAM3L27M_Quote</v>
      </c>
      <c r="H91" s="69" t="str">
        <f>Currency&amp;"FF3L"&amp;B91&amp;QuoteSuffix</f>
        <v>USDFF3L27M_Quote</v>
      </c>
      <c r="I91" s="70"/>
      <c r="K91" s="11" t="str">
        <f t="shared" si="13"/>
        <v>BasSw</v>
      </c>
      <c r="L91" s="106" t="str">
        <f t="shared" si="14"/>
        <v>--</v>
      </c>
      <c r="M91" s="109" t="str">
        <f>IFERROR(_xll.qlRateHelperQuoteName(L91,Trigger),"--")</f>
        <v>--</v>
      </c>
      <c r="N91" s="110" t="str">
        <f>IFERROR(_xll.qlRateHelperQuoteValue($L91,Trigger),"--")</f>
        <v>--</v>
      </c>
      <c r="O91" s="109" t="b">
        <v>0</v>
      </c>
      <c r="P91" s="106">
        <v>70</v>
      </c>
      <c r="Q91" s="106">
        <v>1</v>
      </c>
      <c r="R91" s="111" t="str">
        <f>IFERROR(_xll.qlRateHelperEarliestDate(L91,Trigger),"--")</f>
        <v>--</v>
      </c>
      <c r="S91" s="111" t="str">
        <f>IFERROR(_xll.qlRateHelperPillarDate(L91,Trigger),"--")</f>
        <v>--</v>
      </c>
      <c r="U91" s="4" t="str">
        <f t="shared" si="15"/>
        <v/>
      </c>
      <c r="V91" s="4" t="e">
        <v>#N/A</v>
      </c>
      <c r="W91" s="4" t="str">
        <f>IFERROR(_xll.qlRateHelperQuoteName(V91,Trigger),"")</f>
        <v/>
      </c>
      <c r="X91" s="76" t="str">
        <f>IFERROR(_xll.qlRateHelperRate(V91,Trigger),"")</f>
        <v/>
      </c>
      <c r="Y91" s="116" t="str">
        <f>IF(ISERROR(_xll.qlSwapRateHelperSpread($V91)),IF(ISERROR(_xll.qlFuturesRateHelperConvexityAdjustment($V91)),"",_xll.qlFuturesRateHelperConvexityAdjustment($V91)),_xll.qlSwapRateHelperSpread($V91))</f>
        <v/>
      </c>
      <c r="Z91" s="5" t="str">
        <f>IFERROR(_xll.qlRateHelperEarliestDate(V91,Trigger),"")</f>
        <v/>
      </c>
      <c r="AA91" s="5" t="str">
        <f>IFERROR(_xll.qlRateHelperPillarDate(V91,Trigger),"")</f>
        <v/>
      </c>
      <c r="AB91" s="5" t="e">
        <v>#N/A</v>
      </c>
    </row>
    <row r="92" spans="1:28" x14ac:dyDescent="0.2">
      <c r="A92" s="64" t="s">
        <v>157</v>
      </c>
      <c r="B92" s="65" t="s">
        <v>72</v>
      </c>
      <c r="C92" s="66">
        <v>2</v>
      </c>
      <c r="D92" s="66" t="s">
        <v>8</v>
      </c>
      <c r="E92" s="66" t="s">
        <v>168</v>
      </c>
      <c r="F92" s="67" t="s">
        <v>165</v>
      </c>
      <c r="G92" s="69" t="str">
        <f>Currency&amp;"AM3L"&amp;B92&amp;QuoteSuffix</f>
        <v>USDAM3L30M_Quote</v>
      </c>
      <c r="H92" s="69" t="str">
        <f>Currency&amp;"FF3L"&amp;B92&amp;QuoteSuffix</f>
        <v>USDFF3L30M_Quote</v>
      </c>
      <c r="I92" s="70"/>
      <c r="K92" s="11" t="str">
        <f t="shared" si="13"/>
        <v>BasSw</v>
      </c>
      <c r="L92" s="106" t="str">
        <f t="shared" si="14"/>
        <v>--</v>
      </c>
      <c r="M92" s="109" t="str">
        <f>IFERROR(_xll.qlRateHelperQuoteName(L92,Trigger),"--")</f>
        <v>--</v>
      </c>
      <c r="N92" s="110" t="str">
        <f>IFERROR(_xll.qlRateHelperQuoteValue($L92,Trigger),"--")</f>
        <v>--</v>
      </c>
      <c r="O92" s="109" t="b">
        <v>0</v>
      </c>
      <c r="P92" s="106">
        <v>70</v>
      </c>
      <c r="Q92" s="106">
        <v>1</v>
      </c>
      <c r="R92" s="111" t="str">
        <f>IFERROR(_xll.qlRateHelperEarliestDate(L92,Trigger),"--")</f>
        <v>--</v>
      </c>
      <c r="S92" s="111" t="str">
        <f>IFERROR(_xll.qlRateHelperPillarDate(L92,Trigger),"--")</f>
        <v>--</v>
      </c>
      <c r="U92" s="4" t="str">
        <f t="shared" si="15"/>
        <v/>
      </c>
      <c r="V92" s="4" t="e">
        <v>#N/A</v>
      </c>
      <c r="W92" s="4" t="str">
        <f>IFERROR(_xll.qlRateHelperQuoteName(V92,Trigger),"")</f>
        <v/>
      </c>
      <c r="X92" s="76" t="str">
        <f>IFERROR(_xll.qlRateHelperRate(V92,Trigger),"")</f>
        <v/>
      </c>
      <c r="Y92" s="116" t="str">
        <f>IF(ISERROR(_xll.qlSwapRateHelperSpread($V92)),IF(ISERROR(_xll.qlFuturesRateHelperConvexityAdjustment($V92)),"",_xll.qlFuturesRateHelperConvexityAdjustment($V92)),_xll.qlSwapRateHelperSpread($V92))</f>
        <v/>
      </c>
      <c r="Z92" s="5" t="str">
        <f>IFERROR(_xll.qlRateHelperEarliestDate(V92,Trigger),"")</f>
        <v/>
      </c>
      <c r="AA92" s="5" t="str">
        <f>IFERROR(_xll.qlRateHelperPillarDate(V92,Trigger),"")</f>
        <v/>
      </c>
      <c r="AB92" s="5" t="e">
        <v>#N/A</v>
      </c>
    </row>
    <row r="93" spans="1:28" x14ac:dyDescent="0.2">
      <c r="A93" s="64" t="s">
        <v>157</v>
      </c>
      <c r="B93" s="65" t="s">
        <v>73</v>
      </c>
      <c r="C93" s="66">
        <v>2</v>
      </c>
      <c r="D93" s="66" t="s">
        <v>8</v>
      </c>
      <c r="E93" s="66" t="s">
        <v>168</v>
      </c>
      <c r="F93" s="67" t="s">
        <v>165</v>
      </c>
      <c r="G93" s="69" t="str">
        <f>Currency&amp;"AM3L"&amp;B93&amp;QuoteSuffix</f>
        <v>USDAM3L33M_Quote</v>
      </c>
      <c r="H93" s="69" t="str">
        <f>Currency&amp;"FF3L"&amp;B93&amp;QuoteSuffix</f>
        <v>USDFF3L33M_Quote</v>
      </c>
      <c r="I93" s="70"/>
      <c r="K93" s="11" t="str">
        <f t="shared" si="13"/>
        <v>BasSw</v>
      </c>
      <c r="L93" s="106" t="str">
        <f t="shared" si="14"/>
        <v>--</v>
      </c>
      <c r="M93" s="109" t="str">
        <f>IFERROR(_xll.qlRateHelperQuoteName(L93,Trigger),"--")</f>
        <v>--</v>
      </c>
      <c r="N93" s="110" t="str">
        <f>IFERROR(_xll.qlRateHelperQuoteValue($L93,Trigger),"--")</f>
        <v>--</v>
      </c>
      <c r="O93" s="109" t="b">
        <v>0</v>
      </c>
      <c r="P93" s="106">
        <v>70</v>
      </c>
      <c r="Q93" s="106">
        <v>1</v>
      </c>
      <c r="R93" s="111" t="str">
        <f>IFERROR(_xll.qlRateHelperEarliestDate(L93,Trigger),"--")</f>
        <v>--</v>
      </c>
      <c r="S93" s="111" t="str">
        <f>IFERROR(_xll.qlRateHelperPillarDate(L93,Trigger),"--")</f>
        <v>--</v>
      </c>
      <c r="U93" s="4" t="str">
        <f t="shared" si="15"/>
        <v/>
      </c>
      <c r="V93" s="4" t="e">
        <v>#N/A</v>
      </c>
      <c r="W93" s="4" t="str">
        <f>IFERROR(_xll.qlRateHelperQuoteName(V93,Trigger),"")</f>
        <v/>
      </c>
      <c r="X93" s="76" t="str">
        <f>IFERROR(_xll.qlRateHelperRate(V93,Trigger),"")</f>
        <v/>
      </c>
      <c r="Y93" s="116" t="str">
        <f>IF(ISERROR(_xll.qlSwapRateHelperSpread($V93)),IF(ISERROR(_xll.qlFuturesRateHelperConvexityAdjustment($V93)),"",_xll.qlFuturesRateHelperConvexityAdjustment($V93)),_xll.qlSwapRateHelperSpread($V93))</f>
        <v/>
      </c>
      <c r="Z93" s="5" t="str">
        <f>IFERROR(_xll.qlRateHelperEarliestDate(V93,Trigger),"")</f>
        <v/>
      </c>
      <c r="AA93" s="5" t="str">
        <f>IFERROR(_xll.qlRateHelperPillarDate(V93,Trigger),"")</f>
        <v/>
      </c>
      <c r="AB93" s="5" t="e">
        <v>#N/A</v>
      </c>
    </row>
    <row r="94" spans="1:28" x14ac:dyDescent="0.2">
      <c r="A94" s="64" t="s">
        <v>157</v>
      </c>
      <c r="B94" s="65" t="s">
        <v>74</v>
      </c>
      <c r="C94" s="66">
        <v>2</v>
      </c>
      <c r="D94" s="66" t="s">
        <v>8</v>
      </c>
      <c r="E94" s="66" t="s">
        <v>168</v>
      </c>
      <c r="F94" s="67" t="s">
        <v>165</v>
      </c>
      <c r="G94" s="69" t="str">
        <f>Currency&amp;"AM3L"&amp;B94&amp;QuoteSuffix</f>
        <v>USDAM3L3Y_Quote</v>
      </c>
      <c r="H94" s="69" t="str">
        <f>Currency&amp;"FF3L"&amp;B94&amp;QuoteSuffix</f>
        <v>USDFF3L3Y_Quote</v>
      </c>
      <c r="I94" s="70" t="str">
        <f>_xll.qlArithmeticOISRateHelper(,C94,B94,D94,G94,F94,E94,H94,,,TRUE,,Permanent,Trigger,ObjectOverwrite)</f>
        <v>obj_00384#0002</v>
      </c>
      <c r="K94" s="11" t="str">
        <f t="shared" si="13"/>
        <v>BasSw</v>
      </c>
      <c r="L94" s="106" t="str">
        <f t="shared" si="14"/>
        <v>obj_0037b#0002</v>
      </c>
      <c r="M94" s="109" t="str">
        <f>IFERROR(_xll.qlRateHelperQuoteName(L94,Trigger),"--")</f>
        <v>USDAM3L4Y_Quote</v>
      </c>
      <c r="N94" s="110">
        <f>IFERROR(_xll.qlRateHelperQuoteValue($L94,Trigger),"--")</f>
        <v>1.1360000000000002E-2</v>
      </c>
      <c r="O94" s="109" t="b">
        <v>1</v>
      </c>
      <c r="P94" s="106">
        <v>70</v>
      </c>
      <c r="Q94" s="106">
        <v>1</v>
      </c>
      <c r="R94" s="111">
        <f>IFERROR(_xll.qlRateHelperEarliestDate(L94,Trigger),"--")</f>
        <v>42529</v>
      </c>
      <c r="S94" s="111">
        <f>IFERROR(_xll.qlRateHelperPillarDate(L94,Trigger),"--")</f>
        <v>43990</v>
      </c>
      <c r="U94" s="4" t="str">
        <f t="shared" si="15"/>
        <v/>
      </c>
      <c r="V94" s="4" t="e">
        <v>#N/A</v>
      </c>
      <c r="W94" s="4" t="str">
        <f>IFERROR(_xll.qlRateHelperQuoteName(V94,Trigger),"")</f>
        <v/>
      </c>
      <c r="X94" s="76" t="str">
        <f>IFERROR(_xll.qlRateHelperRate(V94,Trigger),"")</f>
        <v/>
      </c>
      <c r="Y94" s="116" t="str">
        <f>IF(ISERROR(_xll.qlSwapRateHelperSpread($V94)),IF(ISERROR(_xll.qlFuturesRateHelperConvexityAdjustment($V94)),"",_xll.qlFuturesRateHelperConvexityAdjustment($V94)),_xll.qlSwapRateHelperSpread($V94))</f>
        <v/>
      </c>
      <c r="Z94" s="5" t="str">
        <f>IFERROR(_xll.qlRateHelperEarliestDate(V94,Trigger),"")</f>
        <v/>
      </c>
      <c r="AA94" s="5" t="str">
        <f>IFERROR(_xll.qlRateHelperPillarDate(V94,Trigger),"")</f>
        <v/>
      </c>
      <c r="AB94" s="5" t="e">
        <v>#N/A</v>
      </c>
    </row>
    <row r="95" spans="1:28" x14ac:dyDescent="0.2">
      <c r="A95" s="64" t="s">
        <v>157</v>
      </c>
      <c r="B95" s="65" t="s">
        <v>75</v>
      </c>
      <c r="C95" s="66">
        <v>2</v>
      </c>
      <c r="D95" s="66" t="s">
        <v>8</v>
      </c>
      <c r="E95" s="66" t="s">
        <v>168</v>
      </c>
      <c r="F95" s="67" t="s">
        <v>165</v>
      </c>
      <c r="G95" s="69" t="str">
        <f>Currency&amp;"AM3L"&amp;B95&amp;QuoteSuffix</f>
        <v>USDAM3L39M_Quote</v>
      </c>
      <c r="H95" s="69" t="str">
        <f>Currency&amp;"FF3L"&amp;B95&amp;QuoteSuffix</f>
        <v>USDFF3L39M_Quote</v>
      </c>
      <c r="I95" s="70"/>
      <c r="K95" s="11" t="str">
        <f t="shared" si="13"/>
        <v>BasSw</v>
      </c>
      <c r="L95" s="106" t="str">
        <f t="shared" si="14"/>
        <v>--</v>
      </c>
      <c r="M95" s="109" t="str">
        <f>IFERROR(_xll.qlRateHelperQuoteName(L95,Trigger),"--")</f>
        <v>--</v>
      </c>
      <c r="N95" s="110" t="str">
        <f>IFERROR(_xll.qlRateHelperQuoteValue($L95,Trigger),"--")</f>
        <v>--</v>
      </c>
      <c r="O95" s="109" t="b">
        <v>0</v>
      </c>
      <c r="P95" s="106">
        <v>70</v>
      </c>
      <c r="Q95" s="106">
        <v>1</v>
      </c>
      <c r="R95" s="111" t="str">
        <f>IFERROR(_xll.qlRateHelperEarliestDate(L95,Trigger),"--")</f>
        <v>--</v>
      </c>
      <c r="S95" s="111" t="str">
        <f>IFERROR(_xll.qlRateHelperPillarDate(L95,Trigger),"--")</f>
        <v>--</v>
      </c>
      <c r="U95" s="4" t="str">
        <f t="shared" si="15"/>
        <v/>
      </c>
      <c r="V95" s="4" t="e">
        <v>#N/A</v>
      </c>
      <c r="W95" s="4" t="str">
        <f>IFERROR(_xll.qlRateHelperQuoteName(V95,Trigger),"")</f>
        <v/>
      </c>
      <c r="X95" s="76" t="str">
        <f>IFERROR(_xll.qlRateHelperRate(V95,Trigger),"")</f>
        <v/>
      </c>
      <c r="Y95" s="116" t="str">
        <f>IF(ISERROR(_xll.qlSwapRateHelperSpread($V95)),IF(ISERROR(_xll.qlFuturesRateHelperConvexityAdjustment($V95)),"",_xll.qlFuturesRateHelperConvexityAdjustment($V95)),_xll.qlSwapRateHelperSpread($V95))</f>
        <v/>
      </c>
      <c r="Z95" s="5" t="str">
        <f>IFERROR(_xll.qlRateHelperEarliestDate(V95,Trigger),"")</f>
        <v/>
      </c>
      <c r="AA95" s="5" t="str">
        <f>IFERROR(_xll.qlRateHelperPillarDate(V95,Trigger),"")</f>
        <v/>
      </c>
      <c r="AB95" s="5" t="e">
        <v>#N/A</v>
      </c>
    </row>
    <row r="96" spans="1:28" x14ac:dyDescent="0.2">
      <c r="A96" s="64" t="s">
        <v>157</v>
      </c>
      <c r="B96" s="65" t="s">
        <v>76</v>
      </c>
      <c r="C96" s="66">
        <v>2</v>
      </c>
      <c r="D96" s="66" t="s">
        <v>8</v>
      </c>
      <c r="E96" s="66" t="s">
        <v>168</v>
      </c>
      <c r="F96" s="67" t="s">
        <v>165</v>
      </c>
      <c r="G96" s="69" t="str">
        <f>Currency&amp;"AM3L"&amp;B96&amp;QuoteSuffix</f>
        <v>USDAM3L42M_Quote</v>
      </c>
      <c r="H96" s="69" t="str">
        <f>Currency&amp;"FF3L"&amp;B96&amp;QuoteSuffix</f>
        <v>USDFF3L42M_Quote</v>
      </c>
      <c r="I96" s="70"/>
      <c r="K96" s="11" t="str">
        <f t="shared" si="13"/>
        <v>BasSw</v>
      </c>
      <c r="L96" s="106" t="str">
        <f t="shared" si="14"/>
        <v>--</v>
      </c>
      <c r="M96" s="109" t="str">
        <f>IFERROR(_xll.qlRateHelperQuoteName(L96,Trigger),"--")</f>
        <v>--</v>
      </c>
      <c r="N96" s="110" t="str">
        <f>IFERROR(_xll.qlRateHelperQuoteValue($L96,Trigger),"--")</f>
        <v>--</v>
      </c>
      <c r="O96" s="109" t="b">
        <v>0</v>
      </c>
      <c r="P96" s="106">
        <v>70</v>
      </c>
      <c r="Q96" s="106">
        <v>1</v>
      </c>
      <c r="R96" s="111" t="str">
        <f>IFERROR(_xll.qlRateHelperEarliestDate(L96,Trigger),"--")</f>
        <v>--</v>
      </c>
      <c r="S96" s="111" t="str">
        <f>IFERROR(_xll.qlRateHelperPillarDate(L96,Trigger),"--")</f>
        <v>--</v>
      </c>
      <c r="U96" s="4" t="str">
        <f t="shared" si="15"/>
        <v/>
      </c>
      <c r="V96" s="4" t="e">
        <v>#N/A</v>
      </c>
      <c r="W96" s="4" t="str">
        <f>IFERROR(_xll.qlRateHelperQuoteName(V96,Trigger),"")</f>
        <v/>
      </c>
      <c r="X96" s="76" t="str">
        <f>IFERROR(_xll.qlRateHelperRate(V96,Trigger),"")</f>
        <v/>
      </c>
      <c r="Y96" s="116" t="str">
        <f>IF(ISERROR(_xll.qlSwapRateHelperSpread($V96)),IF(ISERROR(_xll.qlFuturesRateHelperConvexityAdjustment($V96)),"",_xll.qlFuturesRateHelperConvexityAdjustment($V96)),_xll.qlSwapRateHelperSpread($V96))</f>
        <v/>
      </c>
      <c r="Z96" s="5" t="str">
        <f>IFERROR(_xll.qlRateHelperEarliestDate(V96,Trigger),"")</f>
        <v/>
      </c>
      <c r="AA96" s="5" t="str">
        <f>IFERROR(_xll.qlRateHelperPillarDate(V96,Trigger),"")</f>
        <v/>
      </c>
      <c r="AB96" s="5" t="e">
        <v>#N/A</v>
      </c>
    </row>
    <row r="97" spans="1:28" x14ac:dyDescent="0.2">
      <c r="A97" s="64" t="s">
        <v>157</v>
      </c>
      <c r="B97" s="65" t="s">
        <v>77</v>
      </c>
      <c r="C97" s="66">
        <v>2</v>
      </c>
      <c r="D97" s="66" t="s">
        <v>8</v>
      </c>
      <c r="E97" s="66" t="s">
        <v>168</v>
      </c>
      <c r="F97" s="67" t="s">
        <v>165</v>
      </c>
      <c r="G97" s="69" t="str">
        <f>Currency&amp;"AM3L"&amp;B97&amp;QuoteSuffix</f>
        <v>USDAM3L45M_Quote</v>
      </c>
      <c r="H97" s="69" t="str">
        <f>Currency&amp;"FF3L"&amp;B97&amp;QuoteSuffix</f>
        <v>USDFF3L45M_Quote</v>
      </c>
      <c r="I97" s="70"/>
      <c r="K97" s="11" t="str">
        <f t="shared" si="13"/>
        <v>BasSw</v>
      </c>
      <c r="L97" s="106" t="str">
        <f t="shared" si="14"/>
        <v>--</v>
      </c>
      <c r="M97" s="109" t="str">
        <f>IFERROR(_xll.qlRateHelperQuoteName(L97,Trigger),"--")</f>
        <v>--</v>
      </c>
      <c r="N97" s="110" t="str">
        <f>IFERROR(_xll.qlRateHelperQuoteValue($L97,Trigger),"--")</f>
        <v>--</v>
      </c>
      <c r="O97" s="109" t="b">
        <v>0</v>
      </c>
      <c r="P97" s="106">
        <v>70</v>
      </c>
      <c r="Q97" s="106">
        <v>1</v>
      </c>
      <c r="R97" s="111" t="str">
        <f>IFERROR(_xll.qlRateHelperEarliestDate(L97,Trigger),"--")</f>
        <v>--</v>
      </c>
      <c r="S97" s="111" t="str">
        <f>IFERROR(_xll.qlRateHelperPillarDate(L97,Trigger),"--")</f>
        <v>--</v>
      </c>
      <c r="U97" s="4" t="str">
        <f t="shared" si="15"/>
        <v/>
      </c>
      <c r="V97" s="4" t="e">
        <v>#N/A</v>
      </c>
      <c r="W97" s="4" t="str">
        <f>IFERROR(_xll.qlRateHelperQuoteName(V97,Trigger),"")</f>
        <v/>
      </c>
      <c r="X97" s="76" t="str">
        <f>IFERROR(_xll.qlRateHelperRate(V97,Trigger),"")</f>
        <v/>
      </c>
      <c r="Y97" s="116" t="str">
        <f>IF(ISERROR(_xll.qlSwapRateHelperSpread($V97)),IF(ISERROR(_xll.qlFuturesRateHelperConvexityAdjustment($V97)),"",_xll.qlFuturesRateHelperConvexityAdjustment($V97)),_xll.qlSwapRateHelperSpread($V97))</f>
        <v/>
      </c>
      <c r="Z97" s="5" t="str">
        <f>IFERROR(_xll.qlRateHelperEarliestDate(V97,Trigger),"")</f>
        <v/>
      </c>
      <c r="AA97" s="5" t="str">
        <f>IFERROR(_xll.qlRateHelperPillarDate(V97,Trigger),"")</f>
        <v/>
      </c>
      <c r="AB97" s="5" t="e">
        <v>#N/A</v>
      </c>
    </row>
    <row r="98" spans="1:28" x14ac:dyDescent="0.2">
      <c r="A98" s="64" t="s">
        <v>157</v>
      </c>
      <c r="B98" s="65" t="s">
        <v>78</v>
      </c>
      <c r="C98" s="66">
        <v>2</v>
      </c>
      <c r="D98" s="66" t="s">
        <v>8</v>
      </c>
      <c r="E98" s="66" t="s">
        <v>168</v>
      </c>
      <c r="F98" s="67" t="s">
        <v>165</v>
      </c>
      <c r="G98" s="69" t="str">
        <f>Currency&amp;"AM3L"&amp;B98&amp;QuoteSuffix</f>
        <v>USDAM3L4Y_Quote</v>
      </c>
      <c r="H98" s="69" t="str">
        <f>Currency&amp;"FF3L"&amp;B98&amp;QuoteSuffix</f>
        <v>USDFF3L4Y_Quote</v>
      </c>
      <c r="I98" s="70" t="str">
        <f>_xll.qlArithmeticOISRateHelper(,C98,B98,D98,G98,F98,E98,H98,,,TRUE,,Permanent,Trigger,ObjectOverwrite)</f>
        <v>obj_0037b#0002</v>
      </c>
      <c r="K98" s="11" t="str">
        <f t="shared" si="13"/>
        <v>BasSw</v>
      </c>
      <c r="L98" s="106" t="str">
        <f t="shared" si="14"/>
        <v>obj_00383#0002</v>
      </c>
      <c r="M98" s="109" t="str">
        <f>IFERROR(_xll.qlRateHelperQuoteName(L98,Trigger),"--")</f>
        <v>USDAM3L5Y_Quote</v>
      </c>
      <c r="N98" s="110">
        <f>IFERROR(_xll.qlRateHelperQuoteValue($L98,Trigger),"--")</f>
        <v>1.2239999999999999E-2</v>
      </c>
      <c r="O98" s="109" t="b">
        <v>1</v>
      </c>
      <c r="P98" s="106">
        <v>70</v>
      </c>
      <c r="Q98" s="106">
        <v>1</v>
      </c>
      <c r="R98" s="111">
        <f>IFERROR(_xll.qlRateHelperEarliestDate(L98,Trigger),"--")</f>
        <v>42529</v>
      </c>
      <c r="S98" s="111">
        <f>IFERROR(_xll.qlRateHelperPillarDate(L98,Trigger),"--")</f>
        <v>44355</v>
      </c>
      <c r="U98" s="4" t="str">
        <f t="shared" si="15"/>
        <v/>
      </c>
      <c r="V98" s="4" t="e">
        <v>#N/A</v>
      </c>
      <c r="W98" s="4" t="str">
        <f>IFERROR(_xll.qlRateHelperQuoteName(V98,Trigger),"")</f>
        <v/>
      </c>
      <c r="X98" s="76" t="str">
        <f>IFERROR(_xll.qlRateHelperRate(V98,Trigger),"")</f>
        <v/>
      </c>
      <c r="Y98" s="116" t="str">
        <f>IF(ISERROR(_xll.qlSwapRateHelperSpread($V98)),IF(ISERROR(_xll.qlFuturesRateHelperConvexityAdjustment($V98)),"",_xll.qlFuturesRateHelperConvexityAdjustment($V98)),_xll.qlSwapRateHelperSpread($V98))</f>
        <v/>
      </c>
      <c r="Z98" s="5" t="str">
        <f>IFERROR(_xll.qlRateHelperEarliestDate(V98,Trigger),"")</f>
        <v/>
      </c>
      <c r="AA98" s="5" t="str">
        <f>IFERROR(_xll.qlRateHelperPillarDate(V98,Trigger),"")</f>
        <v/>
      </c>
      <c r="AB98" s="5" t="e">
        <v>#N/A</v>
      </c>
    </row>
    <row r="99" spans="1:28" x14ac:dyDescent="0.2">
      <c r="A99" s="64" t="s">
        <v>157</v>
      </c>
      <c r="B99" s="65" t="s">
        <v>79</v>
      </c>
      <c r="C99" s="66">
        <v>2</v>
      </c>
      <c r="D99" s="66" t="s">
        <v>8</v>
      </c>
      <c r="E99" s="66" t="s">
        <v>168</v>
      </c>
      <c r="F99" s="67" t="s">
        <v>165</v>
      </c>
      <c r="G99" s="69" t="str">
        <f>Currency&amp;"AM3L"&amp;B99&amp;QuoteSuffix</f>
        <v>USDAM3L51M_Quote</v>
      </c>
      <c r="H99" s="69" t="str">
        <f>Currency&amp;"FF3L"&amp;B99&amp;QuoteSuffix</f>
        <v>USDFF3L51M_Quote</v>
      </c>
      <c r="I99" s="70"/>
      <c r="K99" s="11" t="str">
        <f t="shared" si="13"/>
        <v>BasSw</v>
      </c>
      <c r="L99" s="106" t="str">
        <f t="shared" si="14"/>
        <v>obj_00372#0002</v>
      </c>
      <c r="M99" s="109" t="str">
        <f>IFERROR(_xll.qlRateHelperQuoteName(L99,Trigger),"--")</f>
        <v>USDAM3L6Y_Quote</v>
      </c>
      <c r="N99" s="110">
        <f>IFERROR(_xll.qlRateHelperQuoteValue($L99,Trigger),"--")</f>
        <v>1.3089999999999999E-2</v>
      </c>
      <c r="O99" s="109" t="b">
        <v>1</v>
      </c>
      <c r="P99" s="106">
        <v>70</v>
      </c>
      <c r="Q99" s="106">
        <v>1</v>
      </c>
      <c r="R99" s="111">
        <f>IFERROR(_xll.qlRateHelperEarliestDate(L99,Trigger),"--")</f>
        <v>42529</v>
      </c>
      <c r="S99" s="111">
        <f>IFERROR(_xll.qlRateHelperPillarDate(L99,Trigger),"--")</f>
        <v>44720</v>
      </c>
      <c r="U99" s="4" t="str">
        <f t="shared" si="15"/>
        <v/>
      </c>
      <c r="V99" s="4" t="e">
        <v>#N/A</v>
      </c>
      <c r="W99" s="4" t="str">
        <f>IFERROR(_xll.qlRateHelperQuoteName(V99,Trigger),"")</f>
        <v/>
      </c>
      <c r="X99" s="76" t="str">
        <f>IFERROR(_xll.qlRateHelperRate(V99,Trigger),"")</f>
        <v/>
      </c>
      <c r="Y99" s="116" t="str">
        <f>IF(ISERROR(_xll.qlSwapRateHelperSpread($V99)),IF(ISERROR(_xll.qlFuturesRateHelperConvexityAdjustment($V99)),"",_xll.qlFuturesRateHelperConvexityAdjustment($V99)),_xll.qlSwapRateHelperSpread($V99))</f>
        <v/>
      </c>
      <c r="Z99" s="5" t="str">
        <f>IFERROR(_xll.qlRateHelperEarliestDate(V99,Trigger),"")</f>
        <v/>
      </c>
      <c r="AA99" s="5" t="str">
        <f>IFERROR(_xll.qlRateHelperPillarDate(V99,Trigger),"")</f>
        <v/>
      </c>
      <c r="AB99" s="5" t="e">
        <v>#N/A</v>
      </c>
    </row>
    <row r="100" spans="1:28" x14ac:dyDescent="0.2">
      <c r="A100" s="64" t="s">
        <v>157</v>
      </c>
      <c r="B100" s="65" t="s">
        <v>80</v>
      </c>
      <c r="C100" s="66">
        <v>2</v>
      </c>
      <c r="D100" s="66" t="s">
        <v>8</v>
      </c>
      <c r="E100" s="66" t="s">
        <v>168</v>
      </c>
      <c r="F100" s="67" t="s">
        <v>165</v>
      </c>
      <c r="G100" s="69" t="str">
        <f>Currency&amp;"AM3L"&amp;B100&amp;QuoteSuffix</f>
        <v>USDAM3L54M_Quote</v>
      </c>
      <c r="H100" s="69" t="str">
        <f>Currency&amp;"FF3L"&amp;B100&amp;QuoteSuffix</f>
        <v>USDFF3L54M_Quote</v>
      </c>
      <c r="I100" s="70"/>
      <c r="K100" s="11" t="str">
        <f t="shared" si="13"/>
        <v>BasSw</v>
      </c>
      <c r="L100" s="106" t="str">
        <f t="shared" si="14"/>
        <v>obj_00381#0002</v>
      </c>
      <c r="M100" s="109" t="str">
        <f>IFERROR(_xll.qlRateHelperQuoteName(L100,Trigger),"--")</f>
        <v>USDAM3L7Y_Quote</v>
      </c>
      <c r="N100" s="110">
        <f>IFERROR(_xll.qlRateHelperQuoteValue($L100,Trigger),"--")</f>
        <v>1.389E-2</v>
      </c>
      <c r="O100" s="109" t="b">
        <v>1</v>
      </c>
      <c r="P100" s="106">
        <v>70</v>
      </c>
      <c r="Q100" s="106">
        <v>1</v>
      </c>
      <c r="R100" s="111">
        <f>IFERROR(_xll.qlRateHelperEarliestDate(L100,Trigger),"--")</f>
        <v>42529</v>
      </c>
      <c r="S100" s="111">
        <f>IFERROR(_xll.qlRateHelperPillarDate(L100,Trigger),"--")</f>
        <v>45085</v>
      </c>
      <c r="U100" s="4" t="str">
        <f t="shared" si="15"/>
        <v/>
      </c>
      <c r="V100" s="4" t="e">
        <v>#N/A</v>
      </c>
      <c r="W100" s="4" t="str">
        <f>IFERROR(_xll.qlRateHelperQuoteName(V100,Trigger),"")</f>
        <v/>
      </c>
      <c r="X100" s="76" t="str">
        <f>IFERROR(_xll.qlRateHelperRate(V100,Trigger),"")</f>
        <v/>
      </c>
      <c r="Y100" s="116" t="str">
        <f>IF(ISERROR(_xll.qlSwapRateHelperSpread($V100)),IF(ISERROR(_xll.qlFuturesRateHelperConvexityAdjustment($V100)),"",_xll.qlFuturesRateHelperConvexityAdjustment($V100)),_xll.qlSwapRateHelperSpread($V100))</f>
        <v/>
      </c>
      <c r="Z100" s="5" t="str">
        <f>IFERROR(_xll.qlRateHelperEarliestDate(V100,Trigger),"")</f>
        <v/>
      </c>
      <c r="AA100" s="5" t="str">
        <f>IFERROR(_xll.qlRateHelperPillarDate(V100,Trigger),"")</f>
        <v/>
      </c>
      <c r="AB100" s="5" t="e">
        <v>#N/A</v>
      </c>
    </row>
    <row r="101" spans="1:28" x14ac:dyDescent="0.2">
      <c r="A101" s="64" t="s">
        <v>157</v>
      </c>
      <c r="B101" s="65" t="s">
        <v>81</v>
      </c>
      <c r="C101" s="66">
        <v>2</v>
      </c>
      <c r="D101" s="66" t="s">
        <v>8</v>
      </c>
      <c r="E101" s="66" t="s">
        <v>168</v>
      </c>
      <c r="F101" s="67" t="s">
        <v>165</v>
      </c>
      <c r="G101" s="69" t="str">
        <f>Currency&amp;"AM3L"&amp;B101&amp;QuoteSuffix</f>
        <v>USDAM3L57M_Quote</v>
      </c>
      <c r="H101" s="69" t="str">
        <f>Currency&amp;"FF3L"&amp;B101&amp;QuoteSuffix</f>
        <v>USDFF3L57M_Quote</v>
      </c>
      <c r="I101" s="70"/>
      <c r="K101" s="11" t="str">
        <f t="shared" si="13"/>
        <v>BasSw</v>
      </c>
      <c r="L101" s="106" t="str">
        <f t="shared" si="14"/>
        <v>obj_0037d#0002</v>
      </c>
      <c r="M101" s="109" t="str">
        <f>IFERROR(_xll.qlRateHelperQuoteName(L101,Trigger),"--")</f>
        <v>USDAM3L8Y_Quote</v>
      </c>
      <c r="N101" s="110">
        <f>IFERROR(_xll.qlRateHelperQuoteValue($L101,Trigger),"--")</f>
        <v>1.4630000000000001E-2</v>
      </c>
      <c r="O101" s="109" t="b">
        <v>1</v>
      </c>
      <c r="P101" s="106">
        <v>70</v>
      </c>
      <c r="Q101" s="106">
        <v>1</v>
      </c>
      <c r="R101" s="111">
        <f>IFERROR(_xll.qlRateHelperEarliestDate(L101,Trigger),"--")</f>
        <v>42529</v>
      </c>
      <c r="S101" s="111">
        <f>IFERROR(_xll.qlRateHelperPillarDate(L101,Trigger),"--")</f>
        <v>45453</v>
      </c>
      <c r="U101" s="4" t="str">
        <f t="shared" si="15"/>
        <v/>
      </c>
      <c r="V101" s="4" t="e">
        <v>#N/A</v>
      </c>
      <c r="W101" s="4" t="str">
        <f>IFERROR(_xll.qlRateHelperQuoteName(V101,Trigger),"")</f>
        <v/>
      </c>
      <c r="X101" s="76" t="str">
        <f>IFERROR(_xll.qlRateHelperRate(V101,Trigger),"")</f>
        <v/>
      </c>
      <c r="Y101" s="116" t="str">
        <f>IF(ISERROR(_xll.qlSwapRateHelperSpread($V101)),IF(ISERROR(_xll.qlFuturesRateHelperConvexityAdjustment($V101)),"",_xll.qlFuturesRateHelperConvexityAdjustment($V101)),_xll.qlSwapRateHelperSpread($V101))</f>
        <v/>
      </c>
      <c r="Z101" s="5" t="str">
        <f>IFERROR(_xll.qlRateHelperEarliestDate(V101,Trigger),"")</f>
        <v/>
      </c>
      <c r="AA101" s="5" t="str">
        <f>IFERROR(_xll.qlRateHelperPillarDate(V101,Trigger),"")</f>
        <v/>
      </c>
      <c r="AB101" s="5" t="e">
        <v>#N/A</v>
      </c>
    </row>
    <row r="102" spans="1:28" x14ac:dyDescent="0.2">
      <c r="A102" s="64" t="s">
        <v>157</v>
      </c>
      <c r="B102" s="65" t="s">
        <v>82</v>
      </c>
      <c r="C102" s="66">
        <v>2</v>
      </c>
      <c r="D102" s="66" t="s">
        <v>8</v>
      </c>
      <c r="E102" s="66" t="s">
        <v>168</v>
      </c>
      <c r="F102" s="67" t="s">
        <v>165</v>
      </c>
      <c r="G102" s="69" t="str">
        <f>Currency&amp;"AM3L"&amp;B102&amp;QuoteSuffix</f>
        <v>USDAM3L5Y_Quote</v>
      </c>
      <c r="H102" s="69" t="str">
        <f>Currency&amp;"FF3L"&amp;B102&amp;QuoteSuffix</f>
        <v>USDFF3L5Y_Quote</v>
      </c>
      <c r="I102" s="70" t="str">
        <f>_xll.qlArithmeticOISRateHelper(,C102,B102,D102,G102,F102,E102,H102,,,TRUE,,Permanent,Trigger,ObjectOverwrite)</f>
        <v>obj_00383#0002</v>
      </c>
      <c r="K102" s="11" t="str">
        <f t="shared" si="13"/>
        <v>BasSw</v>
      </c>
      <c r="L102" s="106" t="str">
        <f t="shared" si="14"/>
        <v>obj_0037a#0002</v>
      </c>
      <c r="M102" s="109" t="str">
        <f>IFERROR(_xll.qlRateHelperQuoteName(L102,Trigger),"--")</f>
        <v>USDAM3L9Y_Quote</v>
      </c>
      <c r="N102" s="110">
        <f>IFERROR(_xll.qlRateHelperQuoteValue($L102,Trigger),"--")</f>
        <v>1.5310000000000001E-2</v>
      </c>
      <c r="O102" s="109" t="b">
        <v>1</v>
      </c>
      <c r="P102" s="106">
        <v>70</v>
      </c>
      <c r="Q102" s="106">
        <v>1</v>
      </c>
      <c r="R102" s="111">
        <f>IFERROR(_xll.qlRateHelperEarliestDate(L102,Trigger),"--")</f>
        <v>42529</v>
      </c>
      <c r="S102" s="111">
        <f>IFERROR(_xll.qlRateHelperPillarDate(L102,Trigger),"--")</f>
        <v>45817</v>
      </c>
      <c r="U102" s="4" t="str">
        <f t="shared" si="15"/>
        <v/>
      </c>
      <c r="V102" s="4" t="e">
        <v>#N/A</v>
      </c>
      <c r="W102" s="4" t="str">
        <f>IFERROR(_xll.qlRateHelperQuoteName(V102,Trigger),"")</f>
        <v/>
      </c>
      <c r="X102" s="76" t="str">
        <f>IFERROR(_xll.qlRateHelperRate(V102,Trigger),"")</f>
        <v/>
      </c>
      <c r="Y102" s="116" t="str">
        <f>IF(ISERROR(_xll.qlSwapRateHelperSpread($V102)),IF(ISERROR(_xll.qlFuturesRateHelperConvexityAdjustment($V102)),"",_xll.qlFuturesRateHelperConvexityAdjustment($V102)),_xll.qlSwapRateHelperSpread($V102))</f>
        <v/>
      </c>
      <c r="Z102" s="5" t="str">
        <f>IFERROR(_xll.qlRateHelperEarliestDate(V102,Trigger),"")</f>
        <v/>
      </c>
      <c r="AA102" s="5" t="str">
        <f>IFERROR(_xll.qlRateHelperPillarDate(V102,Trigger),"")</f>
        <v/>
      </c>
      <c r="AB102" s="5" t="e">
        <v>#N/A</v>
      </c>
    </row>
    <row r="103" spans="1:28" x14ac:dyDescent="0.2">
      <c r="A103" s="64" t="s">
        <v>157</v>
      </c>
      <c r="B103" s="65" t="s">
        <v>83</v>
      </c>
      <c r="C103" s="66">
        <v>2</v>
      </c>
      <c r="D103" s="66" t="s">
        <v>8</v>
      </c>
      <c r="E103" s="66" t="s">
        <v>168</v>
      </c>
      <c r="F103" s="67" t="s">
        <v>165</v>
      </c>
      <c r="G103" s="69" t="str">
        <f>Currency&amp;"AM3L"&amp;B103&amp;QuoteSuffix</f>
        <v>USDAM3L6Y_Quote</v>
      </c>
      <c r="H103" s="69" t="str">
        <f>Currency&amp;"FF3L"&amp;B103&amp;QuoteSuffix</f>
        <v>USDFF3L6Y_Quote</v>
      </c>
      <c r="I103" s="70" t="str">
        <f>_xll.qlArithmeticOISRateHelper(,C103,B103,D103,G103,F103,E103,H103,,,TRUE,,Permanent,Trigger,ObjectOverwrite)</f>
        <v>obj_00372#0002</v>
      </c>
      <c r="K103" s="11" t="str">
        <f t="shared" si="13"/>
        <v>BasSw</v>
      </c>
      <c r="L103" s="106" t="str">
        <f t="shared" si="14"/>
        <v>obj_00377#0002</v>
      </c>
      <c r="M103" s="109" t="str">
        <f>IFERROR(_xll.qlRateHelperQuoteName(L103,Trigger),"--")</f>
        <v>USDAM3L10Y_Quote</v>
      </c>
      <c r="N103" s="110">
        <f>IFERROR(_xll.qlRateHelperQuoteValue($L103,Trigger),"--")</f>
        <v>1.5939999999999999E-2</v>
      </c>
      <c r="O103" s="109" t="b">
        <v>1</v>
      </c>
      <c r="P103" s="106">
        <v>70</v>
      </c>
      <c r="Q103" s="106">
        <v>1</v>
      </c>
      <c r="R103" s="111">
        <f>IFERROR(_xll.qlRateHelperEarliestDate(L103,Trigger),"--")</f>
        <v>42529</v>
      </c>
      <c r="S103" s="111">
        <f>IFERROR(_xll.qlRateHelperPillarDate(L103,Trigger),"--")</f>
        <v>46181</v>
      </c>
      <c r="U103" s="4" t="str">
        <f t="shared" si="15"/>
        <v/>
      </c>
      <c r="V103" s="4" t="e">
        <v>#N/A</v>
      </c>
      <c r="W103" s="4" t="str">
        <f>IFERROR(_xll.qlRateHelperQuoteName(V103,Trigger),"")</f>
        <v/>
      </c>
      <c r="X103" s="76" t="str">
        <f>IFERROR(_xll.qlRateHelperRate(V103,Trigger),"")</f>
        <v/>
      </c>
      <c r="Y103" s="116" t="str">
        <f>IF(ISERROR(_xll.qlSwapRateHelperSpread($V103)),IF(ISERROR(_xll.qlFuturesRateHelperConvexityAdjustment($V103)),"",_xll.qlFuturesRateHelperConvexityAdjustment($V103)),_xll.qlSwapRateHelperSpread($V103))</f>
        <v/>
      </c>
      <c r="Z103" s="5" t="str">
        <f>IFERROR(_xll.qlRateHelperEarliestDate(V103,Trigger),"")</f>
        <v/>
      </c>
      <c r="AA103" s="5" t="str">
        <f>IFERROR(_xll.qlRateHelperPillarDate(V103,Trigger),"")</f>
        <v/>
      </c>
      <c r="AB103" s="5" t="e">
        <v>#N/A</v>
      </c>
    </row>
    <row r="104" spans="1:28" x14ac:dyDescent="0.2">
      <c r="A104" s="64" t="s">
        <v>157</v>
      </c>
      <c r="B104" s="65" t="s">
        <v>84</v>
      </c>
      <c r="C104" s="66">
        <v>2</v>
      </c>
      <c r="D104" s="66" t="s">
        <v>8</v>
      </c>
      <c r="E104" s="66" t="s">
        <v>168</v>
      </c>
      <c r="F104" s="67" t="s">
        <v>165</v>
      </c>
      <c r="G104" s="69" t="str">
        <f>Currency&amp;"AM3L"&amp;B104&amp;QuoteSuffix</f>
        <v>USDAM3L7Y_Quote</v>
      </c>
      <c r="H104" s="69" t="str">
        <f>Currency&amp;"FF3L"&amp;B104&amp;QuoteSuffix</f>
        <v>USDFF3L7Y_Quote</v>
      </c>
      <c r="I104" s="70" t="str">
        <f>_xll.qlArithmeticOISRateHelper(,C104,B104,D104,G104,F104,E104,H104,,,TRUE,,Permanent,Trigger,ObjectOverwrite)</f>
        <v>obj_00381#0002</v>
      </c>
      <c r="K104" s="11" t="str">
        <f t="shared" si="13"/>
        <v>BasSw</v>
      </c>
      <c r="L104" s="106" t="str">
        <f t="shared" si="14"/>
        <v>obj_00373#0002</v>
      </c>
      <c r="M104" s="109" t="str">
        <f>IFERROR(_xll.qlRateHelperQuoteName(L104,Trigger),"--")</f>
        <v>USDAM3L12Y_Quote</v>
      </c>
      <c r="N104" s="110">
        <f>IFERROR(_xll.qlRateHelperQuoteValue($L104,Trigger),"--")</f>
        <v>1.7049999999999999E-2</v>
      </c>
      <c r="O104" s="109" t="b">
        <v>1</v>
      </c>
      <c r="P104" s="106">
        <v>70</v>
      </c>
      <c r="Q104" s="106">
        <v>1</v>
      </c>
      <c r="R104" s="111">
        <f>IFERROR(_xll.qlRateHelperEarliestDate(L104,Trigger),"--")</f>
        <v>42529</v>
      </c>
      <c r="S104" s="111">
        <f>IFERROR(_xll.qlRateHelperPillarDate(L104,Trigger),"--")</f>
        <v>46912</v>
      </c>
      <c r="U104" s="4" t="str">
        <f t="shared" si="15"/>
        <v/>
      </c>
      <c r="V104" s="4" t="e">
        <v>#N/A</v>
      </c>
      <c r="W104" s="4" t="str">
        <f>IFERROR(_xll.qlRateHelperQuoteName(V104,Trigger),"")</f>
        <v/>
      </c>
      <c r="X104" s="76" t="str">
        <f>IFERROR(_xll.qlRateHelperRate(V104,Trigger),"")</f>
        <v/>
      </c>
      <c r="Y104" s="116" t="str">
        <f>IF(ISERROR(_xll.qlSwapRateHelperSpread($V104)),IF(ISERROR(_xll.qlFuturesRateHelperConvexityAdjustment($V104)),"",_xll.qlFuturesRateHelperConvexityAdjustment($V104)),_xll.qlSwapRateHelperSpread($V104))</f>
        <v/>
      </c>
      <c r="Z104" s="5" t="str">
        <f>IFERROR(_xll.qlRateHelperEarliestDate(V104,Trigger),"")</f>
        <v/>
      </c>
      <c r="AA104" s="5" t="str">
        <f>IFERROR(_xll.qlRateHelperPillarDate(V104,Trigger),"")</f>
        <v/>
      </c>
      <c r="AB104" s="5" t="e">
        <v>#N/A</v>
      </c>
    </row>
    <row r="105" spans="1:28" x14ac:dyDescent="0.2">
      <c r="A105" s="64" t="s">
        <v>157</v>
      </c>
      <c r="B105" s="65" t="s">
        <v>85</v>
      </c>
      <c r="C105" s="66">
        <v>2</v>
      </c>
      <c r="D105" s="66" t="s">
        <v>8</v>
      </c>
      <c r="E105" s="66" t="s">
        <v>168</v>
      </c>
      <c r="F105" s="67" t="s">
        <v>165</v>
      </c>
      <c r="G105" s="69" t="str">
        <f>Currency&amp;"AM3L"&amp;B105&amp;QuoteSuffix</f>
        <v>USDAM3L8Y_Quote</v>
      </c>
      <c r="H105" s="69" t="str">
        <f>Currency&amp;"FF3L"&amp;B105&amp;QuoteSuffix</f>
        <v>USDFF3L8Y_Quote</v>
      </c>
      <c r="I105" s="70" t="str">
        <f>_xll.qlArithmeticOISRateHelper(,C105,B105,D105,G105,F105,E105,H105,,,TRUE,,Permanent,Trigger,ObjectOverwrite)</f>
        <v>obj_0037d#0002</v>
      </c>
      <c r="K105" s="11" t="str">
        <f t="shared" si="13"/>
        <v>BasSw</v>
      </c>
      <c r="L105" s="106" t="str">
        <f t="shared" si="14"/>
        <v>obj_00371#0002</v>
      </c>
      <c r="M105" s="109" t="str">
        <f>IFERROR(_xll.qlRateHelperQuoteName(L105,Trigger),"--")</f>
        <v>USDAM3L15Y_Quote</v>
      </c>
      <c r="N105" s="110">
        <f>IFERROR(_xll.qlRateHelperQuoteValue($L105,Trigger),"--")</f>
        <v>1.8269999999999998E-2</v>
      </c>
      <c r="O105" s="109" t="b">
        <v>1</v>
      </c>
      <c r="P105" s="106">
        <v>70</v>
      </c>
      <c r="Q105" s="106">
        <v>1</v>
      </c>
      <c r="R105" s="111">
        <f>IFERROR(_xll.qlRateHelperEarliestDate(L105,Trigger),"--")</f>
        <v>42529</v>
      </c>
      <c r="S105" s="111">
        <f>IFERROR(_xll.qlRateHelperPillarDate(L105,Trigger),"--")</f>
        <v>48008</v>
      </c>
      <c r="U105" s="4" t="str">
        <f t="shared" si="15"/>
        <v/>
      </c>
      <c r="V105" s="4" t="e">
        <v>#N/A</v>
      </c>
      <c r="W105" s="4" t="str">
        <f>IFERROR(_xll.qlRateHelperQuoteName(V105,Trigger),"")</f>
        <v/>
      </c>
      <c r="X105" s="76" t="str">
        <f>IFERROR(_xll.qlRateHelperRate(V105,Trigger),"")</f>
        <v/>
      </c>
      <c r="Y105" s="116" t="str">
        <f>IF(ISERROR(_xll.qlSwapRateHelperSpread($V105)),IF(ISERROR(_xll.qlFuturesRateHelperConvexityAdjustment($V105)),"",_xll.qlFuturesRateHelperConvexityAdjustment($V105)),_xll.qlSwapRateHelperSpread($V105))</f>
        <v/>
      </c>
      <c r="Z105" s="5" t="str">
        <f>IFERROR(_xll.qlRateHelperEarliestDate(V105,Trigger),"")</f>
        <v/>
      </c>
      <c r="AA105" s="5" t="str">
        <f>IFERROR(_xll.qlRateHelperPillarDate(V105,Trigger),"")</f>
        <v/>
      </c>
      <c r="AB105" s="5" t="e">
        <v>#N/A</v>
      </c>
    </row>
    <row r="106" spans="1:28" x14ac:dyDescent="0.2">
      <c r="A106" s="64" t="s">
        <v>157</v>
      </c>
      <c r="B106" s="65" t="s">
        <v>86</v>
      </c>
      <c r="C106" s="66">
        <v>2</v>
      </c>
      <c r="D106" s="66" t="s">
        <v>8</v>
      </c>
      <c r="E106" s="66" t="s">
        <v>168</v>
      </c>
      <c r="F106" s="67" t="s">
        <v>165</v>
      </c>
      <c r="G106" s="69" t="str">
        <f>Currency&amp;"AM3L"&amp;B106&amp;QuoteSuffix</f>
        <v>USDAM3L9Y_Quote</v>
      </c>
      <c r="H106" s="69" t="str">
        <f>Currency&amp;"FF3L"&amp;B106&amp;QuoteSuffix</f>
        <v>USDFF3L9Y_Quote</v>
      </c>
      <c r="I106" s="70" t="str">
        <f>_xll.qlArithmeticOISRateHelper(,C106,B106,D106,G106,F106,E106,H106,,,TRUE,,Permanent,Trigger,ObjectOverwrite)</f>
        <v>obj_0037a#0002</v>
      </c>
      <c r="K106" s="11" t="str">
        <f t="shared" si="13"/>
        <v>BasSw</v>
      </c>
      <c r="L106" s="106" t="str">
        <f t="shared" si="14"/>
        <v>obj_00382#0002</v>
      </c>
      <c r="M106" s="109" t="str">
        <f>IFERROR(_xll.qlRateHelperQuoteName(L106,Trigger),"--")</f>
        <v>USDAM3L20Y_Quote</v>
      </c>
      <c r="N106" s="110">
        <f>IFERROR(_xll.qlRateHelperQuoteValue($L106,Trigger),"--")</f>
        <v>1.9539999999999998E-2</v>
      </c>
      <c r="O106" s="109" t="b">
        <v>1</v>
      </c>
      <c r="P106" s="106">
        <v>70</v>
      </c>
      <c r="Q106" s="106">
        <v>1</v>
      </c>
      <c r="R106" s="111">
        <f>IFERROR(_xll.qlRateHelperEarliestDate(L106,Trigger),"--")</f>
        <v>42529</v>
      </c>
      <c r="S106" s="111">
        <f>IFERROR(_xll.qlRateHelperPillarDate(L106,Trigger),"--")</f>
        <v>49835</v>
      </c>
      <c r="U106" s="4" t="str">
        <f t="shared" si="15"/>
        <v/>
      </c>
      <c r="V106" s="4" t="e">
        <v>#N/A</v>
      </c>
      <c r="W106" s="4" t="str">
        <f>IFERROR(_xll.qlRateHelperQuoteName(V106,Trigger),"")</f>
        <v/>
      </c>
      <c r="X106" s="76" t="str">
        <f>IFERROR(_xll.qlRateHelperRate(V106,Trigger),"")</f>
        <v/>
      </c>
      <c r="Y106" s="116" t="str">
        <f>IF(ISERROR(_xll.qlSwapRateHelperSpread($V106)),IF(ISERROR(_xll.qlFuturesRateHelperConvexityAdjustment($V106)),"",_xll.qlFuturesRateHelperConvexityAdjustment($V106)),_xll.qlSwapRateHelperSpread($V106))</f>
        <v/>
      </c>
      <c r="Z106" s="5" t="str">
        <f>IFERROR(_xll.qlRateHelperEarliestDate(V106,Trigger),"")</f>
        <v/>
      </c>
      <c r="AA106" s="5" t="str">
        <f>IFERROR(_xll.qlRateHelperPillarDate(V106,Trigger),"")</f>
        <v/>
      </c>
      <c r="AB106" s="5" t="e">
        <v>#N/A</v>
      </c>
    </row>
    <row r="107" spans="1:28" x14ac:dyDescent="0.2">
      <c r="A107" s="64" t="s">
        <v>157</v>
      </c>
      <c r="B107" s="65" t="s">
        <v>87</v>
      </c>
      <c r="C107" s="66">
        <v>2</v>
      </c>
      <c r="D107" s="66" t="s">
        <v>8</v>
      </c>
      <c r="E107" s="66" t="s">
        <v>168</v>
      </c>
      <c r="F107" s="67" t="s">
        <v>165</v>
      </c>
      <c r="G107" s="69" t="str">
        <f>Currency&amp;"AM3L"&amp;B107&amp;QuoteSuffix</f>
        <v>USDAM3L10Y_Quote</v>
      </c>
      <c r="H107" s="69" t="str">
        <f>Currency&amp;"FF3L"&amp;B107&amp;QuoteSuffix</f>
        <v>USDFF3L10Y_Quote</v>
      </c>
      <c r="I107" s="70" t="str">
        <f>_xll.qlArithmeticOISRateHelper(,C107,B107,D107,G107,F107,E107,H107,,,TRUE,,Permanent,Trigger,ObjectOverwrite)</f>
        <v>obj_00377#0002</v>
      </c>
      <c r="K107" s="11" t="str">
        <f t="shared" si="13"/>
        <v>BasSw</v>
      </c>
      <c r="L107" s="106" t="str">
        <f t="shared" si="14"/>
        <v>obj_00386#0002</v>
      </c>
      <c r="M107" s="109" t="str">
        <f>IFERROR(_xll.qlRateHelperQuoteName(L107,Trigger),"--")</f>
        <v>USDAM3L25Y_Quote</v>
      </c>
      <c r="N107" s="110">
        <f>IFERROR(_xll.qlRateHelperQuoteValue($L107,Trigger),"--")</f>
        <v>2.0180000000000003E-2</v>
      </c>
      <c r="O107" s="109" t="b">
        <v>1</v>
      </c>
      <c r="P107" s="106">
        <v>70</v>
      </c>
      <c r="Q107" s="106">
        <v>1</v>
      </c>
      <c r="R107" s="111">
        <f>IFERROR(_xll.qlRateHelperEarliestDate(L107,Trigger),"--")</f>
        <v>42529</v>
      </c>
      <c r="S107" s="111">
        <f>IFERROR(_xll.qlRateHelperPillarDate(L107,Trigger),"--")</f>
        <v>51662</v>
      </c>
      <c r="U107" s="4" t="str">
        <f t="shared" si="15"/>
        <v/>
      </c>
      <c r="V107" s="4" t="e">
        <v>#N/A</v>
      </c>
      <c r="W107" s="4" t="str">
        <f>IFERROR(_xll.qlRateHelperQuoteName(V107,Trigger),"")</f>
        <v/>
      </c>
      <c r="X107" s="76" t="str">
        <f>IFERROR(_xll.qlRateHelperRate(V107,Trigger),"")</f>
        <v/>
      </c>
      <c r="Y107" s="116" t="str">
        <f>IF(ISERROR(_xll.qlSwapRateHelperSpread($V107)),IF(ISERROR(_xll.qlFuturesRateHelperConvexityAdjustment($V107)),"",_xll.qlFuturesRateHelperConvexityAdjustment($V107)),_xll.qlSwapRateHelperSpread($V107))</f>
        <v/>
      </c>
      <c r="Z107" s="5" t="str">
        <f>IFERROR(_xll.qlRateHelperEarliestDate(V107,Trigger),"")</f>
        <v/>
      </c>
      <c r="AA107" s="5" t="str">
        <f>IFERROR(_xll.qlRateHelperPillarDate(V107,Trigger),"")</f>
        <v/>
      </c>
      <c r="AB107" s="5" t="e">
        <v>#N/A</v>
      </c>
    </row>
    <row r="108" spans="1:28" x14ac:dyDescent="0.2">
      <c r="A108" s="64" t="s">
        <v>157</v>
      </c>
      <c r="B108" s="65" t="s">
        <v>88</v>
      </c>
      <c r="C108" s="66">
        <v>2</v>
      </c>
      <c r="D108" s="66" t="s">
        <v>8</v>
      </c>
      <c r="E108" s="66" t="s">
        <v>168</v>
      </c>
      <c r="F108" s="67" t="s">
        <v>165</v>
      </c>
      <c r="G108" s="69" t="str">
        <f>Currency&amp;"AM3L"&amp;B108&amp;QuoteSuffix</f>
        <v>USDAM3L12Y_Quote</v>
      </c>
      <c r="H108" s="69" t="str">
        <f>Currency&amp;"FF3L"&amp;B108&amp;QuoteSuffix</f>
        <v>USDFF3L12Y_Quote</v>
      </c>
      <c r="I108" s="70" t="str">
        <f>_xll.qlArithmeticOISRateHelper(,C108,B108,D108,G108,F108,E108,H108,,,TRUE,,Permanent,Trigger,ObjectOverwrite)</f>
        <v>obj_00373#0002</v>
      </c>
      <c r="K108" s="11" t="str">
        <f t="shared" si="13"/>
        <v>BasSw</v>
      </c>
      <c r="L108" s="106" t="str">
        <f t="shared" si="14"/>
        <v>--</v>
      </c>
      <c r="M108" s="109" t="str">
        <f>IFERROR(_xll.qlRateHelperQuoteName(L108,Trigger),"--")</f>
        <v>--</v>
      </c>
      <c r="N108" s="110" t="str">
        <f>IFERROR(_xll.qlRateHelperQuoteValue($L108,Trigger),"--")</f>
        <v>--</v>
      </c>
      <c r="O108" s="109" t="b">
        <v>0</v>
      </c>
      <c r="P108" s="106">
        <v>70</v>
      </c>
      <c r="Q108" s="106">
        <v>1</v>
      </c>
      <c r="R108" s="111" t="str">
        <f>IFERROR(_xll.qlRateHelperEarliestDate(L108,Trigger),"--")</f>
        <v>--</v>
      </c>
      <c r="S108" s="111" t="str">
        <f>IFERROR(_xll.qlRateHelperPillarDate(L108,Trigger),"--")</f>
        <v>--</v>
      </c>
      <c r="U108" s="4" t="str">
        <f t="shared" si="15"/>
        <v/>
      </c>
      <c r="V108" s="4" t="e">
        <v>#N/A</v>
      </c>
      <c r="W108" s="4" t="str">
        <f>IFERROR(_xll.qlRateHelperQuoteName(V108,Trigger),"")</f>
        <v/>
      </c>
      <c r="X108" s="76" t="str">
        <f>IFERROR(_xll.qlRateHelperRate(V108,Trigger),"")</f>
        <v/>
      </c>
      <c r="Y108" s="116" t="str">
        <f>IF(ISERROR(_xll.qlSwapRateHelperSpread($V108)),IF(ISERROR(_xll.qlFuturesRateHelperConvexityAdjustment($V108)),"",_xll.qlFuturesRateHelperConvexityAdjustment($V108)),_xll.qlSwapRateHelperSpread($V108))</f>
        <v/>
      </c>
      <c r="Z108" s="5" t="str">
        <f>IFERROR(_xll.qlRateHelperEarliestDate(V108,Trigger),"")</f>
        <v/>
      </c>
      <c r="AA108" s="5" t="str">
        <f>IFERROR(_xll.qlRateHelperPillarDate(V108,Trigger),"")</f>
        <v/>
      </c>
      <c r="AB108" s="5" t="e">
        <v>#N/A</v>
      </c>
    </row>
    <row r="109" spans="1:28" x14ac:dyDescent="0.2">
      <c r="A109" s="64" t="s">
        <v>157</v>
      </c>
      <c r="B109" s="65" t="s">
        <v>89</v>
      </c>
      <c r="C109" s="66">
        <v>2</v>
      </c>
      <c r="D109" s="66" t="s">
        <v>8</v>
      </c>
      <c r="E109" s="66" t="s">
        <v>168</v>
      </c>
      <c r="F109" s="67" t="s">
        <v>165</v>
      </c>
      <c r="G109" s="69" t="str">
        <f>Currency&amp;"AM3L"&amp;B109&amp;QuoteSuffix</f>
        <v>USDAM3L15Y_Quote</v>
      </c>
      <c r="H109" s="69" t="str">
        <f>Currency&amp;"FF3L"&amp;B109&amp;QuoteSuffix</f>
        <v>USDFF3L15Y_Quote</v>
      </c>
      <c r="I109" s="70" t="str">
        <f>_xll.qlArithmeticOISRateHelper(,C109,B109,D109,G109,F109,E109,H109,,,TRUE,,Permanent,Trigger,ObjectOverwrite)</f>
        <v>obj_00371#0002</v>
      </c>
      <c r="K109" s="11" t="str">
        <f t="shared" si="13"/>
        <v>BasSw</v>
      </c>
      <c r="L109" s="106" t="str">
        <f t="shared" si="14"/>
        <v>obj_0037c#0002</v>
      </c>
      <c r="M109" s="109" t="str">
        <f>IFERROR(_xll.qlRateHelperQuoteName(L109,Trigger),"--")</f>
        <v>USDAM3L30Y_Quote</v>
      </c>
      <c r="N109" s="110">
        <f>IFERROR(_xll.qlRateHelperQuoteValue($L109,Trigger),"--")</f>
        <v>2.0550000000000002E-2</v>
      </c>
      <c r="O109" s="109" t="b">
        <v>1</v>
      </c>
      <c r="P109" s="106">
        <v>70</v>
      </c>
      <c r="Q109" s="106">
        <v>1</v>
      </c>
      <c r="R109" s="111">
        <f>IFERROR(_xll.qlRateHelperEarliestDate(L109,Trigger),"--")</f>
        <v>42529</v>
      </c>
      <c r="S109" s="111">
        <f>IFERROR(_xll.qlRateHelperPillarDate(L109,Trigger),"--")</f>
        <v>53486</v>
      </c>
      <c r="U109" s="4" t="str">
        <f t="shared" si="15"/>
        <v/>
      </c>
      <c r="V109" s="4" t="e">
        <v>#N/A</v>
      </c>
      <c r="W109" s="4" t="str">
        <f>IFERROR(_xll.qlRateHelperQuoteName(V109,Trigger),"")</f>
        <v/>
      </c>
      <c r="X109" s="76" t="str">
        <f>IFERROR(_xll.qlRateHelperRate(V109,Trigger),"")</f>
        <v/>
      </c>
      <c r="Y109" s="116" t="str">
        <f>IF(ISERROR(_xll.qlSwapRateHelperSpread($V109)),IF(ISERROR(_xll.qlFuturesRateHelperConvexityAdjustment($V109)),"",_xll.qlFuturesRateHelperConvexityAdjustment($V109)),_xll.qlSwapRateHelperSpread($V109))</f>
        <v/>
      </c>
      <c r="Z109" s="5" t="str">
        <f>IFERROR(_xll.qlRateHelperEarliestDate(V109,Trigger),"")</f>
        <v/>
      </c>
      <c r="AA109" s="5" t="str">
        <f>IFERROR(_xll.qlRateHelperPillarDate(V109,Trigger),"")</f>
        <v/>
      </c>
      <c r="AB109" s="5" t="e">
        <v>#N/A</v>
      </c>
    </row>
    <row r="110" spans="1:28" x14ac:dyDescent="0.2">
      <c r="A110" s="64" t="s">
        <v>157</v>
      </c>
      <c r="B110" s="65" t="s">
        <v>90</v>
      </c>
      <c r="C110" s="66">
        <v>2</v>
      </c>
      <c r="D110" s="66" t="s">
        <v>8</v>
      </c>
      <c r="E110" s="66" t="s">
        <v>168</v>
      </c>
      <c r="F110" s="67" t="s">
        <v>165</v>
      </c>
      <c r="G110" s="69" t="str">
        <f>Currency&amp;"AM3L"&amp;B110&amp;QuoteSuffix</f>
        <v>USDAM3L20Y_Quote</v>
      </c>
      <c r="H110" s="69" t="str">
        <f>Currency&amp;"FF3L"&amp;B110&amp;QuoteSuffix</f>
        <v>USDFF3L20Y_Quote</v>
      </c>
      <c r="I110" s="70" t="str">
        <f>_xll.qlArithmeticOISRateHelper(,C110,B110,D110,G110,F110,E110,H110,,,TRUE,,Permanent,Trigger,ObjectOverwrite)</f>
        <v>obj_00382#0002</v>
      </c>
      <c r="K110" s="11" t="str">
        <f t="shared" si="13"/>
        <v>BasSw</v>
      </c>
      <c r="L110" s="106" t="str">
        <f t="shared" si="14"/>
        <v>--</v>
      </c>
      <c r="M110" s="109" t="str">
        <f>IFERROR(_xll.qlRateHelperQuoteName(L110,Trigger),"--")</f>
        <v>--</v>
      </c>
      <c r="N110" s="110" t="str">
        <f>IFERROR(_xll.qlRateHelperQuoteValue($L110,Trigger),"--")</f>
        <v>--</v>
      </c>
      <c r="O110" s="109" t="b">
        <v>0</v>
      </c>
      <c r="P110" s="106">
        <v>70</v>
      </c>
      <c r="Q110" s="106">
        <v>1</v>
      </c>
      <c r="R110" s="111" t="str">
        <f>IFERROR(_xll.qlRateHelperEarliestDate(L110,Trigger),"--")</f>
        <v>--</v>
      </c>
      <c r="S110" s="111" t="str">
        <f>IFERROR(_xll.qlRateHelperPillarDate(L110,Trigger),"--")</f>
        <v>--</v>
      </c>
      <c r="U110" s="4" t="str">
        <f t="shared" si="15"/>
        <v/>
      </c>
      <c r="V110" s="4" t="e">
        <v>#N/A</v>
      </c>
      <c r="W110" s="4" t="str">
        <f>IFERROR(_xll.qlRateHelperQuoteName(V110,Trigger),"")</f>
        <v/>
      </c>
      <c r="X110" s="76" t="str">
        <f>IFERROR(_xll.qlRateHelperRate(V110,Trigger),"")</f>
        <v/>
      </c>
      <c r="Y110" s="116" t="str">
        <f>IF(ISERROR(_xll.qlSwapRateHelperSpread($V110)),IF(ISERROR(_xll.qlFuturesRateHelperConvexityAdjustment($V110)),"",_xll.qlFuturesRateHelperConvexityAdjustment($V110)),_xll.qlSwapRateHelperSpread($V110))</f>
        <v/>
      </c>
      <c r="Z110" s="5" t="str">
        <f>IFERROR(_xll.qlRateHelperEarliestDate(V110,Trigger),"")</f>
        <v/>
      </c>
      <c r="AA110" s="5" t="str">
        <f>IFERROR(_xll.qlRateHelperPillarDate(V110,Trigger),"")</f>
        <v/>
      </c>
      <c r="AB110" s="5" t="e">
        <v>#N/A</v>
      </c>
    </row>
    <row r="111" spans="1:28" x14ac:dyDescent="0.2">
      <c r="A111" s="64" t="s">
        <v>157</v>
      </c>
      <c r="B111" s="65" t="s">
        <v>91</v>
      </c>
      <c r="C111" s="66">
        <v>2</v>
      </c>
      <c r="D111" s="66" t="s">
        <v>8</v>
      </c>
      <c r="E111" s="66" t="s">
        <v>168</v>
      </c>
      <c r="F111" s="67" t="s">
        <v>165</v>
      </c>
      <c r="G111" s="69" t="str">
        <f>Currency&amp;"AM3L"&amp;B111&amp;QuoteSuffix</f>
        <v>USDAM3L25Y_Quote</v>
      </c>
      <c r="H111" s="69" t="str">
        <f>Currency&amp;"FF3L"&amp;B111&amp;QuoteSuffix</f>
        <v>USDFF3L25Y_Quote</v>
      </c>
      <c r="I111" s="70" t="str">
        <f>_xll.qlArithmeticOISRateHelper(,C111,B111,D111,G111,F111,E111,H111,,,TRUE,,Permanent,Trigger,ObjectOverwrite)</f>
        <v>obj_00386#0002</v>
      </c>
      <c r="K111" s="11" t="str">
        <f t="shared" si="13"/>
        <v>BasSw</v>
      </c>
      <c r="L111" s="106" t="str">
        <f t="shared" si="14"/>
        <v>--</v>
      </c>
      <c r="M111" s="109" t="str">
        <f>IFERROR(_xll.qlRateHelperQuoteName(L111,Trigger),"--")</f>
        <v>--</v>
      </c>
      <c r="N111" s="110" t="str">
        <f>IFERROR(_xll.qlRateHelperQuoteValue($L111,Trigger),"--")</f>
        <v>--</v>
      </c>
      <c r="O111" s="109" t="b">
        <v>0</v>
      </c>
      <c r="P111" s="106">
        <v>70</v>
      </c>
      <c r="Q111" s="106">
        <v>1</v>
      </c>
      <c r="R111" s="111" t="str">
        <f>IFERROR(_xll.qlRateHelperEarliestDate(L111,Trigger),"--")</f>
        <v>--</v>
      </c>
      <c r="S111" s="111" t="str">
        <f>IFERROR(_xll.qlRateHelperPillarDate(L111,Trigger),"--")</f>
        <v>--</v>
      </c>
      <c r="U111" s="4" t="str">
        <f t="shared" si="15"/>
        <v/>
      </c>
      <c r="V111" s="4" t="e">
        <v>#N/A</v>
      </c>
      <c r="W111" s="4" t="str">
        <f>IFERROR(_xll.qlRateHelperQuoteName(V111,Trigger),"")</f>
        <v/>
      </c>
      <c r="X111" s="76" t="str">
        <f>IFERROR(_xll.qlRateHelperRate(V111,Trigger),"")</f>
        <v/>
      </c>
      <c r="Y111" s="116" t="str">
        <f>IF(ISERROR(_xll.qlSwapRateHelperSpread($V111)),IF(ISERROR(_xll.qlFuturesRateHelperConvexityAdjustment($V111)),"",_xll.qlFuturesRateHelperConvexityAdjustment($V111)),_xll.qlSwapRateHelperSpread($V111))</f>
        <v/>
      </c>
      <c r="Z111" s="5" t="str">
        <f>IFERROR(_xll.qlRateHelperEarliestDate(V111,Trigger),"")</f>
        <v/>
      </c>
      <c r="AA111" s="5" t="str">
        <f>IFERROR(_xll.qlRateHelperPillarDate(V111,Trigger),"")</f>
        <v/>
      </c>
      <c r="AB111" s="5" t="e">
        <v>#N/A</v>
      </c>
    </row>
    <row r="112" spans="1:28" x14ac:dyDescent="0.2">
      <c r="A112" s="64" t="s">
        <v>157</v>
      </c>
      <c r="B112" s="65" t="s">
        <v>92</v>
      </c>
      <c r="C112" s="66">
        <v>2</v>
      </c>
      <c r="D112" s="66" t="s">
        <v>8</v>
      </c>
      <c r="E112" s="66" t="s">
        <v>168</v>
      </c>
      <c r="F112" s="67" t="s">
        <v>165</v>
      </c>
      <c r="G112" s="69" t="str">
        <f>Currency&amp;"AM3L"&amp;B112&amp;QuoteSuffix</f>
        <v>USDAM3L27Y_Quote</v>
      </c>
      <c r="H112" s="69" t="str">
        <f>Currency&amp;"FF3L"&amp;B112&amp;QuoteSuffix</f>
        <v>USDFF3L27Y_Quote</v>
      </c>
      <c r="I112" s="70"/>
      <c r="K112" s="11" t="str">
        <f t="shared" si="13"/>
        <v>BasSw</v>
      </c>
      <c r="L112" s="106" t="str">
        <f t="shared" si="14"/>
        <v>--</v>
      </c>
      <c r="M112" s="109" t="str">
        <f>IFERROR(_xll.qlRateHelperQuoteName(L112,Trigger),"--")</f>
        <v>--</v>
      </c>
      <c r="N112" s="110" t="str">
        <f>IFERROR(_xll.qlRateHelperQuoteValue($L112,Trigger),"--")</f>
        <v>--</v>
      </c>
      <c r="O112" s="109" t="b">
        <v>0</v>
      </c>
      <c r="P112" s="106">
        <v>70</v>
      </c>
      <c r="Q112" s="106">
        <v>1</v>
      </c>
      <c r="R112" s="111" t="str">
        <f>IFERROR(_xll.qlRateHelperEarliestDate(L112,Trigger),"--")</f>
        <v>--</v>
      </c>
      <c r="S112" s="111" t="str">
        <f>IFERROR(_xll.qlRateHelperPillarDate(L112,Trigger),"--")</f>
        <v>--</v>
      </c>
      <c r="U112" s="4" t="str">
        <f t="shared" si="15"/>
        <v/>
      </c>
      <c r="V112" s="4" t="e">
        <v>#N/A</v>
      </c>
      <c r="W112" s="4" t="str">
        <f>IFERROR(_xll.qlRateHelperQuoteName(V112,Trigger),"")</f>
        <v/>
      </c>
      <c r="X112" s="76" t="str">
        <f>IFERROR(_xll.qlRateHelperRate(V112,Trigger),"")</f>
        <v/>
      </c>
      <c r="Y112" s="116" t="str">
        <f>IF(ISERROR(_xll.qlSwapRateHelperSpread($V112)),IF(ISERROR(_xll.qlFuturesRateHelperConvexityAdjustment($V112)),"",_xll.qlFuturesRateHelperConvexityAdjustment($V112)),_xll.qlSwapRateHelperSpread($V112))</f>
        <v/>
      </c>
      <c r="Z112" s="5" t="str">
        <f>IFERROR(_xll.qlRateHelperEarliestDate(V112,Trigger),"")</f>
        <v/>
      </c>
      <c r="AA112" s="5" t="str">
        <f>IFERROR(_xll.qlRateHelperPillarDate(V112,Trigger),"")</f>
        <v/>
      </c>
      <c r="AB112" s="5" t="e">
        <v>#N/A</v>
      </c>
    </row>
    <row r="113" spans="1:28" x14ac:dyDescent="0.2">
      <c r="A113" s="64" t="s">
        <v>157</v>
      </c>
      <c r="B113" s="65" t="s">
        <v>93</v>
      </c>
      <c r="C113" s="66">
        <v>2</v>
      </c>
      <c r="D113" s="66" t="s">
        <v>8</v>
      </c>
      <c r="E113" s="66" t="s">
        <v>168</v>
      </c>
      <c r="F113" s="67" t="s">
        <v>165</v>
      </c>
      <c r="G113" s="69" t="str">
        <f>Currency&amp;"AM3L"&amp;B113&amp;QuoteSuffix</f>
        <v>USDAM3L30Y_Quote</v>
      </c>
      <c r="H113" s="69" t="str">
        <f>Currency&amp;"FF3L"&amp;B113&amp;QuoteSuffix</f>
        <v>USDFF3L30Y_Quote</v>
      </c>
      <c r="I113" s="70" t="str">
        <f>_xll.qlArithmeticOISRateHelper(,C113,B113,D113,G113,F113,E113,H113,,,TRUE,,Permanent,Trigger,ObjectOverwrite)</f>
        <v>obj_0037c#0002</v>
      </c>
      <c r="K113" s="12" t="str">
        <f t="shared" si="13"/>
        <v>BasSw</v>
      </c>
      <c r="L113" s="107" t="str">
        <f t="shared" si="14"/>
        <v>--</v>
      </c>
      <c r="M113" s="112" t="str">
        <f>IFERROR(_xll.qlRateHelperQuoteName(L113,Trigger),"--")</f>
        <v>--</v>
      </c>
      <c r="N113" s="113" t="str">
        <f>IFERROR(_xll.qlRateHelperQuoteValue($L113,Trigger),"--")</f>
        <v>--</v>
      </c>
      <c r="O113" s="112" t="b">
        <v>0</v>
      </c>
      <c r="P113" s="107">
        <v>70</v>
      </c>
      <c r="Q113" s="107">
        <v>1</v>
      </c>
      <c r="R113" s="114" t="str">
        <f>IFERROR(_xll.qlRateHelperEarliestDate(L113,Trigger),"--")</f>
        <v>--</v>
      </c>
      <c r="S113" s="114" t="str">
        <f>IFERROR(_xll.qlRateHelperPillarDate(L113,Trigger),"--")</f>
        <v>--</v>
      </c>
      <c r="U113" s="6" t="str">
        <f t="shared" si="15"/>
        <v/>
      </c>
      <c r="V113" s="6" t="e">
        <v>#N/A</v>
      </c>
      <c r="W113" s="6" t="str">
        <f>IFERROR(_xll.qlRateHelperQuoteName(V113,Trigger),"")</f>
        <v/>
      </c>
      <c r="X113" s="86" t="str">
        <f>IFERROR(_xll.qlRateHelperRate(V113,Trigger),"")</f>
        <v/>
      </c>
      <c r="Y113" s="117" t="str">
        <f>IF(ISERROR(_xll.qlSwapRateHelperSpread($V113)),IF(ISERROR(_xll.qlFuturesRateHelperConvexityAdjustment($V113)),"",_xll.qlFuturesRateHelperConvexityAdjustment($V113)),_xll.qlSwapRateHelperSpread($V113))</f>
        <v/>
      </c>
      <c r="Z113" s="13" t="str">
        <f>IFERROR(_xll.qlRateHelperEarliestDate(V113,Trigger),"")</f>
        <v/>
      </c>
      <c r="AA113" s="13" t="str">
        <f>IFERROR(_xll.qlRateHelperPillarDate(V113,Trigger),"")</f>
        <v/>
      </c>
      <c r="AB113" s="13" t="e">
        <v>#N/A</v>
      </c>
    </row>
    <row r="114" spans="1:28" x14ac:dyDescent="0.2">
      <c r="A114" s="64" t="s">
        <v>157</v>
      </c>
      <c r="B114" s="65" t="s">
        <v>94</v>
      </c>
      <c r="C114" s="66">
        <v>2</v>
      </c>
      <c r="D114" s="66" t="s">
        <v>8</v>
      </c>
      <c r="E114" s="66" t="s">
        <v>168</v>
      </c>
      <c r="F114" s="67" t="s">
        <v>165</v>
      </c>
      <c r="G114" s="69" t="str">
        <f>Currency&amp;"AM3L"&amp;B114&amp;QuoteSuffix</f>
        <v>USDAM3L35Y_Quote</v>
      </c>
      <c r="H114" s="69" t="str">
        <f>Currency&amp;"FF3L"&amp;B114&amp;QuoteSuffix</f>
        <v>USDFF3L35Y_Quote</v>
      </c>
      <c r="I114" s="70"/>
    </row>
    <row r="115" spans="1:28" x14ac:dyDescent="0.2">
      <c r="A115" s="64" t="s">
        <v>157</v>
      </c>
      <c r="B115" s="65" t="s">
        <v>95</v>
      </c>
      <c r="C115" s="66">
        <v>2</v>
      </c>
      <c r="D115" s="66" t="s">
        <v>8</v>
      </c>
      <c r="E115" s="66" t="s">
        <v>168</v>
      </c>
      <c r="F115" s="67" t="s">
        <v>165</v>
      </c>
      <c r="G115" s="69" t="str">
        <f>Currency&amp;"AM3L"&amp;B115&amp;QuoteSuffix</f>
        <v>USDAM3L40Y_Quote</v>
      </c>
      <c r="H115" s="69" t="str">
        <f>Currency&amp;"FF3L"&amp;B115&amp;QuoteSuffix</f>
        <v>USDFF3L40Y_Quote</v>
      </c>
      <c r="I115" s="70"/>
    </row>
    <row r="116" spans="1:28" x14ac:dyDescent="0.2">
      <c r="A116" s="64" t="s">
        <v>157</v>
      </c>
      <c r="B116" s="65" t="s">
        <v>96</v>
      </c>
      <c r="C116" s="66">
        <v>2</v>
      </c>
      <c r="D116" s="66" t="s">
        <v>8</v>
      </c>
      <c r="E116" s="66" t="s">
        <v>168</v>
      </c>
      <c r="F116" s="67" t="s">
        <v>165</v>
      </c>
      <c r="G116" s="69" t="str">
        <f>Currency&amp;"AM3L"&amp;B116&amp;QuoteSuffix</f>
        <v>USDAM3L45Y_Quote</v>
      </c>
      <c r="H116" s="69" t="str">
        <f>Currency&amp;"FF3L"&amp;B116&amp;QuoteSuffix</f>
        <v>USDFF3L45Y_Quote</v>
      </c>
      <c r="I116" s="70"/>
    </row>
    <row r="117" spans="1:28" x14ac:dyDescent="0.2">
      <c r="A117" s="1" t="s">
        <v>157</v>
      </c>
      <c r="B117" s="9" t="s">
        <v>97</v>
      </c>
      <c r="C117" s="7">
        <v>2</v>
      </c>
      <c r="D117" s="7" t="s">
        <v>8</v>
      </c>
      <c r="E117" s="7" t="s">
        <v>168</v>
      </c>
      <c r="F117" s="8" t="s">
        <v>165</v>
      </c>
      <c r="G117" s="2" t="str">
        <f>Currency&amp;"AM3L"&amp;B117&amp;QuoteSuffix</f>
        <v>USDAM3L50Y_Quote</v>
      </c>
      <c r="H117" s="2" t="str">
        <f>Currency&amp;"FF3L"&amp;B117&amp;QuoteSuffix</f>
        <v>USDFF3L50Y_Quote</v>
      </c>
      <c r="I117" s="3"/>
    </row>
  </sheetData>
  <dataValidations count="1">
    <dataValidation type="list" allowBlank="1" showInputMessage="1" showErrorMessage="1" sqref="D64:E117">
      <formula1>"Annual,Semiannual,EveryFourthMonth,Quarterly,Bimonthly,Monthly,Biweekly,Weekly,Daily,Once,NoFrequency"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88">_xll.qlPiecewiseYieldCurveData(YieldCurve_3M,Trigger)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obj_0029f</v>
      </c>
      <c r="X3" s="4" t="str">
        <f>IFERROR(_xll.qlRateHelperQuoteName(W3,Trigger),"")</f>
        <v>USD1MD_SYNTH3M_Quote</v>
      </c>
      <c r="Y3" s="76">
        <f>IFERROR(_xll.qlRateHelperRate(W3,Trigger),"")</f>
        <v>6.3109999999999998E-3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42529</v>
      </c>
      <c r="AB3" s="5">
        <f>IFERROR(_xll.qlRateHelperPillarDate(W3,Trigger),"")</f>
        <v>42559</v>
      </c>
      <c r="AC3" s="84">
        <v>0.99947435977628762</v>
      </c>
      <c r="AE3" s="119" t="s">
        <v>117</v>
      </c>
      <c r="AF3" s="120">
        <v>8</v>
      </c>
    </row>
    <row r="4" spans="1:32" ht="11.25" customHeight="1" x14ac:dyDescent="0.2">
      <c r="A4" s="64" t="s">
        <v>26</v>
      </c>
      <c r="B4" s="65" t="s">
        <v>122</v>
      </c>
      <c r="C4" s="68" t="s">
        <v>48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obj_0027a</v>
      </c>
      <c r="X4" s="4" t="str">
        <f>IFERROR(_xll.qlRateHelperQuoteName(W4,Trigger),"")</f>
        <v>USD2MD_SYNTH3M_Quote</v>
      </c>
      <c r="Y4" s="76">
        <f>IFERROR(_xll.qlRateHelperRate(W4,Trigger),"")</f>
        <v>6.4099999999999999E-3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42529</v>
      </c>
      <c r="AB4" s="5">
        <f>IFERROR(_xll.qlRateHelperPillarDate(W4,Trigger),"")</f>
        <v>42590</v>
      </c>
      <c r="AC4" s="84">
        <v>0.99891503952887162</v>
      </c>
      <c r="AE4" s="119" t="s">
        <v>118</v>
      </c>
      <c r="AF4" s="120">
        <v>1</v>
      </c>
    </row>
    <row r="5" spans="1:32" ht="11.25" customHeight="1" x14ac:dyDescent="0.2">
      <c r="A5" s="176" t="s">
        <v>26</v>
      </c>
      <c r="B5" s="177" t="s">
        <v>49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obj_00292#0003</v>
      </c>
      <c r="H5" s="181" t="str">
        <f t="shared" si="0"/>
        <v>USD2WD_SYNTH3M_Quote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obj_00287</v>
      </c>
      <c r="X5" s="4" t="str">
        <f>IFERROR(_xll.qlRateHelperQuoteName(W5,Trigger),"")</f>
        <v>USD3MD_SYNTH3M_Quote</v>
      </c>
      <c r="Y5" s="76">
        <f>IFERROR(_xll.qlRateHelperRate(W5,Trigger),"")</f>
        <v>6.6059999999999999E-3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42529</v>
      </c>
      <c r="AB5" s="5">
        <f>IFERROR(_xll.qlRateHelperPillarDate(W5,Trigger),"")</f>
        <v>42621</v>
      </c>
      <c r="AC5" s="84">
        <v>0.99831464521594648</v>
      </c>
      <c r="AD5" s="87"/>
      <c r="AE5" s="119" t="s">
        <v>119</v>
      </c>
      <c r="AF5" s="120">
        <v>3</v>
      </c>
    </row>
    <row r="6" spans="1:32" ht="11.25" customHeight="1" x14ac:dyDescent="0.2">
      <c r="A6" s="183" t="s">
        <v>26</v>
      </c>
      <c r="B6" s="184" t="s">
        <v>50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obj_0027f#0003</v>
      </c>
      <c r="H6" s="188" t="str">
        <f t="shared" si="0"/>
        <v>USD3WD_SYNTH3M_Quote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obj_0031e</v>
      </c>
      <c r="X6" s="4" t="str">
        <f>IFERROR(_xll.qlRateHelperQuoteName(W6,Trigger),"")</f>
        <v>USDFUT3MM6_Quote</v>
      </c>
      <c r="Y6" s="76">
        <f>IFERROR(_xll.qlRateHelperRate(W6,Trigger),"")</f>
        <v>6.6622618329811598E-3</v>
      </c>
      <c r="Z6" s="116">
        <f>IF(ISERROR(_xll.qlSwapRateHelperSpread($W6)),IF(ISERROR(_xll.qlFuturesRateHelperConvexityAdjustment($W6)),"",_xll.qlFuturesRateHelperConvexityAdjustment($W6)),_xll.qlSwapRateHelperSpread($W6))</f>
        <v>2.3816701874448431E-7</v>
      </c>
      <c r="AA6" s="5">
        <f>IFERROR(_xll.qlRateHelperEarliestDate(W6,Trigger),"")</f>
        <v>42536</v>
      </c>
      <c r="AB6" s="5">
        <f>IFERROR(_xll.qlRateHelperPillarDate(W6,Trigger),"")</f>
        <v>42628</v>
      </c>
      <c r="AC6" s="84">
        <v>0.99817813244809772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obj_0029f#0003</v>
      </c>
      <c r="K7" s="53"/>
      <c r="L7" s="11" t="str">
        <f t="shared" si="1"/>
        <v>Dp</v>
      </c>
      <c r="M7" s="106" t="str">
        <f t="shared" si="2"/>
        <v>obj_0029f#0003</v>
      </c>
      <c r="N7" s="160" t="str">
        <f>IFERROR(_xll.qlRateHelperQuoteName(M7,Trigger),"--")</f>
        <v>USD1MD_SYNTH3M_Quote</v>
      </c>
      <c r="O7" s="110">
        <f>IFERROR(_xll.qlRateHelperQuoteValue($M7,Trigger),"--")</f>
        <v>6.3109999999999998E-3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42529</v>
      </c>
      <c r="T7" s="111">
        <f>IFERROR(_xll.qlRateHelperPillarDate(M7,Trigger),"--")</f>
        <v>42559</v>
      </c>
      <c r="V7" s="4" t="str">
        <f t="shared" si="3"/>
        <v>FUT</v>
      </c>
      <c r="W7" s="4" t="str">
        <v>obj_0031d</v>
      </c>
      <c r="X7" s="4" t="str">
        <f>IFERROR(_xll.qlRateHelperQuoteName(W7,Trigger),"")</f>
        <v>USDFUT3MN6_Quote</v>
      </c>
      <c r="Y7" s="76">
        <f>IFERROR(_xll.qlRateHelperRate(W7,Trigger),"")</f>
        <v>7.1236275438021609E-3</v>
      </c>
      <c r="Z7" s="116">
        <f>IF(ISERROR(_xll.qlSwapRateHelperSpread($W7)),IF(ISERROR(_xll.qlFuturesRateHelperConvexityAdjustment($W7)),"",_xll.qlFuturesRateHelperConvexityAdjustment($W7)),_xll.qlSwapRateHelperSpread($W7))</f>
        <v>1.3724561977760313E-6</v>
      </c>
      <c r="AA7" s="5">
        <f>IFERROR(_xll.qlRateHelperEarliestDate(W7,Trigger),"")</f>
        <v>42571</v>
      </c>
      <c r="AB7" s="5">
        <f>IFERROR(_xll.qlRateHelperPillarDate(W7,Trigger),"")</f>
        <v>42663</v>
      </c>
      <c r="AC7" s="84">
        <v>0.99744614559381251</v>
      </c>
    </row>
    <row r="8" spans="1:32" ht="11.25" customHeight="1" x14ac:dyDescent="0.2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obj_0027a#0003</v>
      </c>
      <c r="K8" s="53"/>
      <c r="L8" s="11" t="str">
        <f t="shared" si="1"/>
        <v>Dp</v>
      </c>
      <c r="M8" s="106" t="str">
        <f t="shared" si="2"/>
        <v>obj_0027a#0003</v>
      </c>
      <c r="N8" s="160" t="str">
        <f>IFERROR(_xll.qlRateHelperQuoteName(M8,Trigger),"--")</f>
        <v>USD2MD_SYNTH3M_Quote</v>
      </c>
      <c r="O8" s="110">
        <f>IFERROR(_xll.qlRateHelperQuoteValue($M8,Trigger),"--")</f>
        <v>6.4099999999999999E-3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42529</v>
      </c>
      <c r="T8" s="111">
        <f>IFERROR(_xll.qlRateHelperPillarDate(M8,Trigger),"--")</f>
        <v>42590</v>
      </c>
      <c r="V8" s="4" t="str">
        <f t="shared" si="3"/>
        <v>FUT</v>
      </c>
      <c r="W8" s="4" t="str">
        <v>obj_00328</v>
      </c>
      <c r="X8" s="4" t="str">
        <f>IFERROR(_xll.qlRateHelperQuoteName(W8,Trigger),"")</f>
        <v>USDFUT3MU6_Quote</v>
      </c>
      <c r="Y8" s="76">
        <f>IFERROR(_xll.qlRateHelperRate(W8,Trigger),"")</f>
        <v>7.8707877475315668E-3</v>
      </c>
      <c r="Z8" s="116">
        <f>IF(ISERROR(_xll.qlSwapRateHelperSpread($W8)),IF(ISERROR(_xll.qlFuturesRateHelperConvexityAdjustment($W8)),"",_xll.qlFuturesRateHelperConvexityAdjustment($W8)),_xll.qlSwapRateHelperSpread($W8))</f>
        <v>4.212252468398758E-6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4">
        <v>0.99607640079292936</v>
      </c>
    </row>
    <row r="9" spans="1:32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obj_00287#0003</v>
      </c>
      <c r="K9" s="53"/>
      <c r="L9" s="12" t="str">
        <f t="shared" si="1"/>
        <v>Dp</v>
      </c>
      <c r="M9" s="107" t="str">
        <f t="shared" si="2"/>
        <v>obj_00287#0003</v>
      </c>
      <c r="N9" s="161" t="str">
        <f>IFERROR(_xll.qlRateHelperQuoteName(M9,Trigger),"--")</f>
        <v>USD3MD_SYNTH3M_Quote</v>
      </c>
      <c r="O9" s="113">
        <f>IFERROR(_xll.qlRateHelperQuoteValue($M9,Trigger),"--")</f>
        <v>6.6059999999999999E-3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42529</v>
      </c>
      <c r="T9" s="114">
        <f>IFERROR(_xll.qlRateHelperPillarDate(M9,Trigger),"--")</f>
        <v>42621</v>
      </c>
      <c r="V9" s="4" t="str">
        <f t="shared" si="3"/>
        <v>FUT</v>
      </c>
      <c r="W9" s="4" t="str">
        <v>obj_0031c</v>
      </c>
      <c r="X9" s="4" t="str">
        <f>IFERROR(_xll.qlRateHelperQuoteName(W9,Trigger),"")</f>
        <v>USDFUT3MZ6_Quote</v>
      </c>
      <c r="Y9" s="76">
        <f>IFERROR(_xll.qlRateHelperRate(W9,Trigger),"")</f>
        <v>8.9148727948409473E-3</v>
      </c>
      <c r="Z9" s="116">
        <f>IF(ISERROR(_xll.qlSwapRateHelperSpread($W9)),IF(ISERROR(_xll.qlFuturesRateHelperConvexityAdjustment($W9)),"",_xll.qlFuturesRateHelperConvexityAdjustment($W9)),_xll.qlSwapRateHelperSpread($W9))</f>
        <v>1.0127205159012622E-5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4">
        <v>0.99386136388393642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obj_00318</v>
      </c>
      <c r="X10" s="4" t="str">
        <f>IFERROR(_xll.qlRateHelperQuoteName(W10,Trigger),"")</f>
        <v>USDFUT3MH7_Quote</v>
      </c>
      <c r="Y10" s="76">
        <f>IFERROR(_xll.qlRateHelperRate(W10,Trigger),"")</f>
        <v>9.4573353582922907E-3</v>
      </c>
      <c r="Z10" s="116">
        <f>IF(ISERROR(_xll.qlSwapRateHelperSpread($W10)),IF(ISERROR(_xll.qlFuturesRateHelperConvexityAdjustment($W10)),"",_xll.qlFuturesRateHelperConvexityAdjustment($W10)),_xll.qlSwapRateHelperSpread($W10))</f>
        <v>1.766464170760929E-5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4">
        <v>0.99161811518624798</v>
      </c>
    </row>
    <row r="11" spans="1:32" ht="11.25" customHeight="1" x14ac:dyDescent="0.2">
      <c r="A11" s="71" t="s">
        <v>9</v>
      </c>
      <c r="B11" s="71" t="s">
        <v>124</v>
      </c>
      <c r="C11" s="71" t="s">
        <v>125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obj_0032b</v>
      </c>
      <c r="X11" s="4" t="str">
        <f>IFERROR(_xll.qlRateHelperQuoteName(W11,Trigger),"")</f>
        <v>USDFUT3MM7_Quote</v>
      </c>
      <c r="Y11" s="76">
        <f>IFERROR(_xll.qlRateHelperRate(W11,Trigger),"")</f>
        <v>9.9964122232037225E-3</v>
      </c>
      <c r="Z11" s="116">
        <f>IF(ISERROR(_xll.qlSwapRateHelperSpread($W11)),IF(ISERROR(_xll.qlFuturesRateHelperConvexityAdjustment($W11)),"",_xll.qlFuturesRateHelperConvexityAdjustment($W11)),_xll.qlSwapRateHelperSpread($W11))</f>
        <v>2.8587776796227764E-5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4">
        <v>0.98893156829094031</v>
      </c>
    </row>
    <row r="12" spans="1:32" ht="11.25" customHeight="1" x14ac:dyDescent="0.2">
      <c r="A12" s="58" t="s">
        <v>126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151</v>
      </c>
      <c r="K12" s="53" t="s">
        <v>45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obj_00324</v>
      </c>
      <c r="X12" s="4" t="str">
        <f>IFERROR(_xll.qlRateHelperQuoteName(W12,Trigger),"")</f>
        <v>USDFUT3MU7_Quote</v>
      </c>
      <c r="Y12" s="76">
        <f>IFERROR(_xll.qlRateHelperRate(W12,Trigger),"")</f>
        <v>1.0584267917402506E-2</v>
      </c>
      <c r="Z12" s="116">
        <f>IF(ISERROR(_xll.qlSwapRateHelperSpread($W12)),IF(ISERROR(_xll.qlFuturesRateHelperConvexityAdjustment($W12)),"",_xll.qlFuturesRateHelperConvexityAdjustment($W12)),_xll.qlSwapRateHelperSpread($W12))</f>
        <v>4.0732082597489933E-5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4">
        <v>0.98632089266256751</v>
      </c>
    </row>
    <row r="13" spans="1:32" ht="11.25" customHeight="1" x14ac:dyDescent="0.2">
      <c r="A13" s="64" t="s">
        <v>126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obj_0031b</v>
      </c>
      <c r="X13" s="4" t="str">
        <f>IFERROR(_xll.qlRateHelperQuoteName(W13,Trigger),"")</f>
        <v>USDFUT3MZ7_Quote</v>
      </c>
      <c r="Y13" s="76">
        <f>IFERROR(_xll.qlRateHelperRate(W13,Trigger),"")</f>
        <v>1.1220170362106985E-2</v>
      </c>
      <c r="Z13" s="116">
        <f>IF(ISERROR(_xll.qlSwapRateHelperSpread($W13)),IF(ISERROR(_xll.qlFuturesRateHelperConvexityAdjustment($W13)),"",_xll.qlFuturesRateHelperConvexityAdjustment($W13)),_xll.qlSwapRateHelperSpread($W13))</f>
        <v>5.4829637892939025E-5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4">
        <v>0.983561959476138</v>
      </c>
    </row>
    <row r="14" spans="1:32" ht="11.25" customHeight="1" x14ac:dyDescent="0.2">
      <c r="A14" s="64" t="s">
        <v>126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obj_0032c</v>
      </c>
      <c r="X14" s="4" t="str">
        <f>IFERROR(_xll.qlRateHelperQuoteName(W14,Trigger),"")</f>
        <v>USDFUT3MH8_Quote</v>
      </c>
      <c r="Y14" s="76">
        <f>IFERROR(_xll.qlRateHelperRate(W14,Trigger),"")</f>
        <v>1.1653661931815305E-2</v>
      </c>
      <c r="Z14" s="116">
        <f>IF(ISERROR(_xll.qlSwapRateHelperSpread($W14)),IF(ISERROR(_xll.qlFuturesRateHelperConvexityAdjustment($W14)),"",_xll.qlFuturesRateHelperConvexityAdjustment($W14)),_xll.qlSwapRateHelperSpread($W14))</f>
        <v>7.1338068184680274E-5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4">
        <v>0.98061022972896805</v>
      </c>
    </row>
    <row r="15" spans="1:32" ht="11.25" customHeight="1" x14ac:dyDescent="0.2">
      <c r="A15" s="64" t="s">
        <v>126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obj_002c0</v>
      </c>
      <c r="X15" s="4" t="str">
        <f>IFERROR(_xll.qlRateHelperQuoteName(W15,Trigger),"")</f>
        <v>USDAM3L3Y_Quote</v>
      </c>
      <c r="Y15" s="76">
        <f>IFERROR(_xll.qlRateHelperRate(W15,Trigger),"")</f>
        <v>1.044E-2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42529</v>
      </c>
      <c r="AB15" s="5">
        <f>IFERROR(_xll.qlRateHelperPillarDate(W15,Trigger),"")</f>
        <v>43626</v>
      </c>
      <c r="AC15" s="84">
        <v>0.96878620455621622</v>
      </c>
    </row>
    <row r="16" spans="1:32" ht="11.25" customHeight="1" x14ac:dyDescent="0.2">
      <c r="A16" s="64" t="s">
        <v>126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obj_002dc</v>
      </c>
      <c r="X16" s="4" t="str">
        <f>IFERROR(_xll.qlRateHelperQuoteName(W16,Trigger),"")</f>
        <v>USDAM3L4Y_Quote</v>
      </c>
      <c r="Y16" s="76">
        <f>IFERROR(_xll.qlRateHelperRate(W16,Trigger),"")</f>
        <v>1.1360000000000002E-2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42529</v>
      </c>
      <c r="AB16" s="5">
        <f>IFERROR(_xll.qlRateHelperPillarDate(W16,Trigger),"")</f>
        <v>43990</v>
      </c>
      <c r="AC16" s="84">
        <v>0.95506763808407724</v>
      </c>
    </row>
    <row r="17" spans="1:29" ht="11.25" customHeight="1" x14ac:dyDescent="0.2">
      <c r="A17" s="64" t="s">
        <v>126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obj_002ce</v>
      </c>
      <c r="X17" s="4" t="str">
        <f>IFERROR(_xll.qlRateHelperQuoteName(W17,Trigger),"")</f>
        <v>USDAM3L5Y_Quote</v>
      </c>
      <c r="Y17" s="76">
        <f>IFERROR(_xll.qlRateHelperRate(W17,Trigger),"")</f>
        <v>1.2239999999999999E-2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42529</v>
      </c>
      <c r="AB17" s="5">
        <f>IFERROR(_xll.qlRateHelperPillarDate(W17,Trigger),"")</f>
        <v>44355</v>
      </c>
      <c r="AC17" s="84">
        <v>0.93993331376776079</v>
      </c>
    </row>
    <row r="18" spans="1:29" ht="11.25" customHeight="1" x14ac:dyDescent="0.2">
      <c r="A18" s="64" t="s">
        <v>126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obj_002aa</v>
      </c>
      <c r="X18" s="4" t="str">
        <f>IFERROR(_xll.qlRateHelperQuoteName(W18,Trigger),"")</f>
        <v>USDAM3L6Y_Quote</v>
      </c>
      <c r="Y18" s="76">
        <f>IFERROR(_xll.qlRateHelperRate(W18,Trigger),"")</f>
        <v>1.3089999999999999E-2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42529</v>
      </c>
      <c r="AB18" s="5">
        <f>IFERROR(_xll.qlRateHelperPillarDate(W18,Trigger),"")</f>
        <v>44720</v>
      </c>
      <c r="AC18" s="84">
        <v>0.92352718867143913</v>
      </c>
    </row>
    <row r="19" spans="1:29" ht="11.25" customHeight="1" x14ac:dyDescent="0.2">
      <c r="A19" s="64" t="s">
        <v>126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obj_002e3</v>
      </c>
      <c r="X19" s="4" t="str">
        <f>IFERROR(_xll.qlRateHelperQuoteName(W19,Trigger),"")</f>
        <v>USDAM3L7Y_Quote</v>
      </c>
      <c r="Y19" s="76">
        <f>IFERROR(_xll.qlRateHelperRate(W19,Trigger),"")</f>
        <v>1.389E-2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42529</v>
      </c>
      <c r="AB19" s="5">
        <f>IFERROR(_xll.qlRateHelperPillarDate(W19,Trigger),"")</f>
        <v>45085</v>
      </c>
      <c r="AC19" s="84">
        <v>0.9061251073436789</v>
      </c>
    </row>
    <row r="20" spans="1:29" ht="11.25" customHeight="1" x14ac:dyDescent="0.2">
      <c r="A20" s="64" t="s">
        <v>126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obj_002bb</v>
      </c>
      <c r="X20" s="4" t="str">
        <f>IFERROR(_xll.qlRateHelperQuoteName(W20,Trigger),"")</f>
        <v>USDAM3L8Y_Quote</v>
      </c>
      <c r="Y20" s="76">
        <f>IFERROR(_xll.qlRateHelperRate(W20,Trigger),"")</f>
        <v>1.4630000000000001E-2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42529</v>
      </c>
      <c r="AB20" s="5">
        <f>IFERROR(_xll.qlRateHelperPillarDate(W20,Trigger),"")</f>
        <v>45453</v>
      </c>
      <c r="AC20" s="84">
        <v>0.88788777183332157</v>
      </c>
    </row>
    <row r="21" spans="1:29" ht="11.25" customHeight="1" x14ac:dyDescent="0.2">
      <c r="A21" s="64" t="s">
        <v>126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obj_002b1</v>
      </c>
      <c r="X21" s="4" t="str">
        <f>IFERROR(_xll.qlRateHelperQuoteName(W21,Trigger),"")</f>
        <v>USDAM3L9Y_Quote</v>
      </c>
      <c r="Y21" s="76">
        <f>IFERROR(_xll.qlRateHelperRate(W21,Trigger),"")</f>
        <v>1.5310000000000001E-2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42529</v>
      </c>
      <c r="AB21" s="5">
        <f>IFERROR(_xll.qlRateHelperPillarDate(W21,Trigger),"")</f>
        <v>45817</v>
      </c>
      <c r="AC21" s="84">
        <v>0.86927350082265908</v>
      </c>
    </row>
    <row r="22" spans="1:29" ht="11.25" customHeight="1" x14ac:dyDescent="0.2">
      <c r="A22" s="64" t="s">
        <v>126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obj_0031e#0003</v>
      </c>
      <c r="N22" s="159" t="str">
        <f>IFERROR(_xll.qlRateHelperQuoteName(M22,Trigger),"--")</f>
        <v>USDFUT3MM6_Quote</v>
      </c>
      <c r="O22" s="164">
        <f>IFERROR(_xll.qlRateHelperQuoteValue($M22,Trigger),"--")</f>
        <v>99.333750000000009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42536</v>
      </c>
      <c r="T22" s="148">
        <f>IFERROR(_xll.qlRateHelperPillarDate(M22,Trigger),"--")</f>
        <v>42628</v>
      </c>
      <c r="V22" s="4" t="str">
        <f t="shared" si="3"/>
        <v>Sw</v>
      </c>
      <c r="W22" s="4" t="str">
        <v>obj_002c8</v>
      </c>
      <c r="X22" s="4" t="str">
        <f>IFERROR(_xll.qlRateHelperQuoteName(W22,Trigger),"")</f>
        <v>USDAM3L10Y_Quote</v>
      </c>
      <c r="Y22" s="76">
        <f>IFERROR(_xll.qlRateHelperRate(W22,Trigger),"")</f>
        <v>1.5939999999999999E-2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42529</v>
      </c>
      <c r="AB22" s="5">
        <f>IFERROR(_xll.qlRateHelperPillarDate(W22,Trigger),"")</f>
        <v>46181</v>
      </c>
      <c r="AC22" s="84">
        <v>0.85025400509826854</v>
      </c>
    </row>
    <row r="23" spans="1:29" ht="11.25" customHeight="1" x14ac:dyDescent="0.2">
      <c r="A23" s="1" t="s">
        <v>126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obj_0031d#0003</v>
      </c>
      <c r="N23" s="160" t="str">
        <f>IFERROR(_xll.qlRateHelperQuoteName(M23,Trigger),"--")</f>
        <v>USDFUT3MN6_Quote</v>
      </c>
      <c r="O23" s="165">
        <f>IFERROR(_xll.qlRateHelperQuoteValue($M23,Trigger),"--")</f>
        <v>99.287500000000009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42571</v>
      </c>
      <c r="T23" s="111">
        <f>IFERROR(_xll.qlRateHelperPillarDate(M23,Trigger),"--")</f>
        <v>42663</v>
      </c>
      <c r="V23" s="4" t="str">
        <f t="shared" si="3"/>
        <v>Sw</v>
      </c>
      <c r="W23" s="4" t="str">
        <v>obj_002e8</v>
      </c>
      <c r="X23" s="4" t="str">
        <f>IFERROR(_xll.qlRateHelperQuoteName(W23,Trigger),"")</f>
        <v>USDAM3L12Y_Quote</v>
      </c>
      <c r="Y23" s="76">
        <f>IFERROR(_xll.qlRateHelperRate(W23,Trigger),"")</f>
        <v>1.7049999999999999E-2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42529</v>
      </c>
      <c r="AB23" s="5">
        <f>IFERROR(_xll.qlRateHelperPillarDate(W23,Trigger),"")</f>
        <v>46912</v>
      </c>
      <c r="AC23" s="84">
        <v>0.81154738884647626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128</v>
      </c>
      <c r="K24" s="53"/>
      <c r="L24" s="11" t="str">
        <f t="shared" si="10"/>
        <v>FUT</v>
      </c>
      <c r="M24" s="106" t="str">
        <f t="shared" si="11"/>
        <v>obj_00329#0003</v>
      </c>
      <c r="N24" s="160" t="str">
        <f>IFERROR(_xll.qlRateHelperQuoteName(M24,Trigger),"--")</f>
        <v>USDFUT3MQ6_Quote</v>
      </c>
      <c r="O24" s="165">
        <f>IFERROR(_xll.qlRateHelperQuoteValue($M24,Trigger),"--")</f>
        <v>99.257500000000007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42599</v>
      </c>
      <c r="T24" s="111">
        <f>IFERROR(_xll.qlRateHelperPillarDate(M24,Trigger),"--")</f>
        <v>42691</v>
      </c>
      <c r="V24" s="4" t="str">
        <f t="shared" si="3"/>
        <v>Sw</v>
      </c>
      <c r="W24" s="4" t="str">
        <v>obj_002df</v>
      </c>
      <c r="X24" s="4" t="str">
        <f>IFERROR(_xll.qlRateHelperQuoteName(W24,Trigger),"")</f>
        <v>USDAM3L15Y_Quote</v>
      </c>
      <c r="Y24" s="76">
        <f>IFERROR(_xll.qlRateHelperRate(W24,Trigger),"")</f>
        <v>1.8269999999999998E-2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42529</v>
      </c>
      <c r="AB24" s="5">
        <f>IFERROR(_xll.qlRateHelperPillarDate(W24,Trigger),"")</f>
        <v>48008</v>
      </c>
      <c r="AC24" s="84">
        <v>0.75527447003744363</v>
      </c>
    </row>
    <row r="25" spans="1:29" ht="11.25" customHeight="1" x14ac:dyDescent="0.2">
      <c r="A25" s="71" t="s">
        <v>9</v>
      </c>
      <c r="B25" s="71" t="s">
        <v>130</v>
      </c>
      <c r="C25" s="71" t="s">
        <v>33</v>
      </c>
      <c r="D25" s="71"/>
      <c r="E25" s="71"/>
      <c r="F25" s="71"/>
      <c r="G25" s="71" t="s">
        <v>4</v>
      </c>
      <c r="H25" s="71" t="s">
        <v>1</v>
      </c>
      <c r="I25" s="71" t="s">
        <v>129</v>
      </c>
      <c r="J25" s="71" t="s">
        <v>24</v>
      </c>
      <c r="K25" s="53"/>
      <c r="L25" s="11" t="str">
        <f t="shared" si="10"/>
        <v>FUT</v>
      </c>
      <c r="M25" s="106" t="str">
        <f t="shared" si="11"/>
        <v>obj_00328#0003</v>
      </c>
      <c r="N25" s="160" t="str">
        <f>IFERROR(_xll.qlRateHelperQuoteName(M25,Trigger),"--")</f>
        <v>USDFUT3MU6_Quote</v>
      </c>
      <c r="O25" s="165">
        <f>IFERROR(_xll.qlRateHelperQuoteValue($M25,Trigger),"--")</f>
        <v>99.212500000000006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42634</v>
      </c>
      <c r="T25" s="111">
        <f>IFERROR(_xll.qlRateHelperPillarDate(M25,Trigger),"--")</f>
        <v>42725</v>
      </c>
      <c r="V25" s="4" t="str">
        <f t="shared" si="3"/>
        <v>Sw</v>
      </c>
      <c r="W25" s="4" t="str">
        <v>obj_002b7</v>
      </c>
      <c r="X25" s="4" t="str">
        <f>IFERROR(_xll.qlRateHelperQuoteName(W25,Trigger),"")</f>
        <v>USDAM3L20Y_Quote</v>
      </c>
      <c r="Y25" s="76">
        <f>IFERROR(_xll.qlRateHelperRate(W25,Trigger),"")</f>
        <v>1.9539999999999998E-2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42529</v>
      </c>
      <c r="AB25" s="5">
        <f>IFERROR(_xll.qlRateHelperPillarDate(W25,Trigger),"")</f>
        <v>49835</v>
      </c>
      <c r="AC25" s="84">
        <v>0.66901853747235029</v>
      </c>
    </row>
    <row r="26" spans="1:29" ht="11.25" customHeight="1" x14ac:dyDescent="0.2">
      <c r="A26" s="58" t="s">
        <v>127</v>
      </c>
      <c r="B26" s="127" t="b">
        <v>0</v>
      </c>
      <c r="C26" s="61" t="str">
        <f>_xll.qlIMMNextCode(Evaluationdate+2,B26,Trigger)</f>
        <v>M6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USDFUT3MM6_Quote</v>
      </c>
      <c r="I26" s="130" t="str">
        <f t="shared" ref="I26:I47" si="14">Currency&amp;"FUT"&amp;Tenor&amp;$C26&amp;"ConvAdj"&amp;QuoteSuffix</f>
        <v>USDFUT3MM6ConvAdj_Quote</v>
      </c>
      <c r="J26" s="63" t="str">
        <f>_xll.qlFuturesRateHelper(,H26,$H$24,C26,G26,I26,Permanent,Trigger,ObjectOverwrite)</f>
        <v>obj_0031e#0003</v>
      </c>
      <c r="K26" s="53"/>
      <c r="L26" s="11" t="str">
        <f t="shared" si="10"/>
        <v>FUT</v>
      </c>
      <c r="M26" s="106" t="str">
        <f t="shared" si="11"/>
        <v>obj_00321#0003</v>
      </c>
      <c r="N26" s="160" t="str">
        <f>IFERROR(_xll.qlRateHelperQuoteName(M26,Trigger),"--")</f>
        <v>USDFUT3MV6_Quote</v>
      </c>
      <c r="O26" s="165">
        <f>IFERROR(_xll.qlRateHelperQuoteValue($M26,Trigger),"--")</f>
        <v>99.177500000000009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42662</v>
      </c>
      <c r="T26" s="111">
        <f>IFERROR(_xll.qlRateHelperPillarDate(M26,Trigger),"--")</f>
        <v>42754</v>
      </c>
      <c r="V26" s="4" t="str">
        <f t="shared" si="3"/>
        <v>Sw</v>
      </c>
      <c r="W26" s="4" t="str">
        <v>obj_002a9</v>
      </c>
      <c r="X26" s="4" t="str">
        <f>IFERROR(_xll.qlRateHelperQuoteName(W26,Trigger),"")</f>
        <v>USDAM3L25Y_Quote</v>
      </c>
      <c r="Y26" s="76">
        <f>IFERROR(_xll.qlRateHelperRate(W26,Trigger),"")</f>
        <v>2.0180000000000003E-2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42529</v>
      </c>
      <c r="AB26" s="5">
        <f>IFERROR(_xll.qlRateHelperPillarDate(W26,Trigger),"")</f>
        <v>51662</v>
      </c>
      <c r="AC26" s="84">
        <v>0.59465850733770775</v>
      </c>
    </row>
    <row r="27" spans="1:29" ht="11.25" customHeight="1" x14ac:dyDescent="0.2">
      <c r="A27" s="64" t="s">
        <v>127</v>
      </c>
      <c r="B27" s="128" t="b">
        <v>0</v>
      </c>
      <c r="C27" s="68" t="str">
        <f>_xll.qlIMMNextCode(C26,B27,Trigger)</f>
        <v>N6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USDFUT3MN6_Quote</v>
      </c>
      <c r="I27" s="131" t="str">
        <f t="shared" si="14"/>
        <v>USDFUT3MN6ConvAdj_Quote</v>
      </c>
      <c r="J27" s="70" t="str">
        <f>_xll.qlFuturesRateHelper(,H27,$H$24,C27,G27,I27,Permanent,Trigger,ObjectOverwrite)</f>
        <v>obj_0031d#0003</v>
      </c>
      <c r="K27" s="53"/>
      <c r="L27" s="11" t="str">
        <f t="shared" si="10"/>
        <v>FUT</v>
      </c>
      <c r="M27" s="106" t="str">
        <f t="shared" si="11"/>
        <v>obj_0031c#0003</v>
      </c>
      <c r="N27" s="160" t="str">
        <f>IFERROR(_xll.qlRateHelperQuoteName(M27,Trigger),"--")</f>
        <v>USDFUT3MZ6_Quote</v>
      </c>
      <c r="O27" s="165">
        <f>IFERROR(_xll.qlRateHelperQuoteValue($M27,Trigger),"--")</f>
        <v>99.107500000000002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42725</v>
      </c>
      <c r="T27" s="111">
        <f>IFERROR(_xll.qlRateHelperPillarDate(M27,Trigger),"--")</f>
        <v>42815</v>
      </c>
      <c r="V27" s="4" t="str">
        <f t="shared" si="3"/>
        <v>Sw</v>
      </c>
      <c r="W27" s="4" t="str">
        <v>obj_002e7</v>
      </c>
      <c r="X27" s="4" t="str">
        <f>IFERROR(_xll.qlRateHelperQuoteName(W27,Trigger),"")</f>
        <v>USDAM3L30Y_Quote</v>
      </c>
      <c r="Y27" s="76">
        <f>IFERROR(_xll.qlRateHelperRate(W27,Trigger),"")</f>
        <v>2.0550000000000002E-2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42529</v>
      </c>
      <c r="AB27" s="5">
        <f>IFERROR(_xll.qlRateHelperPillarDate(W27,Trigger),"")</f>
        <v>53486</v>
      </c>
      <c r="AC27" s="84">
        <v>0.52972320276206442</v>
      </c>
    </row>
    <row r="28" spans="1:29" ht="11.25" customHeight="1" x14ac:dyDescent="0.2">
      <c r="A28" s="64" t="s">
        <v>127</v>
      </c>
      <c r="B28" s="128" t="b">
        <v>0</v>
      </c>
      <c r="C28" s="68" t="str">
        <f>_xll.qlIMMNextCode(C27,B28,Trigger)</f>
        <v>Q6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USDFUT3MQ6_Quote</v>
      </c>
      <c r="I28" s="131" t="str">
        <f t="shared" si="14"/>
        <v>USDFUT3MQ6ConvAdj_Quote</v>
      </c>
      <c r="J28" s="70" t="str">
        <f>_xll.qlFuturesRateHelper(,H28,$H$24,C28,G28,I28,Permanent,Trigger,ObjectOverwrite)</f>
        <v>obj_00329#0003</v>
      </c>
      <c r="K28" s="53"/>
      <c r="L28" s="11" t="str">
        <f t="shared" si="10"/>
        <v>FUT</v>
      </c>
      <c r="M28" s="106" t="str">
        <f t="shared" si="11"/>
        <v>obj_00318#0003</v>
      </c>
      <c r="N28" s="160" t="str">
        <f>IFERROR(_xll.qlRateHelperQuoteName(M28,Trigger),"--")</f>
        <v>USDFUT3MH7_Quote</v>
      </c>
      <c r="O28" s="165">
        <f>IFERROR(_xll.qlRateHelperQuoteValue($M28,Trigger),"--")</f>
        <v>99.052500000000009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42809</v>
      </c>
      <c r="T28" s="111">
        <f>IFERROR(_xll.qlRateHelperPillarDate(M28,Trigger),"--")</f>
        <v>42901</v>
      </c>
      <c r="V28" s="4" t="str">
        <f t="shared" si="3"/>
        <v>Sw</v>
      </c>
      <c r="W28" s="4" t="str">
        <v>obj_002d2</v>
      </c>
      <c r="X28" s="4" t="str">
        <f>IFERROR(_xll.qlRateHelperQuoteName(W28,Trigger),"")</f>
        <v>USDAM3L40Y_Quote</v>
      </c>
      <c r="Y28" s="76">
        <f>IFERROR(_xll.qlRateHelperRate(W28,Trigger),"")</f>
        <v>2.077E-2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42529</v>
      </c>
      <c r="AB28" s="5">
        <f>IFERROR(_xll.qlRateHelperPillarDate(W28,Trigger),"")</f>
        <v>57139</v>
      </c>
      <c r="AC28" s="84">
        <v>0.42584620393548478</v>
      </c>
    </row>
    <row r="29" spans="1:29" ht="11.25" customHeight="1" x14ac:dyDescent="0.2">
      <c r="A29" s="64" t="s">
        <v>127</v>
      </c>
      <c r="B29" s="128" t="b">
        <v>0</v>
      </c>
      <c r="C29" s="68" t="str">
        <f>_xll.qlIMMNextCode(C28,B29,Trigger)</f>
        <v>U6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USDFUT3MU6_Quote</v>
      </c>
      <c r="I29" s="131" t="str">
        <f t="shared" si="14"/>
        <v>USDFUT3MU6ConvAdj_Quote</v>
      </c>
      <c r="J29" s="70" t="str">
        <f>_xll.qlFuturesRateHelper(,H29,$H$24,C29,G29,I29,Permanent,Trigger,ObjectOverwrite)</f>
        <v>obj_00328#0003</v>
      </c>
      <c r="K29" s="53"/>
      <c r="L29" s="11" t="str">
        <f t="shared" si="10"/>
        <v>FUT</v>
      </c>
      <c r="M29" s="106" t="str">
        <f t="shared" si="11"/>
        <v>obj_0032b#0003</v>
      </c>
      <c r="N29" s="160" t="str">
        <f>IFERROR(_xll.qlRateHelperQuoteName(M29,Trigger),"--")</f>
        <v>USDFUT3MM7_Quote</v>
      </c>
      <c r="O29" s="165">
        <f>IFERROR(_xll.qlRateHelperQuoteValue($M29,Trigger),"--")</f>
        <v>98.997500000000002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42907</v>
      </c>
      <c r="T29" s="111">
        <f>IFERROR(_xll.qlRateHelperPillarDate(M29,Trigger),"--")</f>
        <v>42999</v>
      </c>
      <c r="V29" s="4" t="str">
        <f t="shared" si="3"/>
        <v>Sw</v>
      </c>
      <c r="W29" s="4" t="str">
        <v>obj_002ee</v>
      </c>
      <c r="X29" s="4" t="str">
        <f>IFERROR(_xll.qlRateHelperQuoteName(W29,Trigger),"")</f>
        <v>USDAM3L50Y_Quote</v>
      </c>
      <c r="Y29" s="76">
        <f>IFERROR(_xll.qlRateHelperRate(W29,Trigger),"")</f>
        <v>2.06E-2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42529</v>
      </c>
      <c r="AB29" s="5">
        <f>IFERROR(_xll.qlRateHelperPillarDate(W29,Trigger),"")</f>
        <v>60791</v>
      </c>
      <c r="AC29" s="84">
        <v>0.35010338985241973</v>
      </c>
    </row>
    <row r="30" spans="1:29" ht="11.25" customHeight="1" x14ac:dyDescent="0.2">
      <c r="A30" s="1" t="s">
        <v>127</v>
      </c>
      <c r="B30" s="129" t="b">
        <v>0</v>
      </c>
      <c r="C30" s="10" t="str">
        <f>_xll.qlIMMNextCode(C29,B30,Trigger)</f>
        <v>V6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USDFUT3MV6_Quote</v>
      </c>
      <c r="I30" s="132" t="str">
        <f t="shared" si="14"/>
        <v>USDFUT3MV6ConvAdj_Quote</v>
      </c>
      <c r="J30" s="3" t="str">
        <f>_xll.qlFuturesRateHelper(,H30,$H$24,C30,G30,I30,Permanent,Trigger,ObjectOverwrite)</f>
        <v>obj_00321#0003</v>
      </c>
      <c r="K30" s="53"/>
      <c r="L30" s="11" t="str">
        <f t="shared" si="10"/>
        <v>FUT</v>
      </c>
      <c r="M30" s="106" t="str">
        <f t="shared" si="11"/>
        <v>obj_00324#0003</v>
      </c>
      <c r="N30" s="160" t="str">
        <f>IFERROR(_xll.qlRateHelperQuoteName(M30,Trigger),"--")</f>
        <v>USDFUT3MU7_Quote</v>
      </c>
      <c r="O30" s="165">
        <f>IFERROR(_xll.qlRateHelperQuoteValue($M30,Trigger),"--")</f>
        <v>98.9375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42998</v>
      </c>
      <c r="T30" s="111">
        <f>IFERROR(_xll.qlRateHelperPillarDate(M30,Trigger),"--")</f>
        <v>43089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127</v>
      </c>
      <c r="B31" s="128" t="b">
        <v>1</v>
      </c>
      <c r="C31" s="68" t="str">
        <f>_xll.qlIMMNextCode(C30,B31,Trigger)</f>
        <v>Z6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USDFUT3MZ6_Quote</v>
      </c>
      <c r="I31" s="131" t="str">
        <f t="shared" si="14"/>
        <v>USDFUT3MZ6ConvAdj_Quote</v>
      </c>
      <c r="J31" s="70" t="str">
        <f>_xll.qlFuturesRateHelper(,H31,$H$24,C31,G31,I31,Permanent,Trigger,ObjectOverwrite)</f>
        <v>obj_0031c#0003</v>
      </c>
      <c r="K31" s="53"/>
      <c r="L31" s="11" t="str">
        <f t="shared" si="10"/>
        <v>FUT</v>
      </c>
      <c r="M31" s="106" t="str">
        <f t="shared" si="11"/>
        <v>obj_0031b#0003</v>
      </c>
      <c r="N31" s="160" t="str">
        <f>IFERROR(_xll.qlRateHelperQuoteName(M31,Trigger),"--")</f>
        <v>USDFUT3MZ7_Quote</v>
      </c>
      <c r="O31" s="165">
        <f>IFERROR(_xll.qlRateHelperQuoteValue($M31,Trigger),"--")</f>
        <v>98.872500000000002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43089</v>
      </c>
      <c r="T31" s="111">
        <f>IFERROR(_xll.qlRateHelperPillarDate(M31,Trigger),"--")</f>
        <v>43179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127</v>
      </c>
      <c r="B32" s="128" t="b">
        <v>1</v>
      </c>
      <c r="C32" s="68" t="str">
        <f>_xll.qlIMMNextCode(C31,B32,Trigger)</f>
        <v>H7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USDFUT3MH7_Quote</v>
      </c>
      <c r="I32" s="131" t="str">
        <f t="shared" si="14"/>
        <v>USDFUT3MH7ConvAdj_Quote</v>
      </c>
      <c r="J32" s="70" t="str">
        <f>_xll.qlFuturesRateHelper(,H32,$H$24,C32,G32,I32,Permanent,Trigger,ObjectOverwrite)</f>
        <v>obj_00318#0003</v>
      </c>
      <c r="K32" s="53"/>
      <c r="L32" s="11" t="str">
        <f t="shared" si="10"/>
        <v>FUT</v>
      </c>
      <c r="M32" s="106" t="str">
        <f t="shared" si="11"/>
        <v>obj_0032c#0003</v>
      </c>
      <c r="N32" s="160" t="str">
        <f>IFERROR(_xll.qlRateHelperQuoteName(M32,Trigger),"--")</f>
        <v>USDFUT3MH8_Quote</v>
      </c>
      <c r="O32" s="165">
        <f>IFERROR(_xll.qlRateHelperQuoteValue($M32,Trigger),"--")</f>
        <v>98.827500000000001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43180</v>
      </c>
      <c r="T32" s="111">
        <f>IFERROR(_xll.qlRateHelperPillarDate(M32,Trigger),"--")</f>
        <v>43272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127</v>
      </c>
      <c r="B33" s="128" t="b">
        <v>1</v>
      </c>
      <c r="C33" s="68" t="str">
        <f>_xll.qlIMMNextCode(C32,B33,Trigger)</f>
        <v>M7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USDFUT3MM7_Quote</v>
      </c>
      <c r="I33" s="131" t="str">
        <f t="shared" si="14"/>
        <v>USDFUT3MM7ConvAdj_Quote</v>
      </c>
      <c r="J33" s="70" t="str">
        <f>_xll.qlFuturesRateHelper(,H33,$H$24,C33,G33,I33,Permanent,Trigger,ObjectOverwrite)</f>
        <v>obj_0032b#0003</v>
      </c>
      <c r="K33" s="53"/>
      <c r="L33" s="11" t="str">
        <f t="shared" si="10"/>
        <v>FUT</v>
      </c>
      <c r="M33" s="106" t="str">
        <f t="shared" si="11"/>
        <v>obj_00327#0003</v>
      </c>
      <c r="N33" s="160" t="str">
        <f>IFERROR(_xll.qlRateHelperQuoteName(M33,Trigger),"--")</f>
        <v>USDFUT3MM8_Quote</v>
      </c>
      <c r="O33" s="165">
        <f>IFERROR(_xll.qlRateHelperQuoteValue($M33,Trigger),"--")</f>
        <v>98.772500000000008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43271</v>
      </c>
      <c r="T33" s="111">
        <f>IFERROR(_xll.qlRateHelperPillarDate(M33,Trigger),"--")</f>
        <v>43363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127</v>
      </c>
      <c r="B34" s="128" t="b">
        <v>1</v>
      </c>
      <c r="C34" s="68" t="str">
        <f>_xll.qlIMMNextCode(C33,B34,Trigger)</f>
        <v>U7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USDFUT3MU7_Quote</v>
      </c>
      <c r="I34" s="131" t="str">
        <f t="shared" si="14"/>
        <v>USDFUT3MU7ConvAdj_Quote</v>
      </c>
      <c r="J34" s="70" t="str">
        <f>_xll.qlFuturesRateHelper(,H34,$H$24,C34,G34,I34,Permanent,Trigger,ObjectOverwrite)</f>
        <v>obj_00324#0003</v>
      </c>
      <c r="K34" s="53"/>
      <c r="L34" s="11" t="str">
        <f t="shared" si="10"/>
        <v>FUT</v>
      </c>
      <c r="M34" s="106" t="str">
        <f t="shared" si="11"/>
        <v>obj_00323#0003</v>
      </c>
      <c r="N34" s="160" t="str">
        <f>IFERROR(_xll.qlRateHelperQuoteName(M34,Trigger),"--")</f>
        <v>USDFUT3MU8_Quote</v>
      </c>
      <c r="O34" s="165">
        <f>IFERROR(_xll.qlRateHelperQuoteValue($M34,Trigger),"--")</f>
        <v>98.724999999999994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43362</v>
      </c>
      <c r="T34" s="111">
        <f>IFERROR(_xll.qlRateHelperPillarDate(M34,Trigger),"--")</f>
        <v>43453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127</v>
      </c>
      <c r="B35" s="128" t="b">
        <v>1</v>
      </c>
      <c r="C35" s="68" t="str">
        <f>_xll.qlIMMNextCode(C34,B35,Trigger)</f>
        <v>Z7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USDFUT3MZ7_Quote</v>
      </c>
      <c r="I35" s="131" t="str">
        <f t="shared" si="14"/>
        <v>USDFUT3MZ7ConvAdj_Quote</v>
      </c>
      <c r="J35" s="70" t="str">
        <f>_xll.qlFuturesRateHelper(,H35,$H$24,C35,G35,I35,Permanent,Trigger,ObjectOverwrite)</f>
        <v>obj_0031b#0003</v>
      </c>
      <c r="K35" s="53"/>
      <c r="L35" s="11" t="str">
        <f t="shared" si="10"/>
        <v>FUT</v>
      </c>
      <c r="M35" s="106" t="str">
        <f t="shared" si="11"/>
        <v>obj_0031a#0003</v>
      </c>
      <c r="N35" s="160" t="str">
        <f>IFERROR(_xll.qlRateHelperQuoteName(M35,Trigger),"--")</f>
        <v>USDFUT3MZ8_Quote</v>
      </c>
      <c r="O35" s="165">
        <f>IFERROR(_xll.qlRateHelperQuoteValue($M35,Trigger),"--")</f>
        <v>98.667500000000004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43453</v>
      </c>
      <c r="T35" s="111">
        <f>IFERROR(_xll.qlRateHelperPillarDate(M35,Trigger),"--")</f>
        <v>43543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127</v>
      </c>
      <c r="B36" s="128" t="b">
        <v>1</v>
      </c>
      <c r="C36" s="68" t="str">
        <f>_xll.qlIMMNextCode(C35,B36,Trigger)</f>
        <v>H8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USDFUT3MH8_Quote</v>
      </c>
      <c r="I36" s="131" t="str">
        <f t="shared" si="14"/>
        <v>USDFUT3MH8ConvAdj_Quote</v>
      </c>
      <c r="J36" s="70" t="str">
        <f>_xll.qlFuturesRateHelper(,H36,$H$24,C36,G36,I36,Permanent,Trigger,ObjectOverwrite)</f>
        <v>obj_0032c#0003</v>
      </c>
      <c r="K36" s="53"/>
      <c r="L36" s="11" t="str">
        <f t="shared" si="10"/>
        <v>FUT</v>
      </c>
      <c r="M36" s="106" t="str">
        <f t="shared" si="11"/>
        <v>obj_00322#0003</v>
      </c>
      <c r="N36" s="160" t="str">
        <f>IFERROR(_xll.qlRateHelperQuoteName(M36,Trigger),"--")</f>
        <v>USDFUT3MH9_Quote</v>
      </c>
      <c r="O36" s="165">
        <f>IFERROR(_xll.qlRateHelperQuoteValue($M36,Trigger),"--")</f>
        <v>98.627499999999998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43544</v>
      </c>
      <c r="T36" s="111">
        <f>IFERROR(_xll.qlRateHelperPillarDate(M36,Trigger),"--")</f>
        <v>43636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127</v>
      </c>
      <c r="B37" s="128" t="b">
        <v>1</v>
      </c>
      <c r="C37" s="68" t="str">
        <f>_xll.qlIMMNextCode(C36,B37,Trigger)</f>
        <v>M8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USDFUT3MM8_Quote</v>
      </c>
      <c r="I37" s="131" t="str">
        <f t="shared" si="14"/>
        <v>USDFUT3MM8ConvAdj_Quote</v>
      </c>
      <c r="J37" s="70" t="str">
        <f>_xll.qlFuturesRateHelper(,H37,$H$24,C37,G37,I37,Permanent,Trigger,ObjectOverwrite)</f>
        <v>obj_00327#0003</v>
      </c>
      <c r="K37" s="53"/>
      <c r="L37" s="11" t="str">
        <f t="shared" si="10"/>
        <v>FUT</v>
      </c>
      <c r="M37" s="106" t="str">
        <f t="shared" si="11"/>
        <v>obj_0032a#0003</v>
      </c>
      <c r="N37" s="160" t="str">
        <f>IFERROR(_xll.qlRateHelperQuoteName(M37,Trigger),"--")</f>
        <v>USDFUT3MM9_Quote</v>
      </c>
      <c r="O37" s="165">
        <f>IFERROR(_xll.qlRateHelperQuoteValue($M37,Trigger),"--")</f>
        <v>98.577500000000001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43635</v>
      </c>
      <c r="T37" s="111">
        <f>IFERROR(_xll.qlRateHelperPillarDate(M37,Trigger),"--")</f>
        <v>43727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127</v>
      </c>
      <c r="B38" s="128" t="b">
        <v>1</v>
      </c>
      <c r="C38" s="68" t="str">
        <f>_xll.qlIMMNextCode(C37,B38,Trigger)</f>
        <v>U8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USDFUT3MU8_Quote</v>
      </c>
      <c r="I38" s="131" t="str">
        <f t="shared" si="14"/>
        <v>USDFUT3MU8ConvAdj_Quote</v>
      </c>
      <c r="J38" s="70" t="str">
        <f>_xll.qlFuturesRateHelper(,H38,$H$24,C38,G38,I38,Permanent,Trigger,ObjectOverwrite)</f>
        <v>obj_00323#0003</v>
      </c>
      <c r="K38" s="53"/>
      <c r="L38" s="11" t="str">
        <f t="shared" si="10"/>
        <v>FUT</v>
      </c>
      <c r="M38" s="106" t="str">
        <f t="shared" si="11"/>
        <v>obj_00320#0003</v>
      </c>
      <c r="N38" s="160" t="str">
        <f>IFERROR(_xll.qlRateHelperQuoteName(M38,Trigger),"--")</f>
        <v>USDFUT3MU9_Quote</v>
      </c>
      <c r="O38" s="165">
        <f>IFERROR(_xll.qlRateHelperQuoteValue($M38,Trigger),"--")</f>
        <v>98.522500000000008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43726</v>
      </c>
      <c r="T38" s="111">
        <f>IFERROR(_xll.qlRateHelperPillarDate(M38,Trigger),"--")</f>
        <v>43817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127</v>
      </c>
      <c r="B39" s="128" t="b">
        <v>1</v>
      </c>
      <c r="C39" s="68" t="str">
        <f>_xll.qlIMMNextCode(C38,B39,Trigger)</f>
        <v>Z8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USDFUT3MZ8_Quote</v>
      </c>
      <c r="I39" s="131" t="str">
        <f t="shared" si="14"/>
        <v>USDFUT3MZ8ConvAdj_Quote</v>
      </c>
      <c r="J39" s="70" t="str">
        <f>_xll.qlFuturesRateHelper(,H39,$H$24,C39,G39,I39,Permanent,Trigger,ObjectOverwrite)</f>
        <v>obj_0031a#0003</v>
      </c>
      <c r="K39" s="53"/>
      <c r="L39" s="11" t="str">
        <f t="shared" si="10"/>
        <v>FUT</v>
      </c>
      <c r="M39" s="106" t="str">
        <f t="shared" si="11"/>
        <v>obj_00317#0003</v>
      </c>
      <c r="N39" s="160" t="str">
        <f>IFERROR(_xll.qlRateHelperQuoteName(M39,Trigger),"--")</f>
        <v>USDFUT3MZ9_Quote</v>
      </c>
      <c r="O39" s="165">
        <f>IFERROR(_xll.qlRateHelperQuoteValue($M39,Trigger),"--")</f>
        <v>98.462500000000006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43817</v>
      </c>
      <c r="T39" s="111">
        <f>IFERROR(_xll.qlRateHelperPillarDate(M39,Trigger),"--")</f>
        <v>43908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127</v>
      </c>
      <c r="B40" s="128" t="b">
        <v>1</v>
      </c>
      <c r="C40" s="68" t="str">
        <f>_xll.qlIMMNextCode(C39,B40,Trigger)</f>
        <v>H9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USDFUT3MH9_Quote</v>
      </c>
      <c r="I40" s="131" t="str">
        <f t="shared" si="14"/>
        <v>USDFUT3MH9ConvAdj_Quote</v>
      </c>
      <c r="J40" s="70" t="str">
        <f>_xll.qlFuturesRateHelper(,H40,$H$24,C40,G40,I40,Permanent,Trigger,ObjectOverwrite)</f>
        <v>obj_00322#0003</v>
      </c>
      <c r="K40" s="53"/>
      <c r="L40" s="11" t="str">
        <f t="shared" si="10"/>
        <v>FUT</v>
      </c>
      <c r="M40" s="106" t="str">
        <f t="shared" si="11"/>
        <v>obj_00325#0003</v>
      </c>
      <c r="N40" s="160" t="str">
        <f>IFERROR(_xll.qlRateHelperQuoteName(M40,Trigger),"--")</f>
        <v>USDFUT3MH0_Quote</v>
      </c>
      <c r="O40" s="165">
        <f>IFERROR(_xll.qlRateHelperQuoteValue($M40,Trigger),"--")</f>
        <v>98.417500000000004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43908</v>
      </c>
      <c r="T40" s="111">
        <f>IFERROR(_xll.qlRateHelperPillarDate(M40,Trigger),"--")</f>
        <v>44000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127</v>
      </c>
      <c r="B41" s="128" t="b">
        <v>1</v>
      </c>
      <c r="C41" s="68" t="str">
        <f>_xll.qlIMMNextCode(C40,B41,Trigger)</f>
        <v>M9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USDFUT3MM9_Quote</v>
      </c>
      <c r="I41" s="131" t="str">
        <f t="shared" si="14"/>
        <v>USDFUT3MM9ConvAdj_Quote</v>
      </c>
      <c r="J41" s="70" t="str">
        <f>_xll.qlFuturesRateHelper(,H41,$H$24,C41,G41,I41,Permanent,Trigger,ObjectOverwrite)</f>
        <v>obj_0032a#0003</v>
      </c>
      <c r="L41" s="11" t="str">
        <f t="shared" si="10"/>
        <v>FUT</v>
      </c>
      <c r="M41" s="106" t="str">
        <f t="shared" si="11"/>
        <v>obj_00326#0003</v>
      </c>
      <c r="N41" s="160" t="str">
        <f>IFERROR(_xll.qlRateHelperQuoteName(M41,Trigger),"--")</f>
        <v>USDFUT3MM0_Quote</v>
      </c>
      <c r="O41" s="165">
        <f>IFERROR(_xll.qlRateHelperQuoteValue($M41,Trigger),"--")</f>
        <v>98.367500000000007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43999</v>
      </c>
      <c r="T41" s="111">
        <f>IFERROR(_xll.qlRateHelperPillarDate(M41,Trigger),"--")</f>
        <v>44091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127</v>
      </c>
      <c r="B42" s="128" t="b">
        <v>1</v>
      </c>
      <c r="C42" s="68" t="str">
        <f>_xll.qlIMMNextCode(C41,B42,Trigger)</f>
        <v>U9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USDFUT3MU9_Quote</v>
      </c>
      <c r="I42" s="131" t="str">
        <f t="shared" si="14"/>
        <v>USDFUT3MU9ConvAdj_Quote</v>
      </c>
      <c r="J42" s="70" t="str">
        <f>_xll.qlFuturesRateHelper(,H42,$H$24,C42,G42,I42,Permanent,Trigger,ObjectOverwrite)</f>
        <v>obj_00320#0003</v>
      </c>
      <c r="L42" s="11" t="str">
        <f t="shared" si="10"/>
        <v>FUT</v>
      </c>
      <c r="M42" s="106" t="str">
        <f t="shared" si="11"/>
        <v>obj_0031f#0003</v>
      </c>
      <c r="N42" s="160" t="str">
        <f>IFERROR(_xll.qlRateHelperQuoteName(M42,Trigger),"--")</f>
        <v>USDFUT3MU0_Quote</v>
      </c>
      <c r="O42" s="165">
        <f>IFERROR(_xll.qlRateHelperQuoteValue($M42,Trigger),"--")</f>
        <v>98.317499999999995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44090</v>
      </c>
      <c r="T42" s="111">
        <f>IFERROR(_xll.qlRateHelperPillarDate(M42,Trigger),"--")</f>
        <v>44181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127</v>
      </c>
      <c r="B43" s="128" t="b">
        <v>1</v>
      </c>
      <c r="C43" s="68" t="str">
        <f>_xll.qlIMMNextCode(C42,B43,Trigger)</f>
        <v>Z9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USDFUT3MZ9_Quote</v>
      </c>
      <c r="I43" s="131" t="str">
        <f t="shared" si="14"/>
        <v>USDFUT3MZ9ConvAdj_Quote</v>
      </c>
      <c r="J43" s="70" t="str">
        <f>_xll.qlFuturesRateHelper(,H43,$H$24,C43,G43,I43,Permanent,Trigger,ObjectOverwrite)</f>
        <v>obj_00317#0003</v>
      </c>
      <c r="L43" s="12" t="str">
        <f t="shared" si="10"/>
        <v>FUT</v>
      </c>
      <c r="M43" s="107" t="str">
        <f t="shared" si="11"/>
        <v>obj_00319#0003</v>
      </c>
      <c r="N43" s="161" t="str">
        <f>IFERROR(_xll.qlRateHelperQuoteName(M43,Trigger),"--")</f>
        <v>USDFUT3MZ0_Quote</v>
      </c>
      <c r="O43" s="166">
        <f>IFERROR(_xll.qlRateHelperQuoteValue($M43,Trigger),"--")</f>
        <v>98.257500000000007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44181</v>
      </c>
      <c r="T43" s="114">
        <f>IFERROR(_xll.qlRateHelperPillarDate(M43,Trigger),"--")</f>
        <v>44271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127</v>
      </c>
      <c r="B44" s="128" t="b">
        <v>1</v>
      </c>
      <c r="C44" s="68" t="str">
        <f>_xll.qlIMMNextCode(C43,B44,Trigger)</f>
        <v>H0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USDFUT3MH0_Quote</v>
      </c>
      <c r="I44" s="131" t="str">
        <f t="shared" si="14"/>
        <v>USDFUT3MH0ConvAdj_Quote</v>
      </c>
      <c r="J44" s="70" t="str">
        <f>_xll.qlFuturesRateHelper(,H44,$H$24,C44,G44,I44,Permanent,Trigger,ObjectOverwrite)</f>
        <v>obj_00325#0003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127</v>
      </c>
      <c r="B45" s="128" t="b">
        <v>1</v>
      </c>
      <c r="C45" s="68" t="str">
        <f>_xll.qlIMMNextCode(C44,B45,Trigger)</f>
        <v>M0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USDFUT3MM0_Quote</v>
      </c>
      <c r="I45" s="131" t="str">
        <f t="shared" si="14"/>
        <v>USDFUT3MM0ConvAdj_Quote</v>
      </c>
      <c r="J45" s="70" t="str">
        <f>_xll.qlFuturesRateHelper(,H45,$H$24,C45,G45,I45,Permanent,Trigger,ObjectOverwrite)</f>
        <v>obj_00326#0003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127</v>
      </c>
      <c r="B46" s="128" t="b">
        <v>1</v>
      </c>
      <c r="C46" s="68" t="str">
        <f>_xll.qlIMMNextCode(C45,B46,Trigger)</f>
        <v>U0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USDFUT3MU0_Quote</v>
      </c>
      <c r="I46" s="131" t="str">
        <f t="shared" si="14"/>
        <v>USDFUT3MU0ConvAdj_Quote</v>
      </c>
      <c r="J46" s="70" t="str">
        <f>_xll.qlFuturesRateHelper(,H46,$H$24,C46,G46,I46,Permanent,Trigger,ObjectOverwrite)</f>
        <v>obj_0031f#0003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127</v>
      </c>
      <c r="B47" s="129" t="b">
        <v>1</v>
      </c>
      <c r="C47" s="10" t="str">
        <f>_xll.qlIMMNextCode(C46,B47,Trigger)</f>
        <v>Z0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USDFUT3MZ0_Quote</v>
      </c>
      <c r="I47" s="132" t="str">
        <f t="shared" si="14"/>
        <v>USDFUT3MZ0ConvAdj_Quote</v>
      </c>
      <c r="J47" s="3" t="str">
        <f>_xll.qlFuturesRateHelper(,H47,$H$24,C47,G47,I47,Permanent,Trigger,ObjectOverwrite)</f>
        <v>obj_00319#0003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147</v>
      </c>
      <c r="H48" s="55" t="s">
        <v>148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29</v>
      </c>
      <c r="C49" s="71" t="s">
        <v>149</v>
      </c>
      <c r="D49" s="71" t="s">
        <v>5</v>
      </c>
      <c r="E49" s="71" t="s">
        <v>34</v>
      </c>
      <c r="F49" s="71" t="s">
        <v>150</v>
      </c>
      <c r="G49" s="71" t="s">
        <v>4</v>
      </c>
      <c r="H49" s="71" t="s">
        <v>1</v>
      </c>
      <c r="I49" s="71" t="s">
        <v>146</v>
      </c>
      <c r="J49" s="71" t="s">
        <v>24</v>
      </c>
      <c r="L49" s="77" t="str">
        <f t="shared" si="15"/>
        <v>Sw</v>
      </c>
      <c r="M49" s="154" t="str">
        <f t="shared" si="16"/>
        <v>obj_002c0#0003</v>
      </c>
      <c r="N49" s="163" t="str">
        <f>IFERROR(_xll.qlRateHelperQuoteName(M49,Trigger),"--")</f>
        <v>USDAM3L3Y_Quote</v>
      </c>
      <c r="O49" s="156">
        <f>IFERROR(_xll.qlRateHelperQuoteValue($M49,Trigger),"--")</f>
        <v>1.044E-2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42529</v>
      </c>
      <c r="T49" s="157">
        <f>IFERROR(_xll.qlRateHelperPillarDate(M49,Trigger),"--")</f>
        <v>43626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25</v>
      </c>
      <c r="B50" s="59" t="s">
        <v>28</v>
      </c>
      <c r="C50" s="60" t="s">
        <v>6</v>
      </c>
      <c r="D50" s="66" t="s">
        <v>8</v>
      </c>
      <c r="E50" s="66" t="s">
        <v>7</v>
      </c>
      <c r="F50" s="66" t="s">
        <v>27</v>
      </c>
      <c r="G50" s="66" t="str">
        <f t="shared" ref="G50:G87" si="17">PROPER(Currency)&amp;FamilyName&amp;Tenor</f>
        <v>UsdLibor3M</v>
      </c>
      <c r="H50" s="64" t="str">
        <f t="shared" ref="H50:H86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obj_002dc#0003</v>
      </c>
      <c r="N50" s="163" t="str">
        <f>IFERROR(_xll.qlRateHelperQuoteName(M50,Trigger),"--")</f>
        <v>USDAM3L4Y_Quote</v>
      </c>
      <c r="O50" s="156">
        <f>IFERROR(_xll.qlRateHelperQuoteValue($M50,Trigger),"--")</f>
        <v>1.1360000000000002E-2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42529</v>
      </c>
      <c r="T50" s="157">
        <f>IFERROR(_xll.qlRateHelperPillarDate(M50,Trigger),"--")</f>
        <v>43990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61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obj_002ce#0003</v>
      </c>
      <c r="N51" s="163" t="str">
        <f>IFERROR(_xll.qlRateHelperQuoteName(M51,Trigger),"--")</f>
        <v>USDAM3L5Y_Quote</v>
      </c>
      <c r="O51" s="156">
        <f>IFERROR(_xll.qlRateHelperQuoteValue($M51,Trigger),"--")</f>
        <v>1.2239999999999999E-2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42529</v>
      </c>
      <c r="T51" s="157">
        <f>IFERROR(_xll.qlRateHelperPillarDate(M51,Trigger),"--")</f>
        <v>44355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64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obj_002aa#0003</v>
      </c>
      <c r="N52" s="163" t="str">
        <f>IFERROR(_xll.qlRateHelperQuoteName(M52,Trigger),"--")</f>
        <v>USDAM3L6Y_Quote</v>
      </c>
      <c r="O52" s="156">
        <f>IFERROR(_xll.qlRateHelperQuoteValue($M52,Trigger),"--")</f>
        <v>1.3089999999999999E-2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42529</v>
      </c>
      <c r="T52" s="157">
        <f>IFERROR(_xll.qlRateHelperPillarDate(M52,Trigger),"--")</f>
        <v>44720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67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obj_002e3#0003</v>
      </c>
      <c r="N53" s="163" t="str">
        <f>IFERROR(_xll.qlRateHelperQuoteName(M53,Trigger),"--")</f>
        <v>USDAM3L7Y_Quote</v>
      </c>
      <c r="O53" s="156">
        <f>IFERROR(_xll.qlRateHelperQuoteValue($M53,Trigger),"--")</f>
        <v>1.389E-2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42529</v>
      </c>
      <c r="T53" s="157">
        <f>IFERROR(_xll.qlRateHelperPillarDate(M53,Trigger),"--")</f>
        <v>45085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70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obj_002bb#0003</v>
      </c>
      <c r="N54" s="163" t="str">
        <f>IFERROR(_xll.qlRateHelperQuoteName(M54,Trigger),"--")</f>
        <v>USDAM3L8Y_Quote</v>
      </c>
      <c r="O54" s="156">
        <f>IFERROR(_xll.qlRateHelperQuoteValue($M54,Trigger),"--")</f>
        <v>1.4630000000000001E-2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42529</v>
      </c>
      <c r="T54" s="157">
        <f>IFERROR(_xll.qlRateHelperPillarDate(M54,Trigger),"--")</f>
        <v>45453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74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_xll.qlSwapRateHelper2(,H55,,B55,JoinCalendar,D55,E55,F55,G55,I55,C55,Discounting,PillarDate,,Permanent,Trigger,ObjectOverwrite)</f>
        <v>obj_002c0#0003</v>
      </c>
      <c r="L55" s="77" t="str">
        <f t="shared" si="15"/>
        <v>Sw</v>
      </c>
      <c r="M55" s="154" t="str">
        <f t="shared" si="16"/>
        <v>obj_002b1#0003</v>
      </c>
      <c r="N55" s="163" t="str">
        <f>IFERROR(_xll.qlRateHelperQuoteName(M55,Trigger),"--")</f>
        <v>USDAM3L9Y_Quote</v>
      </c>
      <c r="O55" s="156">
        <f>IFERROR(_xll.qlRateHelperQuoteValue($M55,Trigger),"--")</f>
        <v>1.5310000000000001E-2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42529</v>
      </c>
      <c r="T55" s="157">
        <f>IFERROR(_xll.qlRateHelperPillarDate(M55,Trigger),"--")</f>
        <v>45817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78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_xll.qlSwapRateHelper2(,H56,,B56,JoinCalendar,D56,E56,F56,G56,I56,C56,Discounting,PillarDate,,Permanent,Trigger,ObjectOverwrite)</f>
        <v>obj_002dc#0003</v>
      </c>
      <c r="L56" s="77" t="str">
        <f t="shared" si="15"/>
        <v>Sw</v>
      </c>
      <c r="M56" s="154" t="str">
        <f t="shared" si="16"/>
        <v>obj_002c8#0003</v>
      </c>
      <c r="N56" s="163" t="str">
        <f>IFERROR(_xll.qlRateHelperQuoteName(M56,Trigger),"--")</f>
        <v>USDAM3L10Y_Quote</v>
      </c>
      <c r="O56" s="156">
        <f>IFERROR(_xll.qlRateHelperQuoteValue($M56,Trigger),"--")</f>
        <v>1.5939999999999999E-2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42529</v>
      </c>
      <c r="T56" s="157">
        <f>IFERROR(_xll.qlRateHelperPillarDate(M56,Trigger),"--")</f>
        <v>46181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82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_xll.qlSwapRateHelper2(,H57,,B57,JoinCalendar,D57,E57,F57,G57,I57,C57,Discounting,PillarDate,,Permanent,Trigger,ObjectOverwrite)</f>
        <v>obj_002ce#0003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83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_xll.qlSwapRateHelper2(,H58,,B58,JoinCalendar,D58,E58,F58,G58,I58,C58,Discounting,PillarDate,,Permanent,Trigger,ObjectOverwrite)</f>
        <v>obj_002aa#0003</v>
      </c>
      <c r="L58" s="77" t="str">
        <f t="shared" si="15"/>
        <v>Sw</v>
      </c>
      <c r="M58" s="155" t="str">
        <f t="shared" si="16"/>
        <v>obj_002e8#0003</v>
      </c>
      <c r="N58" s="163" t="str">
        <f>IFERROR(_xll.qlRateHelperQuoteName(M58,Trigger),"--")</f>
        <v>USDAM3L12Y_Quote</v>
      </c>
      <c r="O58" s="156">
        <f>IFERROR(_xll.qlRateHelperQuoteValue($M58,Trigger),"--")</f>
        <v>1.7049999999999999E-2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42529</v>
      </c>
      <c r="T58" s="157">
        <f>IFERROR(_xll.qlRateHelperPillarDate(M58,Trigger),"--")</f>
        <v>46912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25</v>
      </c>
      <c r="B59" s="65" t="s">
        <v>84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_xll.qlSwapRateHelper2(,H59,,B59,JoinCalendar,D59,E59,F59,G59,I59,C59,Discounting,PillarDate,,Permanent,Trigger,ObjectOverwrite)</f>
        <v>obj_002e3#0003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25</v>
      </c>
      <c r="B60" s="65" t="s">
        <v>85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_xll.qlSwapRateHelper2(,H60,,B60,JoinCalendar,D60,E60,F60,G60,I60,C60,Discounting,PillarDate,,Permanent,Trigger,ObjectOverwrite)</f>
        <v>obj_002bb#0003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25</v>
      </c>
      <c r="B61" s="65" t="s">
        <v>86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_xll.qlSwapRateHelper2(,H61,,B61,JoinCalendar,D61,E61,F61,G61,I61,C61,Discounting,PillarDate,,Permanent,Trigger,ObjectOverwrite)</f>
        <v>obj_002b1#0003</v>
      </c>
      <c r="L61" s="77" t="str">
        <f t="shared" si="15"/>
        <v>Sw</v>
      </c>
      <c r="M61" s="155" t="str">
        <f t="shared" si="16"/>
        <v>obj_002df#0003</v>
      </c>
      <c r="N61" s="163" t="str">
        <f>IFERROR(_xll.qlRateHelperQuoteName(M61,Trigger),"--")</f>
        <v>USDAM3L15Y_Quote</v>
      </c>
      <c r="O61" s="156">
        <f>IFERROR(_xll.qlRateHelperQuoteValue($M61,Trigger),"--")</f>
        <v>1.8269999999999998E-2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42529</v>
      </c>
      <c r="T61" s="157">
        <f>IFERROR(_xll.qlRateHelperPillarDate(M61,Trigger),"--")</f>
        <v>48008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25</v>
      </c>
      <c r="B62" s="65" t="s">
        <v>87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_xll.qlSwapRateHelper2(,H62,,B62,JoinCalendar,D62,E62,F62,G62,I62,C62,Discounting,PillarDate,,Permanent,Trigger,ObjectOverwrite)</f>
        <v>obj_002c8#0003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25</v>
      </c>
      <c r="B63" s="65" t="s">
        <v>131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25</v>
      </c>
      <c r="B64" s="65" t="s">
        <v>88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_xll.qlSwapRateHelper2(,H64,,B64,JoinCalendar,D64,E64,F64,G64,I64,C64,Discounting,PillarDate,,Permanent,Trigger,ObjectOverwrite)</f>
        <v>obj_002e8#0003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25</v>
      </c>
      <c r="B65" s="65" t="s">
        <v>132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25</v>
      </c>
      <c r="B66" s="65" t="s">
        <v>133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obj_002b7#0003</v>
      </c>
      <c r="N66" s="163" t="str">
        <f>IFERROR(_xll.qlRateHelperQuoteName(M66,Trigger),"--")</f>
        <v>USDAM3L20Y_Quote</v>
      </c>
      <c r="O66" s="156">
        <f>IFERROR(_xll.qlRateHelperQuoteValue($M66,Trigger),"--")</f>
        <v>1.9539999999999998E-2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42529</v>
      </c>
      <c r="T66" s="157">
        <f>IFERROR(_xll.qlRateHelperPillarDate(M66,Trigger),"--")</f>
        <v>49835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25</v>
      </c>
      <c r="B67" s="65" t="s">
        <v>89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_xll.qlSwapRateHelper2(,H67,,B67,JoinCalendar,D67,E67,F67,G67,I67,C67,Discounting,PillarDate,,Permanent,Trigger,ObjectOverwrite)</f>
        <v>obj_002df#0003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25</v>
      </c>
      <c r="B68" s="65" t="s">
        <v>134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25</v>
      </c>
      <c r="B69" s="65" t="s">
        <v>135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25</v>
      </c>
      <c r="B70" s="65" t="s">
        <v>136</v>
      </c>
      <c r="C70" s="66" t="s">
        <v>6</v>
      </c>
      <c r="D70" s="66" t="s">
        <v>8</v>
      </c>
      <c r="E70" s="66" t="s">
        <v>7</v>
      </c>
      <c r="F70" s="66" t="s">
        <v>27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25</v>
      </c>
      <c r="B71" s="65" t="s">
        <v>137</v>
      </c>
      <c r="C71" s="66" t="s">
        <v>6</v>
      </c>
      <c r="D71" s="66" t="s">
        <v>8</v>
      </c>
      <c r="E71" s="66" t="s">
        <v>7</v>
      </c>
      <c r="F71" s="66" t="s">
        <v>27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obj_002a9#0003</v>
      </c>
      <c r="N71" s="163" t="str">
        <f>IFERROR(_xll.qlRateHelperQuoteName(M71,Trigger),"--")</f>
        <v>USDAM3L25Y_Quote</v>
      </c>
      <c r="O71" s="156">
        <f>IFERROR(_xll.qlRateHelperQuoteValue($M71,Trigger),"--")</f>
        <v>2.0180000000000003E-2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42529</v>
      </c>
      <c r="T71" s="157">
        <f>IFERROR(_xll.qlRateHelperPillarDate(M71,Trigger),"--")</f>
        <v>51662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25</v>
      </c>
      <c r="B72" s="65" t="s">
        <v>90</v>
      </c>
      <c r="C72" s="66" t="s">
        <v>6</v>
      </c>
      <c r="D72" s="66" t="s">
        <v>8</v>
      </c>
      <c r="E72" s="66" t="s">
        <v>7</v>
      </c>
      <c r="F72" s="66" t="s">
        <v>27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_xll.qlSwapRateHelper2(,H72,,B72,JoinCalendar,D72,E72,F72,G72,I72,C72,Discounting,PillarDate,,Permanent,Trigger,ObjectOverwrite)</f>
        <v>obj_002b7#0003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25</v>
      </c>
      <c r="B73" s="65" t="s">
        <v>138</v>
      </c>
      <c r="C73" s="66" t="s">
        <v>6</v>
      </c>
      <c r="D73" s="66" t="s">
        <v>8</v>
      </c>
      <c r="E73" s="66" t="s">
        <v>7</v>
      </c>
      <c r="F73" s="66" t="s">
        <v>27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25</v>
      </c>
      <c r="B74" s="65" t="s">
        <v>139</v>
      </c>
      <c r="C74" s="66" t="s">
        <v>6</v>
      </c>
      <c r="D74" s="66" t="s">
        <v>8</v>
      </c>
      <c r="E74" s="66" t="s">
        <v>7</v>
      </c>
      <c r="F74" s="66" t="s">
        <v>27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25</v>
      </c>
      <c r="B75" s="65" t="s">
        <v>140</v>
      </c>
      <c r="C75" s="66" t="s">
        <v>6</v>
      </c>
      <c r="D75" s="66" t="s">
        <v>8</v>
      </c>
      <c r="E75" s="66" t="s">
        <v>7</v>
      </c>
      <c r="F75" s="66" t="s">
        <v>27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25</v>
      </c>
      <c r="B76" s="65" t="s">
        <v>141</v>
      </c>
      <c r="C76" s="66" t="s">
        <v>6</v>
      </c>
      <c r="D76" s="66" t="s">
        <v>8</v>
      </c>
      <c r="E76" s="66" t="s">
        <v>7</v>
      </c>
      <c r="F76" s="66" t="s">
        <v>27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obj_002e7#0003</v>
      </c>
      <c r="N76" s="163" t="str">
        <f>IFERROR(_xll.qlRateHelperQuoteName(M76,Trigger),"--")</f>
        <v>USDAM3L30Y_Quote</v>
      </c>
      <c r="O76" s="156">
        <f>IFERROR(_xll.qlRateHelperQuoteValue($M76,Trigger),"--")</f>
        <v>2.0550000000000002E-2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42529</v>
      </c>
      <c r="T76" s="157">
        <f>IFERROR(_xll.qlRateHelperPillarDate(M76,Trigger),"--")</f>
        <v>53486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25</v>
      </c>
      <c r="B77" s="65" t="s">
        <v>91</v>
      </c>
      <c r="C77" s="66" t="s">
        <v>6</v>
      </c>
      <c r="D77" s="66" t="s">
        <v>8</v>
      </c>
      <c r="E77" s="66" t="s">
        <v>7</v>
      </c>
      <c r="F77" s="66" t="s">
        <v>27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_xll.qlSwapRateHelper2(,H77,,B77,JoinCalendar,D77,E77,F77,G77,I77,C77,Discounting,PillarDate,,Permanent,Trigger,ObjectOverwrite)</f>
        <v>obj_002a9#0003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25</v>
      </c>
      <c r="B78" s="65" t="s">
        <v>142</v>
      </c>
      <c r="C78" s="66" t="s">
        <v>6</v>
      </c>
      <c r="D78" s="66" t="s">
        <v>8</v>
      </c>
      <c r="E78" s="66" t="s">
        <v>7</v>
      </c>
      <c r="F78" s="66" t="s">
        <v>27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obj_002d2#0003</v>
      </c>
      <c r="N78" s="163" t="str">
        <f>IFERROR(_xll.qlRateHelperQuoteName(M78,Trigger),"--")</f>
        <v>USDAM3L40Y_Quote</v>
      </c>
      <c r="O78" s="156">
        <f>IFERROR(_xll.qlRateHelperQuoteValue($M78,Trigger),"--")</f>
        <v>2.077E-2</v>
      </c>
      <c r="P78" s="175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42529</v>
      </c>
      <c r="T78" s="157">
        <f>IFERROR(_xll.qlRateHelperPillarDate(M78,Trigger),"--")</f>
        <v>57139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25</v>
      </c>
      <c r="B79" s="65" t="s">
        <v>92</v>
      </c>
      <c r="C79" s="66" t="s">
        <v>6</v>
      </c>
      <c r="D79" s="66" t="s">
        <v>8</v>
      </c>
      <c r="E79" s="66" t="s">
        <v>7</v>
      </c>
      <c r="F79" s="66" t="s">
        <v>27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25</v>
      </c>
      <c r="B80" s="65" t="s">
        <v>143</v>
      </c>
      <c r="C80" s="66" t="s">
        <v>6</v>
      </c>
      <c r="D80" s="66" t="s">
        <v>8</v>
      </c>
      <c r="E80" s="66" t="s">
        <v>7</v>
      </c>
      <c r="F80" s="66" t="s">
        <v>27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obj_002ee#0003</v>
      </c>
      <c r="N80" s="163" t="str">
        <f>IFERROR(_xll.qlRateHelperQuoteName(M80,Trigger),"--")</f>
        <v>USDAM3L50Y_Quote</v>
      </c>
      <c r="O80" s="156">
        <f>IFERROR(_xll.qlRateHelperQuoteValue($M80,Trigger),"--")</f>
        <v>2.06E-2</v>
      </c>
      <c r="P80" s="175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42529</v>
      </c>
      <c r="T80" s="157">
        <f>IFERROR(_xll.qlRateHelperPillarDate(M80,Trigger),"--")</f>
        <v>60791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25</v>
      </c>
      <c r="B81" s="65" t="s">
        <v>144</v>
      </c>
      <c r="C81" s="66" t="s">
        <v>6</v>
      </c>
      <c r="D81" s="66" t="s">
        <v>8</v>
      </c>
      <c r="E81" s="66" t="s">
        <v>7</v>
      </c>
      <c r="F81" s="66" t="s">
        <v>27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obj_002bd#0003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42529</v>
      </c>
      <c r="T81" s="157">
        <f>IFERROR(_xll.qlRateHelperPillarDate(M81,Trigger),"--")</f>
        <v>64444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25</v>
      </c>
      <c r="B82" s="65" t="s">
        <v>93</v>
      </c>
      <c r="C82" s="66" t="s">
        <v>6</v>
      </c>
      <c r="D82" s="66" t="s">
        <v>8</v>
      </c>
      <c r="E82" s="66" t="s">
        <v>7</v>
      </c>
      <c r="F82" s="66" t="s">
        <v>27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_xll.qlSwapRateHelper2(,H82,,B82,JoinCalendar,D82,E82,F82,G82,I82,C82,Discounting,PillarDate,,Permanent,Trigger,ObjectOverwrite)</f>
        <v>obj_002e7#0003</v>
      </c>
      <c r="L82" s="149" t="str">
        <f>A90</f>
        <v>Sw</v>
      </c>
      <c r="M82" s="151" t="str">
        <f>IF(ISBLANK(J90),"--",J90)</f>
        <v>qlSwapRateHelper2(,H90,,B90&amp;"M",JoinCalendar,D90,E90,F90,G90,I90,C90,Discounting,PillarDate,,Permanent,Trigger,ObjectOverwrite)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25</v>
      </c>
      <c r="B83" s="65" t="s">
        <v>94</v>
      </c>
      <c r="C83" s="66" t="s">
        <v>6</v>
      </c>
      <c r="D83" s="66" t="s">
        <v>8</v>
      </c>
      <c r="E83" s="66" t="s">
        <v>7</v>
      </c>
      <c r="F83" s="66" t="s">
        <v>27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25</v>
      </c>
      <c r="B84" s="65" t="s">
        <v>95</v>
      </c>
      <c r="C84" s="66" t="s">
        <v>6</v>
      </c>
      <c r="D84" s="66" t="s">
        <v>8</v>
      </c>
      <c r="E84" s="66" t="s">
        <v>7</v>
      </c>
      <c r="F84" s="66" t="s">
        <v>27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_xll.qlSwapRateHelper2(,H84,,B84,JoinCalendar,D84,E84,F84,G84,I84,C84,Discounting,PillarDate,,Permanent,Trigger,ObjectOverwrite)</f>
        <v>obj_002d2#0003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25</v>
      </c>
      <c r="B85" s="65" t="s">
        <v>96</v>
      </c>
      <c r="C85" s="66" t="s">
        <v>6</v>
      </c>
      <c r="D85" s="66" t="s">
        <v>8</v>
      </c>
      <c r="E85" s="66" t="s">
        <v>7</v>
      </c>
      <c r="F85" s="66" t="s">
        <v>27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25</v>
      </c>
      <c r="B86" s="65" t="s">
        <v>97</v>
      </c>
      <c r="C86" s="66" t="s">
        <v>6</v>
      </c>
      <c r="D86" s="66" t="s">
        <v>8</v>
      </c>
      <c r="E86" s="66" t="s">
        <v>7</v>
      </c>
      <c r="F86" s="66" t="s">
        <v>27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_xll.qlSwapRateHelper2(,H86,,B86,JoinCalendar,D86,E86,F86,G86,I86,C86,Discounting,PillarDate,,Permanent,Trigger,ObjectOverwrite)</f>
        <v>obj_002ee#0003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25</v>
      </c>
      <c r="B87" s="9" t="s">
        <v>145</v>
      </c>
      <c r="C87" s="7" t="s">
        <v>6</v>
      </c>
      <c r="D87" s="7" t="s">
        <v>8</v>
      </c>
      <c r="E87" s="7" t="s">
        <v>7</v>
      </c>
      <c r="F87" s="7" t="s">
        <v>27</v>
      </c>
      <c r="G87" s="7" t="str">
        <f t="shared" si="17"/>
        <v>UsdLibor3M</v>
      </c>
      <c r="H87" s="1" t="str">
        <f>Currency&amp;$G$48&amp;$H$48&amp;$B87&amp;"_Quote"</f>
        <v>USDAM3L60Y_Quote</v>
      </c>
      <c r="I87" s="142">
        <v>0</v>
      </c>
      <c r="J87" s="3" t="str">
        <f>_xll.qlSwapRateHelper2(,H87,,B87,JoinCalendar,D87,E87,F87,G87,I87,C87,Discounting,PillarDate,,Permanent,Trigger,ObjectOverwrite)</f>
        <v>obj_002bd#0003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29</v>
      </c>
      <c r="C89" s="71" t="s">
        <v>149</v>
      </c>
      <c r="D89" s="71" t="s">
        <v>5</v>
      </c>
      <c r="E89" s="71" t="s">
        <v>34</v>
      </c>
      <c r="F89" s="71" t="s">
        <v>150</v>
      </c>
      <c r="G89" s="71" t="s">
        <v>4</v>
      </c>
      <c r="H89" s="71" t="s">
        <v>1</v>
      </c>
      <c r="I89" s="71" t="s">
        <v>146</v>
      </c>
      <c r="J89" s="71" t="s">
        <v>24</v>
      </c>
    </row>
    <row r="90" spans="1:29" x14ac:dyDescent="0.2">
      <c r="A90" s="58" t="s">
        <v>25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27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160</v>
      </c>
      <c r="K90" s="51" t="s">
        <v>45</v>
      </c>
    </row>
    <row r="91" spans="1:29" x14ac:dyDescent="0.2">
      <c r="A91" s="64" t="s">
        <v>25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27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25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27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25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27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25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27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25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27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25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66">_xll.qlPiecewiseYieldCurveData(YieldCurve_6M,Trigger)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obj_002ab</v>
      </c>
      <c r="X3" s="4" t="str">
        <f>IFERROR(_xll.qlRateHelperQuoteName(W3,Trigger),"")</f>
        <v>USD1MD_SYNTH6M_Quote</v>
      </c>
      <c r="Y3" s="76">
        <f>IFERROR(_xll.qlRateHelperRate(W3,Trigger),"")</f>
        <v>7.7060000000000002E-3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42529</v>
      </c>
      <c r="AB3" s="5">
        <f>IFERROR(_xll.qlRateHelperPillarDate(W3,Trigger),"")</f>
        <v>42559</v>
      </c>
      <c r="AC3" s="84">
        <v>0.99935824544671559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obj_002bc</v>
      </c>
      <c r="X4" s="4" t="str">
        <f>IFERROR(_xll.qlRateHelperQuoteName(W4,Trigger),"")</f>
        <v>USD2MD_SYNTH6M_Quote</v>
      </c>
      <c r="Y4" s="76">
        <f>IFERROR(_xll.qlRateHelperRate(W4,Trigger),"")</f>
        <v>8.2089999999999993E-3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42529</v>
      </c>
      <c r="AB4" s="5">
        <f>IFERROR(_xll.qlRateHelperPillarDate(W4,Trigger),"")</f>
        <v>42590</v>
      </c>
      <c r="AC4" s="84">
        <v>0.99861096266404747</v>
      </c>
      <c r="AE4" s="119" t="s">
        <v>118</v>
      </c>
      <c r="AF4" s="120">
        <v>0</v>
      </c>
    </row>
    <row r="5" spans="1:32" ht="11.25" customHeight="1" x14ac:dyDescent="0.2">
      <c r="A5" s="176" t="s">
        <v>26</v>
      </c>
      <c r="B5" s="177" t="s">
        <v>49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obj_00290#0003</v>
      </c>
      <c r="H5" s="181" t="str">
        <f t="shared" si="0"/>
        <v>USD2WD_SYNTH6M_Quote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obj_0029a</v>
      </c>
      <c r="X5" s="4" t="str">
        <f>IFERROR(_xll.qlRateHelperQuoteName(W5,Trigger),"")</f>
        <v>USD3MD_SYNTH6M_Quote</v>
      </c>
      <c r="Y5" s="76">
        <f>IFERROR(_xll.qlRateHelperRate(W5,Trigger),"")</f>
        <v>8.7019999999999997E-3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42529</v>
      </c>
      <c r="AB5" s="5">
        <f>IFERROR(_xll.qlRateHelperPillarDate(W5,Trigger),"")</f>
        <v>42621</v>
      </c>
      <c r="AC5" s="84">
        <v>0.99778109006608573</v>
      </c>
      <c r="AD5" s="87"/>
      <c r="AE5" s="119" t="s">
        <v>119</v>
      </c>
      <c r="AF5" s="120">
        <v>0</v>
      </c>
    </row>
    <row r="6" spans="1:32" ht="11.25" customHeight="1" x14ac:dyDescent="0.2">
      <c r="A6" s="183" t="s">
        <v>26</v>
      </c>
      <c r="B6" s="184" t="s">
        <v>50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obj_00284#0003</v>
      </c>
      <c r="H6" s="188" t="str">
        <f t="shared" si="0"/>
        <v>USD3WD_SYNTH6M_Quote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obj_00294</v>
      </c>
      <c r="X6" s="4" t="str">
        <f>IFERROR(_xll.qlRateHelperQuoteName(W6,Trigger),"")</f>
        <v>USD4MD_SYNTH6M_Quote</v>
      </c>
      <c r="Y6" s="76">
        <f>IFERROR(_xll.qlRateHelperRate(W6,Trigger),"")</f>
        <v>9.0919999999999994E-3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42529</v>
      </c>
      <c r="AB6" s="5">
        <f>IFERROR(_xll.qlRateHelperPillarDate(W6,Trigger),"")</f>
        <v>42654</v>
      </c>
      <c r="AC6" s="84">
        <v>0.99685299048974707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obj_002ab#0003</v>
      </c>
      <c r="K7" s="53"/>
      <c r="L7" s="11" t="str">
        <f t="shared" si="1"/>
        <v>Dp</v>
      </c>
      <c r="M7" s="106" t="str">
        <f t="shared" si="2"/>
        <v>obj_002ab#0003</v>
      </c>
      <c r="N7" s="160" t="str">
        <f>IFERROR(_xll.qlRateHelperQuoteName(M7,Trigger),"--")</f>
        <v>USD1MD_SYNTH6M_Quote</v>
      </c>
      <c r="O7" s="110">
        <f>IFERROR(_xll.qlRateHelperQuoteValue($M7,Trigger),"--")</f>
        <v>7.7060000000000002E-3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42529</v>
      </c>
      <c r="T7" s="111">
        <f>IFERROR(_xll.qlRateHelperPillarDate(M7,Trigger),"--")</f>
        <v>42559</v>
      </c>
      <c r="V7" s="4" t="str">
        <f t="shared" si="3"/>
        <v>Dp</v>
      </c>
      <c r="W7" s="4" t="str">
        <v>obj_002d7</v>
      </c>
      <c r="X7" s="4" t="str">
        <f>IFERROR(_xll.qlRateHelperQuoteName(W7,Trigger),"")</f>
        <v>USD5MD_SYNTH6M_Quote</v>
      </c>
      <c r="Y7" s="76">
        <f>IFERROR(_xll.qlRateHelperRate(W7,Trigger),"")</f>
        <v>9.3710000000000009E-3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42529</v>
      </c>
      <c r="AB7" s="5">
        <f>IFERROR(_xll.qlRateHelperPillarDate(W7,Trigger),"")</f>
        <v>42682</v>
      </c>
      <c r="AC7" s="84">
        <v>0.99603312377875508</v>
      </c>
    </row>
    <row r="8" spans="1:32" ht="11.25" customHeight="1" x14ac:dyDescent="0.25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obj_002bc#0003</v>
      </c>
      <c r="K8" s="53"/>
      <c r="L8" s="11" t="str">
        <f t="shared" si="1"/>
        <v>Dp</v>
      </c>
      <c r="M8" s="106" t="str">
        <f t="shared" si="2"/>
        <v>obj_002bc#0003</v>
      </c>
      <c r="N8" s="160" t="str">
        <f>IFERROR(_xll.qlRateHelperQuoteName(M8,Trigger),"--")</f>
        <v>USD2MD_SYNTH6M_Quote</v>
      </c>
      <c r="O8" s="110">
        <f>IFERROR(_xll.qlRateHelperQuoteValue($M8,Trigger),"--")</f>
        <v>8.2089999999999993E-3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42529</v>
      </c>
      <c r="T8" s="111">
        <f>IFERROR(_xll.qlRateHelperPillarDate(M8,Trigger),"--")</f>
        <v>42590</v>
      </c>
      <c r="V8" s="4" t="str">
        <f t="shared" si="3"/>
        <v>Dp</v>
      </c>
      <c r="W8" s="4" t="str">
        <v>obj_00291</v>
      </c>
      <c r="X8" s="4" t="str">
        <f>IFERROR(_xll.qlRateHelperQuoteName(W8,Trigger),"")</f>
        <v>USD6MD_SYNTH6M_Quote</v>
      </c>
      <c r="Y8" s="76">
        <f>IFERROR(_xll.qlRateHelperRate(W8,Trigger),"")</f>
        <v>9.5420000000000001E-3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42529</v>
      </c>
      <c r="AB8" s="5">
        <f>IFERROR(_xll.qlRateHelperPillarDate(W8,Trigger),"")</f>
        <v>42712</v>
      </c>
      <c r="AC8" s="84">
        <v>0.99517289727555036</v>
      </c>
    </row>
    <row r="9" spans="1:32" ht="11.25" customHeight="1" x14ac:dyDescent="0.25">
      <c r="A9" s="64" t="s">
        <v>26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obj_0029a#0003</v>
      </c>
      <c r="K9" s="53"/>
      <c r="L9" s="11" t="str">
        <f t="shared" si="1"/>
        <v>Dp</v>
      </c>
      <c r="M9" s="106" t="str">
        <f t="shared" si="2"/>
        <v>obj_0029a#0003</v>
      </c>
      <c r="N9" s="160" t="str">
        <f>IFERROR(_xll.qlRateHelperQuoteName(M9,Trigger),"--")</f>
        <v>USD3MD_SYNTH6M_Quote</v>
      </c>
      <c r="O9" s="110">
        <f>IFERROR(_xll.qlRateHelperQuoteValue($M9,Trigger),"--")</f>
        <v>8.7019999999999997E-3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42529</v>
      </c>
      <c r="T9" s="111">
        <f>IFERROR(_xll.qlRateHelperPillarDate(M9,Trigger),"--")</f>
        <v>42621</v>
      </c>
      <c r="V9" s="4" t="str">
        <f t="shared" si="3"/>
        <v>FRA</v>
      </c>
      <c r="W9" s="4" t="str">
        <v>obj_00296</v>
      </c>
      <c r="X9" s="4" t="str">
        <f>IFERROR(_xll.qlRateHelperQuoteName(W9,Trigger),"")</f>
        <v>USD1x7F_Quote</v>
      </c>
      <c r="Y9" s="76">
        <f>IFERROR(_xll.qlRateHelperRate(W9,Trigger),"")</f>
        <v>1.0019999999999999E-2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42559</v>
      </c>
      <c r="AB9" s="5">
        <f>IFERROR(_xll.qlRateHelperPillarDate(W9,Trigger),"")</f>
        <v>42744</v>
      </c>
      <c r="AC9" s="84">
        <v>0.99423874444511062</v>
      </c>
    </row>
    <row r="10" spans="1:32" ht="11.25" customHeight="1" x14ac:dyDescent="0.2">
      <c r="A10" s="176" t="s">
        <v>26</v>
      </c>
      <c r="B10" s="177" t="s">
        <v>52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obj_00271#0003</v>
      </c>
      <c r="H10" s="181" t="str">
        <f t="shared" si="0"/>
        <v>USD4MD_SYNTH6M_Quote</v>
      </c>
      <c r="I10" s="179"/>
      <c r="J10" s="182" t="str">
        <f>_xll.qlDepositRateHelper(,H10,G10,Permanent,Trigger,ObjectOverwrite)</f>
        <v>obj_00294#0003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obj_00294#0003</v>
      </c>
      <c r="N10" s="160" t="str">
        <f>IFERROR(_xll.qlRateHelperQuoteName(M10,Trigger),"--")</f>
        <v>USD4MD_SYNTH6M_Quote</v>
      </c>
      <c r="O10" s="110">
        <f>IFERROR(_xll.qlRateHelperQuoteValue($M10,Trigger),"--")</f>
        <v>9.0919999999999994E-3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42529</v>
      </c>
      <c r="T10" s="111">
        <f>IFERROR(_xll.qlRateHelperPillarDate(M10,Trigger),"--")</f>
        <v>42654</v>
      </c>
      <c r="V10" s="4" t="str">
        <f t="shared" si="3"/>
        <v>FRA</v>
      </c>
      <c r="W10" s="4" t="str">
        <v>obj_00277</v>
      </c>
      <c r="X10" s="4" t="str">
        <f>IFERROR(_xll.qlRateHelperQuoteName(W10,Trigger),"")</f>
        <v>USD2x8F_Quote</v>
      </c>
      <c r="Y10" s="76">
        <f>IFERROR(_xll.qlRateHelperRate(W10,Trigger),"")</f>
        <v>1.0280000000000001E-2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42590</v>
      </c>
      <c r="AB10" s="5">
        <f>IFERROR(_xll.qlRateHelperPillarDate(W10,Trigger),"")</f>
        <v>42774</v>
      </c>
      <c r="AC10" s="84">
        <v>0.99339146316293092</v>
      </c>
    </row>
    <row r="11" spans="1:32" ht="11.25" customHeight="1" x14ac:dyDescent="0.2">
      <c r="A11" s="183" t="s">
        <v>26</v>
      </c>
      <c r="B11" s="184" t="s">
        <v>53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obj_00280#0003</v>
      </c>
      <c r="H11" s="188" t="str">
        <f t="shared" si="0"/>
        <v>USD5MD_SYNTH6M_Quote</v>
      </c>
      <c r="I11" s="186"/>
      <c r="J11" s="189" t="str">
        <f>_xll.qlDepositRateHelper(,H11,G11,Permanent,Trigger,ObjectOverwrite)</f>
        <v>obj_002d7#0003</v>
      </c>
      <c r="K11" s="53"/>
      <c r="L11" s="11" t="str">
        <f t="shared" si="6"/>
        <v>Dp</v>
      </c>
      <c r="M11" s="106" t="str">
        <f t="shared" si="7"/>
        <v>obj_002d7#0003</v>
      </c>
      <c r="N11" s="160" t="str">
        <f>IFERROR(_xll.qlRateHelperQuoteName(M11,Trigger),"--")</f>
        <v>USD5MD_SYNTH6M_Quote</v>
      </c>
      <c r="O11" s="110">
        <f>IFERROR(_xll.qlRateHelperQuoteValue($M11,Trigger),"--")</f>
        <v>9.3710000000000009E-3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42529</v>
      </c>
      <c r="T11" s="111">
        <f>IFERROR(_xll.qlRateHelperPillarDate(M11,Trigger),"--")</f>
        <v>42682</v>
      </c>
      <c r="V11" s="4" t="str">
        <f t="shared" si="3"/>
        <v>FRA</v>
      </c>
      <c r="W11" s="4" t="str">
        <v>obj_0027b</v>
      </c>
      <c r="X11" s="4" t="str">
        <f>IFERROR(_xll.qlRateHelperQuoteName(W11,Trigger),"")</f>
        <v>USD3x9F_Quote</v>
      </c>
      <c r="Y11" s="76">
        <f>IFERROR(_xll.qlRateHelperRate(W11,Trigger),"")</f>
        <v>1.0510000000000002E-2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42621</v>
      </c>
      <c r="AB11" s="5">
        <f>IFERROR(_xll.qlRateHelperPillarDate(W11,Trigger),"")</f>
        <v>42802</v>
      </c>
      <c r="AC11" s="84">
        <v>0.99253633507835581</v>
      </c>
    </row>
    <row r="12" spans="1:32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obj_00291#0003</v>
      </c>
      <c r="K12" s="53" t="s">
        <v>45</v>
      </c>
      <c r="L12" s="12" t="str">
        <f t="shared" si="6"/>
        <v>Dp</v>
      </c>
      <c r="M12" s="107" t="str">
        <f t="shared" si="7"/>
        <v>obj_00291#0003</v>
      </c>
      <c r="N12" s="161" t="str">
        <f>IFERROR(_xll.qlRateHelperQuoteName(M12,Trigger),"--")</f>
        <v>USD6MD_SYNTH6M_Quote</v>
      </c>
      <c r="O12" s="113">
        <f>IFERROR(_xll.qlRateHelperQuoteValue($M12,Trigger),"--")</f>
        <v>9.5420000000000001E-3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42529</v>
      </c>
      <c r="T12" s="114">
        <f>IFERROR(_xll.qlRateHelperPillarDate(M12,Trigger),"--")</f>
        <v>42712</v>
      </c>
      <c r="V12" s="4" t="str">
        <f t="shared" si="3"/>
        <v>FRA</v>
      </c>
      <c r="W12" s="4" t="str">
        <v>obj_0027c</v>
      </c>
      <c r="X12" s="4" t="str">
        <f>IFERROR(_xll.qlRateHelperQuoteName(W12,Trigger),"")</f>
        <v>USD4x10F_Quote</v>
      </c>
      <c r="Y12" s="76">
        <f>IFERROR(_xll.qlRateHelperRate(W12,Trigger),"")</f>
        <v>1.0820000000000001E-2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42653</v>
      </c>
      <c r="AB12" s="5">
        <f>IFERROR(_xll.qlRateHelperPillarDate(W12,Trigger),"")</f>
        <v>42835</v>
      </c>
      <c r="AC12" s="84">
        <v>0.99146297806608807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obj_00296#0003</v>
      </c>
      <c r="N13" s="159" t="str">
        <f>IFERROR(_xll.qlRateHelperQuoteName(M13,Trigger),"--")</f>
        <v>USD1x7F_Quote</v>
      </c>
      <c r="O13" s="147">
        <f>IFERROR(_xll.qlRateHelperQuoteValue($M13,Trigger),"--")</f>
        <v>1.0019999999999999E-2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42559</v>
      </c>
      <c r="T13" s="148">
        <f>IFERROR(_xll.qlRateHelperPillarDate(M13,Trigger),"--")</f>
        <v>42744</v>
      </c>
      <c r="V13" s="4" t="str">
        <f t="shared" si="3"/>
        <v>FRA</v>
      </c>
      <c r="W13" s="4" t="str">
        <v>obj_00274</v>
      </c>
      <c r="X13" s="4" t="str">
        <f>IFERROR(_xll.qlRateHelperQuoteName(W13,Trigger),"")</f>
        <v>USD5x11F_Quote</v>
      </c>
      <c r="Y13" s="76">
        <f>IFERROR(_xll.qlRateHelperRate(W13,Trigger),"")</f>
        <v>1.1040000000000001E-2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42682</v>
      </c>
      <c r="AB13" s="5">
        <f>IFERROR(_xll.qlRateHelperPillarDate(W13,Trigger),"")</f>
        <v>42863</v>
      </c>
      <c r="AC13" s="84">
        <v>0.99053499420425994</v>
      </c>
    </row>
    <row r="14" spans="1:32" ht="11.25" customHeight="1" x14ac:dyDescent="0.2">
      <c r="A14" s="71" t="s">
        <v>9</v>
      </c>
      <c r="B14" s="71" t="s">
        <v>124</v>
      </c>
      <c r="C14" s="71" t="s">
        <v>125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obj_00277#0003</v>
      </c>
      <c r="N14" s="160" t="str">
        <f>IFERROR(_xll.qlRateHelperQuoteName(M14,Trigger),"--")</f>
        <v>USD2x8F_Quote</v>
      </c>
      <c r="O14" s="110">
        <f>IFERROR(_xll.qlRateHelperQuoteValue($M14,Trigger),"--")</f>
        <v>1.0280000000000001E-2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42590</v>
      </c>
      <c r="T14" s="111">
        <f>IFERROR(_xll.qlRateHelperPillarDate(M14,Trigger),"--")</f>
        <v>42774</v>
      </c>
      <c r="V14" s="4" t="str">
        <f t="shared" si="3"/>
        <v>FRA</v>
      </c>
      <c r="W14" s="4" t="str">
        <v>obj_0028c</v>
      </c>
      <c r="X14" s="4" t="str">
        <f>IFERROR(_xll.qlRateHelperQuoteName(W14,Trigger),"")</f>
        <v>USD6x12F_Quote</v>
      </c>
      <c r="Y14" s="76">
        <f>IFERROR(_xll.qlRateHelperRate(W14,Trigger),"")</f>
        <v>1.125E-2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42712</v>
      </c>
      <c r="AB14" s="5">
        <f>IFERROR(_xll.qlRateHelperPillarDate(W14,Trigger),"")</f>
        <v>42894</v>
      </c>
      <c r="AC14" s="84">
        <v>0.98954486087930016</v>
      </c>
    </row>
    <row r="15" spans="1:32" ht="11.25" customHeight="1" x14ac:dyDescent="0.2">
      <c r="A15" s="58" t="s">
        <v>126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obj_00296#0003</v>
      </c>
      <c r="K15" s="53"/>
      <c r="L15" s="11" t="str">
        <f t="shared" si="8"/>
        <v>FRA</v>
      </c>
      <c r="M15" s="106" t="str">
        <f t="shared" si="9"/>
        <v>obj_0027b#0003</v>
      </c>
      <c r="N15" s="160" t="str">
        <f>IFERROR(_xll.qlRateHelperQuoteName(M15,Trigger),"--")</f>
        <v>USD3x9F_Quote</v>
      </c>
      <c r="O15" s="110">
        <f>IFERROR(_xll.qlRateHelperQuoteValue($M15,Trigger),"--")</f>
        <v>1.0510000000000002E-2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42621</v>
      </c>
      <c r="T15" s="111">
        <f>IFERROR(_xll.qlRateHelperPillarDate(M15,Trigger),"--")</f>
        <v>42802</v>
      </c>
      <c r="V15" s="4" t="str">
        <f t="shared" si="3"/>
        <v>FRA</v>
      </c>
      <c r="W15" s="4" t="str">
        <v>obj_00299</v>
      </c>
      <c r="X15" s="4" t="str">
        <f>IFERROR(_xll.qlRateHelperQuoteName(W15,Trigger),"")</f>
        <v>USD7x13F_Quote</v>
      </c>
      <c r="Y15" s="76">
        <f>IFERROR(_xll.qlRateHelperRate(W15,Trigger),"")</f>
        <v>1.1420000000000001E-2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42744</v>
      </c>
      <c r="AB15" s="5">
        <f>IFERROR(_xll.qlRateHelperPillarDate(W15,Trigger),"")</f>
        <v>42926</v>
      </c>
      <c r="AC15" s="84">
        <v>0.98853151267509887</v>
      </c>
    </row>
    <row r="16" spans="1:32" ht="11.25" customHeight="1" x14ac:dyDescent="0.2">
      <c r="A16" s="64" t="s">
        <v>126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obj_00277#0003</v>
      </c>
      <c r="K16" s="53"/>
      <c r="L16" s="11" t="str">
        <f t="shared" si="8"/>
        <v>FRA</v>
      </c>
      <c r="M16" s="106" t="str">
        <f t="shared" si="9"/>
        <v>obj_0027c#0003</v>
      </c>
      <c r="N16" s="160" t="str">
        <f>IFERROR(_xll.qlRateHelperQuoteName(M16,Trigger),"--")</f>
        <v>USD4x10F_Quote</v>
      </c>
      <c r="O16" s="110">
        <f>IFERROR(_xll.qlRateHelperQuoteValue($M16,Trigger),"--")</f>
        <v>1.0820000000000001E-2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42653</v>
      </c>
      <c r="T16" s="111">
        <f>IFERROR(_xll.qlRateHelperPillarDate(M16,Trigger),"--")</f>
        <v>42835</v>
      </c>
      <c r="V16" s="4" t="str">
        <f t="shared" si="3"/>
        <v>FRA</v>
      </c>
      <c r="W16" s="4" t="str">
        <v>obj_00298</v>
      </c>
      <c r="X16" s="4" t="str">
        <f>IFERROR(_xll.qlRateHelperQuoteName(W16,Trigger),"")</f>
        <v>USD8x14F_Quote</v>
      </c>
      <c r="Y16" s="76">
        <f>IFERROR(_xll.qlRateHelperRate(W16,Trigger),"")</f>
        <v>1.1560000000000001E-2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42774</v>
      </c>
      <c r="AB16" s="5">
        <f>IFERROR(_xll.qlRateHelperPillarDate(W16,Trigger),"")</f>
        <v>42955</v>
      </c>
      <c r="AC16" s="84">
        <v>0.98765112508492336</v>
      </c>
    </row>
    <row r="17" spans="1:29" ht="11.25" customHeight="1" x14ac:dyDescent="0.2">
      <c r="A17" s="64" t="s">
        <v>126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obj_0027b#0003</v>
      </c>
      <c r="K17" s="53"/>
      <c r="L17" s="11" t="str">
        <f t="shared" si="8"/>
        <v>FRA</v>
      </c>
      <c r="M17" s="106" t="str">
        <f t="shared" si="9"/>
        <v>obj_00274#0003</v>
      </c>
      <c r="N17" s="160" t="str">
        <f>IFERROR(_xll.qlRateHelperQuoteName(M17,Trigger),"--")</f>
        <v>USD5x11F_Quote</v>
      </c>
      <c r="O17" s="110">
        <f>IFERROR(_xll.qlRateHelperQuoteValue($M17,Trigger),"--")</f>
        <v>1.1040000000000001E-2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42682</v>
      </c>
      <c r="T17" s="111">
        <f>IFERROR(_xll.qlRateHelperPillarDate(M17,Trigger),"--")</f>
        <v>42863</v>
      </c>
      <c r="V17" s="4" t="str">
        <f t="shared" si="3"/>
        <v>FRA</v>
      </c>
      <c r="W17" s="4" t="str">
        <v>obj_00293</v>
      </c>
      <c r="X17" s="4" t="str">
        <f>IFERROR(_xll.qlRateHelperQuoteName(W17,Trigger),"")</f>
        <v>USD9x15F_Quote</v>
      </c>
      <c r="Y17" s="76">
        <f>IFERROR(_xll.qlRateHelperRate(W17,Trigger),"")</f>
        <v>1.167E-2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42802</v>
      </c>
      <c r="AB17" s="5">
        <f>IFERROR(_xll.qlRateHelperPillarDate(W17,Trigger),"")</f>
        <v>42986</v>
      </c>
      <c r="AC17" s="84">
        <v>0.98665128902309684</v>
      </c>
    </row>
    <row r="18" spans="1:29" ht="11.25" customHeight="1" x14ac:dyDescent="0.2">
      <c r="A18" s="64" t="s">
        <v>126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obj_0027c#0003</v>
      </c>
      <c r="K18" s="53"/>
      <c r="L18" s="11" t="str">
        <f t="shared" si="8"/>
        <v>FRA</v>
      </c>
      <c r="M18" s="106" t="str">
        <f t="shared" si="9"/>
        <v>obj_0028c#0003</v>
      </c>
      <c r="N18" s="160" t="str">
        <f>IFERROR(_xll.qlRateHelperQuoteName(M18,Trigger),"--")</f>
        <v>USD6x12F_Quote</v>
      </c>
      <c r="O18" s="110">
        <f>IFERROR(_xll.qlRateHelperQuoteValue($M18,Trigger),"--")</f>
        <v>1.125E-2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42712</v>
      </c>
      <c r="T18" s="111">
        <f>IFERROR(_xll.qlRateHelperPillarDate(M18,Trigger),"--")</f>
        <v>42894</v>
      </c>
      <c r="V18" s="4" t="str">
        <f t="shared" si="3"/>
        <v>FRA</v>
      </c>
      <c r="W18" s="4" t="str">
        <v>obj_00281</v>
      </c>
      <c r="X18" s="4" t="str">
        <f>IFERROR(_xll.qlRateHelperQuoteName(W18,Trigger),"")</f>
        <v>USD10x16F_Quote</v>
      </c>
      <c r="Y18" s="76">
        <f>IFERROR(_xll.qlRateHelperRate(W18,Trigger),"")</f>
        <v>1.1800000000000001E-2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42835</v>
      </c>
      <c r="AB18" s="5">
        <f>IFERROR(_xll.qlRateHelperPillarDate(W18,Trigger),"")</f>
        <v>43017</v>
      </c>
      <c r="AC18" s="84">
        <v>0.98558600145547703</v>
      </c>
    </row>
    <row r="19" spans="1:29" ht="11.25" customHeight="1" x14ac:dyDescent="0.2">
      <c r="A19" s="64" t="s">
        <v>126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obj_00274#0003</v>
      </c>
      <c r="K19" s="53"/>
      <c r="L19" s="11" t="str">
        <f t="shared" si="8"/>
        <v>FRA</v>
      </c>
      <c r="M19" s="106" t="str">
        <f t="shared" si="9"/>
        <v>obj_00299#0003</v>
      </c>
      <c r="N19" s="160" t="str">
        <f>IFERROR(_xll.qlRateHelperQuoteName(M19,Trigger),"--")</f>
        <v>USD7x13F_Quote</v>
      </c>
      <c r="O19" s="110">
        <f>IFERROR(_xll.qlRateHelperQuoteValue($M19,Trigger),"--")</f>
        <v>1.1420000000000001E-2</v>
      </c>
      <c r="P19" s="175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42744</v>
      </c>
      <c r="T19" s="111">
        <f>IFERROR(_xll.qlRateHelperPillarDate(M19,Trigger),"--")</f>
        <v>42926</v>
      </c>
      <c r="V19" s="4" t="str">
        <f t="shared" si="3"/>
        <v>FRA</v>
      </c>
      <c r="W19" s="4" t="str">
        <v>obj_002a0</v>
      </c>
      <c r="X19" s="4" t="str">
        <f>IFERROR(_xll.qlRateHelperQuoteName(W19,Trigger),"")</f>
        <v>USD12x18F_Quote</v>
      </c>
      <c r="Y19" s="76">
        <f>IFERROR(_xll.qlRateHelperRate(W19,Trigger),"")</f>
        <v>1.2040000000000002E-2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42894</v>
      </c>
      <c r="AB19" s="5">
        <f>IFERROR(_xll.qlRateHelperPillarDate(W19,Trigger),"")</f>
        <v>43077</v>
      </c>
      <c r="AC19" s="84">
        <v>0.98352535784758388</v>
      </c>
    </row>
    <row r="20" spans="1:29" ht="11.25" customHeight="1" x14ac:dyDescent="0.2">
      <c r="A20" s="64" t="s">
        <v>126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obj_0028c#0003</v>
      </c>
      <c r="K20" s="53"/>
      <c r="L20" s="11" t="str">
        <f t="shared" si="8"/>
        <v>FRA</v>
      </c>
      <c r="M20" s="106" t="str">
        <f t="shared" si="9"/>
        <v>obj_00298#0003</v>
      </c>
      <c r="N20" s="160" t="str">
        <f>IFERROR(_xll.qlRateHelperQuoteName(M20,Trigger),"--")</f>
        <v>USD8x14F_Quote</v>
      </c>
      <c r="O20" s="110">
        <f>IFERROR(_xll.qlRateHelperQuoteValue($M20,Trigger),"--")</f>
        <v>1.1560000000000001E-2</v>
      </c>
      <c r="P20" s="175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42774</v>
      </c>
      <c r="T20" s="111">
        <f>IFERROR(_xll.qlRateHelperPillarDate(M20,Trigger),"--")</f>
        <v>42955</v>
      </c>
      <c r="V20" s="4" t="str">
        <f t="shared" si="3"/>
        <v>FRA</v>
      </c>
      <c r="W20" s="4" t="str">
        <v>obj_0027e</v>
      </c>
      <c r="X20" s="4" t="str">
        <f>IFERROR(_xll.qlRateHelperQuoteName(W20,Trigger),"")</f>
        <v>USD13x19F_Quote</v>
      </c>
      <c r="Y20" s="76">
        <f>IFERROR(_xll.qlRateHelperRate(W20,Trigger),"")</f>
        <v>1.2199999999999999E-2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42926</v>
      </c>
      <c r="AB20" s="5">
        <f>IFERROR(_xll.qlRateHelperPillarDate(W20,Trigger),"")</f>
        <v>43108</v>
      </c>
      <c r="AC20" s="84">
        <v>0.98247421021410974</v>
      </c>
    </row>
    <row r="21" spans="1:29" ht="11.25" customHeight="1" x14ac:dyDescent="0.2">
      <c r="A21" s="64" t="s">
        <v>126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obj_00299#0003</v>
      </c>
      <c r="K21" s="53"/>
      <c r="L21" s="11" t="str">
        <f t="shared" si="8"/>
        <v>FRA</v>
      </c>
      <c r="M21" s="106" t="str">
        <f t="shared" si="9"/>
        <v>obj_00293#0003</v>
      </c>
      <c r="N21" s="160" t="str">
        <f>IFERROR(_xll.qlRateHelperQuoteName(M21,Trigger),"--")</f>
        <v>USD9x15F_Quote</v>
      </c>
      <c r="O21" s="110">
        <f>IFERROR(_xll.qlRateHelperQuoteValue($M21,Trigger),"--")</f>
        <v>1.167E-2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42802</v>
      </c>
      <c r="T21" s="111">
        <f>IFERROR(_xll.qlRateHelperPillarDate(M21,Trigger),"--")</f>
        <v>42986</v>
      </c>
      <c r="V21" s="4" t="str">
        <f t="shared" si="3"/>
        <v>BasSw</v>
      </c>
      <c r="W21" s="4" t="str">
        <v>obj_002a6</v>
      </c>
      <c r="X21" s="4" t="str">
        <f>IFERROR(_xll.qlRateHelperQuoteName(W21,Trigger),"")</f>
        <v>USDAM3L2Y_S6L3L_Quote</v>
      </c>
      <c r="Y21" s="76">
        <f>IFERROR(_xll.qlRateHelperRate(W21,Trigger),"")</f>
        <v>1.1512981442828522E-2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42529</v>
      </c>
      <c r="AB21" s="5">
        <f>IFERROR(_xll.qlRateHelperPillarDate(W21,Trigger),"")</f>
        <v>43259</v>
      </c>
      <c r="AC21" s="84">
        <v>0.97702264264323591</v>
      </c>
    </row>
    <row r="22" spans="1:29" ht="11.25" customHeight="1" x14ac:dyDescent="0.2">
      <c r="A22" s="64" t="s">
        <v>126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obj_00298#0003</v>
      </c>
      <c r="K22" s="53"/>
      <c r="L22" s="11" t="str">
        <f t="shared" si="8"/>
        <v>FRA</v>
      </c>
      <c r="M22" s="106" t="str">
        <f t="shared" si="9"/>
        <v>obj_00281#0003</v>
      </c>
      <c r="N22" s="160" t="str">
        <f>IFERROR(_xll.qlRateHelperQuoteName(M22,Trigger),"--")</f>
        <v>USD10x16F_Quote</v>
      </c>
      <c r="O22" s="110">
        <f>IFERROR(_xll.qlRateHelperQuoteValue($M22,Trigger),"--")</f>
        <v>1.1800000000000001E-2</v>
      </c>
      <c r="P22" s="175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42835</v>
      </c>
      <c r="T22" s="111">
        <f>IFERROR(_xll.qlRateHelperPillarDate(M22,Trigger),"--")</f>
        <v>43017</v>
      </c>
      <c r="V22" s="4" t="str">
        <f t="shared" si="3"/>
        <v>BasSw</v>
      </c>
      <c r="W22" s="4" t="str">
        <v>obj_002cc</v>
      </c>
      <c r="X22" s="4" t="str">
        <f>IFERROR(_xll.qlRateHelperQuoteName(W22,Trigger),"")</f>
        <v>USDAM3L3Y_S6L3L_Quote</v>
      </c>
      <c r="Y22" s="76">
        <f>IFERROR(_xll.qlRateHelperRate(W22,Trigger),"")</f>
        <v>1.2265522170898222E-2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42529</v>
      </c>
      <c r="AB22" s="5">
        <f>IFERROR(_xll.qlRateHelperPillarDate(W22,Trigger),"")</f>
        <v>43626</v>
      </c>
      <c r="AC22" s="84">
        <v>0.96347129394138253</v>
      </c>
    </row>
    <row r="23" spans="1:29" ht="11.25" customHeight="1" x14ac:dyDescent="0.2">
      <c r="A23" s="64" t="s">
        <v>126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obj_00293#0003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obj_002c7</v>
      </c>
      <c r="X23" s="4" t="str">
        <f>IFERROR(_xll.qlRateHelperQuoteName(W23,Trigger),"")</f>
        <v>USDAM3L4Y_S6L3L_Quote</v>
      </c>
      <c r="Y23" s="76">
        <f>IFERROR(_xll.qlRateHelperRate(W23,Trigger),"")</f>
        <v>1.302552334572123E-2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42529</v>
      </c>
      <c r="AB23" s="5">
        <f>IFERROR(_xll.qlRateHelperPillarDate(W23,Trigger),"")</f>
        <v>43990</v>
      </c>
      <c r="AC23" s="84">
        <v>0.94871868518302682</v>
      </c>
    </row>
    <row r="24" spans="1:29" ht="11.25" customHeight="1" x14ac:dyDescent="0.2">
      <c r="A24" s="64" t="s">
        <v>126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obj_00281#0003</v>
      </c>
      <c r="K24" s="53"/>
      <c r="L24" s="11" t="str">
        <f t="shared" si="8"/>
        <v>FRA</v>
      </c>
      <c r="M24" s="106" t="str">
        <f t="shared" si="9"/>
        <v>obj_002a0#0003</v>
      </c>
      <c r="N24" s="160" t="str">
        <f>IFERROR(_xll.qlRateHelperQuoteName(M24,Trigger),"--")</f>
        <v>USD12x18F_Quote</v>
      </c>
      <c r="O24" s="110">
        <f>IFERROR(_xll.qlRateHelperQuoteValue($M24,Trigger),"--")</f>
        <v>1.2040000000000002E-2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42894</v>
      </c>
      <c r="T24" s="111">
        <f>IFERROR(_xll.qlRateHelperPillarDate(M24,Trigger),"--")</f>
        <v>43077</v>
      </c>
      <c r="V24" s="4" t="str">
        <f t="shared" si="3"/>
        <v>BasSw</v>
      </c>
      <c r="W24" s="4" t="str">
        <v>obj_002f4</v>
      </c>
      <c r="X24" s="4" t="str">
        <f>IFERROR(_xll.qlRateHelperQuoteName(W24,Trigger),"")</f>
        <v>USDAM3L5Y_S6L3L_Quote</v>
      </c>
      <c r="Y24" s="76">
        <f>IFERROR(_xll.qlRateHelperRate(W24,Trigger),"")</f>
        <v>1.3775539080921323E-2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42529</v>
      </c>
      <c r="AB24" s="5">
        <f>IFERROR(_xll.qlRateHelperPillarDate(W24,Trigger),"")</f>
        <v>44355</v>
      </c>
      <c r="AC24" s="84">
        <v>0.93275531164030645</v>
      </c>
    </row>
    <row r="25" spans="1:29" ht="11.25" customHeight="1" x14ac:dyDescent="0.2">
      <c r="A25" s="64" t="s">
        <v>126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obj_0027e#0003</v>
      </c>
      <c r="N25" s="160" t="str">
        <f>IFERROR(_xll.qlRateHelperQuoteName(M25,Trigger),"--")</f>
        <v>USD13x19F_Quote</v>
      </c>
      <c r="O25" s="110">
        <f>IFERROR(_xll.qlRateHelperQuoteValue($M25,Trigger),"--")</f>
        <v>1.2199999999999999E-2</v>
      </c>
      <c r="P25" s="175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42926</v>
      </c>
      <c r="T25" s="111">
        <f>IFERROR(_xll.qlRateHelperPillarDate(M25,Trigger),"--")</f>
        <v>43108</v>
      </c>
      <c r="V25" s="4" t="str">
        <f t="shared" si="3"/>
        <v>BasSw</v>
      </c>
      <c r="W25" s="4" t="str">
        <v>obj_002ea</v>
      </c>
      <c r="X25" s="4" t="str">
        <f>IFERROR(_xll.qlRateHelperQuoteName(W25,Trigger),"")</f>
        <v>USDAM3L6Y_S6L3L_Quote</v>
      </c>
      <c r="Y25" s="76">
        <f>IFERROR(_xll.qlRateHelperRate(W25,Trigger),"")</f>
        <v>1.4555721371252621E-2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42529</v>
      </c>
      <c r="AB25" s="5">
        <f>IFERROR(_xll.qlRateHelperPillarDate(W25,Trigger),"")</f>
        <v>44720</v>
      </c>
      <c r="AC25" s="84">
        <v>0.91546926970747489</v>
      </c>
    </row>
    <row r="26" spans="1:29" ht="11.25" customHeight="1" x14ac:dyDescent="0.2">
      <c r="A26" s="64" t="s">
        <v>126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obj_002a0#0003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obj_002eb</v>
      </c>
      <c r="X26" s="4" t="str">
        <f>IFERROR(_xll.qlRateHelperQuoteName(W26,Trigger),"")</f>
        <v>USDAM3L7Y_S6L3L_Quote</v>
      </c>
      <c r="Y26" s="76">
        <f>IFERROR(_xll.qlRateHelperRate(W26,Trigger),"")</f>
        <v>1.5315962071076935E-2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42529</v>
      </c>
      <c r="AB26" s="5">
        <f>IFERROR(_xll.qlRateHelperPillarDate(W26,Trigger),"")</f>
        <v>45085</v>
      </c>
      <c r="AC26" s="84">
        <v>0.89717049566147788</v>
      </c>
    </row>
    <row r="27" spans="1:29" ht="11.25" customHeight="1" x14ac:dyDescent="0.2">
      <c r="A27" s="64" t="s">
        <v>126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obj_0027e#0003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obj_002f2</v>
      </c>
      <c r="X27" s="4" t="str">
        <f>IFERROR(_xll.qlRateHelperQuoteName(W27,Trigger),"")</f>
        <v>USDAM3L8Y_S6L3L_Quote</v>
      </c>
      <c r="Y27" s="76">
        <f>IFERROR(_xll.qlRateHelperRate(W27,Trigger),"")</f>
        <v>1.6036247729454747E-2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42529</v>
      </c>
      <c r="AB27" s="5">
        <f>IFERROR(_xll.qlRateHelperPillarDate(W27,Trigger),"")</f>
        <v>45453</v>
      </c>
      <c r="AC27" s="84">
        <v>0.87800487977912989</v>
      </c>
    </row>
    <row r="28" spans="1:29" ht="11.25" customHeight="1" x14ac:dyDescent="0.2">
      <c r="A28" s="64" t="s">
        <v>126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obj_002ca</v>
      </c>
      <c r="X28" s="4" t="str">
        <f>IFERROR(_xll.qlRateHelperQuoteName(W28,Trigger),"")</f>
        <v>USDAM3L9Y_S6L3L_Quote</v>
      </c>
      <c r="Y28" s="76">
        <f>IFERROR(_xll.qlRateHelperRate(W28,Trigger),"")</f>
        <v>1.6716582114390706E-2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42529</v>
      </c>
      <c r="AB28" s="5">
        <f>IFERROR(_xll.qlRateHelperPillarDate(W28,Trigger),"")</f>
        <v>45817</v>
      </c>
      <c r="AC28" s="84">
        <v>0.85840021522890275</v>
      </c>
    </row>
    <row r="29" spans="1:29" ht="11.25" customHeight="1" x14ac:dyDescent="0.2">
      <c r="A29" s="64" t="s">
        <v>126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obj_002af</v>
      </c>
      <c r="X29" s="4" t="str">
        <f>IFERROR(_xll.qlRateHelperQuoteName(W29,Trigger),"")</f>
        <v>USDAM3L10Y_S6L3L_Quote</v>
      </c>
      <c r="Y29" s="76">
        <f>IFERROR(_xll.qlRateHelperRate(W29,Trigger),"")</f>
        <v>1.7346900578124415E-2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42529</v>
      </c>
      <c r="AB29" s="5">
        <f>IFERROR(_xll.qlRateHelperPillarDate(W29,Trigger),"")</f>
        <v>46181</v>
      </c>
      <c r="AC29" s="84">
        <v>0.83844922750002437</v>
      </c>
    </row>
    <row r="30" spans="1:29" ht="11.25" customHeight="1" x14ac:dyDescent="0.2">
      <c r="A30" s="64" t="s">
        <v>126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obj_002cb</v>
      </c>
      <c r="X30" s="4" t="str">
        <f>IFERROR(_xll.qlRateHelperQuoteName(W30,Trigger),"")</f>
        <v>USDAM3L12Y_S6L3L_Quote</v>
      </c>
      <c r="Y30" s="76">
        <f>IFERROR(_xll.qlRateHelperRate(W30,Trigger),"")</f>
        <v>1.849766926360492E-2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42529</v>
      </c>
      <c r="AB30" s="5">
        <f>IFERROR(_xll.qlRateHelperPillarDate(W30,Trigger),"")</f>
        <v>46912</v>
      </c>
      <c r="AC30" s="84">
        <v>0.79762703507739141</v>
      </c>
    </row>
    <row r="31" spans="1:29" ht="11.25" customHeight="1" x14ac:dyDescent="0.2">
      <c r="A31" s="64" t="s">
        <v>126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obj_002e1</v>
      </c>
      <c r="X31" s="4" t="str">
        <f>IFERROR(_xll.qlRateHelperQuoteName(W31,Trigger),"")</f>
        <v>USDAM3L15Y_S6L3L_Quote</v>
      </c>
      <c r="Y31" s="76">
        <f>IFERROR(_xll.qlRateHelperRate(W31,Trigger),"")</f>
        <v>1.9738414877734058E-2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42529</v>
      </c>
      <c r="AB31" s="5">
        <f>IFERROR(_xll.qlRateHelperPillarDate(W31,Trigger),"")</f>
        <v>48008</v>
      </c>
      <c r="AC31" s="84">
        <v>0.73887999322134224</v>
      </c>
    </row>
    <row r="32" spans="1:29" ht="11.25" customHeight="1" x14ac:dyDescent="0.2">
      <c r="A32" s="1" t="s">
        <v>126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obj_002a6#0003</v>
      </c>
      <c r="N32" s="160" t="str">
        <f>IFERROR(_xll.qlRateHelperQuoteName(M32,Trigger),"--")</f>
        <v>USDAM3L2Y_S6L3L_Quote</v>
      </c>
      <c r="O32" s="110">
        <f>IFERROR(_xll.qlRateHelperQuoteValue($M32,Trigger),"--")</f>
        <v>1.1512981442828522E-2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42529</v>
      </c>
      <c r="T32" s="111">
        <f>IFERROR(_xll.qlRateHelperPillarDate(M32,Trigger),"--")</f>
        <v>43259</v>
      </c>
      <c r="V32" s="4" t="str">
        <f t="shared" si="3"/>
        <v>BasSw</v>
      </c>
      <c r="W32" s="4" t="str">
        <v>obj_002a8</v>
      </c>
      <c r="X32" s="4" t="str">
        <f>IFERROR(_xll.qlRateHelperQuoteName(W32,Trigger),"")</f>
        <v>USDAM3L20Y_S6L3L_Quote</v>
      </c>
      <c r="Y32" s="76">
        <f>IFERROR(_xll.qlRateHelperRate(W32,Trigger),"")</f>
        <v>2.102920079811273E-2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42529</v>
      </c>
      <c r="AB32" s="5">
        <f>IFERROR(_xll.qlRateHelperPillarDate(W32,Trigger),"")</f>
        <v>49835</v>
      </c>
      <c r="AC32" s="84">
        <v>0.6494410284784129</v>
      </c>
    </row>
    <row r="33" spans="1:29" ht="11.25" customHeight="1" x14ac:dyDescent="0.2">
      <c r="B33" s="51"/>
      <c r="C33" s="51"/>
      <c r="D33" s="51"/>
      <c r="E33" s="51"/>
      <c r="F33" s="51" t="s">
        <v>148</v>
      </c>
      <c r="G33" s="51" t="s">
        <v>147</v>
      </c>
      <c r="H33" s="51" t="s">
        <v>153</v>
      </c>
      <c r="K33" s="53"/>
      <c r="L33" s="11" t="str">
        <f t="shared" si="16"/>
        <v>BasSw</v>
      </c>
      <c r="M33" s="106" t="str">
        <f t="shared" si="17"/>
        <v>obj_002cc#0003</v>
      </c>
      <c r="N33" s="160" t="str">
        <f>IFERROR(_xll.qlRateHelperQuoteName(M33,Trigger),"--")</f>
        <v>USDAM3L3Y_S6L3L_Quote</v>
      </c>
      <c r="O33" s="110">
        <f>IFERROR(_xll.qlRateHelperQuoteValue($M33,Trigger),"--")</f>
        <v>1.2265522170898222E-2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42529</v>
      </c>
      <c r="T33" s="111">
        <f>IFERROR(_xll.qlRateHelperPillarDate(M33,Trigger),"--")</f>
        <v>43626</v>
      </c>
      <c r="V33" s="4" t="str">
        <f t="shared" si="3"/>
        <v>BasSw</v>
      </c>
      <c r="W33" s="4" t="str">
        <v>obj_002a5</v>
      </c>
      <c r="X33" s="4" t="str">
        <f>IFERROR(_xll.qlRateHelperQuoteName(W33,Trigger),"")</f>
        <v>USDAM3L25Y_S6L3L_Quote</v>
      </c>
      <c r="Y33" s="76">
        <f>IFERROR(_xll.qlRateHelperRate(W33,Trigger),"")</f>
        <v>2.1689662860664882E-2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42529</v>
      </c>
      <c r="AB33" s="5">
        <f>IFERROR(_xll.qlRateHelperPillarDate(W33,Trigger),"")</f>
        <v>51662</v>
      </c>
      <c r="AC33" s="84">
        <v>0.57265411939331479</v>
      </c>
    </row>
    <row r="34" spans="1:29" ht="11.25" customHeight="1" x14ac:dyDescent="0.2">
      <c r="A34" s="71" t="s">
        <v>9</v>
      </c>
      <c r="B34" s="71" t="s">
        <v>29</v>
      </c>
      <c r="C34" s="71" t="s">
        <v>149</v>
      </c>
      <c r="D34" s="71" t="s">
        <v>5</v>
      </c>
      <c r="E34" s="71" t="s">
        <v>34</v>
      </c>
      <c r="F34" s="71" t="s">
        <v>150</v>
      </c>
      <c r="G34" s="71" t="s">
        <v>4</v>
      </c>
      <c r="H34" s="71" t="s">
        <v>1</v>
      </c>
      <c r="I34" s="71" t="s">
        <v>146</v>
      </c>
      <c r="J34" s="71" t="s">
        <v>24</v>
      </c>
      <c r="K34" s="53"/>
      <c r="L34" s="11" t="str">
        <f t="shared" si="16"/>
        <v>BasSw</v>
      </c>
      <c r="M34" s="106" t="str">
        <f t="shared" si="17"/>
        <v>obj_002c7#0003</v>
      </c>
      <c r="N34" s="160" t="str">
        <f>IFERROR(_xll.qlRateHelperQuoteName(M34,Trigger),"--")</f>
        <v>USDAM3L4Y_S6L3L_Quote</v>
      </c>
      <c r="O34" s="110">
        <f>IFERROR(_xll.qlRateHelperQuoteValue($M34,Trigger),"--")</f>
        <v>1.302552334572123E-2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42529</v>
      </c>
      <c r="T34" s="111">
        <f>IFERROR(_xll.qlRateHelperPillarDate(M34,Trigger),"--")</f>
        <v>43990</v>
      </c>
      <c r="V34" s="4" t="str">
        <f t="shared" si="3"/>
        <v>BasSw</v>
      </c>
      <c r="W34" s="4" t="str">
        <v>obj_002c3</v>
      </c>
      <c r="X34" s="4" t="str">
        <f>IFERROR(_xll.qlRateHelperQuoteName(W34,Trigger),"")</f>
        <v>USDAM3L30Y_S6L3L_Quote</v>
      </c>
      <c r="Y34" s="76">
        <f>IFERROR(_xll.qlRateHelperRate(W34,Trigger),"")</f>
        <v>2.2069912634042059E-2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42529</v>
      </c>
      <c r="AB34" s="5">
        <f>IFERROR(_xll.qlRateHelperPillarDate(W34,Trigger),"")</f>
        <v>53486</v>
      </c>
      <c r="AC34" s="84">
        <v>0.50612491059549869</v>
      </c>
    </row>
    <row r="35" spans="1:29" ht="11.25" customHeight="1" x14ac:dyDescent="0.2">
      <c r="A35" s="58" t="s">
        <v>157</v>
      </c>
      <c r="B35" s="59" t="s">
        <v>28</v>
      </c>
      <c r="C35" s="60" t="s">
        <v>6</v>
      </c>
      <c r="D35" s="60" t="s">
        <v>8</v>
      </c>
      <c r="E35" s="60" t="s">
        <v>7</v>
      </c>
      <c r="F35" s="60" t="s">
        <v>27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obj_002f4#0003</v>
      </c>
      <c r="N35" s="160" t="str">
        <f>IFERROR(_xll.qlRateHelperQuoteName(M35,Trigger),"--")</f>
        <v>USDAM3L5Y_S6L3L_Quote</v>
      </c>
      <c r="O35" s="110">
        <f>IFERROR(_xll.qlRateHelperQuoteValue($M35,Trigger),"--")</f>
        <v>1.3775539080921323E-2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42529</v>
      </c>
      <c r="T35" s="111">
        <f>IFERROR(_xll.qlRateHelperPillarDate(M35,Trigger),"--")</f>
        <v>44355</v>
      </c>
      <c r="V35" s="4" t="str">
        <f t="shared" si="3"/>
        <v>BasSw</v>
      </c>
      <c r="W35" s="4" t="str">
        <v>obj_002e5</v>
      </c>
      <c r="X35" s="4" t="str">
        <f>IFERROR(_xll.qlRateHelperQuoteName(W35,Trigger),"")</f>
        <v>USDAM3L35Y_S6L3L_Quote</v>
      </c>
      <c r="Y35" s="76">
        <f>IFERROR(_xll.qlRateHelperRate(W35,Trigger),"")</f>
        <v>2.2253480439378096E-2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42529</v>
      </c>
      <c r="AB35" s="5">
        <f>IFERROR(_xll.qlRateHelperPillarDate(W35,Trigger),"")</f>
        <v>55312</v>
      </c>
      <c r="AC35" s="84">
        <v>0.4491081824753233</v>
      </c>
    </row>
    <row r="36" spans="1:29" ht="11.25" customHeight="1" x14ac:dyDescent="0.2">
      <c r="A36" s="64" t="s">
        <v>157</v>
      </c>
      <c r="B36" s="65" t="s">
        <v>70</v>
      </c>
      <c r="C36" s="66" t="s">
        <v>6</v>
      </c>
      <c r="D36" s="66" t="s">
        <v>8</v>
      </c>
      <c r="E36" s="66" t="s">
        <v>7</v>
      </c>
      <c r="F36" s="66" t="s">
        <v>27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_xll.qlSwapRateHelper2(,H36,,B36,JoinCalendar,D36,E36,F36,G36,I36,C36,Discounting,PillarDate,,Permanent,Trigger,ObjectOverwrite)</f>
        <v>obj_002a6#0003</v>
      </c>
      <c r="K36" s="53"/>
      <c r="L36" s="11" t="str">
        <f t="shared" si="16"/>
        <v>BasSw</v>
      </c>
      <c r="M36" s="106" t="str">
        <f t="shared" si="17"/>
        <v>obj_002ea#0003</v>
      </c>
      <c r="N36" s="160" t="str">
        <f>IFERROR(_xll.qlRateHelperQuoteName(M36,Trigger),"--")</f>
        <v>USDAM3L6Y_S6L3L_Quote</v>
      </c>
      <c r="O36" s="110">
        <f>IFERROR(_xll.qlRateHelperQuoteValue($M36,Trigger),"--")</f>
        <v>1.4555721371252621E-2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42529</v>
      </c>
      <c r="T36" s="111">
        <f>IFERROR(_xll.qlRateHelperPillarDate(M36,Trigger),"--")</f>
        <v>44720</v>
      </c>
      <c r="V36" s="4" t="str">
        <f t="shared" si="3"/>
        <v>BasSw</v>
      </c>
      <c r="W36" s="4" t="str">
        <v>obj_002a4</v>
      </c>
      <c r="X36" s="4" t="str">
        <f>IFERROR(_xll.qlRateHelperQuoteName(W36,Trigger),"")</f>
        <v>USDAM3L40Y_S6L3L_Quote</v>
      </c>
      <c r="Y36" s="76">
        <f>IFERROR(_xll.qlRateHelperRate(W36,Trigger),"")</f>
        <v>2.2290027503491325E-2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42529</v>
      </c>
      <c r="AB36" s="5">
        <f>IFERROR(_xll.qlRateHelperPillarDate(W36,Trigger),"")</f>
        <v>57139</v>
      </c>
      <c r="AC36" s="84">
        <v>0.40077999426238309</v>
      </c>
    </row>
    <row r="37" spans="1:29" ht="11.25" customHeight="1" x14ac:dyDescent="0.2">
      <c r="A37" s="64" t="s">
        <v>157</v>
      </c>
      <c r="B37" s="65" t="s">
        <v>74</v>
      </c>
      <c r="C37" s="66" t="s">
        <v>6</v>
      </c>
      <c r="D37" s="66" t="s">
        <v>8</v>
      </c>
      <c r="E37" s="66" t="s">
        <v>7</v>
      </c>
      <c r="F37" s="66" t="s">
        <v>27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_xll.qlSwapRateHelper2(,H37,,B37,JoinCalendar,D37,E37,F37,G37,I37,C37,Discounting,PillarDate,,Permanent,Trigger,ObjectOverwrite)</f>
        <v>obj_002cc#0003</v>
      </c>
      <c r="K37" s="53"/>
      <c r="L37" s="11" t="str">
        <f t="shared" si="16"/>
        <v>BasSw</v>
      </c>
      <c r="M37" s="106" t="str">
        <f t="shared" si="17"/>
        <v>obj_002eb#0003</v>
      </c>
      <c r="N37" s="160" t="str">
        <f>IFERROR(_xll.qlRateHelperQuoteName(M37,Trigger),"--")</f>
        <v>USDAM3L7Y_S6L3L_Quote</v>
      </c>
      <c r="O37" s="110">
        <f>IFERROR(_xll.qlRateHelperQuoteValue($M37,Trigger),"--")</f>
        <v>1.5315962071076935E-2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42529</v>
      </c>
      <c r="T37" s="111">
        <f>IFERROR(_xll.qlRateHelperPillarDate(M37,Trigger),"--")</f>
        <v>45085</v>
      </c>
      <c r="V37" s="4" t="str">
        <f t="shared" si="3"/>
        <v>BasSw</v>
      </c>
      <c r="W37" s="4" t="str">
        <v>obj_002a3</v>
      </c>
      <c r="X37" s="4" t="str">
        <f>IFERROR(_xll.qlRateHelperQuoteName(W37,Trigger),"")</f>
        <v>USDAM3L50Y_S6L3L_Quote</v>
      </c>
      <c r="Y37" s="76">
        <f>IFERROR(_xll.qlRateHelperRate(W37,Trigger),"")</f>
        <v>2.2119926078563647E-2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42529</v>
      </c>
      <c r="AB37" s="5">
        <f>IFERROR(_xll.qlRateHelperPillarDate(W37,Trigger),"")</f>
        <v>60791</v>
      </c>
      <c r="AC37" s="84">
        <v>0.32455327800817346</v>
      </c>
    </row>
    <row r="38" spans="1:29" ht="11.25" customHeight="1" x14ac:dyDescent="0.2">
      <c r="A38" s="64" t="s">
        <v>157</v>
      </c>
      <c r="B38" s="65" t="s">
        <v>78</v>
      </c>
      <c r="C38" s="66" t="s">
        <v>6</v>
      </c>
      <c r="D38" s="66" t="s">
        <v>8</v>
      </c>
      <c r="E38" s="66" t="s">
        <v>7</v>
      </c>
      <c r="F38" s="66" t="s">
        <v>27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_xll.qlSwapRateHelper2(,H38,,B38,JoinCalendar,D38,E38,F38,G38,I38,C38,Discounting,PillarDate,,Permanent,Trigger,ObjectOverwrite)</f>
        <v>obj_002c7#0003</v>
      </c>
      <c r="K38" s="53"/>
      <c r="L38" s="11" t="str">
        <f t="shared" si="16"/>
        <v>BasSw</v>
      </c>
      <c r="M38" s="106" t="str">
        <f t="shared" si="17"/>
        <v>obj_002f2#0003</v>
      </c>
      <c r="N38" s="160" t="str">
        <f>IFERROR(_xll.qlRateHelperQuoteName(M38,Trigger),"--")</f>
        <v>USDAM3L8Y_S6L3L_Quote</v>
      </c>
      <c r="O38" s="110">
        <f>IFERROR(_xll.qlRateHelperQuoteValue($M38,Trigger),"--")</f>
        <v>1.6036247729454747E-2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42529</v>
      </c>
      <c r="T38" s="111">
        <f>IFERROR(_xll.qlRateHelperPillarDate(M38,Trigger),"--")</f>
        <v>45453</v>
      </c>
      <c r="V38" s="4" t="str">
        <f t="shared" si="3"/>
        <v>BasSw</v>
      </c>
      <c r="W38" s="4" t="str">
        <v>obj_002ae</v>
      </c>
      <c r="X38" s="4" t="str">
        <f>IFERROR(_xll.qlRateHelperQuoteName(W38,Trigger),"")</f>
        <v>USDAM3L60Y_S6L3L_Quote</v>
      </c>
      <c r="Y38" s="76">
        <f>IFERROR(_xll.qlRateHelperRate(W38,Trigger),"")</f>
        <v>2.1954672276533301E-2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42529</v>
      </c>
      <c r="AB38" s="5">
        <f>IFERROR(_xll.qlRateHelperPillarDate(W38,Trigger),"")</f>
        <v>64444</v>
      </c>
      <c r="AC38" s="84">
        <v>0.26410041646223281</v>
      </c>
    </row>
    <row r="39" spans="1:29" ht="11.25" customHeight="1" x14ac:dyDescent="0.2">
      <c r="A39" s="64" t="s">
        <v>157</v>
      </c>
      <c r="B39" s="65" t="s">
        <v>82</v>
      </c>
      <c r="C39" s="66" t="s">
        <v>6</v>
      </c>
      <c r="D39" s="66" t="s">
        <v>8</v>
      </c>
      <c r="E39" s="66" t="s">
        <v>7</v>
      </c>
      <c r="F39" s="66" t="s">
        <v>27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_xll.qlSwapRateHelper2(,H39,,B39,JoinCalendar,D39,E39,F39,G39,I39,C39,Discounting,PillarDate,,Permanent,Trigger,ObjectOverwrite)</f>
        <v>obj_002f4#0003</v>
      </c>
      <c r="K39" s="53"/>
      <c r="L39" s="11" t="str">
        <f t="shared" si="16"/>
        <v>BasSw</v>
      </c>
      <c r="M39" s="106" t="str">
        <f t="shared" si="17"/>
        <v>obj_002ca#0003</v>
      </c>
      <c r="N39" s="160" t="str">
        <f>IFERROR(_xll.qlRateHelperQuoteName(M39,Trigger),"--")</f>
        <v>USDAM3L9Y_S6L3L_Quote</v>
      </c>
      <c r="O39" s="110">
        <f>IFERROR(_xll.qlRateHelperQuoteValue($M39,Trigger),"--")</f>
        <v>1.6716582114390706E-2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42529</v>
      </c>
      <c r="T39" s="111">
        <f>IFERROR(_xll.qlRateHelperPillarDate(M39,Trigger),"--")</f>
        <v>45817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157</v>
      </c>
      <c r="B40" s="65" t="s">
        <v>83</v>
      </c>
      <c r="C40" s="66" t="s">
        <v>6</v>
      </c>
      <c r="D40" s="66" t="s">
        <v>8</v>
      </c>
      <c r="E40" s="66" t="s">
        <v>7</v>
      </c>
      <c r="F40" s="66" t="s">
        <v>27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_xll.qlSwapRateHelper2(,H40,,B40,JoinCalendar,D40,E40,F40,G40,I40,C40,Discounting,PillarDate,,Permanent,Trigger,ObjectOverwrite)</f>
        <v>obj_002ea#0003</v>
      </c>
      <c r="K40" s="53"/>
      <c r="L40" s="11" t="str">
        <f t="shared" si="16"/>
        <v>BasSw</v>
      </c>
      <c r="M40" s="106" t="str">
        <f t="shared" si="17"/>
        <v>obj_002af#0003</v>
      </c>
      <c r="N40" s="160" t="str">
        <f>IFERROR(_xll.qlRateHelperQuoteName(M40,Trigger),"--")</f>
        <v>USDAM3L10Y_S6L3L_Quote</v>
      </c>
      <c r="O40" s="110">
        <f>IFERROR(_xll.qlRateHelperQuoteValue($M40,Trigger),"--")</f>
        <v>1.7346900578124415E-2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42529</v>
      </c>
      <c r="T40" s="111">
        <f>IFERROR(_xll.qlRateHelperPillarDate(M40,Trigger),"--")</f>
        <v>46181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157</v>
      </c>
      <c r="B41" s="65" t="s">
        <v>84</v>
      </c>
      <c r="C41" s="66" t="s">
        <v>6</v>
      </c>
      <c r="D41" s="66" t="s">
        <v>8</v>
      </c>
      <c r="E41" s="66" t="s">
        <v>7</v>
      </c>
      <c r="F41" s="66" t="s">
        <v>27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_xll.qlSwapRateHelper2(,H41,,B41,JoinCalendar,D41,E41,F41,G41,I41,C41,Discounting,PillarDate,,Permanent,Trigger,ObjectOverwrite)</f>
        <v>obj_002eb#0003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157</v>
      </c>
      <c r="B42" s="65" t="s">
        <v>85</v>
      </c>
      <c r="C42" s="66" t="s">
        <v>6</v>
      </c>
      <c r="D42" s="66" t="s">
        <v>8</v>
      </c>
      <c r="E42" s="66" t="s">
        <v>7</v>
      </c>
      <c r="F42" s="66" t="s">
        <v>27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_xll.qlSwapRateHelper2(,H42,,B42,JoinCalendar,D42,E42,F42,G42,I42,C42,Discounting,PillarDate,,Permanent,Trigger,ObjectOverwrite)</f>
        <v>obj_002f2#0003</v>
      </c>
      <c r="L42" s="11" t="str">
        <f t="shared" si="16"/>
        <v>BasSw</v>
      </c>
      <c r="M42" s="106" t="str">
        <f t="shared" si="17"/>
        <v>obj_002cb#0003</v>
      </c>
      <c r="N42" s="160" t="str">
        <f>IFERROR(_xll.qlRateHelperQuoteName(M42,Trigger),"--")</f>
        <v>USDAM3L12Y_S6L3L_Quote</v>
      </c>
      <c r="O42" s="110">
        <f>IFERROR(_xll.qlRateHelperQuoteValue($M42,Trigger),"--")</f>
        <v>1.849766926360492E-2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42529</v>
      </c>
      <c r="T42" s="111">
        <f>IFERROR(_xll.qlRateHelperPillarDate(M42,Trigger),"--")</f>
        <v>46912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157</v>
      </c>
      <c r="B43" s="65" t="s">
        <v>86</v>
      </c>
      <c r="C43" s="66" t="s">
        <v>6</v>
      </c>
      <c r="D43" s="66" t="s">
        <v>8</v>
      </c>
      <c r="E43" s="66" t="s">
        <v>7</v>
      </c>
      <c r="F43" s="66" t="s">
        <v>27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_xll.qlSwapRateHelper2(,H43,,B43,JoinCalendar,D43,E43,F43,G43,I43,C43,Discounting,PillarDate,,Permanent,Trigger,ObjectOverwrite)</f>
        <v>obj_002ca#0003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157</v>
      </c>
      <c r="B44" s="65" t="s">
        <v>87</v>
      </c>
      <c r="C44" s="66" t="s">
        <v>6</v>
      </c>
      <c r="D44" s="66" t="s">
        <v>8</v>
      </c>
      <c r="E44" s="66" t="s">
        <v>7</v>
      </c>
      <c r="F44" s="66" t="s">
        <v>27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_xll.qlSwapRateHelper2(,H44,,B44,JoinCalendar,D44,E44,F44,G44,I44,C44,Discounting,PillarDate,,Permanent,Trigger,ObjectOverwrite)</f>
        <v>obj_002af#0003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157</v>
      </c>
      <c r="B45" s="65" t="s">
        <v>131</v>
      </c>
      <c r="C45" s="66" t="s">
        <v>6</v>
      </c>
      <c r="D45" s="66" t="s">
        <v>8</v>
      </c>
      <c r="E45" s="66" t="s">
        <v>7</v>
      </c>
      <c r="F45" s="66" t="s">
        <v>27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obj_002e1#0003</v>
      </c>
      <c r="N45" s="160" t="str">
        <f>IFERROR(_xll.qlRateHelperQuoteName(M45,Trigger),"--")</f>
        <v>USDAM3L15Y_S6L3L_Quote</v>
      </c>
      <c r="O45" s="110">
        <f>IFERROR(_xll.qlRateHelperQuoteValue($M45,Trigger),"--")</f>
        <v>1.9738414877734058E-2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42529</v>
      </c>
      <c r="T45" s="111">
        <f>IFERROR(_xll.qlRateHelperPillarDate(M45,Trigger),"--")</f>
        <v>48008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157</v>
      </c>
      <c r="B46" s="65" t="s">
        <v>88</v>
      </c>
      <c r="C46" s="66" t="s">
        <v>6</v>
      </c>
      <c r="D46" s="66" t="s">
        <v>8</v>
      </c>
      <c r="E46" s="66" t="s">
        <v>7</v>
      </c>
      <c r="F46" s="66" t="s">
        <v>27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_xll.qlSwapRateHelper2(,H46,,B46,JoinCalendar,D46,E46,F46,G46,I46,C46,Discounting,PillarDate,,Permanent,Trigger,ObjectOverwrite)</f>
        <v>obj_002cb#0003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157</v>
      </c>
      <c r="B47" s="65" t="s">
        <v>132</v>
      </c>
      <c r="C47" s="66" t="s">
        <v>6</v>
      </c>
      <c r="D47" s="66" t="s">
        <v>8</v>
      </c>
      <c r="E47" s="66" t="s">
        <v>7</v>
      </c>
      <c r="F47" s="66" t="s">
        <v>27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133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89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_xll.qlSwapRateHelper2(,H49,,B49,JoinCalendar,D49,E49,F49,G49,I49,C49,Discounting,PillarDate,,Permanent,Trigger,ObjectOverwrite)</f>
        <v>obj_002e1#0003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134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obj_002a8#0003</v>
      </c>
      <c r="N50" s="160" t="str">
        <f>IFERROR(_xll.qlRateHelperQuoteName(M50,Trigger),"--")</f>
        <v>USDAM3L20Y_S6L3L_Quote</v>
      </c>
      <c r="O50" s="110">
        <f>IFERROR(_xll.qlRateHelperQuoteValue($M50,Trigger),"--")</f>
        <v>2.102920079811273E-2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42529</v>
      </c>
      <c r="T50" s="111">
        <f>IFERROR(_xll.qlRateHelperPillarDate(M50,Trigger),"--")</f>
        <v>49835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135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136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137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90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_xll.qlSwapRateHelper2(,H54,,B54,JoinCalendar,D54,E54,F54,G54,I54,C54,Discounting,PillarDate,,Permanent,Trigger,ObjectOverwrite)</f>
        <v>obj_002a8#0003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138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obj_002a5#0003</v>
      </c>
      <c r="N55" s="160" t="str">
        <f>IFERROR(_xll.qlRateHelperQuoteName(M55,Trigger),"--")</f>
        <v>USDAM3L25Y_S6L3L_Quote</v>
      </c>
      <c r="O55" s="110">
        <f>IFERROR(_xll.qlRateHelperQuoteValue($M55,Trigger),"--")</f>
        <v>2.1689662860664882E-2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42529</v>
      </c>
      <c r="T55" s="111">
        <f>IFERROR(_xll.qlRateHelperPillarDate(M55,Trigger),"--")</f>
        <v>51662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157</v>
      </c>
      <c r="B56" s="65" t="s">
        <v>139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157</v>
      </c>
      <c r="B57" s="65" t="s">
        <v>140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157</v>
      </c>
      <c r="B58" s="65" t="s">
        <v>141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157</v>
      </c>
      <c r="B59" s="65" t="s">
        <v>91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_xll.qlSwapRateHelper2(,H59,,B59,JoinCalendar,D59,E59,F59,G59,I59,C59,Discounting,PillarDate,,Permanent,Trigger,ObjectOverwrite)</f>
        <v>obj_002a5#0003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157</v>
      </c>
      <c r="B60" s="65" t="s">
        <v>142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obj_002c3#0003</v>
      </c>
      <c r="N60" s="160" t="str">
        <f>IFERROR(_xll.qlRateHelperQuoteName(M60,Trigger),"--")</f>
        <v>USDAM3L30Y_S6L3L_Quote</v>
      </c>
      <c r="O60" s="110">
        <f>IFERROR(_xll.qlRateHelperQuoteValue($M60,Trigger),"--")</f>
        <v>2.2069912634042059E-2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42529</v>
      </c>
      <c r="T60" s="111">
        <f>IFERROR(_xll.qlRateHelperPillarDate(M60,Trigger),"--")</f>
        <v>53486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157</v>
      </c>
      <c r="B61" s="65" t="s">
        <v>92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obj_002e5#0003</v>
      </c>
      <c r="N61" s="160" t="str">
        <f>IFERROR(_xll.qlRateHelperQuoteName(M61,Trigger),"--")</f>
        <v>USDAM3L35Y_S6L3L_Quote</v>
      </c>
      <c r="O61" s="110">
        <f>IFERROR(_xll.qlRateHelperQuoteValue($M61,Trigger),"--")</f>
        <v>2.2253480439378096E-2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42529</v>
      </c>
      <c r="T61" s="111">
        <f>IFERROR(_xll.qlRateHelperPillarDate(M61,Trigger),"--")</f>
        <v>55312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157</v>
      </c>
      <c r="B62" s="65" t="s">
        <v>143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obj_002a4#0003</v>
      </c>
      <c r="N62" s="160" t="str">
        <f>IFERROR(_xll.qlRateHelperQuoteName(M62,Trigger),"--")</f>
        <v>USDAM3L40Y_S6L3L_Quote</v>
      </c>
      <c r="O62" s="110">
        <f>IFERROR(_xll.qlRateHelperQuoteValue($M62,Trigger),"--")</f>
        <v>2.2290027503491325E-2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42529</v>
      </c>
      <c r="T62" s="111">
        <f>IFERROR(_xll.qlRateHelperPillarDate(M62,Trigger),"--")</f>
        <v>57139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157</v>
      </c>
      <c r="B63" s="65" t="s">
        <v>144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157</v>
      </c>
      <c r="B64" s="65" t="s">
        <v>93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_xll.qlSwapRateHelper2(,H64,,B64,JoinCalendar,D64,E64,F64,G64,I64,C64,Discounting,PillarDate,,Permanent,Trigger,ObjectOverwrite)</f>
        <v>obj_002c3#0003</v>
      </c>
      <c r="L64" s="11" t="str">
        <f t="shared" si="16"/>
        <v>BasSw</v>
      </c>
      <c r="M64" s="106" t="str">
        <f t="shared" si="17"/>
        <v>obj_002a3#0003</v>
      </c>
      <c r="N64" s="160" t="str">
        <f>IFERROR(_xll.qlRateHelperQuoteName(M64,Trigger),"--")</f>
        <v>USDAM3L50Y_S6L3L_Quote</v>
      </c>
      <c r="O64" s="110">
        <f>IFERROR(_xll.qlRateHelperQuoteValue($M64,Trigger),"--")</f>
        <v>2.2119926078563647E-2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42529</v>
      </c>
      <c r="T64" s="111">
        <f>IFERROR(_xll.qlRateHelperPillarDate(M64,Trigger),"--")</f>
        <v>60791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157</v>
      </c>
      <c r="B65" s="65" t="s">
        <v>94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_xll.qlSwapRateHelper2(,H65,,B65,JoinCalendar,D65,E65,F65,G65,I65,C65,Discounting,PillarDate,,Permanent,Trigger,ObjectOverwrite)</f>
        <v>obj_002e5#0003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157</v>
      </c>
      <c r="B66" s="65" t="s">
        <v>95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_xll.qlSwapRateHelper2(,H66,,B66,JoinCalendar,D66,E66,F66,G66,I66,C66,Discounting,PillarDate,,Permanent,Trigger,ObjectOverwrite)</f>
        <v>obj_002a4#0003</v>
      </c>
      <c r="L66" s="12" t="str">
        <f t="shared" si="16"/>
        <v>BasSw</v>
      </c>
      <c r="M66" s="107" t="str">
        <f t="shared" si="17"/>
        <v>obj_002ae#0003</v>
      </c>
      <c r="N66" s="161" t="str">
        <f>IFERROR(_xll.qlRateHelperQuoteName(M66,Trigger),"--")</f>
        <v>USDAM3L60Y_S6L3L_Quote</v>
      </c>
      <c r="O66" s="113">
        <f>IFERROR(_xll.qlRateHelperQuoteValue($M66,Trigger),"--")</f>
        <v>2.1954672276533301E-2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42529</v>
      </c>
      <c r="T66" s="114">
        <f>IFERROR(_xll.qlRateHelperPillarDate(M66,Trigger),"--")</f>
        <v>64444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157</v>
      </c>
      <c r="B67" s="65" t="s">
        <v>96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157</v>
      </c>
      <c r="B68" s="65" t="s">
        <v>97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_xll.qlSwapRateHelper2(,H68,,B68,JoinCalendar,D68,E68,F68,G68,I68,C68,Discounting,PillarDate,,Permanent,Trigger,ObjectOverwrite)</f>
        <v>obj_002a3#0003</v>
      </c>
    </row>
    <row r="69" spans="1:29" ht="11.25" customHeight="1" x14ac:dyDescent="0.2">
      <c r="A69" s="64" t="s">
        <v>157</v>
      </c>
      <c r="B69" s="65" t="s">
        <v>152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157</v>
      </c>
      <c r="B70" s="9" t="s">
        <v>145</v>
      </c>
      <c r="C70" s="7" t="s">
        <v>6</v>
      </c>
      <c r="D70" s="7" t="s">
        <v>8</v>
      </c>
      <c r="E70" s="7" t="s">
        <v>7</v>
      </c>
      <c r="F70" s="7" t="s">
        <v>27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_xll.qlSwapRateHelper2(,H70,,B70,JoinCalendar,D70,E70,F70,G70,I70,C70,Discounting,PillarDate,,Permanent,Trigger,ObjectOverwrite)</f>
        <v>obj_002ae#0003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45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0"/>
      <c r="X1" s="72"/>
      <c r="Y1" s="75"/>
      <c r="Z1" s="75"/>
      <c r="AA1" s="72"/>
      <c r="AB1" s="190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55">_xll.qlPiecewiseYieldCurveData(YieldCurve_1M,Trigger)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obj_002e4</v>
      </c>
      <c r="X3" s="4" t="str">
        <f>IFERROR(_xll.qlRateHelperQuoteName(W3,Trigger),"")</f>
        <v>USDSWD_SYNTH1M_Quote</v>
      </c>
      <c r="Y3" s="76">
        <f>IFERROR(_xll.qlRateHelperRate(W3,Trigger),"")</f>
        <v>4.5960000000000003E-3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42529</v>
      </c>
      <c r="AB3" s="5">
        <f>IFERROR(_xll.qlRateHelperPillarDate(W3,Trigger),"")</f>
        <v>42536</v>
      </c>
      <c r="AC3" s="84">
        <v>0.99991064131902063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obj_002e4#0003</v>
      </c>
      <c r="K4" s="53"/>
      <c r="L4" s="11" t="str">
        <f t="shared" ref="L4:L7" si="1">A4</f>
        <v>Dp</v>
      </c>
      <c r="M4" s="106" t="str">
        <f t="shared" ref="M4:M7" si="2">IF(ISBLANK(J4),"--",J4)</f>
        <v>obj_002e4#0003</v>
      </c>
      <c r="N4" s="160" t="str">
        <f>IFERROR(_xll.qlRateHelperQuoteName(M4,Trigger),"--")</f>
        <v>USDSWD_SYNTH1M_Quote</v>
      </c>
      <c r="O4" s="110">
        <f>IFERROR(_xll.qlRateHelperQuoteValue($M4,Trigger),"--")</f>
        <v>4.5960000000000003E-3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42529</v>
      </c>
      <c r="T4" s="111">
        <f>IFERROR(_xll.qlRateHelperPillarDate(M4,Trigger),"--")</f>
        <v>42536</v>
      </c>
      <c r="V4" s="4" t="str">
        <f t="shared" ref="V4:V55" si="3">IFERROR(INDEX($L$3:$L$55,MATCH(X4,$N$3:$N$55,0),1),"")</f>
        <v>Dp</v>
      </c>
      <c r="W4" s="4" t="str">
        <v>obj_002e0</v>
      </c>
      <c r="X4" s="4" t="str">
        <f>IFERROR(_xll.qlRateHelperQuoteName(W4,Trigger),"")</f>
        <v>USD1MD_SYNTH1M_Quote</v>
      </c>
      <c r="Y4" s="76">
        <f>IFERROR(_xll.qlRateHelperRate(W4,Trigger),"")</f>
        <v>4.4710000000000001E-3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42529</v>
      </c>
      <c r="AB4" s="5">
        <f>IFERROR(_xll.qlRateHelperPillarDate(W4,Trigger),"")</f>
        <v>42559</v>
      </c>
      <c r="AC4" s="84">
        <v>0.99962755543330484</v>
      </c>
      <c r="AE4" s="119" t="s">
        <v>118</v>
      </c>
      <c r="AF4" s="120">
        <v>0</v>
      </c>
    </row>
    <row r="5" spans="1:32" ht="11.25" customHeight="1" x14ac:dyDescent="0.2">
      <c r="A5" s="176" t="s">
        <v>26</v>
      </c>
      <c r="B5" s="177" t="s">
        <v>49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obj_0028d#0003</v>
      </c>
      <c r="H5" s="181" t="str">
        <f t="shared" si="0"/>
        <v>USD2WD_SYNTH1M_Quote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obj_002ef</v>
      </c>
      <c r="X5" s="4" t="str">
        <f>IFERROR(_xll.qlRateHelperQuoteName(W5,Trigger),"")</f>
        <v>USD3X1S_Quote</v>
      </c>
      <c r="Y5" s="76">
        <f>IFERROR(_xll.qlRateHelperRate(W5,Trigger),"")</f>
        <v>4.8199999999999996E-3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42529</v>
      </c>
      <c r="AB5" s="5">
        <f>IFERROR(_xll.qlRateHelperPillarDate(W5,Trigger),"")</f>
        <v>42621</v>
      </c>
      <c r="AC5" s="84">
        <v>0.99876962980944328</v>
      </c>
      <c r="AD5" s="87"/>
      <c r="AE5" s="119" t="s">
        <v>119</v>
      </c>
      <c r="AF5" s="120">
        <v>0</v>
      </c>
    </row>
    <row r="6" spans="1:32" ht="11.25" customHeight="1" x14ac:dyDescent="0.2">
      <c r="A6" s="183" t="s">
        <v>26</v>
      </c>
      <c r="B6" s="184" t="s">
        <v>50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obj_00288#0003</v>
      </c>
      <c r="H6" s="188" t="str">
        <f t="shared" si="0"/>
        <v>USD3WD_SYNTH1M_Quote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obj_002cf</v>
      </c>
      <c r="X6" s="4" t="str">
        <f>IFERROR(_xll.qlRateHelperQuoteName(W6,Trigger),"")</f>
        <v>USD6X1S_Quote</v>
      </c>
      <c r="Y6" s="76">
        <f>IFERROR(_xll.qlRateHelperRate(W6,Trigger),"")</f>
        <v>5.4200000000000003E-3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42529</v>
      </c>
      <c r="AB6" s="5">
        <f>IFERROR(_xll.qlRateHelperPillarDate(W6,Trigger),"")</f>
        <v>42712</v>
      </c>
      <c r="AC6" s="84">
        <v>0.99725187113608693</v>
      </c>
      <c r="AE6" s="119" t="s">
        <v>120</v>
      </c>
      <c r="AF6" s="121" t="s">
        <v>121</v>
      </c>
    </row>
    <row r="7" spans="1:32" ht="11.25" customHeight="1" x14ac:dyDescent="0.2">
      <c r="A7" s="1" t="s">
        <v>26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obj_002e0#0003</v>
      </c>
      <c r="K7" s="53"/>
      <c r="L7" s="11" t="str">
        <f t="shared" si="1"/>
        <v>Dp</v>
      </c>
      <c r="M7" s="106" t="str">
        <f t="shared" si="2"/>
        <v>obj_002e0#0003</v>
      </c>
      <c r="N7" s="160" t="str">
        <f>IFERROR(_xll.qlRateHelperQuoteName(M7,Trigger),"--")</f>
        <v>USD1MD_SYNTH1M_Quote</v>
      </c>
      <c r="O7" s="110">
        <f>IFERROR(_xll.qlRateHelperQuoteValue($M7,Trigger),"--")</f>
        <v>4.4710000000000001E-3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42529</v>
      </c>
      <c r="T7" s="111">
        <f>IFERROR(_xll.qlRateHelperPillarDate(M7,Trigger),"--")</f>
        <v>42559</v>
      </c>
      <c r="V7" s="4" t="str">
        <f t="shared" si="3"/>
        <v>Sw</v>
      </c>
      <c r="W7" s="4" t="str">
        <v>obj_002e6</v>
      </c>
      <c r="X7" s="4" t="str">
        <f>IFERROR(_xll.qlRateHelperQuoteName(W7,Trigger),"")</f>
        <v>USD9X1S_Quote</v>
      </c>
      <c r="Y7" s="76">
        <f>IFERROR(_xll.qlRateHelperRate(W7,Trigger),"")</f>
        <v>5.9800000000000009E-3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42529</v>
      </c>
      <c r="AB7" s="5">
        <f>IFERROR(_xll.qlRateHelperPillarDate(W7,Trigger),"")</f>
        <v>42802</v>
      </c>
      <c r="AC7" s="84">
        <v>0.99548422888804167</v>
      </c>
    </row>
    <row r="8" spans="1:32" ht="11.25" customHeight="1" x14ac:dyDescent="0.2">
      <c r="B8" s="51"/>
      <c r="C8" s="51"/>
      <c r="D8" s="51"/>
      <c r="E8" s="51"/>
      <c r="F8" s="51"/>
      <c r="G8" s="51" t="s">
        <v>155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obj_002d9</v>
      </c>
      <c r="X8" s="4" t="str">
        <f>IFERROR(_xll.qlRateHelperQuoteName(W8,Trigger),"")</f>
        <v>USD12X1S_Quote</v>
      </c>
      <c r="Y8" s="76">
        <f>IFERROR(_xll.qlRateHelperRate(W8,Trigger),"")</f>
        <v>6.4200000000000004E-3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42529</v>
      </c>
      <c r="AB8" s="5">
        <f>IFERROR(_xll.qlRateHelperPillarDate(W8,Trigger),"")</f>
        <v>42894</v>
      </c>
      <c r="AC8" s="84">
        <v>0.99352996410982852</v>
      </c>
    </row>
    <row r="9" spans="1:32" ht="11.25" customHeight="1" x14ac:dyDescent="0.2">
      <c r="A9" s="71" t="s">
        <v>9</v>
      </c>
      <c r="B9" s="71" t="s">
        <v>29</v>
      </c>
      <c r="C9" s="71" t="s">
        <v>149</v>
      </c>
      <c r="D9" s="71" t="s">
        <v>5</v>
      </c>
      <c r="E9" s="71" t="s">
        <v>34</v>
      </c>
      <c r="F9" s="71" t="s">
        <v>150</v>
      </c>
      <c r="G9" s="71" t="s">
        <v>4</v>
      </c>
      <c r="H9" s="71" t="s">
        <v>1</v>
      </c>
      <c r="I9" s="71" t="s">
        <v>146</v>
      </c>
      <c r="J9" s="71" t="s">
        <v>24</v>
      </c>
      <c r="K9" s="53"/>
      <c r="L9" s="11" t="str">
        <f t="shared" ref="L9:L18" si="5">A11</f>
        <v>Sw</v>
      </c>
      <c r="M9" s="106" t="str">
        <f t="shared" ref="M9:M18" si="6">IF(ISBLANK(J11),"--",J11)</f>
        <v>obj_002ef#0003</v>
      </c>
      <c r="N9" s="160" t="str">
        <f>IFERROR(_xll.qlRateHelperQuoteName(M9,Trigger),"--")</f>
        <v>USD3X1S_Quote</v>
      </c>
      <c r="O9" s="110">
        <f>IFERROR(_xll.qlRateHelperQuoteValue($M9,Trigger),"--")</f>
        <v>4.8199999999999996E-3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42529</v>
      </c>
      <c r="T9" s="111">
        <f>IFERROR(_xll.qlRateHelperPillarDate(M9,Trigger),"--")</f>
        <v>42621</v>
      </c>
      <c r="V9" s="4" t="str">
        <f t="shared" si="3"/>
        <v>BasSw</v>
      </c>
      <c r="W9" s="4" t="str">
        <v>obj_002f1</v>
      </c>
      <c r="X9" s="4" t="str">
        <f>IFERROR(_xll.qlRateHelperQuoteName(W9,Trigger),"")</f>
        <v>USDAM3L2Y_Quote</v>
      </c>
      <c r="Y9" s="76">
        <f>IFERROR(_xll.qlRateHelperRate(W9,Trigger),"")</f>
        <v>9.3999999999999986E-3</v>
      </c>
      <c r="Z9" s="116">
        <f>IF(ISERROR(_xll.qlSwapRateHelperSpread($W9)),IF(ISERROR(_xll.qlFuturesRateHelperConvexityAdjustment($W9)),"",_xll.qlFuturesRateHelperConvexityAdjustment($W9)),_xll.qlSwapRateHelperSpread($W9))</f>
        <v>1.6600000000000002E-3</v>
      </c>
      <c r="AA9" s="5">
        <f>IFERROR(_xll.qlRateHelperEarliestDate(W9,Trigger),"")</f>
        <v>42529</v>
      </c>
      <c r="AB9" s="5">
        <f>IFERROR(_xll.qlRateHelperPillarDate(W9,Trigger),"")</f>
        <v>43259</v>
      </c>
      <c r="AC9" s="84">
        <v>0.98448140295641662</v>
      </c>
    </row>
    <row r="10" spans="1:32" ht="11.25" customHeight="1" x14ac:dyDescent="0.2">
      <c r="A10" s="58" t="s">
        <v>25</v>
      </c>
      <c r="B10" s="59" t="s">
        <v>51</v>
      </c>
      <c r="C10" s="60" t="s">
        <v>6</v>
      </c>
      <c r="D10" s="60" t="s">
        <v>8</v>
      </c>
      <c r="E10" s="60" t="s">
        <v>7</v>
      </c>
      <c r="F10" s="60" t="s">
        <v>27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obj_002d6</v>
      </c>
      <c r="X10" s="4" t="str">
        <f>IFERROR(_xll.qlRateHelperQuoteName(W10,Trigger),"")</f>
        <v>USDAM3L3Y_Quote</v>
      </c>
      <c r="Y10" s="76">
        <f>IFERROR(_xll.qlRateHelperRate(W10,Trigger),"")</f>
        <v>1.044E-2</v>
      </c>
      <c r="Z10" s="116">
        <f>IF(ISERROR(_xll.qlSwapRateHelperSpread($W10)),IF(ISERROR(_xll.qlFuturesRateHelperConvexityAdjustment($W10)),"",_xll.qlFuturesRateHelperConvexityAdjustment($W10)),_xll.qlSwapRateHelperSpread($W10))</f>
        <v>1.6000000000000001E-3</v>
      </c>
      <c r="AA10" s="5">
        <f>IFERROR(_xll.qlRateHelperEarliestDate(W10,Trigger),"")</f>
        <v>42529</v>
      </c>
      <c r="AB10" s="5">
        <f>IFERROR(_xll.qlRateHelperPillarDate(W10,Trigger),"")</f>
        <v>43626</v>
      </c>
      <c r="AC10" s="84">
        <v>0.97350603320488516</v>
      </c>
    </row>
    <row r="11" spans="1:32" ht="11.25" customHeight="1" x14ac:dyDescent="0.2">
      <c r="A11" s="64" t="s">
        <v>25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27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_xll.qlSwapRateHelper2(,H11,,B11,JoinCalendar,D11,E11,F11,G11,I11,C11,Discounting,PillarDate,,Permanent,Trigger,ObjectOverwrite)</f>
        <v>obj_002ef#0003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obj_002ac</v>
      </c>
      <c r="X11" s="4" t="str">
        <f>IFERROR(_xll.qlRateHelperQuoteName(W11,Trigger),"")</f>
        <v>USDAM3L4Y_Quote</v>
      </c>
      <c r="Y11" s="76">
        <f>IFERROR(_xll.qlRateHelperRate(W11,Trigger),"")</f>
        <v>1.1360000000000002E-2</v>
      </c>
      <c r="Z11" s="116">
        <f>IF(ISERROR(_xll.qlSwapRateHelperSpread($W11)),IF(ISERROR(_xll.qlFuturesRateHelperConvexityAdjustment($W11)),"",_xll.qlFuturesRateHelperConvexityAdjustment($W11)),_xll.qlSwapRateHelperSpread($W11))</f>
        <v>1.5200000000000001E-3</v>
      </c>
      <c r="AA11" s="5">
        <f>IFERROR(_xll.qlRateHelperEarliestDate(W11,Trigger),"")</f>
        <v>42529</v>
      </c>
      <c r="AB11" s="5">
        <f>IFERROR(_xll.qlRateHelperPillarDate(W11,Trigger),"")</f>
        <v>43990</v>
      </c>
      <c r="AC11" s="84">
        <v>0.9609529256379844</v>
      </c>
    </row>
    <row r="12" spans="1:32" ht="11.25" customHeight="1" x14ac:dyDescent="0.2">
      <c r="A12" s="64" t="s">
        <v>25</v>
      </c>
      <c r="B12" s="65" t="s">
        <v>52</v>
      </c>
      <c r="C12" s="66" t="s">
        <v>6</v>
      </c>
      <c r="D12" s="66" t="s">
        <v>8</v>
      </c>
      <c r="E12" s="66" t="s">
        <v>7</v>
      </c>
      <c r="F12" s="66" t="s">
        <v>27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45</v>
      </c>
      <c r="L12" s="11" t="str">
        <f t="shared" si="5"/>
        <v>Sw</v>
      </c>
      <c r="M12" s="106" t="str">
        <f t="shared" si="6"/>
        <v>obj_002cf#0003</v>
      </c>
      <c r="N12" s="160" t="str">
        <f>IFERROR(_xll.qlRateHelperQuoteName(M12,Trigger),"--")</f>
        <v>USD6X1S_Quote</v>
      </c>
      <c r="O12" s="110">
        <f>IFERROR(_xll.qlRateHelperQuoteValue($M12,Trigger),"--")</f>
        <v>5.4200000000000003E-3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42529</v>
      </c>
      <c r="T12" s="111">
        <f>IFERROR(_xll.qlRateHelperPillarDate(M12,Trigger),"--")</f>
        <v>42712</v>
      </c>
      <c r="V12" s="4" t="str">
        <f t="shared" si="3"/>
        <v>BasSw</v>
      </c>
      <c r="W12" s="4" t="str">
        <v>obj_002c1</v>
      </c>
      <c r="X12" s="4" t="str">
        <f>IFERROR(_xll.qlRateHelperQuoteName(W12,Trigger),"")</f>
        <v>USDAM3L5Y_Quote</v>
      </c>
      <c r="Y12" s="76">
        <f>IFERROR(_xll.qlRateHelperRate(W12,Trigger),"")</f>
        <v>1.2239999999999999E-2</v>
      </c>
      <c r="Z12" s="116">
        <f>IF(ISERROR(_xll.qlSwapRateHelperSpread($W12)),IF(ISERROR(_xll.qlFuturesRateHelperConvexityAdjustment($W12)),"",_xll.qlFuturesRateHelperConvexityAdjustment($W12)),_xll.qlSwapRateHelperSpread($W12))</f>
        <v>1.4400000000000001E-3</v>
      </c>
      <c r="AA12" s="5">
        <f>IFERROR(_xll.qlRateHelperEarliestDate(W12,Trigger),"")</f>
        <v>42529</v>
      </c>
      <c r="AB12" s="5">
        <f>IFERROR(_xll.qlRateHelperPillarDate(W12,Trigger),"")</f>
        <v>44355</v>
      </c>
      <c r="AC12" s="84">
        <v>0.94678569124016954</v>
      </c>
    </row>
    <row r="13" spans="1:32" ht="11.25" customHeight="1" x14ac:dyDescent="0.2">
      <c r="A13" s="64" t="s">
        <v>25</v>
      </c>
      <c r="B13" s="65" t="s">
        <v>53</v>
      </c>
      <c r="C13" s="66" t="s">
        <v>6</v>
      </c>
      <c r="D13" s="66" t="s">
        <v>8</v>
      </c>
      <c r="E13" s="66" t="s">
        <v>7</v>
      </c>
      <c r="F13" s="66" t="s">
        <v>27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obj_002ec</v>
      </c>
      <c r="X13" s="4" t="str">
        <f>IFERROR(_xll.qlRateHelperQuoteName(W13,Trigger),"")</f>
        <v>USDAM3L6Y_Quote</v>
      </c>
      <c r="Y13" s="76">
        <f>IFERROR(_xll.qlRateHelperRate(W13,Trigger),"")</f>
        <v>1.3089999999999999E-2</v>
      </c>
      <c r="Z13" s="116">
        <f>IF(ISERROR(_xll.qlSwapRateHelperSpread($W13)),IF(ISERROR(_xll.qlFuturesRateHelperConvexityAdjustment($W13)),"",_xll.qlFuturesRateHelperConvexityAdjustment($W13)),_xll.qlSwapRateHelperSpread($W13))</f>
        <v>1.3600000000000001E-3</v>
      </c>
      <c r="AA13" s="5">
        <f>IFERROR(_xll.qlRateHelperEarliestDate(W13,Trigger),"")</f>
        <v>42529</v>
      </c>
      <c r="AB13" s="5">
        <f>IFERROR(_xll.qlRateHelperPillarDate(W13,Trigger),"")</f>
        <v>44720</v>
      </c>
      <c r="AC13" s="84">
        <v>0.93114662236626322</v>
      </c>
    </row>
    <row r="14" spans="1:32" ht="11.25" customHeight="1" x14ac:dyDescent="0.2">
      <c r="A14" s="64" t="s">
        <v>25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27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_xll.qlSwapRateHelper2(,H14,,B14,JoinCalendar,D14,E14,F14,G14,I14,C14,Discounting,PillarDate,,Permanent,Trigger,ObjectOverwrite)</f>
        <v>obj_002cf#0003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obj_002de</v>
      </c>
      <c r="X14" s="4" t="str">
        <f>IFERROR(_xll.qlRateHelperQuoteName(W14,Trigger),"")</f>
        <v>USDAM3L7Y_Quote</v>
      </c>
      <c r="Y14" s="76">
        <f>IFERROR(_xll.qlRateHelperRate(W14,Trigger),"")</f>
        <v>1.389E-2</v>
      </c>
      <c r="Z14" s="116">
        <f>IF(ISERROR(_xll.qlSwapRateHelperSpread($W14)),IF(ISERROR(_xll.qlFuturesRateHelperConvexityAdjustment($W14)),"",_xll.qlFuturesRateHelperConvexityAdjustment($W14)),_xll.qlSwapRateHelperSpread($W14))</f>
        <v>1.2999999999999999E-3</v>
      </c>
      <c r="AA14" s="5">
        <f>IFERROR(_xll.qlRateHelperEarliestDate(W14,Trigger),"")</f>
        <v>42529</v>
      </c>
      <c r="AB14" s="5">
        <f>IFERROR(_xll.qlRateHelperPillarDate(W14,Trigger),"")</f>
        <v>45085</v>
      </c>
      <c r="AC14" s="84">
        <v>0.91445061574795072</v>
      </c>
    </row>
    <row r="15" spans="1:32" ht="11.25" customHeight="1" x14ac:dyDescent="0.2">
      <c r="A15" s="64" t="s">
        <v>25</v>
      </c>
      <c r="B15" s="65" t="s">
        <v>54</v>
      </c>
      <c r="C15" s="66" t="s">
        <v>6</v>
      </c>
      <c r="D15" s="66" t="s">
        <v>8</v>
      </c>
      <c r="E15" s="66" t="s">
        <v>7</v>
      </c>
      <c r="F15" s="66" t="s">
        <v>27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obj_002e6#0003</v>
      </c>
      <c r="N15" s="160" t="str">
        <f>IFERROR(_xll.qlRateHelperQuoteName(M15,Trigger),"--")</f>
        <v>USD9X1S_Quote</v>
      </c>
      <c r="O15" s="110">
        <f>IFERROR(_xll.qlRateHelperQuoteValue($M15,Trigger),"--")</f>
        <v>5.9800000000000009E-3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42529</v>
      </c>
      <c r="T15" s="111">
        <f>IFERROR(_xll.qlRateHelperPillarDate(M15,Trigger),"--")</f>
        <v>42802</v>
      </c>
      <c r="V15" s="4" t="str">
        <f t="shared" si="3"/>
        <v>BasSw</v>
      </c>
      <c r="W15" s="4" t="str">
        <v>obj_002c2</v>
      </c>
      <c r="X15" s="4" t="str">
        <f>IFERROR(_xll.qlRateHelperQuoteName(W15,Trigger),"")</f>
        <v>USDAM3L8Y_Quote</v>
      </c>
      <c r="Y15" s="76">
        <f>IFERROR(_xll.qlRateHelperRate(W15,Trigger),"")</f>
        <v>1.4630000000000001E-2</v>
      </c>
      <c r="Z15" s="116">
        <f>IF(ISERROR(_xll.qlSwapRateHelperSpread($W15)),IF(ISERROR(_xll.qlFuturesRateHelperConvexityAdjustment($W15)),"",_xll.qlFuturesRateHelperConvexityAdjustment($W15)),_xll.qlSwapRateHelperSpread($W15))</f>
        <v>1.2200000000000002E-3</v>
      </c>
      <c r="AA15" s="5">
        <f>IFERROR(_xll.qlRateHelperEarliestDate(W15,Trigger),"")</f>
        <v>42529</v>
      </c>
      <c r="AB15" s="5">
        <f>IFERROR(_xll.qlRateHelperPillarDate(W15,Trigger),"")</f>
        <v>45453</v>
      </c>
      <c r="AC15" s="84">
        <v>0.89661983912311483</v>
      </c>
    </row>
    <row r="16" spans="1:32" ht="11.25" customHeight="1" x14ac:dyDescent="0.2">
      <c r="A16" s="64" t="s">
        <v>25</v>
      </c>
      <c r="B16" s="65" t="s">
        <v>55</v>
      </c>
      <c r="C16" s="66" t="s">
        <v>6</v>
      </c>
      <c r="D16" s="66" t="s">
        <v>8</v>
      </c>
      <c r="E16" s="66" t="s">
        <v>7</v>
      </c>
      <c r="F16" s="66" t="s">
        <v>27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obj_002ba</v>
      </c>
      <c r="X16" s="4" t="str">
        <f>IFERROR(_xll.qlRateHelperQuoteName(W16,Trigger),"")</f>
        <v>USDAM3L9Y_Quote</v>
      </c>
      <c r="Y16" s="76">
        <f>IFERROR(_xll.qlRateHelperRate(W16,Trigger),"")</f>
        <v>1.5310000000000001E-2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1.1600000000000002E-3</v>
      </c>
      <c r="AA16" s="5">
        <f>IFERROR(_xll.qlRateHelperEarliestDate(W16,Trigger),"")</f>
        <v>42529</v>
      </c>
      <c r="AB16" s="5">
        <f>IFERROR(_xll.qlRateHelperPillarDate(W16,Trigger),"")</f>
        <v>45817</v>
      </c>
      <c r="AC16" s="84">
        <v>0.87838983142349802</v>
      </c>
    </row>
    <row r="17" spans="1:29" ht="11.25" customHeight="1" x14ac:dyDescent="0.2">
      <c r="A17" s="64" t="s">
        <v>25</v>
      </c>
      <c r="B17" s="65" t="s">
        <v>56</v>
      </c>
      <c r="C17" s="66" t="s">
        <v>6</v>
      </c>
      <c r="D17" s="66" t="s">
        <v>8</v>
      </c>
      <c r="E17" s="66" t="s">
        <v>7</v>
      </c>
      <c r="F17" s="66" t="s">
        <v>27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_xll.qlSwapRateHelper2(,H17,,B17,JoinCalendar,D17,E17,F17,G17,I17,C17,Discounting,PillarDate,,Permanent,Trigger,ObjectOverwrite)</f>
        <v>obj_002e6#0003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obj_002b5</v>
      </c>
      <c r="X17" s="4" t="str">
        <f>IFERROR(_xll.qlRateHelperQuoteName(W17,Trigger),"")</f>
        <v>USDAM3L10Y_Quote</v>
      </c>
      <c r="Y17" s="76">
        <f>IFERROR(_xll.qlRateHelperRate(W17,Trigger),"")</f>
        <v>1.5939999999999999E-2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1.1200000000000001E-3</v>
      </c>
      <c r="AA17" s="5">
        <f>IFERROR(_xll.qlRateHelperEarliestDate(W17,Trigger),"")</f>
        <v>42529</v>
      </c>
      <c r="AB17" s="5">
        <f>IFERROR(_xll.qlRateHelperPillarDate(W17,Trigger),"")</f>
        <v>46181</v>
      </c>
      <c r="AC17" s="84">
        <v>0.85979926191730438</v>
      </c>
    </row>
    <row r="18" spans="1:29" ht="11.25" customHeight="1" x14ac:dyDescent="0.2">
      <c r="A18" s="64" t="s">
        <v>25</v>
      </c>
      <c r="B18" s="65" t="s">
        <v>57</v>
      </c>
      <c r="C18" s="66" t="s">
        <v>6</v>
      </c>
      <c r="D18" s="66" t="s">
        <v>8</v>
      </c>
      <c r="E18" s="66" t="s">
        <v>7</v>
      </c>
      <c r="F18" s="66" t="s">
        <v>27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obj_002d9#0003</v>
      </c>
      <c r="N18" s="161" t="str">
        <f>IFERROR(_xll.qlRateHelperQuoteName(M18,Trigger),"--")</f>
        <v>USD12X1S_Quote</v>
      </c>
      <c r="O18" s="113">
        <f>IFERROR(_xll.qlRateHelperQuoteValue($M18,Trigger),"--")</f>
        <v>6.4200000000000004E-3</v>
      </c>
      <c r="P18" s="174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42529</v>
      </c>
      <c r="T18" s="114">
        <f>IFERROR(_xll.qlRateHelperPillarDate(M18,Trigger),"--")</f>
        <v>42894</v>
      </c>
      <c r="V18" s="4" t="str">
        <f t="shared" si="3"/>
        <v>BasSw</v>
      </c>
      <c r="W18" s="4" t="str">
        <v>obj_002b3</v>
      </c>
      <c r="X18" s="4" t="str">
        <f>IFERROR(_xll.qlRateHelperQuoteName(W18,Trigger),"")</f>
        <v>USDAM3L12Y_Quote</v>
      </c>
      <c r="Y18" s="76">
        <f>IFERROR(_xll.qlRateHelperRate(W18,Trigger),"")</f>
        <v>1.7049999999999999E-2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1.09E-3</v>
      </c>
      <c r="AA18" s="5">
        <f>IFERROR(_xll.qlRateHelperEarliestDate(W18,Trigger),"")</f>
        <v>42529</v>
      </c>
      <c r="AB18" s="5">
        <f>IFERROR(_xll.qlRateHelperPillarDate(W18,Trigger),"")</f>
        <v>46912</v>
      </c>
      <c r="AC18" s="84">
        <v>0.82218760580855321</v>
      </c>
    </row>
    <row r="19" spans="1:29" ht="11.25" customHeight="1" x14ac:dyDescent="0.2">
      <c r="A19" s="64" t="s">
        <v>25</v>
      </c>
      <c r="B19" s="65" t="s">
        <v>58</v>
      </c>
      <c r="C19" s="66" t="s">
        <v>6</v>
      </c>
      <c r="D19" s="66" t="s">
        <v>8</v>
      </c>
      <c r="E19" s="66" t="s">
        <v>7</v>
      </c>
      <c r="F19" s="66" t="s">
        <v>27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obj_002e2</v>
      </c>
      <c r="X19" s="4" t="str">
        <f>IFERROR(_xll.qlRateHelperQuoteName(W19,Trigger),"")</f>
        <v>USDAM3L15Y_Quote</v>
      </c>
      <c r="Y19" s="76">
        <f>IFERROR(_xll.qlRateHelperRate(W19,Trigger),"")</f>
        <v>1.8269999999999998E-2</v>
      </c>
      <c r="Z19" s="116">
        <f>IF(ISERROR(_xll.qlSwapRateHelperSpread($W19)),IF(ISERROR(_xll.qlFuturesRateHelperConvexityAdjustment($W19)),"",_xll.qlFuturesRateHelperConvexityAdjustment($W19)),_xll.qlSwapRateHelperSpread($W19))</f>
        <v>1.09E-3</v>
      </c>
      <c r="AA19" s="5">
        <f>IFERROR(_xll.qlRateHelperEarliestDate(W19,Trigger),"")</f>
        <v>42529</v>
      </c>
      <c r="AB19" s="5">
        <f>IFERROR(_xll.qlRateHelperPillarDate(W19,Trigger),"")</f>
        <v>48008</v>
      </c>
      <c r="AC19" s="84">
        <v>0.76770414189283964</v>
      </c>
    </row>
    <row r="20" spans="1:29" ht="11.25" customHeight="1" x14ac:dyDescent="0.2">
      <c r="A20" s="1" t="s">
        <v>25</v>
      </c>
      <c r="B20" s="9" t="s">
        <v>154</v>
      </c>
      <c r="C20" s="7" t="s">
        <v>6</v>
      </c>
      <c r="D20" s="7" t="s">
        <v>8</v>
      </c>
      <c r="E20" s="7" t="s">
        <v>7</v>
      </c>
      <c r="F20" s="7" t="s">
        <v>27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_xll.qlSwapRateHelper2(,H20,,B20,JoinCalendar,D20,E20,F20,G20,I20,C20,Discounting,PillarDate,,Permanent,Trigger,ObjectOverwrite)</f>
        <v>obj_002d9#0003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obj_002d3</v>
      </c>
      <c r="X20" s="4" t="str">
        <f>IFERROR(_xll.qlRateHelperQuoteName(W20,Trigger),"")</f>
        <v>USDAM3L20Y_Quote</v>
      </c>
      <c r="Y20" s="76">
        <f>IFERROR(_xll.qlRateHelperRate(W20,Trigger),"")</f>
        <v>1.9539999999999998E-2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1.25E-3</v>
      </c>
      <c r="AA20" s="5">
        <f>IFERROR(_xll.qlRateHelperEarliestDate(W20,Trigger),"")</f>
        <v>42529</v>
      </c>
      <c r="AB20" s="5">
        <f>IFERROR(_xll.qlRateHelperPillarDate(W20,Trigger),"")</f>
        <v>49835</v>
      </c>
      <c r="AC20" s="84">
        <v>0.68636346077860755</v>
      </c>
    </row>
    <row r="21" spans="1:29" ht="11.25" customHeight="1" x14ac:dyDescent="0.2">
      <c r="F21" s="55" t="s">
        <v>148</v>
      </c>
      <c r="G21" s="55" t="s">
        <v>147</v>
      </c>
      <c r="H21" s="55" t="s">
        <v>156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obj_002db</v>
      </c>
      <c r="X21" s="4" t="str">
        <f>IFERROR(_xll.qlRateHelperQuoteName(W21,Trigger),"")</f>
        <v>USDAM3L25Y_Quote</v>
      </c>
      <c r="Y21" s="76">
        <f>IFERROR(_xll.qlRateHelperRate(W21,Trigger),"")</f>
        <v>2.0180000000000003E-2</v>
      </c>
      <c r="Z21" s="116">
        <f>IF(ISERROR(_xll.qlSwapRateHelperSpread($W21)),IF(ISERROR(_xll.qlFuturesRateHelperConvexityAdjustment($W21)),"",_xll.qlFuturesRateHelperConvexityAdjustment($W21)),_xll.qlSwapRateHelperSpread($W21))</f>
        <v>1.42E-3</v>
      </c>
      <c r="AA21" s="5">
        <f>IFERROR(_xll.qlRateHelperEarliestDate(W21,Trigger),"")</f>
        <v>42529</v>
      </c>
      <c r="AB21" s="5">
        <f>IFERROR(_xll.qlRateHelperPillarDate(W21,Trigger),"")</f>
        <v>51662</v>
      </c>
      <c r="AC21" s="84">
        <v>0.6171857634058473</v>
      </c>
    </row>
    <row r="22" spans="1:29" ht="11.25" customHeight="1" x14ac:dyDescent="0.2">
      <c r="A22" s="71" t="s">
        <v>9</v>
      </c>
      <c r="B22" s="71" t="s">
        <v>29</v>
      </c>
      <c r="C22" s="71" t="s">
        <v>149</v>
      </c>
      <c r="D22" s="71" t="s">
        <v>5</v>
      </c>
      <c r="E22" s="71" t="s">
        <v>34</v>
      </c>
      <c r="F22" s="71" t="s">
        <v>150</v>
      </c>
      <c r="G22" s="71" t="s">
        <v>4</v>
      </c>
      <c r="H22" s="71" t="s">
        <v>1</v>
      </c>
      <c r="I22" s="71" t="s">
        <v>146</v>
      </c>
      <c r="J22" s="71" t="s">
        <v>24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obj_002c6</v>
      </c>
      <c r="X22" s="4" t="str">
        <f>IFERROR(_xll.qlRateHelperQuoteName(W22,Trigger),"")</f>
        <v>USDAM3L30Y_Quote</v>
      </c>
      <c r="Y22" s="76">
        <f>IFERROR(_xll.qlRateHelperRate(W22,Trigger),"")</f>
        <v>2.0550000000000002E-2</v>
      </c>
      <c r="Z22" s="116">
        <f>IF(ISERROR(_xll.qlSwapRateHelperSpread($W22)),IF(ISERROR(_xll.qlFuturesRateHelperConvexityAdjustment($W22)),"",_xll.qlFuturesRateHelperConvexityAdjustment($W22)),_xll.qlSwapRateHelperSpread($W22))</f>
        <v>1.5400000000000001E-3</v>
      </c>
      <c r="AA22" s="5">
        <f>IFERROR(_xll.qlRateHelperEarliestDate(W22,Trigger),"")</f>
        <v>42529</v>
      </c>
      <c r="AB22" s="5">
        <f>IFERROR(_xll.qlRateHelperPillarDate(W22,Trigger),"")</f>
        <v>53486</v>
      </c>
      <c r="AC22" s="84">
        <v>0.55634701627902838</v>
      </c>
    </row>
    <row r="23" spans="1:29" ht="11.25" customHeight="1" x14ac:dyDescent="0.2">
      <c r="A23" s="64" t="s">
        <v>157</v>
      </c>
      <c r="B23" s="65" t="s">
        <v>28</v>
      </c>
      <c r="C23" s="66" t="s">
        <v>6</v>
      </c>
      <c r="D23" s="66" t="s">
        <v>8</v>
      </c>
      <c r="E23" s="66" t="s">
        <v>7</v>
      </c>
      <c r="F23" s="66" t="s">
        <v>27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obj_002f1#0003</v>
      </c>
      <c r="N23" s="160" t="str">
        <f>IFERROR(_xll.qlRateHelperQuoteName(M23,Trigger),"--")</f>
        <v>USDAM3L2Y_Quote</v>
      </c>
      <c r="O23" s="110">
        <f>IFERROR(_xll.qlRateHelperQuoteValue($M23,Trigger),"--")</f>
        <v>9.3999999999999986E-3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42529</v>
      </c>
      <c r="T23" s="111">
        <f>IFERROR(_xll.qlRateHelperPillarDate(M23,Trigger),"--")</f>
        <v>43259</v>
      </c>
      <c r="V23" s="4" t="str">
        <f t="shared" si="3"/>
        <v>BasSw</v>
      </c>
      <c r="W23" s="4" t="str">
        <v>obj_002f0</v>
      </c>
      <c r="X23" s="4" t="str">
        <f>IFERROR(_xll.qlRateHelperQuoteName(W23,Trigger),"")</f>
        <v>USDAM3L40Y_Quote</v>
      </c>
      <c r="Y23" s="76">
        <f>IFERROR(_xll.qlRateHelperRate(W23,Trigger),"")</f>
        <v>2.077E-2</v>
      </c>
      <c r="Z23" s="116">
        <f>IF(ISERROR(_xll.qlSwapRateHelperSpread($W23)),IF(ISERROR(_xll.qlFuturesRateHelperConvexityAdjustment($W23)),"",_xll.qlFuturesRateHelperConvexityAdjustment($W23)),_xll.qlSwapRateHelperSpread($W23))</f>
        <v>1.5400000000000001E-3</v>
      </c>
      <c r="AA23" s="5">
        <f>IFERROR(_xll.qlRateHelperEarliestDate(W23,Trigger),"")</f>
        <v>42529</v>
      </c>
      <c r="AB23" s="5">
        <f>IFERROR(_xll.qlRateHelperPillarDate(W23,Trigger),"")</f>
        <v>57139</v>
      </c>
      <c r="AC23" s="84">
        <v>0.45420278386897606</v>
      </c>
    </row>
    <row r="24" spans="1:29" ht="11.25" customHeight="1" x14ac:dyDescent="0.2">
      <c r="A24" s="64" t="s">
        <v>157</v>
      </c>
      <c r="B24" s="65" t="s">
        <v>61</v>
      </c>
      <c r="C24" s="66" t="s">
        <v>6</v>
      </c>
      <c r="D24" s="66" t="s">
        <v>8</v>
      </c>
      <c r="E24" s="66" t="s">
        <v>7</v>
      </c>
      <c r="F24" s="66" t="s">
        <v>27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obj_002d6#0003</v>
      </c>
      <c r="N24" s="160" t="str">
        <f>IFERROR(_xll.qlRateHelperQuoteName(M24,Trigger),"--")</f>
        <v>USDAM3L3Y_Quote</v>
      </c>
      <c r="O24" s="110">
        <f>IFERROR(_xll.qlRateHelperQuoteValue($M24,Trigger),"--")</f>
        <v>1.044E-2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42529</v>
      </c>
      <c r="T24" s="111">
        <f>IFERROR(_xll.qlRateHelperPillarDate(M24,Trigger),"--")</f>
        <v>43626</v>
      </c>
      <c r="V24" s="4" t="str">
        <f t="shared" si="3"/>
        <v>BasSw</v>
      </c>
      <c r="W24" s="4" t="str">
        <v>obj_002ed</v>
      </c>
      <c r="X24" s="4" t="str">
        <f>IFERROR(_xll.qlRateHelperQuoteName(W24,Trigger),"")</f>
        <v>USDAM3L50Y_Quote</v>
      </c>
      <c r="Y24" s="76">
        <f>IFERROR(_xll.qlRateHelperRate(W24,Trigger),"")</f>
        <v>2.06E-2</v>
      </c>
      <c r="Z24" s="116">
        <f>IF(ISERROR(_xll.qlSwapRateHelperSpread($W24)),IF(ISERROR(_xll.qlFuturesRateHelperConvexityAdjustment($W24)),"",_xll.qlFuturesRateHelperConvexityAdjustment($W24)),_xll.qlSwapRateHelperSpread($W24))</f>
        <v>1.5400000000000001E-3</v>
      </c>
      <c r="AA24" s="5">
        <f>IFERROR(_xll.qlRateHelperEarliestDate(W24,Trigger),"")</f>
        <v>42529</v>
      </c>
      <c r="AB24" s="5">
        <f>IFERROR(_xll.qlRateHelperPillarDate(W24,Trigger),"")</f>
        <v>60791</v>
      </c>
      <c r="AC24" s="84">
        <v>0.37927915021855818</v>
      </c>
    </row>
    <row r="25" spans="1:29" ht="11.25" customHeight="1" x14ac:dyDescent="0.2">
      <c r="A25" s="64" t="s">
        <v>157</v>
      </c>
      <c r="B25" s="65" t="s">
        <v>64</v>
      </c>
      <c r="C25" s="66" t="s">
        <v>6</v>
      </c>
      <c r="D25" s="66" t="s">
        <v>8</v>
      </c>
      <c r="E25" s="66" t="s">
        <v>7</v>
      </c>
      <c r="F25" s="66" t="s">
        <v>27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obj_002ac#0003</v>
      </c>
      <c r="N25" s="160" t="str">
        <f>IFERROR(_xll.qlRateHelperQuoteName(M25,Trigger),"--")</f>
        <v>USDAM3L4Y_Quote</v>
      </c>
      <c r="O25" s="110">
        <f>IFERROR(_xll.qlRateHelperQuoteValue($M25,Trigger),"--")</f>
        <v>1.1360000000000002E-2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42529</v>
      </c>
      <c r="T25" s="111">
        <f>IFERROR(_xll.qlRateHelperPillarDate(M25,Trigger),"--")</f>
        <v>43990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157</v>
      </c>
      <c r="B26" s="65" t="s">
        <v>67</v>
      </c>
      <c r="C26" s="66" t="s">
        <v>6</v>
      </c>
      <c r="D26" s="66" t="s">
        <v>8</v>
      </c>
      <c r="E26" s="66" t="s">
        <v>7</v>
      </c>
      <c r="F26" s="66" t="s">
        <v>27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obj_002c1#0003</v>
      </c>
      <c r="N26" s="160" t="str">
        <f>IFERROR(_xll.qlRateHelperQuoteName(M26,Trigger),"--")</f>
        <v>USDAM3L5Y_Quote</v>
      </c>
      <c r="O26" s="110">
        <f>IFERROR(_xll.qlRateHelperQuoteValue($M26,Trigger),"--")</f>
        <v>1.2239999999999999E-2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42529</v>
      </c>
      <c r="T26" s="111">
        <f>IFERROR(_xll.qlRateHelperPillarDate(M26,Trigger),"--")</f>
        <v>44355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157</v>
      </c>
      <c r="B27" s="65" t="s">
        <v>70</v>
      </c>
      <c r="C27" s="66" t="s">
        <v>6</v>
      </c>
      <c r="D27" s="66" t="s">
        <v>8</v>
      </c>
      <c r="E27" s="66" t="s">
        <v>7</v>
      </c>
      <c r="F27" s="66" t="s">
        <v>27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_xll.qlSwapRateHelper2(,H27,,B27,JoinCalendar,D27,E27,F27,G27,I27,C27,Discounting,PillarDate,,Permanent,Trigger,ObjectOverwrite)</f>
        <v>obj_002f1#0003</v>
      </c>
      <c r="K27" s="53"/>
      <c r="L27" s="11" t="str">
        <f t="shared" si="9"/>
        <v>BasSw</v>
      </c>
      <c r="M27" s="106" t="str">
        <f t="shared" si="10"/>
        <v>obj_002ec#0003</v>
      </c>
      <c r="N27" s="160" t="str">
        <f>IFERROR(_xll.qlRateHelperQuoteName(M27,Trigger),"--")</f>
        <v>USDAM3L6Y_Quote</v>
      </c>
      <c r="O27" s="110">
        <f>IFERROR(_xll.qlRateHelperQuoteValue($M27,Trigger),"--")</f>
        <v>1.3089999999999999E-2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42529</v>
      </c>
      <c r="T27" s="111">
        <f>IFERROR(_xll.qlRateHelperPillarDate(M27,Trigger),"--")</f>
        <v>44720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157</v>
      </c>
      <c r="B28" s="65" t="s">
        <v>74</v>
      </c>
      <c r="C28" s="66" t="s">
        <v>6</v>
      </c>
      <c r="D28" s="66" t="s">
        <v>8</v>
      </c>
      <c r="E28" s="66" t="s">
        <v>7</v>
      </c>
      <c r="F28" s="66" t="s">
        <v>27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_xll.qlSwapRateHelper2(,H28,,B28,JoinCalendar,D28,E28,F28,G28,I28,C28,Discounting,PillarDate,,Permanent,Trigger,ObjectOverwrite)</f>
        <v>obj_002d6#0003</v>
      </c>
      <c r="K28" s="53"/>
      <c r="L28" s="11" t="str">
        <f t="shared" si="9"/>
        <v>BasSw</v>
      </c>
      <c r="M28" s="106" t="str">
        <f t="shared" si="10"/>
        <v>obj_002de#0003</v>
      </c>
      <c r="N28" s="160" t="str">
        <f>IFERROR(_xll.qlRateHelperQuoteName(M28,Trigger),"--")</f>
        <v>USDAM3L7Y_Quote</v>
      </c>
      <c r="O28" s="110">
        <f>IFERROR(_xll.qlRateHelperQuoteValue($M28,Trigger),"--")</f>
        <v>1.389E-2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42529</v>
      </c>
      <c r="T28" s="111">
        <f>IFERROR(_xll.qlRateHelperPillarDate(M28,Trigger),"--")</f>
        <v>45085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157</v>
      </c>
      <c r="B29" s="65" t="s">
        <v>78</v>
      </c>
      <c r="C29" s="66" t="s">
        <v>6</v>
      </c>
      <c r="D29" s="66" t="s">
        <v>8</v>
      </c>
      <c r="E29" s="66" t="s">
        <v>7</v>
      </c>
      <c r="F29" s="66" t="s">
        <v>27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_xll.qlSwapRateHelper2(,H29,,B29,JoinCalendar,D29,E29,F29,G29,I29,C29,Discounting,PillarDate,,Permanent,Trigger,ObjectOverwrite)</f>
        <v>obj_002ac#0003</v>
      </c>
      <c r="K29" s="53"/>
      <c r="L29" s="11" t="str">
        <f t="shared" si="9"/>
        <v>BasSw</v>
      </c>
      <c r="M29" s="106" t="str">
        <f t="shared" si="10"/>
        <v>obj_002c2#0003</v>
      </c>
      <c r="N29" s="160" t="str">
        <f>IFERROR(_xll.qlRateHelperQuoteName(M29,Trigger),"--")</f>
        <v>USDAM3L8Y_Quote</v>
      </c>
      <c r="O29" s="110">
        <f>IFERROR(_xll.qlRateHelperQuoteValue($M29,Trigger),"--")</f>
        <v>1.4630000000000001E-2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42529</v>
      </c>
      <c r="T29" s="111">
        <f>IFERROR(_xll.qlRateHelperPillarDate(M29,Trigger),"--")</f>
        <v>45453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157</v>
      </c>
      <c r="B30" s="65" t="s">
        <v>82</v>
      </c>
      <c r="C30" s="66" t="s">
        <v>6</v>
      </c>
      <c r="D30" s="66" t="s">
        <v>8</v>
      </c>
      <c r="E30" s="66" t="s">
        <v>7</v>
      </c>
      <c r="F30" s="66" t="s">
        <v>27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_xll.qlSwapRateHelper2(,H30,,B30,JoinCalendar,D30,E30,F30,G30,I30,C30,Discounting,PillarDate,,Permanent,Trigger,ObjectOverwrite)</f>
        <v>obj_002c1#0003</v>
      </c>
      <c r="K30" s="53"/>
      <c r="L30" s="11" t="str">
        <f t="shared" si="9"/>
        <v>BasSw</v>
      </c>
      <c r="M30" s="106" t="str">
        <f t="shared" si="10"/>
        <v>obj_002ba#0003</v>
      </c>
      <c r="N30" s="160" t="str">
        <f>IFERROR(_xll.qlRateHelperQuoteName(M30,Trigger),"--")</f>
        <v>USDAM3L9Y_Quote</v>
      </c>
      <c r="O30" s="110">
        <f>IFERROR(_xll.qlRateHelperQuoteValue($M30,Trigger),"--")</f>
        <v>1.5310000000000001E-2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42529</v>
      </c>
      <c r="T30" s="111">
        <f>IFERROR(_xll.qlRateHelperPillarDate(M30,Trigger),"--")</f>
        <v>45817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157</v>
      </c>
      <c r="B31" s="65" t="s">
        <v>83</v>
      </c>
      <c r="C31" s="66" t="s">
        <v>6</v>
      </c>
      <c r="D31" s="66" t="s">
        <v>8</v>
      </c>
      <c r="E31" s="66" t="s">
        <v>7</v>
      </c>
      <c r="F31" s="66" t="s">
        <v>27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_xll.qlSwapRateHelper2(,H31,,B31,JoinCalendar,D31,E31,F31,G31,I31,C31,Discounting,PillarDate,,Permanent,Trigger,ObjectOverwrite)</f>
        <v>obj_002ec#0003</v>
      </c>
      <c r="K31" s="53"/>
      <c r="L31" s="11" t="str">
        <f t="shared" si="9"/>
        <v>BasSw</v>
      </c>
      <c r="M31" s="106" t="str">
        <f t="shared" si="10"/>
        <v>obj_002b5#0003</v>
      </c>
      <c r="N31" s="160" t="str">
        <f>IFERROR(_xll.qlRateHelperQuoteName(M31,Trigger),"--")</f>
        <v>USDAM3L10Y_Quote</v>
      </c>
      <c r="O31" s="110">
        <f>IFERROR(_xll.qlRateHelperQuoteValue($M31,Trigger),"--")</f>
        <v>1.5939999999999999E-2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42529</v>
      </c>
      <c r="T31" s="111">
        <f>IFERROR(_xll.qlRateHelperPillarDate(M31,Trigger),"--")</f>
        <v>46181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157</v>
      </c>
      <c r="B32" s="65" t="s">
        <v>84</v>
      </c>
      <c r="C32" s="66" t="s">
        <v>6</v>
      </c>
      <c r="D32" s="66" t="s">
        <v>8</v>
      </c>
      <c r="E32" s="66" t="s">
        <v>7</v>
      </c>
      <c r="F32" s="66" t="s">
        <v>27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_xll.qlSwapRateHelper2(,H32,,B32,JoinCalendar,D32,E32,F32,G32,I32,C32,Discounting,PillarDate,,Permanent,Trigger,ObjectOverwrite)</f>
        <v>obj_002de#0003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157</v>
      </c>
      <c r="B33" s="65" t="s">
        <v>85</v>
      </c>
      <c r="C33" s="66" t="s">
        <v>6</v>
      </c>
      <c r="D33" s="66" t="s">
        <v>8</v>
      </c>
      <c r="E33" s="66" t="s">
        <v>7</v>
      </c>
      <c r="F33" s="66" t="s">
        <v>27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_xll.qlSwapRateHelper2(,H33,,B33,JoinCalendar,D33,E33,F33,G33,I33,C33,Discounting,PillarDate,,Permanent,Trigger,ObjectOverwrite)</f>
        <v>obj_002c2#0003</v>
      </c>
      <c r="K33" s="53"/>
      <c r="L33" s="11" t="str">
        <f t="shared" si="9"/>
        <v>BasSw</v>
      </c>
      <c r="M33" s="106" t="str">
        <f t="shared" si="10"/>
        <v>obj_002b3#0003</v>
      </c>
      <c r="N33" s="160" t="str">
        <f>IFERROR(_xll.qlRateHelperQuoteName(M33,Trigger),"--")</f>
        <v>USDAM3L12Y_Quote</v>
      </c>
      <c r="O33" s="110">
        <f>IFERROR(_xll.qlRateHelperQuoteValue($M33,Trigger),"--")</f>
        <v>1.7049999999999999E-2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42529</v>
      </c>
      <c r="T33" s="111">
        <f>IFERROR(_xll.qlRateHelperPillarDate(M33,Trigger),"--")</f>
        <v>46912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157</v>
      </c>
      <c r="B34" s="65" t="s">
        <v>86</v>
      </c>
      <c r="C34" s="66" t="s">
        <v>6</v>
      </c>
      <c r="D34" s="66" t="s">
        <v>8</v>
      </c>
      <c r="E34" s="66" t="s">
        <v>7</v>
      </c>
      <c r="F34" s="66" t="s">
        <v>27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_xll.qlSwapRateHelper2(,H34,,B34,JoinCalendar,D34,E34,F34,G34,I34,C34,Discounting,PillarDate,,Permanent,Trigger,ObjectOverwrite)</f>
        <v>obj_002ba#0003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157</v>
      </c>
      <c r="B35" s="65" t="s">
        <v>87</v>
      </c>
      <c r="C35" s="66" t="s">
        <v>6</v>
      </c>
      <c r="D35" s="66" t="s">
        <v>8</v>
      </c>
      <c r="E35" s="66" t="s">
        <v>7</v>
      </c>
      <c r="F35" s="66" t="s">
        <v>27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_xll.qlSwapRateHelper2(,H35,,B35,JoinCalendar,D35,E35,F35,G35,I35,C35,Discounting,PillarDate,,Permanent,Trigger,ObjectOverwrite)</f>
        <v>obj_002b5#0003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157</v>
      </c>
      <c r="B36" s="65" t="s">
        <v>131</v>
      </c>
      <c r="C36" s="66" t="s">
        <v>6</v>
      </c>
      <c r="D36" s="66" t="s">
        <v>8</v>
      </c>
      <c r="E36" s="66" t="s">
        <v>7</v>
      </c>
      <c r="F36" s="66" t="s">
        <v>27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obj_002e2#0003</v>
      </c>
      <c r="N36" s="160" t="str">
        <f>IFERROR(_xll.qlRateHelperQuoteName(M36,Trigger),"--")</f>
        <v>USDAM3L15Y_Quote</v>
      </c>
      <c r="O36" s="110">
        <f>IFERROR(_xll.qlRateHelperQuoteValue($M36,Trigger),"--")</f>
        <v>1.8269999999999998E-2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42529</v>
      </c>
      <c r="T36" s="111">
        <f>IFERROR(_xll.qlRateHelperPillarDate(M36,Trigger),"--")</f>
        <v>48008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157</v>
      </c>
      <c r="B37" s="65" t="s">
        <v>88</v>
      </c>
      <c r="C37" s="66" t="s">
        <v>6</v>
      </c>
      <c r="D37" s="66" t="s">
        <v>8</v>
      </c>
      <c r="E37" s="66" t="s">
        <v>7</v>
      </c>
      <c r="F37" s="66" t="s">
        <v>27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_xll.qlSwapRateHelper2(,H37,,B37,JoinCalendar,D37,E37,F37,G37,I37,C37,Discounting,PillarDate,,Permanent,Trigger,ObjectOverwrite)</f>
        <v>obj_002b3#0003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157</v>
      </c>
      <c r="B38" s="65" t="s">
        <v>132</v>
      </c>
      <c r="C38" s="66" t="s">
        <v>6</v>
      </c>
      <c r="D38" s="66" t="s">
        <v>8</v>
      </c>
      <c r="E38" s="66" t="s">
        <v>7</v>
      </c>
      <c r="F38" s="66" t="s">
        <v>27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157</v>
      </c>
      <c r="B39" s="65" t="s">
        <v>133</v>
      </c>
      <c r="C39" s="66" t="s">
        <v>6</v>
      </c>
      <c r="D39" s="66" t="s">
        <v>8</v>
      </c>
      <c r="E39" s="66" t="s">
        <v>7</v>
      </c>
      <c r="F39" s="66" t="s">
        <v>27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157</v>
      </c>
      <c r="B40" s="65" t="s">
        <v>89</v>
      </c>
      <c r="C40" s="66" t="s">
        <v>6</v>
      </c>
      <c r="D40" s="66" t="s">
        <v>8</v>
      </c>
      <c r="E40" s="66" t="s">
        <v>7</v>
      </c>
      <c r="F40" s="66" t="s">
        <v>27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_xll.qlSwapRateHelper2(,H40,,B40,JoinCalendar,D40,E40,F40,G40,I40,C40,Discounting,PillarDate,,Permanent,Trigger,ObjectOverwrite)</f>
        <v>obj_002e2#0003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157</v>
      </c>
      <c r="B41" s="65" t="s">
        <v>134</v>
      </c>
      <c r="C41" s="66" t="s">
        <v>6</v>
      </c>
      <c r="D41" s="66" t="s">
        <v>8</v>
      </c>
      <c r="E41" s="66" t="s">
        <v>7</v>
      </c>
      <c r="F41" s="66" t="s">
        <v>27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obj_002d3#0003</v>
      </c>
      <c r="N41" s="160" t="str">
        <f>IFERROR(_xll.qlRateHelperQuoteName(M41,Trigger),"--")</f>
        <v>USDAM3L20Y_Quote</v>
      </c>
      <c r="O41" s="110">
        <f>IFERROR(_xll.qlRateHelperQuoteValue($M41,Trigger),"--")</f>
        <v>1.9539999999999998E-2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42529</v>
      </c>
      <c r="T41" s="111">
        <f>IFERROR(_xll.qlRateHelperPillarDate(M41,Trigger),"--")</f>
        <v>49835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157</v>
      </c>
      <c r="B42" s="65" t="s">
        <v>135</v>
      </c>
      <c r="C42" s="66" t="s">
        <v>6</v>
      </c>
      <c r="D42" s="66" t="s">
        <v>8</v>
      </c>
      <c r="E42" s="66" t="s">
        <v>7</v>
      </c>
      <c r="F42" s="66" t="s">
        <v>27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157</v>
      </c>
      <c r="B43" s="65" t="s">
        <v>136</v>
      </c>
      <c r="C43" s="66" t="s">
        <v>6</v>
      </c>
      <c r="D43" s="66" t="s">
        <v>8</v>
      </c>
      <c r="E43" s="66" t="s">
        <v>7</v>
      </c>
      <c r="F43" s="66" t="s">
        <v>27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157</v>
      </c>
      <c r="B44" s="65" t="s">
        <v>137</v>
      </c>
      <c r="C44" s="66" t="s">
        <v>6</v>
      </c>
      <c r="D44" s="66" t="s">
        <v>8</v>
      </c>
      <c r="E44" s="66" t="s">
        <v>7</v>
      </c>
      <c r="F44" s="66" t="s">
        <v>27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157</v>
      </c>
      <c r="B45" s="65" t="s">
        <v>90</v>
      </c>
      <c r="C45" s="66" t="s">
        <v>6</v>
      </c>
      <c r="D45" s="66" t="s">
        <v>8</v>
      </c>
      <c r="E45" s="66" t="s">
        <v>7</v>
      </c>
      <c r="F45" s="66" t="s">
        <v>27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_xll.qlSwapRateHelper2(,H45,,B45,JoinCalendar,D45,E45,F45,G45,I45,C45,Discounting,PillarDate,,Permanent,Trigger,ObjectOverwrite)</f>
        <v>obj_002d3#0003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157</v>
      </c>
      <c r="B46" s="65" t="s">
        <v>138</v>
      </c>
      <c r="C46" s="66" t="s">
        <v>6</v>
      </c>
      <c r="D46" s="66" t="s">
        <v>8</v>
      </c>
      <c r="E46" s="66" t="s">
        <v>7</v>
      </c>
      <c r="F46" s="66" t="s">
        <v>27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obj_002db#0003</v>
      </c>
      <c r="N46" s="160" t="str">
        <f>IFERROR(_xll.qlRateHelperQuoteName(M46,Trigger),"--")</f>
        <v>USDAM3L25Y_Quote</v>
      </c>
      <c r="O46" s="110">
        <f>IFERROR(_xll.qlRateHelperQuoteValue($M46,Trigger),"--")</f>
        <v>2.0180000000000003E-2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42529</v>
      </c>
      <c r="T46" s="111">
        <f>IFERROR(_xll.qlRateHelperPillarDate(M46,Trigger),"--")</f>
        <v>51662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157</v>
      </c>
      <c r="B47" s="65" t="s">
        <v>139</v>
      </c>
      <c r="C47" s="66" t="s">
        <v>6</v>
      </c>
      <c r="D47" s="66" t="s">
        <v>8</v>
      </c>
      <c r="E47" s="66" t="s">
        <v>7</v>
      </c>
      <c r="F47" s="66" t="s">
        <v>27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140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141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91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_xll.qlSwapRateHelper2(,H50,,B50,JoinCalendar,D50,E50,F50,G50,I50,C50,Discounting,PillarDate,,Permanent,Trigger,ObjectOverwrite)</f>
        <v>obj_002db#0003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142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obj_002c6#0003</v>
      </c>
      <c r="N51" s="160" t="str">
        <f>IFERROR(_xll.qlRateHelperQuoteName(M51,Trigger),"--")</f>
        <v>USDAM3L30Y_Quote</v>
      </c>
      <c r="O51" s="110">
        <f>IFERROR(_xll.qlRateHelperQuoteValue($M51,Trigger),"--")</f>
        <v>2.0550000000000002E-2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42529</v>
      </c>
      <c r="T51" s="111">
        <f>IFERROR(_xll.qlRateHelperPillarDate(M51,Trigger),"--")</f>
        <v>53486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92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143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obj_002f0#0003</v>
      </c>
      <c r="N53" s="160" t="str">
        <f>IFERROR(_xll.qlRateHelperQuoteName(M53,Trigger),"--")</f>
        <v>USDAM3L40Y_Quote</v>
      </c>
      <c r="O53" s="110">
        <f>IFERROR(_xll.qlRateHelperQuoteValue($M53,Trigger),"--")</f>
        <v>2.077E-2</v>
      </c>
      <c r="P53" s="175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42529</v>
      </c>
      <c r="T53" s="111">
        <f>IFERROR(_xll.qlRateHelperPillarDate(M53,Trigger),"--")</f>
        <v>57139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144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obj_002ed#0003</v>
      </c>
      <c r="N54" s="160" t="str">
        <f>IFERROR(_xll.qlRateHelperQuoteName(M54,Trigger),"--")</f>
        <v>USDAM3L50Y_Quote</v>
      </c>
      <c r="O54" s="110">
        <f>IFERROR(_xll.qlRateHelperQuoteValue($M54,Trigger),"--")</f>
        <v>2.06E-2</v>
      </c>
      <c r="P54" s="175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42529</v>
      </c>
      <c r="T54" s="111">
        <f>IFERROR(_xll.qlRateHelperPillarDate(M54,Trigger),"--")</f>
        <v>60791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93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_xll.qlSwapRateHelper2(,H55,,B55,JoinCalendar,D55,E55,F55,G55,I55,C55,Discounting,PillarDate,,Permanent,Trigger,ObjectOverwrite)</f>
        <v>obj_002c6#0003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157</v>
      </c>
      <c r="B56" s="65" t="s">
        <v>94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157</v>
      </c>
      <c r="B57" s="65" t="s">
        <v>95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_xll.qlSwapRateHelper2(,H57,,B57,JoinCalendar,D57,E57,F57,G57,I57,C57,Discounting,PillarDate,,Permanent,Trigger,ObjectOverwrite)</f>
        <v>obj_002f0#0003</v>
      </c>
    </row>
    <row r="58" spans="1:29" ht="11.25" customHeight="1" x14ac:dyDescent="0.2">
      <c r="A58" s="64" t="s">
        <v>157</v>
      </c>
      <c r="B58" s="65" t="s">
        <v>97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_xll.qlSwapRateHelper2(,H58,,B58,JoinCalendar,D58,E58,F58,G58,I58,C58,Discounting,PillarDate,,Permanent,Trigger,ObjectOverwrite)</f>
        <v>obj_002ed#0003</v>
      </c>
    </row>
    <row r="59" spans="1:29" ht="11.25" customHeight="1" x14ac:dyDescent="0.2">
      <c r="A59" s="1" t="s">
        <v>157</v>
      </c>
      <c r="B59" s="9" t="s">
        <v>145</v>
      </c>
      <c r="C59" s="7" t="s">
        <v>6</v>
      </c>
      <c r="D59" s="7" t="s">
        <v>8</v>
      </c>
      <c r="E59" s="7" t="s">
        <v>7</v>
      </c>
      <c r="F59" s="7" t="s">
        <v>27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45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28</v>
      </c>
      <c r="H1" s="55" t="str">
        <f>"_SYNTH"&amp;Tenor</f>
        <v>_SYNTH1Y</v>
      </c>
      <c r="L1" s="73" t="s">
        <v>24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32</v>
      </c>
    </row>
    <row r="2" spans="1:32" ht="21.75" customHeight="1" x14ac:dyDescent="0.2">
      <c r="A2" s="71" t="s">
        <v>9</v>
      </c>
      <c r="B2" s="71" t="s">
        <v>29</v>
      </c>
      <c r="C2" s="71" t="s">
        <v>123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9</v>
      </c>
      <c r="M2" s="80" t="s">
        <v>24</v>
      </c>
      <c r="N2" s="80" t="s">
        <v>110</v>
      </c>
      <c r="O2" s="80" t="s">
        <v>113</v>
      </c>
      <c r="P2" s="80" t="s">
        <v>111</v>
      </c>
      <c r="Q2" s="80" t="s">
        <v>112</v>
      </c>
      <c r="R2" s="80" t="s">
        <v>114</v>
      </c>
      <c r="S2" s="80" t="s">
        <v>22</v>
      </c>
      <c r="T2" s="80" t="s">
        <v>107</v>
      </c>
      <c r="U2" s="105"/>
      <c r="V2" s="80" t="s">
        <v>9</v>
      </c>
      <c r="W2" s="80" t="s">
        <v>24</v>
      </c>
      <c r="X2" s="80" t="s">
        <v>110</v>
      </c>
      <c r="Y2" s="82" t="s">
        <v>23</v>
      </c>
      <c r="Z2" s="82" t="s">
        <v>115</v>
      </c>
      <c r="AA2" s="80" t="s">
        <v>22</v>
      </c>
      <c r="AB2" s="80" t="s">
        <v>107</v>
      </c>
      <c r="AC2" s="83">
        <f t="array" ref="AC2:AC78">_xll.qlPiecewiseYieldCurveData(YieldCurve_1Y,Trigger)</f>
        <v>1</v>
      </c>
      <c r="AE2" s="192" t="s">
        <v>116</v>
      </c>
      <c r="AF2" s="193"/>
    </row>
    <row r="3" spans="1:32" ht="11.25" customHeight="1" x14ac:dyDescent="0.2">
      <c r="A3" s="122" t="s">
        <v>26</v>
      </c>
      <c r="B3" s="123" t="s">
        <v>102</v>
      </c>
      <c r="C3" s="124" t="s">
        <v>47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obj_00273</v>
      </c>
      <c r="X3" s="4" t="str">
        <f>IFERROR(_xll.qlRateHelperQuoteName(W3,Trigger),"")</f>
        <v>USD1MD_SYNTH1Y_Quote</v>
      </c>
      <c r="Y3" s="76">
        <f>IFERROR(_xll.qlRateHelperRate(W3,Trigger),"")</f>
        <v>1.2768E-2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42529</v>
      </c>
      <c r="AB3" s="5">
        <f>IFERROR(_xll.qlRateHelperPillarDate(W3,Trigger),"")</f>
        <v>42559</v>
      </c>
      <c r="AC3" s="84">
        <v>0.99893713089273006</v>
      </c>
      <c r="AE3" s="119" t="s">
        <v>117</v>
      </c>
      <c r="AF3" s="120">
        <v>0</v>
      </c>
    </row>
    <row r="4" spans="1:32" ht="11.25" customHeight="1" x14ac:dyDescent="0.2">
      <c r="A4" s="58" t="s">
        <v>26</v>
      </c>
      <c r="B4" s="59" t="s">
        <v>122</v>
      </c>
      <c r="C4" s="61" t="s">
        <v>48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obj_0029d</v>
      </c>
      <c r="X4" s="4" t="str">
        <f>IFERROR(_xll.qlRateHelperQuoteName(W4,Trigger),"")</f>
        <v>USD2MD_SYNTH1Y_Quote</v>
      </c>
      <c r="Y4" s="76">
        <f>IFERROR(_xll.qlRateHelperRate(W4,Trigger),"")</f>
        <v>1.2787E-2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42529</v>
      </c>
      <c r="AB4" s="5">
        <f>IFERROR(_xll.qlRateHelperPillarDate(W4,Trigger),"")</f>
        <v>42590</v>
      </c>
      <c r="AC4" s="84">
        <v>0.99783799826798747</v>
      </c>
      <c r="AE4" s="119" t="s">
        <v>118</v>
      </c>
      <c r="AF4" s="120">
        <v>0</v>
      </c>
    </row>
    <row r="5" spans="1:32" ht="11.25" customHeight="1" x14ac:dyDescent="0.2">
      <c r="A5" s="176" t="s">
        <v>26</v>
      </c>
      <c r="B5" s="177" t="s">
        <v>49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obj_0028b#0003</v>
      </c>
      <c r="H5" s="181" t="str">
        <f t="shared" si="0"/>
        <v>USD2WD_SYNTH1Y_Quote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obj_0028f</v>
      </c>
      <c r="X5" s="4" t="str">
        <f>IFERROR(_xll.qlRateHelperQuoteName(W5,Trigger),"")</f>
        <v>USD3MD_SYNTH1Y_Quote</v>
      </c>
      <c r="Y5" s="76">
        <f>IFERROR(_xll.qlRateHelperRate(W5,Trigger),"")</f>
        <v>1.2866000000000001E-2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42529</v>
      </c>
      <c r="AB5" s="5">
        <f>IFERROR(_xll.qlRateHelperPillarDate(W5,Trigger),"")</f>
        <v>42621</v>
      </c>
      <c r="AC5" s="84">
        <v>0.99672279759091664</v>
      </c>
      <c r="AD5" s="87"/>
      <c r="AE5" s="119" t="s">
        <v>119</v>
      </c>
      <c r="AF5" s="120">
        <v>0</v>
      </c>
    </row>
    <row r="6" spans="1:32" ht="11.25" customHeight="1" x14ac:dyDescent="0.2">
      <c r="A6" s="183" t="s">
        <v>26</v>
      </c>
      <c r="B6" s="184" t="s">
        <v>50</v>
      </c>
      <c r="C6" s="185" t="str">
        <f t="shared" ref="C6:C18" si="4">B6</f>
        <v>3W</v>
      </c>
      <c r="D6" s="186"/>
      <c r="E6" s="186"/>
      <c r="F6" s="186"/>
      <c r="G6" s="187" t="str">
        <f>_xll.qlLibor(,Currency,C6,,Permanent,Trigger,ObjectOverwrite)</f>
        <v>obj_00297#0003</v>
      </c>
      <c r="H6" s="188" t="str">
        <f t="shared" si="0"/>
        <v>USD3WD_SYNTH1Y_Quote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obj_002c4</v>
      </c>
      <c r="X6" s="4" t="str">
        <f>IFERROR(_xll.qlRateHelperQuoteName(W6,Trigger),"")</f>
        <v>USD4MD_SYNTH1Y_Quote</v>
      </c>
      <c r="Y6" s="76">
        <f>IFERROR(_xll.qlRateHelperRate(W6,Trigger),"")</f>
        <v>1.2904000000000001E-2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42529</v>
      </c>
      <c r="AB6" s="5">
        <f>IFERROR(_xll.qlRateHelperPillarDate(W6,Trigger),"")</f>
        <v>42654</v>
      </c>
      <c r="AC6" s="84">
        <v>0.9955394302749071</v>
      </c>
      <c r="AE6" s="119" t="s">
        <v>120</v>
      </c>
      <c r="AF6" s="121" t="s">
        <v>121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obj_00273#0003</v>
      </c>
      <c r="K7" s="53"/>
      <c r="L7" s="11" t="str">
        <f t="shared" si="1"/>
        <v>Dp</v>
      </c>
      <c r="M7" s="106" t="str">
        <f t="shared" si="2"/>
        <v>obj_00273#0003</v>
      </c>
      <c r="N7" s="160" t="str">
        <f>IFERROR(_xll.qlRateHelperQuoteName(M7,Trigger),"--")</f>
        <v>USD1MD_SYNTH1Y_Quote</v>
      </c>
      <c r="O7" s="110">
        <f>IFERROR(_xll.qlRateHelperQuoteValue($M7,Trigger),"--")</f>
        <v>1.2768E-2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42529</v>
      </c>
      <c r="T7" s="111">
        <f>IFERROR(_xll.qlRateHelperPillarDate(M7,Trigger),"--")</f>
        <v>42559</v>
      </c>
      <c r="V7" s="4" t="str">
        <f t="shared" si="3"/>
        <v>Dp</v>
      </c>
      <c r="W7" s="4" t="str">
        <v>obj_002d8</v>
      </c>
      <c r="X7" s="4" t="str">
        <f>IFERROR(_xll.qlRateHelperQuoteName(W7,Trigger),"")</f>
        <v>USD5MD_SYNTH1Y_Quote</v>
      </c>
      <c r="Y7" s="76">
        <f>IFERROR(_xll.qlRateHelperRate(W7,Trigger),"")</f>
        <v>1.2928E-2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42529</v>
      </c>
      <c r="AB7" s="5">
        <f>IFERROR(_xll.qlRateHelperPillarDate(W7,Trigger),"")</f>
        <v>42682</v>
      </c>
      <c r="AC7" s="84">
        <v>0.99453562347061442</v>
      </c>
    </row>
    <row r="8" spans="1:32" ht="11.25" customHeight="1" x14ac:dyDescent="0.25">
      <c r="A8" s="64" t="s">
        <v>26</v>
      </c>
      <c r="B8" s="65" t="s">
        <v>51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obj_0029d#0003</v>
      </c>
      <c r="K8" s="53"/>
      <c r="L8" s="11" t="str">
        <f t="shared" si="1"/>
        <v>Dp</v>
      </c>
      <c r="M8" s="106" t="str">
        <f t="shared" si="2"/>
        <v>obj_0029d#0003</v>
      </c>
      <c r="N8" s="160" t="str">
        <f>IFERROR(_xll.qlRateHelperQuoteName(M8,Trigger),"--")</f>
        <v>USD2MD_SYNTH1Y_Quote</v>
      </c>
      <c r="O8" s="110">
        <f>IFERROR(_xll.qlRateHelperQuoteValue($M8,Trigger),"--")</f>
        <v>1.2787E-2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42529</v>
      </c>
      <c r="T8" s="111">
        <f>IFERROR(_xll.qlRateHelperPillarDate(M8,Trigger),"--")</f>
        <v>42590</v>
      </c>
      <c r="V8" s="4" t="str">
        <f t="shared" si="3"/>
        <v>Dp</v>
      </c>
      <c r="W8" s="4" t="str">
        <v>obj_00272</v>
      </c>
      <c r="X8" s="4" t="str">
        <f>IFERROR(_xll.qlRateHelperQuoteName(W8,Trigger),"")</f>
        <v>USD6MD_SYNTH1Y_Quote</v>
      </c>
      <c r="Y8" s="76">
        <f>IFERROR(_xll.qlRateHelperRate(W8,Trigger),"")</f>
        <v>1.2900999999999999E-2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42529</v>
      </c>
      <c r="AB8" s="5">
        <f>IFERROR(_xll.qlRateHelperPillarDate(W8,Trigger),"")</f>
        <v>42712</v>
      </c>
      <c r="AC8" s="84">
        <v>0.99348471893419021</v>
      </c>
    </row>
    <row r="9" spans="1:32" ht="11.25" customHeight="1" x14ac:dyDescent="0.25">
      <c r="A9" s="64" t="s">
        <v>26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obj_0028f#0003</v>
      </c>
      <c r="K9" s="53"/>
      <c r="L9" s="11" t="str">
        <f t="shared" si="1"/>
        <v>Dp</v>
      </c>
      <c r="M9" s="106" t="str">
        <f t="shared" si="2"/>
        <v>obj_0028f#0003</v>
      </c>
      <c r="N9" s="160" t="str">
        <f>IFERROR(_xll.qlRateHelperQuoteName(M9,Trigger),"--")</f>
        <v>USD3MD_SYNTH1Y_Quote</v>
      </c>
      <c r="O9" s="110">
        <f>IFERROR(_xll.qlRateHelperQuoteValue($M9,Trigger),"--")</f>
        <v>1.2866000000000001E-2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42529</v>
      </c>
      <c r="T9" s="111">
        <f>IFERROR(_xll.qlRateHelperPillarDate(M9,Trigger),"--")</f>
        <v>42621</v>
      </c>
      <c r="V9" s="4" t="str">
        <f t="shared" si="3"/>
        <v>Dp</v>
      </c>
      <c r="W9" s="4" t="str">
        <v>obj_002b2</v>
      </c>
      <c r="X9" s="4" t="str">
        <f>IFERROR(_xll.qlRateHelperQuoteName(W9,Trigger),"")</f>
        <v>USD9MD_SYNTH1Y_Quote</v>
      </c>
      <c r="Y9" s="76">
        <f>IFERROR(_xll.qlRateHelperRate(W9,Trigger),"")</f>
        <v>1.2940999999999999E-2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42529</v>
      </c>
      <c r="AB9" s="5">
        <f>IFERROR(_xll.qlRateHelperPillarDate(W9,Trigger),"")</f>
        <v>42802</v>
      </c>
      <c r="AC9" s="84">
        <v>0.99028177898609027</v>
      </c>
    </row>
    <row r="10" spans="1:32" ht="11.25" customHeight="1" x14ac:dyDescent="0.25">
      <c r="A10" s="176" t="s">
        <v>26</v>
      </c>
      <c r="B10" s="177" t="s">
        <v>52</v>
      </c>
      <c r="C10" s="178" t="str">
        <f t="shared" si="4"/>
        <v>4M</v>
      </c>
      <c r="D10" s="179"/>
      <c r="E10" s="179"/>
      <c r="F10" s="179"/>
      <c r="G10" s="180" t="str">
        <f>_xll.qlLibor(,Currency,C10,,Permanent,Trigger,ObjectOverwrite)</f>
        <v>obj_002a1#0003</v>
      </c>
      <c r="H10" s="181" t="str">
        <f t="shared" si="0"/>
        <v>USD4MD_SYNTH1Y_Quote</v>
      </c>
      <c r="I10" s="179"/>
      <c r="J10" s="182" t="str">
        <f>_xll.qlDepositRateHelper(,H10,G10,Permanent,Trigger,ObjectOverwrite)</f>
        <v>obj_002c4#0003</v>
      </c>
      <c r="K10" s="53"/>
      <c r="L10" s="11" t="str">
        <f t="shared" si="1"/>
        <v>Dp</v>
      </c>
      <c r="M10" s="106" t="str">
        <f t="shared" si="2"/>
        <v>obj_002c4#0003</v>
      </c>
      <c r="N10" s="160" t="str">
        <f>IFERROR(_xll.qlRateHelperQuoteName(M10,Trigger),"--")</f>
        <v>USD4MD_SYNTH1Y_Quote</v>
      </c>
      <c r="O10" s="110">
        <f>IFERROR(_xll.qlRateHelperQuoteValue($M10,Trigger),"--")</f>
        <v>1.2904000000000001E-2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42529</v>
      </c>
      <c r="T10" s="111">
        <f>IFERROR(_xll.qlRateHelperPillarDate(M10,Trigger),"--")</f>
        <v>42654</v>
      </c>
      <c r="V10" s="4" t="str">
        <f t="shared" si="3"/>
        <v>Dp</v>
      </c>
      <c r="W10" s="4" t="str">
        <v>obj_0029e</v>
      </c>
      <c r="X10" s="4" t="str">
        <f>IFERROR(_xll.qlRateHelperQuoteName(W10,Trigger),"")</f>
        <v>USD1YD_SYNTH1Y_Quote</v>
      </c>
      <c r="Y10" s="76">
        <f>IFERROR(_xll.qlRateHelperRate(W10,Trigger),"")</f>
        <v>1.2855999999999999E-2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42529</v>
      </c>
      <c r="AB10" s="5">
        <f>IFERROR(_xll.qlRateHelperPillarDate(W10,Trigger),"")</f>
        <v>42894</v>
      </c>
      <c r="AC10" s="84">
        <v>0.9871331580111723</v>
      </c>
    </row>
    <row r="11" spans="1:32" ht="11.25" customHeight="1" x14ac:dyDescent="0.25">
      <c r="A11" s="183" t="s">
        <v>26</v>
      </c>
      <c r="B11" s="184" t="s">
        <v>53</v>
      </c>
      <c r="C11" s="185" t="str">
        <f t="shared" si="4"/>
        <v>5M</v>
      </c>
      <c r="D11" s="186"/>
      <c r="E11" s="186"/>
      <c r="F11" s="186"/>
      <c r="G11" s="187" t="str">
        <f>_xll.qlLibor(,Currency,C11,,Permanent,Trigger,ObjectOverwrite)</f>
        <v>obj_00283#0003</v>
      </c>
      <c r="H11" s="188" t="str">
        <f t="shared" si="0"/>
        <v>USD5MD_SYNTH1Y_Quote</v>
      </c>
      <c r="I11" s="186"/>
      <c r="J11" s="189" t="str">
        <f>_xll.qlDepositRateHelper(,H11,G11,Permanent,Trigger,ObjectOverwrite)</f>
        <v>obj_002d8#0003</v>
      </c>
      <c r="K11" s="53"/>
      <c r="L11" s="11" t="str">
        <f t="shared" si="1"/>
        <v>Dp</v>
      </c>
      <c r="M11" s="106" t="str">
        <f t="shared" si="2"/>
        <v>obj_002d8#0003</v>
      </c>
      <c r="N11" s="160" t="str">
        <f>IFERROR(_xll.qlRateHelperQuoteName(M11,Trigger),"--")</f>
        <v>USD5MD_SYNTH1Y_Quote</v>
      </c>
      <c r="O11" s="110">
        <f>IFERROR(_xll.qlRateHelperQuoteValue($M11,Trigger),"--")</f>
        <v>1.2928E-2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42529</v>
      </c>
      <c r="T11" s="111">
        <f>IFERROR(_xll.qlRateHelperPillarDate(M11,Trigger),"--")</f>
        <v>42682</v>
      </c>
      <c r="V11" s="4" t="str">
        <f t="shared" si="3"/>
        <v>FRA</v>
      </c>
      <c r="W11" s="4" t="str">
        <v>obj_00275</v>
      </c>
      <c r="X11" s="4" t="str">
        <f>IFERROR(_xll.qlRateHelperQuoteName(W11,Trigger),"")</f>
        <v>USD1x13F_Quote</v>
      </c>
      <c r="Y11" s="76">
        <f>IFERROR(_xll.qlRateHelperRate(W11,Trigger),"")</f>
        <v>1.2800000000000001E-2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42559</v>
      </c>
      <c r="AB11" s="5">
        <f>IFERROR(_xll.qlRateHelperPillarDate(W11,Trigger),"")</f>
        <v>42926</v>
      </c>
      <c r="AC11" s="84">
        <v>0.98607001285827722</v>
      </c>
    </row>
    <row r="12" spans="1:32" ht="11.25" customHeight="1" x14ac:dyDescent="0.25">
      <c r="A12" s="64" t="s">
        <v>26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obj_00272#0003</v>
      </c>
      <c r="K12" s="53" t="s">
        <v>45</v>
      </c>
      <c r="L12" s="11" t="str">
        <f t="shared" si="1"/>
        <v>Dp</v>
      </c>
      <c r="M12" s="106" t="str">
        <f t="shared" si="2"/>
        <v>obj_00272#0003</v>
      </c>
      <c r="N12" s="160" t="str">
        <f>IFERROR(_xll.qlRateHelperQuoteName(M12,Trigger),"--")</f>
        <v>USD6MD_SYNTH1Y_Quote</v>
      </c>
      <c r="O12" s="110">
        <f>IFERROR(_xll.qlRateHelperQuoteValue($M12,Trigger),"--")</f>
        <v>1.2900999999999999E-2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42529</v>
      </c>
      <c r="T12" s="111">
        <f>IFERROR(_xll.qlRateHelperPillarDate(M12,Trigger),"--")</f>
        <v>42712</v>
      </c>
      <c r="V12" s="4" t="str">
        <f t="shared" si="3"/>
        <v>FRA</v>
      </c>
      <c r="W12" s="4" t="str">
        <v>obj_0029c</v>
      </c>
      <c r="X12" s="4" t="str">
        <f>IFERROR(_xll.qlRateHelperQuoteName(W12,Trigger),"")</f>
        <v>USD2x14F_Quote</v>
      </c>
      <c r="Y12" s="76">
        <f>IFERROR(_xll.qlRateHelperRate(W12,Trigger),"")</f>
        <v>1.268E-2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42590</v>
      </c>
      <c r="AB12" s="5">
        <f>IFERROR(_xll.qlRateHelperPillarDate(W12,Trigger),"")</f>
        <v>42955</v>
      </c>
      <c r="AC12" s="84">
        <v>0.98517251100292158</v>
      </c>
    </row>
    <row r="13" spans="1:32" ht="11.25" customHeight="1" x14ac:dyDescent="0.2">
      <c r="A13" s="176" t="s">
        <v>26</v>
      </c>
      <c r="B13" s="177" t="s">
        <v>54</v>
      </c>
      <c r="C13" s="178" t="str">
        <f t="shared" si="4"/>
        <v>7M</v>
      </c>
      <c r="D13" s="179"/>
      <c r="E13" s="179"/>
      <c r="F13" s="179"/>
      <c r="G13" s="180" t="str">
        <f>_xll.qlLibor(,Currency,C13,,Permanent,Trigger,ObjectOverwrite)</f>
        <v>obj_00279#0003</v>
      </c>
      <c r="H13" s="181" t="str">
        <f t="shared" si="0"/>
        <v>USD7MD_SYNTH1Y_Quote</v>
      </c>
      <c r="I13" s="179"/>
      <c r="J13" s="182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obj_0028e</v>
      </c>
      <c r="X13" s="4" t="str">
        <f>IFERROR(_xll.qlRateHelperQuoteName(W13,Trigger),"")</f>
        <v>USD3x15F_Quote</v>
      </c>
      <c r="Y13" s="76">
        <f>IFERROR(_xll.qlRateHelperRate(W13,Trigger),"")</f>
        <v>1.2540000000000001E-2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42621</v>
      </c>
      <c r="AB13" s="5">
        <f>IFERROR(_xll.qlRateHelperPillarDate(W13,Trigger),"")</f>
        <v>42986</v>
      </c>
      <c r="AC13" s="84">
        <v>0.98420939530412077</v>
      </c>
    </row>
    <row r="14" spans="1:32" ht="11.25" customHeight="1" x14ac:dyDescent="0.2">
      <c r="A14" s="64" t="s">
        <v>26</v>
      </c>
      <c r="B14" s="65" t="s">
        <v>55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obj_0027d#0003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obj_00286</v>
      </c>
      <c r="X14" s="4" t="str">
        <f>IFERROR(_xll.qlRateHelperQuoteName(W14,Trigger),"")</f>
        <v>USD4x16F_Quote</v>
      </c>
      <c r="Y14" s="76">
        <f>IFERROR(_xll.qlRateHelperRate(W14,Trigger),"")</f>
        <v>1.2750000000000001E-2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42653</v>
      </c>
      <c r="AB14" s="5">
        <f>IFERROR(_xll.qlRateHelperPillarDate(W14,Trigger),"")</f>
        <v>43017</v>
      </c>
      <c r="AC14" s="84">
        <v>0.98292001767778214</v>
      </c>
    </row>
    <row r="15" spans="1:32" ht="11.25" customHeight="1" x14ac:dyDescent="0.2">
      <c r="A15" s="64" t="s">
        <v>26</v>
      </c>
      <c r="B15" s="65" t="s">
        <v>56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obj_00295#0003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obj_002b2#0003</v>
      </c>
      <c r="K15" s="53"/>
      <c r="L15" s="11" t="str">
        <f t="shared" si="1"/>
        <v>Dp</v>
      </c>
      <c r="M15" s="106" t="str">
        <f t="shared" si="2"/>
        <v>obj_002b2#0003</v>
      </c>
      <c r="N15" s="160" t="str">
        <f>IFERROR(_xll.qlRateHelperQuoteName(M15,Trigger),"--")</f>
        <v>USD9MD_SYNTH1Y_Quote</v>
      </c>
      <c r="O15" s="110">
        <f>IFERROR(_xll.qlRateHelperQuoteValue($M15,Trigger),"--")</f>
        <v>1.2940999999999999E-2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42529</v>
      </c>
      <c r="T15" s="111">
        <f>IFERROR(_xll.qlRateHelperPillarDate(M15,Trigger),"--")</f>
        <v>42802</v>
      </c>
      <c r="V15" s="4" t="str">
        <f t="shared" si="3"/>
        <v>FRA</v>
      </c>
      <c r="W15" s="4" t="str">
        <v>obj_00276</v>
      </c>
      <c r="X15" s="4" t="str">
        <f>IFERROR(_xll.qlRateHelperQuoteName(W15,Trigger),"")</f>
        <v>USD5x17F_Quote</v>
      </c>
      <c r="Y15" s="76">
        <f>IFERROR(_xll.qlRateHelperRate(W15,Trigger),"")</f>
        <v>1.2920000000000001E-2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42682</v>
      </c>
      <c r="AB15" s="5">
        <f>IFERROR(_xll.qlRateHelperPillarDate(W15,Trigger),"")</f>
        <v>43047</v>
      </c>
      <c r="AC15" s="84">
        <v>0.98167621048888687</v>
      </c>
    </row>
    <row r="16" spans="1:32" ht="11.25" customHeight="1" x14ac:dyDescent="0.2">
      <c r="A16" s="64" t="s">
        <v>26</v>
      </c>
      <c r="B16" s="65" t="s">
        <v>57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obj_00289#0003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obj_00278</v>
      </c>
      <c r="X16" s="4" t="str">
        <f>IFERROR(_xll.qlRateHelperQuoteName(W16,Trigger),"")</f>
        <v>USD6x18F_Quote</v>
      </c>
      <c r="Y16" s="76">
        <f>IFERROR(_xll.qlRateHelperRate(W16,Trigger),"")</f>
        <v>1.3090000000000001E-2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42712</v>
      </c>
      <c r="AB16" s="5">
        <f>IFERROR(_xll.qlRateHelperPillarDate(W16,Trigger),"")</f>
        <v>43077</v>
      </c>
      <c r="AC16" s="84">
        <v>0.98047208408161046</v>
      </c>
    </row>
    <row r="17" spans="1:29" ht="11.25" customHeight="1" x14ac:dyDescent="0.2">
      <c r="A17" s="183" t="s">
        <v>26</v>
      </c>
      <c r="B17" s="184" t="s">
        <v>58</v>
      </c>
      <c r="C17" s="185" t="str">
        <f t="shared" si="4"/>
        <v>11M</v>
      </c>
      <c r="D17" s="186"/>
      <c r="E17" s="186"/>
      <c r="F17" s="186"/>
      <c r="G17" s="187" t="str">
        <f>_xll.qlLibor(,Currency,C17,,Permanent,Trigger,ObjectOverwrite)</f>
        <v>obj_00285#0003</v>
      </c>
      <c r="H17" s="188" t="str">
        <f t="shared" si="0"/>
        <v>USD11MD_SYNTH1Y_Quote</v>
      </c>
      <c r="I17" s="186"/>
      <c r="J17" s="189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obj_00282</v>
      </c>
      <c r="X17" s="4" t="str">
        <f>IFERROR(_xll.qlRateHelperQuoteName(W17,Trigger),"")</f>
        <v>USD9x21F_Quote</v>
      </c>
      <c r="Y17" s="76">
        <f>IFERROR(_xll.qlRateHelperRate(W17,Trigger),"")</f>
        <v>1.3610000000000001E-2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42802</v>
      </c>
      <c r="AB17" s="5">
        <f>IFERROR(_xll.qlRateHelperPillarDate(W17,Trigger),"")</f>
        <v>43167</v>
      </c>
      <c r="AC17" s="84">
        <v>0.97680284933470818</v>
      </c>
    </row>
    <row r="18" spans="1:29" ht="11.25" customHeight="1" x14ac:dyDescent="0.2">
      <c r="A18" s="1" t="s">
        <v>26</v>
      </c>
      <c r="B18" s="9" t="s">
        <v>28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obj_0029e#0003</v>
      </c>
      <c r="K18" s="53"/>
      <c r="L18" s="12" t="str">
        <f t="shared" si="1"/>
        <v>Dp</v>
      </c>
      <c r="M18" s="107" t="str">
        <f t="shared" si="2"/>
        <v>obj_0029e#0003</v>
      </c>
      <c r="N18" s="161" t="str">
        <f>IFERROR(_xll.qlRateHelperQuoteName(M18,Trigger),"--")</f>
        <v>USD1YD_SYNTH1Y_Quote</v>
      </c>
      <c r="O18" s="113">
        <f>IFERROR(_xll.qlRateHelperQuoteValue($M18,Trigger),"--")</f>
        <v>1.2855999999999999E-2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42529</v>
      </c>
      <c r="T18" s="114">
        <f>IFERROR(_xll.qlRateHelperPillarDate(M18,Trigger),"--")</f>
        <v>42894</v>
      </c>
      <c r="V18" s="4" t="str">
        <f t="shared" si="3"/>
        <v>BasSw</v>
      </c>
      <c r="W18" s="4" t="str">
        <v>obj_002da</v>
      </c>
      <c r="X18" s="4" t="str">
        <f>IFERROR(_xll.qlRateHelperQuoteName(W18,Trigger),"")</f>
        <v>USDAM3L2Y_S12L3L_Quote</v>
      </c>
      <c r="Y18" s="76">
        <f>IFERROR(_xll.qlRateHelperRate(W18,Trigger),"")</f>
        <v>1.4002153516598318E-2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42529</v>
      </c>
      <c r="AB18" s="5">
        <f>IFERROR(_xll.qlRateHelperPillarDate(W18,Trigger),"")</f>
        <v>43259</v>
      </c>
      <c r="AC18" s="84">
        <v>0.97219274738998684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obj_00275#0003</v>
      </c>
      <c r="N19" s="159" t="str">
        <f>IFERROR(_xll.qlRateHelperQuoteName(M19,Trigger),"--")</f>
        <v>USD1x13F_Quote</v>
      </c>
      <c r="O19" s="147">
        <f>IFERROR(_xll.qlRateHelperQuoteValue($M19,Trigger),"--")</f>
        <v>1.2800000000000001E-2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42559</v>
      </c>
      <c r="T19" s="148">
        <f>IFERROR(_xll.qlRateHelperPillarDate(M19,Trigger),"--")</f>
        <v>42926</v>
      </c>
      <c r="V19" s="4" t="str">
        <f t="shared" si="3"/>
        <v>BasSw</v>
      </c>
      <c r="W19" s="4" t="str">
        <v>obj_002be</v>
      </c>
      <c r="X19" s="4" t="str">
        <f>IFERROR(_xll.qlRateHelperQuoteName(W19,Trigger),"")</f>
        <v>USDAM3L3Y_S12L3L_Quote</v>
      </c>
      <c r="Y19" s="76">
        <f>IFERROR(_xll.qlRateHelperRate(W19,Trigger),"")</f>
        <v>1.4753046887241803E-2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42529</v>
      </c>
      <c r="AB19" s="5">
        <f>IFERROR(_xll.qlRateHelperPillarDate(W19,Trigger),"")</f>
        <v>43626</v>
      </c>
      <c r="AC19" s="84">
        <v>0.95633370344760926</v>
      </c>
    </row>
    <row r="20" spans="1:29" ht="11.25" customHeight="1" x14ac:dyDescent="0.2">
      <c r="A20" s="71" t="s">
        <v>9</v>
      </c>
      <c r="B20" s="71" t="s">
        <v>124</v>
      </c>
      <c r="C20" s="71" t="s">
        <v>125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24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obj_0029c#0003</v>
      </c>
      <c r="N20" s="160" t="str">
        <f>IFERROR(_xll.qlRateHelperQuoteName(M20,Trigger),"--")</f>
        <v>USD2x14F_Quote</v>
      </c>
      <c r="O20" s="110">
        <f>IFERROR(_xll.qlRateHelperQuoteValue($M20,Trigger),"--")</f>
        <v>1.268E-2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42590</v>
      </c>
      <c r="T20" s="111">
        <f>IFERROR(_xll.qlRateHelperPillarDate(M20,Trigger),"--")</f>
        <v>42955</v>
      </c>
      <c r="V20" s="4" t="str">
        <f t="shared" si="3"/>
        <v>BasSw</v>
      </c>
      <c r="W20" s="4" t="str">
        <v>obj_002a2</v>
      </c>
      <c r="X20" s="4" t="str">
        <f>IFERROR(_xll.qlRateHelperQuoteName(W20,Trigger),"")</f>
        <v>USDAM3L4Y_S12L3L_Quote</v>
      </c>
      <c r="Y20" s="76">
        <f>IFERROR(_xll.qlRateHelperRate(W20,Trigger),"")</f>
        <v>1.5498725181232286E-2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42529</v>
      </c>
      <c r="AB20" s="5">
        <f>IFERROR(_xll.qlRateHelperPillarDate(W20,Trigger),"")</f>
        <v>43990</v>
      </c>
      <c r="AC20" s="84">
        <v>0.9394343110467871</v>
      </c>
    </row>
    <row r="21" spans="1:29" ht="11.25" customHeight="1" x14ac:dyDescent="0.2">
      <c r="A21" s="58" t="s">
        <v>126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obj_00275#0003</v>
      </c>
      <c r="K21" s="53"/>
      <c r="L21" s="11" t="str">
        <f t="shared" si="5"/>
        <v>FRA</v>
      </c>
      <c r="M21" s="106" t="str">
        <f t="shared" si="6"/>
        <v>obj_0028e#0003</v>
      </c>
      <c r="N21" s="160" t="str">
        <f>IFERROR(_xll.qlRateHelperQuoteName(M21,Trigger),"--")</f>
        <v>USD3x15F_Quote</v>
      </c>
      <c r="O21" s="110">
        <f>IFERROR(_xll.qlRateHelperQuoteValue($M21,Trigger),"--")</f>
        <v>1.2540000000000001E-2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42621</v>
      </c>
      <c r="T21" s="111">
        <f>IFERROR(_xll.qlRateHelperPillarDate(M21,Trigger),"--")</f>
        <v>42986</v>
      </c>
      <c r="V21" s="4" t="str">
        <f t="shared" si="3"/>
        <v>BasSw</v>
      </c>
      <c r="W21" s="4" t="str">
        <v>obj_002b6</v>
      </c>
      <c r="X21" s="4" t="str">
        <f>IFERROR(_xll.qlRateHelperQuoteName(W21,Trigger),"")</f>
        <v>USDAM3L5Y_S12L3L_Quote</v>
      </c>
      <c r="Y21" s="76">
        <f>IFERROR(_xll.qlRateHelperRate(W21,Trigger),"")</f>
        <v>1.6241936003374237E-2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42529</v>
      </c>
      <c r="AB21" s="5">
        <f>IFERROR(_xll.qlRateHelperPillarDate(W21,Trigger),"")</f>
        <v>44355</v>
      </c>
      <c r="AC21" s="84">
        <v>0.92140451818302815</v>
      </c>
    </row>
    <row r="22" spans="1:29" ht="11.25" customHeight="1" x14ac:dyDescent="0.2">
      <c r="A22" s="64" t="s">
        <v>126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obj_0029c#0003</v>
      </c>
      <c r="K22" s="53"/>
      <c r="L22" s="11" t="str">
        <f t="shared" si="5"/>
        <v>FRA</v>
      </c>
      <c r="M22" s="106" t="str">
        <f t="shared" si="6"/>
        <v>obj_00286#0003</v>
      </c>
      <c r="N22" s="160" t="str">
        <f>IFERROR(_xll.qlRateHelperQuoteName(M22,Trigger),"--")</f>
        <v>USD4x16F_Quote</v>
      </c>
      <c r="O22" s="110">
        <f>IFERROR(_xll.qlRateHelperQuoteValue($M22,Trigger),"--")</f>
        <v>1.2750000000000001E-2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42653</v>
      </c>
      <c r="T22" s="111">
        <f>IFERROR(_xll.qlRateHelperPillarDate(M22,Trigger),"--")</f>
        <v>43017</v>
      </c>
      <c r="V22" s="4" t="str">
        <f t="shared" si="3"/>
        <v>BasSw</v>
      </c>
      <c r="W22" s="4" t="str">
        <v>obj_002f3</v>
      </c>
      <c r="X22" s="4" t="str">
        <f>IFERROR(_xll.qlRateHelperQuoteName(W22,Trigger),"")</f>
        <v>USDAM3L6Y_S12L3L_Quote</v>
      </c>
      <c r="Y22" s="76">
        <f>IFERROR(_xll.qlRateHelperRate(W22,Trigger),"")</f>
        <v>1.6955087177613404E-2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42529</v>
      </c>
      <c r="AB22" s="5">
        <f>IFERROR(_xll.qlRateHelperPillarDate(W22,Trigger),"")</f>
        <v>44720</v>
      </c>
      <c r="AC22" s="84">
        <v>0.90250492441346997</v>
      </c>
    </row>
    <row r="23" spans="1:29" ht="11.25" customHeight="1" x14ac:dyDescent="0.2">
      <c r="A23" s="64" t="s">
        <v>126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obj_0028e#0003</v>
      </c>
      <c r="K23" s="53"/>
      <c r="L23" s="11" t="str">
        <f t="shared" si="5"/>
        <v>FRA</v>
      </c>
      <c r="M23" s="106" t="str">
        <f t="shared" si="6"/>
        <v>obj_00276#0003</v>
      </c>
      <c r="N23" s="160" t="str">
        <f>IFERROR(_xll.qlRateHelperQuoteName(M23,Trigger),"--")</f>
        <v>USD5x17F_Quote</v>
      </c>
      <c r="O23" s="110">
        <f>IFERROR(_xll.qlRateHelperQuoteValue($M23,Trigger),"--")</f>
        <v>1.2920000000000001E-2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42682</v>
      </c>
      <c r="T23" s="111">
        <f>IFERROR(_xll.qlRateHelperPillarDate(M23,Trigger),"--")</f>
        <v>43047</v>
      </c>
      <c r="V23" s="4" t="str">
        <f t="shared" si="3"/>
        <v>BasSw</v>
      </c>
      <c r="W23" s="4" t="str">
        <v>obj_002d1</v>
      </c>
      <c r="X23" s="4" t="str">
        <f>IFERROR(_xll.qlRateHelperQuoteName(W23,Trigger),"")</f>
        <v>USDAM3L7Y_S12L3L_Quote</v>
      </c>
      <c r="Y23" s="76">
        <f>IFERROR(_xll.qlRateHelperRate(W23,Trigger),"")</f>
        <v>1.7592982490961005E-2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42529</v>
      </c>
      <c r="AB23" s="5">
        <f>IFERROR(_xll.qlRateHelperPillarDate(W23,Trigger),"")</f>
        <v>45085</v>
      </c>
      <c r="AC23" s="84">
        <v>0.88316211131206634</v>
      </c>
    </row>
    <row r="24" spans="1:29" ht="11.25" customHeight="1" x14ac:dyDescent="0.2">
      <c r="A24" s="64" t="s">
        <v>126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obj_00286#0003</v>
      </c>
      <c r="K24" s="53"/>
      <c r="L24" s="11" t="str">
        <f t="shared" si="5"/>
        <v>FRA</v>
      </c>
      <c r="M24" s="106" t="str">
        <f t="shared" si="6"/>
        <v>obj_00278#0003</v>
      </c>
      <c r="N24" s="160" t="str">
        <f>IFERROR(_xll.qlRateHelperQuoteName(M24,Trigger),"--")</f>
        <v>USD6x18F_Quote</v>
      </c>
      <c r="O24" s="110">
        <f>IFERROR(_xll.qlRateHelperQuoteValue($M24,Trigger),"--")</f>
        <v>1.3090000000000001E-2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42712</v>
      </c>
      <c r="T24" s="111">
        <f>IFERROR(_xll.qlRateHelperPillarDate(M24,Trigger),"--")</f>
        <v>43077</v>
      </c>
      <c r="V24" s="4" t="str">
        <f t="shared" si="3"/>
        <v>BasSw</v>
      </c>
      <c r="W24" s="4" t="str">
        <v>obj_002bf</v>
      </c>
      <c r="X24" s="4" t="str">
        <f>IFERROR(_xll.qlRateHelperQuoteName(W24,Trigger),"")</f>
        <v>USDAM3L8Y_S12L3L_Quote</v>
      </c>
      <c r="Y24" s="76">
        <f>IFERROR(_xll.qlRateHelperRate(W24,Trigger),"")</f>
        <v>1.8195842456797447E-2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42529</v>
      </c>
      <c r="AB24" s="5">
        <f>IFERROR(_xll.qlRateHelperPillarDate(W24,Trigger),"")</f>
        <v>45453</v>
      </c>
      <c r="AC24" s="84">
        <v>0.86319811622690656</v>
      </c>
    </row>
    <row r="25" spans="1:29" ht="11.25" customHeight="1" x14ac:dyDescent="0.2">
      <c r="A25" s="64" t="s">
        <v>126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obj_00276#0003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obj_002e9</v>
      </c>
      <c r="X25" s="4" t="str">
        <f>IFERROR(_xll.qlRateHelperQuoteName(W25,Trigger),"")</f>
        <v>USDAM3L9Y_S12L3L_Quote</v>
      </c>
      <c r="Y25" s="76">
        <f>IFERROR(_xll.qlRateHelperRate(W25,Trigger),"")</f>
        <v>1.8751102672718147E-2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42529</v>
      </c>
      <c r="AB25" s="5">
        <f>IFERROR(_xll.qlRateHelperPillarDate(W25,Trigger),"")</f>
        <v>45817</v>
      </c>
      <c r="AC25" s="84">
        <v>0.84314657510644653</v>
      </c>
    </row>
    <row r="26" spans="1:29" ht="11.25" customHeight="1" x14ac:dyDescent="0.2">
      <c r="A26" s="64" t="s">
        <v>126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obj_00278#0003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obj_002d4</v>
      </c>
      <c r="X26" s="4" t="str">
        <f>IFERROR(_xll.qlRateHelperQuoteName(W26,Trigger),"")</f>
        <v>USDAM3L10Y_S12L3L_Quote</v>
      </c>
      <c r="Y26" s="76">
        <f>IFERROR(_xll.qlRateHelperRate(W26,Trigger),"")</f>
        <v>1.928138887303062E-2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42529</v>
      </c>
      <c r="AB26" s="5">
        <f>IFERROR(_xll.qlRateHelperPillarDate(W26,Trigger),"")</f>
        <v>46181</v>
      </c>
      <c r="AC26" s="84">
        <v>0.82279500923694115</v>
      </c>
    </row>
    <row r="27" spans="1:29" ht="11.25" customHeight="1" x14ac:dyDescent="0.2">
      <c r="A27" s="64" t="s">
        <v>126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obj_00282#0003</v>
      </c>
      <c r="N27" s="160" t="str">
        <f>IFERROR(_xll.qlRateHelperQuoteName(M27,Trigger),"--")</f>
        <v>USD9x21F_Quote</v>
      </c>
      <c r="O27" s="110">
        <f>IFERROR(_xll.qlRateHelperQuoteValue($M27,Trigger),"--")</f>
        <v>1.3610000000000001E-2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42802</v>
      </c>
      <c r="T27" s="111">
        <f>IFERROR(_xll.qlRateHelperPillarDate(M27,Trigger),"--")</f>
        <v>43167</v>
      </c>
      <c r="V27" s="4" t="str">
        <f t="shared" si="3"/>
        <v>BasSw</v>
      </c>
      <c r="W27" s="4" t="str">
        <v>obj_002b8</v>
      </c>
      <c r="X27" s="4" t="str">
        <f>IFERROR(_xll.qlRateHelperQuoteName(W27,Trigger),"")</f>
        <v>USDAM3L11Y_S12L3L_Quote</v>
      </c>
      <c r="Y27" s="76">
        <f>IFERROR(_xll.qlRateHelperRate(W27,Trigger),"")</f>
        <v>1.9840808905744033E-2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42529</v>
      </c>
      <c r="AB27" s="5">
        <f>IFERROR(_xll.qlRateHelperPillarDate(W27,Trigger),"")</f>
        <v>46546</v>
      </c>
      <c r="AC27" s="84">
        <v>0.80168716151315145</v>
      </c>
    </row>
    <row r="28" spans="1:29" ht="11.25" customHeight="1" x14ac:dyDescent="0.2">
      <c r="A28" s="64" t="s">
        <v>126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obj_002c9</v>
      </c>
      <c r="X28" s="4" t="str">
        <f>IFERROR(_xll.qlRateHelperQuoteName(W28,Trigger),"")</f>
        <v>USDAM3L12Y_S12L3L_Quote</v>
      </c>
      <c r="Y28" s="76">
        <f>IFERROR(_xll.qlRateHelperRate(W28,Trigger),"")</f>
        <v>2.0342442248820838E-2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42529</v>
      </c>
      <c r="AB28" s="5">
        <f>IFERROR(_xll.qlRateHelperPillarDate(W28,Trigger),"")</f>
        <v>46912</v>
      </c>
      <c r="AC28" s="84">
        <v>0.78069834412249928</v>
      </c>
    </row>
    <row r="29" spans="1:29" ht="11.25" customHeight="1" x14ac:dyDescent="0.2">
      <c r="A29" s="64" t="s">
        <v>126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obj_00282#0003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obj_002b0</v>
      </c>
      <c r="X29" s="4" t="str">
        <f>IFERROR(_xll.qlRateHelperQuoteName(W29,Trigger),"")</f>
        <v>USDAM3L13Y_S12L3L_Quote</v>
      </c>
      <c r="Y29" s="76">
        <f>IFERROR(_xll.qlRateHelperRate(W29,Trigger),"")</f>
        <v>2.0797812134041093E-2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42529</v>
      </c>
      <c r="AB29" s="5">
        <f>IFERROR(_xll.qlRateHelperPillarDate(W29,Trigger),"")</f>
        <v>47277</v>
      </c>
      <c r="AC29" s="84">
        <v>0.75994728957420921</v>
      </c>
    </row>
    <row r="30" spans="1:29" ht="11.25" customHeight="1" x14ac:dyDescent="0.2">
      <c r="A30" s="64" t="s">
        <v>126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obj_0028a#0003</v>
      </c>
      <c r="N30" s="160" t="str">
        <f>IFERROR(_xll.qlRateHelperQuoteName(M30,Trigger),"--")</f>
        <v>USD12x24F_Quote</v>
      </c>
      <c r="O30" s="110">
        <f>IFERROR(_xll.qlRateHelperQuoteValue($M30,Trigger),"--")</f>
        <v>1.4080000000000002E-2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42894</v>
      </c>
      <c r="T30" s="111">
        <f>IFERROR(_xll.qlRateHelperPillarDate(M30,Trigger),"--")</f>
        <v>43259</v>
      </c>
      <c r="V30" s="4" t="str">
        <f t="shared" si="3"/>
        <v>BasSw</v>
      </c>
      <c r="W30" s="4" t="str">
        <v>obj_002ad</v>
      </c>
      <c r="X30" s="4" t="str">
        <f>IFERROR(_xll.qlRateHelperQuoteName(W30,Trigger),"")</f>
        <v>USDAM3L14Y_S12L3L_Quote</v>
      </c>
      <c r="Y30" s="76">
        <f>IFERROR(_xll.qlRateHelperRate(W30,Trigger),"")</f>
        <v>2.1220778779456356E-2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42529</v>
      </c>
      <c r="AB30" s="5">
        <f>IFERROR(_xll.qlRateHelperPillarDate(W30,Trigger),"")</f>
        <v>47644</v>
      </c>
      <c r="AC30" s="84">
        <v>0.73927099474214331</v>
      </c>
    </row>
    <row r="31" spans="1:29" ht="11.25" customHeight="1" x14ac:dyDescent="0.2">
      <c r="A31" s="64" t="s">
        <v>126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obj_002cd</v>
      </c>
      <c r="X31" s="4" t="str">
        <f>IFERROR(_xll.qlRateHelperQuoteName(W31,Trigger),"")</f>
        <v>USDAM3L15Y_S12L3L_Quote</v>
      </c>
      <c r="Y31" s="76">
        <f>IFERROR(_xll.qlRateHelperRate(W31,Trigger),"")</f>
        <v>2.1601591974278189E-2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42529</v>
      </c>
      <c r="AB31" s="5">
        <f>IFERROR(_xll.qlRateHelperPillarDate(W31,Trigger),"")</f>
        <v>48008</v>
      </c>
      <c r="AC31" s="84">
        <v>0.71909271053942614</v>
      </c>
    </row>
    <row r="32" spans="1:29" ht="11.25" customHeight="1" x14ac:dyDescent="0.2">
      <c r="A32" s="64" t="s">
        <v>126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obj_0028a#0003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obj_002c5</v>
      </c>
      <c r="X32" s="4" t="str">
        <f>IFERROR(_xll.qlRateHelperQuoteName(W32,Trigger),"")</f>
        <v>USDAM3L20Y_S12L3L_Quote</v>
      </c>
      <c r="Y32" s="76">
        <f>IFERROR(_xll.qlRateHelperRate(W32,Trigger),"")</f>
        <v>2.2923403840408061E-2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42529</v>
      </c>
      <c r="AB32" s="5">
        <f>IFERROR(_xll.qlRateHelperPillarDate(W32,Trigger),"")</f>
        <v>49835</v>
      </c>
      <c r="AC32" s="84">
        <v>0.62591894897425859</v>
      </c>
    </row>
    <row r="33" spans="1:29" ht="11.25" customHeight="1" x14ac:dyDescent="0.2">
      <c r="A33" s="64" t="s">
        <v>126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obj_002b9</v>
      </c>
      <c r="X33" s="4" t="str">
        <f>IFERROR(_xll.qlRateHelperQuoteName(W33,Trigger),"")</f>
        <v>USDAM3L25Y_S12L3L_Quote</v>
      </c>
      <c r="Y33" s="76">
        <f>IFERROR(_xll.qlRateHelperRate(W33,Trigger),"")</f>
        <v>2.3614483007982037E-2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42529</v>
      </c>
      <c r="AB33" s="5">
        <f>IFERROR(_xll.qlRateHelperPillarDate(W33,Trigger),"")</f>
        <v>51662</v>
      </c>
      <c r="AC33" s="84">
        <v>0.54633578279156947</v>
      </c>
    </row>
    <row r="34" spans="1:29" ht="11.25" customHeight="1" x14ac:dyDescent="0.2">
      <c r="A34" s="64" t="s">
        <v>126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obj_002d0</v>
      </c>
      <c r="X34" s="4" t="str">
        <f>IFERROR(_xll.qlRateHelperQuoteName(W34,Trigger),"")</f>
        <v>USDAM3L30Y_S12L3L_Quote</v>
      </c>
      <c r="Y34" s="76">
        <f>IFERROR(_xll.qlRateHelperRate(W34,Trigger),"")</f>
        <v>2.4072976304071899E-2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42529</v>
      </c>
      <c r="AB34" s="5">
        <f>IFERROR(_xll.qlRateHelperPillarDate(W34,Trigger),"")</f>
        <v>53486</v>
      </c>
      <c r="AC34" s="84">
        <v>0.47693623664092666</v>
      </c>
    </row>
    <row r="35" spans="1:29" ht="11.25" customHeight="1" x14ac:dyDescent="0.2">
      <c r="A35" s="64" t="s">
        <v>126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obj_002a7</v>
      </c>
      <c r="X35" s="4" t="str">
        <f>IFERROR(_xll.qlRateHelperQuoteName(W35,Trigger),"")</f>
        <v>USDAM3L35Y_S12L3L_Quote</v>
      </c>
      <c r="Y35" s="76">
        <f>IFERROR(_xll.qlRateHelperRate(W35,Trigger),"")</f>
        <v>2.425667037418101E-2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42529</v>
      </c>
      <c r="AB35" s="5">
        <f>IFERROR(_xll.qlRateHelperPillarDate(W35,Trigger),"")</f>
        <v>55312</v>
      </c>
      <c r="AC35" s="84">
        <v>0.41909864835745486</v>
      </c>
    </row>
    <row r="36" spans="1:29" ht="11.25" customHeight="1" x14ac:dyDescent="0.2">
      <c r="A36" s="64" t="s">
        <v>126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obj_002d5</v>
      </c>
      <c r="X36" s="4" t="str">
        <f>IFERROR(_xll.qlRateHelperQuoteName(W36,Trigger),"")</f>
        <v>USDAM3L40Y_S12L3L_Quote</v>
      </c>
      <c r="Y36" s="76">
        <f>IFERROR(_xll.qlRateHelperRate(W36,Trigger),"")</f>
        <v>2.4293242557763852E-2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42529</v>
      </c>
      <c r="AB36" s="5">
        <f>IFERROR(_xll.qlRateHelperPillarDate(W36,Trigger),"")</f>
        <v>57139</v>
      </c>
      <c r="AC36" s="84">
        <v>0.3703530124950683</v>
      </c>
    </row>
    <row r="37" spans="1:29" ht="11.25" customHeight="1" x14ac:dyDescent="0.2">
      <c r="A37" s="64" t="s">
        <v>126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obj_002b4</v>
      </c>
      <c r="X37" s="4" t="str">
        <f>IFERROR(_xll.qlRateHelperQuoteName(W37,Trigger),"")</f>
        <v>USDAM3L50Y_S12L3L_Quote</v>
      </c>
      <c r="Y37" s="76">
        <f>IFERROR(_xll.qlRateHelperRate(W37,Trigger),"")</f>
        <v>2.4123007466869351E-2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42529</v>
      </c>
      <c r="AB37" s="5">
        <f>IFERROR(_xll.qlRateHelperPillarDate(W37,Trigger),"")</f>
        <v>60791</v>
      </c>
      <c r="AC37" s="84">
        <v>0.29408926780208677</v>
      </c>
    </row>
    <row r="38" spans="1:29" ht="11.25" customHeight="1" x14ac:dyDescent="0.2">
      <c r="A38" s="64" t="s">
        <v>126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obj_002dd</v>
      </c>
      <c r="X38" s="4" t="str">
        <f>IFERROR(_xll.qlRateHelperQuoteName(W38,Trigger),"")</f>
        <v>USDAM3L60Y_S12L3L_Quote</v>
      </c>
      <c r="Y38" s="76">
        <f>IFERROR(_xll.qlRateHelperRate(W38,Trigger),"")</f>
        <v>2.3957626976469013E-2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42529</v>
      </c>
      <c r="AB38" s="5">
        <f>IFERROR(_xll.qlRateHelperPillarDate(W38,Trigger),"")</f>
        <v>64444</v>
      </c>
      <c r="AC38" s="84">
        <v>0.23465786955658191</v>
      </c>
    </row>
    <row r="39" spans="1:29" ht="11.25" customHeight="1" x14ac:dyDescent="0.2">
      <c r="A39" s="64" t="s">
        <v>126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126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126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126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126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126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obj_002da#0003</v>
      </c>
      <c r="N44" s="160" t="str">
        <f>IFERROR(_xll.qlRateHelperQuoteName(M44,Trigger),"--")</f>
        <v>USDAM3L2Y_S12L3L_Quote</v>
      </c>
      <c r="O44" s="110">
        <f>IFERROR(_xll.qlRateHelperQuoteValue($M44,Trigger),"--")</f>
        <v>1.4002153516598318E-2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42529</v>
      </c>
      <c r="T44" s="111">
        <f>IFERROR(_xll.qlRateHelperPillarDate(M44,Trigger),"--")</f>
        <v>43259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148</v>
      </c>
      <c r="G45" s="51" t="s">
        <v>147</v>
      </c>
      <c r="H45" s="51" t="s">
        <v>158</v>
      </c>
      <c r="L45" s="11" t="str">
        <f t="shared" si="11"/>
        <v>BasSw</v>
      </c>
      <c r="M45" s="106" t="str">
        <f t="shared" si="12"/>
        <v>obj_002be#0003</v>
      </c>
      <c r="N45" s="160" t="str">
        <f>IFERROR(_xll.qlRateHelperQuoteName(M45,Trigger),"--")</f>
        <v>USDAM3L3Y_S12L3L_Quote</v>
      </c>
      <c r="O45" s="110">
        <f>IFERROR(_xll.qlRateHelperQuoteValue($M45,Trigger),"--")</f>
        <v>1.4753046887241803E-2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42529</v>
      </c>
      <c r="T45" s="111">
        <f>IFERROR(_xll.qlRateHelperPillarDate(M45,Trigger),"--")</f>
        <v>43626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29</v>
      </c>
      <c r="C46" s="71" t="s">
        <v>149</v>
      </c>
      <c r="D46" s="71" t="s">
        <v>5</v>
      </c>
      <c r="E46" s="71" t="s">
        <v>34</v>
      </c>
      <c r="F46" s="71" t="s">
        <v>150</v>
      </c>
      <c r="G46" s="71" t="s">
        <v>4</v>
      </c>
      <c r="H46" s="71" t="s">
        <v>1</v>
      </c>
      <c r="I46" s="71" t="s">
        <v>146</v>
      </c>
      <c r="J46" s="71" t="s">
        <v>24</v>
      </c>
      <c r="L46" s="11" t="str">
        <f t="shared" si="11"/>
        <v>BasSw</v>
      </c>
      <c r="M46" s="106" t="str">
        <f t="shared" si="12"/>
        <v>obj_002a2#0003</v>
      </c>
      <c r="N46" s="160" t="str">
        <f>IFERROR(_xll.qlRateHelperQuoteName(M46,Trigger),"--")</f>
        <v>USDAM3L4Y_S12L3L_Quote</v>
      </c>
      <c r="O46" s="110">
        <f>IFERROR(_xll.qlRateHelperQuoteValue($M46,Trigger),"--")</f>
        <v>1.5498725181232286E-2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42529</v>
      </c>
      <c r="T46" s="111">
        <f>IFERROR(_xll.qlRateHelperPillarDate(M46,Trigger),"--")</f>
        <v>43990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157</v>
      </c>
      <c r="B47" s="59" t="s">
        <v>28</v>
      </c>
      <c r="C47" s="60" t="s">
        <v>6</v>
      </c>
      <c r="D47" s="60" t="s">
        <v>8</v>
      </c>
      <c r="E47" s="60" t="s">
        <v>7</v>
      </c>
      <c r="F47" s="60" t="s">
        <v>27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obj_002b6#0003</v>
      </c>
      <c r="N47" s="160" t="str">
        <f>IFERROR(_xll.qlRateHelperQuoteName(M47,Trigger),"--")</f>
        <v>USDAM3L5Y_S12L3L_Quote</v>
      </c>
      <c r="O47" s="110">
        <f>IFERROR(_xll.qlRateHelperQuoteValue($M47,Trigger),"--")</f>
        <v>1.6241936003374237E-2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42529</v>
      </c>
      <c r="T47" s="111">
        <f>IFERROR(_xll.qlRateHelperPillarDate(M47,Trigger),"--")</f>
        <v>44355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157</v>
      </c>
      <c r="B48" s="65" t="s">
        <v>70</v>
      </c>
      <c r="C48" s="66" t="s">
        <v>6</v>
      </c>
      <c r="D48" s="66" t="s">
        <v>8</v>
      </c>
      <c r="E48" s="66" t="s">
        <v>7</v>
      </c>
      <c r="F48" s="66" t="s">
        <v>27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_xll.qlSwapRateHelper2(,H48,,B48,JoinCalendar,D48,E48,F48,G48,I48,C48,Discounting,PillarDate,,Permanent,Trigger,ObjectOverwrite)</f>
        <v>obj_002da#0003</v>
      </c>
      <c r="L48" s="11" t="str">
        <f t="shared" si="11"/>
        <v>BasSw</v>
      </c>
      <c r="M48" s="106" t="str">
        <f t="shared" si="12"/>
        <v>obj_002f3#0003</v>
      </c>
      <c r="N48" s="160" t="str">
        <f>IFERROR(_xll.qlRateHelperQuoteName(M48,Trigger),"--")</f>
        <v>USDAM3L6Y_S12L3L_Quote</v>
      </c>
      <c r="O48" s="110">
        <f>IFERROR(_xll.qlRateHelperQuoteValue($M48,Trigger),"--")</f>
        <v>1.6955087177613404E-2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42529</v>
      </c>
      <c r="T48" s="111">
        <f>IFERROR(_xll.qlRateHelperPillarDate(M48,Trigger),"--")</f>
        <v>44720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157</v>
      </c>
      <c r="B49" s="65" t="s">
        <v>74</v>
      </c>
      <c r="C49" s="66" t="s">
        <v>6</v>
      </c>
      <c r="D49" s="66" t="s">
        <v>8</v>
      </c>
      <c r="E49" s="66" t="s">
        <v>7</v>
      </c>
      <c r="F49" s="66" t="s">
        <v>27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_xll.qlSwapRateHelper2(,H49,,B49,JoinCalendar,D49,E49,F49,G49,I49,C49,Discounting,PillarDate,,Permanent,Trigger,ObjectOverwrite)</f>
        <v>obj_002be#0003</v>
      </c>
      <c r="L49" s="11" t="str">
        <f t="shared" si="11"/>
        <v>BasSw</v>
      </c>
      <c r="M49" s="106" t="str">
        <f t="shared" si="12"/>
        <v>obj_002d1#0003</v>
      </c>
      <c r="N49" s="160" t="str">
        <f>IFERROR(_xll.qlRateHelperQuoteName(M49,Trigger),"--")</f>
        <v>USDAM3L7Y_S12L3L_Quote</v>
      </c>
      <c r="O49" s="110">
        <f>IFERROR(_xll.qlRateHelperQuoteValue($M49,Trigger),"--")</f>
        <v>1.7592982490961005E-2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42529</v>
      </c>
      <c r="T49" s="111">
        <f>IFERROR(_xll.qlRateHelperPillarDate(M49,Trigger),"--")</f>
        <v>45085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157</v>
      </c>
      <c r="B50" s="65" t="s">
        <v>78</v>
      </c>
      <c r="C50" s="66" t="s">
        <v>6</v>
      </c>
      <c r="D50" s="66" t="s">
        <v>8</v>
      </c>
      <c r="E50" s="66" t="s">
        <v>7</v>
      </c>
      <c r="F50" s="66" t="s">
        <v>27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_xll.qlSwapRateHelper2(,H50,,B50,JoinCalendar,D50,E50,F50,G50,I50,C50,Discounting,PillarDate,,Permanent,Trigger,ObjectOverwrite)</f>
        <v>obj_002a2#0003</v>
      </c>
      <c r="L50" s="11" t="str">
        <f t="shared" si="11"/>
        <v>BasSw</v>
      </c>
      <c r="M50" s="106" t="str">
        <f t="shared" si="12"/>
        <v>obj_002bf#0003</v>
      </c>
      <c r="N50" s="160" t="str">
        <f>IFERROR(_xll.qlRateHelperQuoteName(M50,Trigger),"--")</f>
        <v>USDAM3L8Y_S12L3L_Quote</v>
      </c>
      <c r="O50" s="110">
        <f>IFERROR(_xll.qlRateHelperQuoteValue($M50,Trigger),"--")</f>
        <v>1.8195842456797447E-2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42529</v>
      </c>
      <c r="T50" s="111">
        <f>IFERROR(_xll.qlRateHelperPillarDate(M50,Trigger),"--")</f>
        <v>45453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157</v>
      </c>
      <c r="B51" s="65" t="s">
        <v>82</v>
      </c>
      <c r="C51" s="66" t="s">
        <v>6</v>
      </c>
      <c r="D51" s="66" t="s">
        <v>8</v>
      </c>
      <c r="E51" s="66" t="s">
        <v>7</v>
      </c>
      <c r="F51" s="66" t="s">
        <v>27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_xll.qlSwapRateHelper2(,H51,,B51,JoinCalendar,D51,E51,F51,G51,I51,C51,Discounting,PillarDate,,Permanent,Trigger,ObjectOverwrite)</f>
        <v>obj_002b6#0003</v>
      </c>
      <c r="L51" s="11" t="str">
        <f t="shared" si="11"/>
        <v>BasSw</v>
      </c>
      <c r="M51" s="106" t="str">
        <f t="shared" si="12"/>
        <v>obj_002e9#0003</v>
      </c>
      <c r="N51" s="160" t="str">
        <f>IFERROR(_xll.qlRateHelperQuoteName(M51,Trigger),"--")</f>
        <v>USDAM3L9Y_S12L3L_Quote</v>
      </c>
      <c r="O51" s="110">
        <f>IFERROR(_xll.qlRateHelperQuoteValue($M51,Trigger),"--")</f>
        <v>1.8751102672718147E-2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42529</v>
      </c>
      <c r="T51" s="111">
        <f>IFERROR(_xll.qlRateHelperPillarDate(M51,Trigger),"--")</f>
        <v>45817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157</v>
      </c>
      <c r="B52" s="65" t="s">
        <v>83</v>
      </c>
      <c r="C52" s="66" t="s">
        <v>6</v>
      </c>
      <c r="D52" s="66" t="s">
        <v>8</v>
      </c>
      <c r="E52" s="66" t="s">
        <v>7</v>
      </c>
      <c r="F52" s="66" t="s">
        <v>27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_xll.qlSwapRateHelper2(,H52,,B52,JoinCalendar,D52,E52,F52,G52,I52,C52,Discounting,PillarDate,,Permanent,Trigger,ObjectOverwrite)</f>
        <v>obj_002f3#0003</v>
      </c>
      <c r="L52" s="11" t="str">
        <f t="shared" si="11"/>
        <v>BasSw</v>
      </c>
      <c r="M52" s="106" t="str">
        <f t="shared" si="12"/>
        <v>obj_002d4#0003</v>
      </c>
      <c r="N52" s="160" t="str">
        <f>IFERROR(_xll.qlRateHelperQuoteName(M52,Trigger),"--")</f>
        <v>USDAM3L10Y_S12L3L_Quote</v>
      </c>
      <c r="O52" s="110">
        <f>IFERROR(_xll.qlRateHelperQuoteValue($M52,Trigger),"--")</f>
        <v>1.928138887303062E-2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42529</v>
      </c>
      <c r="T52" s="111">
        <f>IFERROR(_xll.qlRateHelperPillarDate(M52,Trigger),"--")</f>
        <v>46181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157</v>
      </c>
      <c r="B53" s="65" t="s">
        <v>84</v>
      </c>
      <c r="C53" s="66" t="s">
        <v>6</v>
      </c>
      <c r="D53" s="66" t="s">
        <v>8</v>
      </c>
      <c r="E53" s="66" t="s">
        <v>7</v>
      </c>
      <c r="F53" s="66" t="s">
        <v>27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_xll.qlSwapRateHelper2(,H53,,B53,JoinCalendar,D53,E53,F53,G53,I53,C53,Discounting,PillarDate,,Permanent,Trigger,ObjectOverwrite)</f>
        <v>obj_002d1#0003</v>
      </c>
      <c r="L53" s="11" t="str">
        <f t="shared" si="11"/>
        <v>BasSw</v>
      </c>
      <c r="M53" s="106" t="str">
        <f t="shared" si="12"/>
        <v>obj_002b8#0003</v>
      </c>
      <c r="N53" s="160" t="str">
        <f>IFERROR(_xll.qlRateHelperQuoteName(M53,Trigger),"--")</f>
        <v>USDAM3L11Y_S12L3L_Quote</v>
      </c>
      <c r="O53" s="110">
        <f>IFERROR(_xll.qlRateHelperQuoteValue($M53,Trigger),"--")</f>
        <v>1.9840808905744033E-2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42529</v>
      </c>
      <c r="T53" s="111">
        <f>IFERROR(_xll.qlRateHelperPillarDate(M53,Trigger),"--")</f>
        <v>46546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157</v>
      </c>
      <c r="B54" s="65" t="s">
        <v>85</v>
      </c>
      <c r="C54" s="66" t="s">
        <v>6</v>
      </c>
      <c r="D54" s="66" t="s">
        <v>8</v>
      </c>
      <c r="E54" s="66" t="s">
        <v>7</v>
      </c>
      <c r="F54" s="66" t="s">
        <v>27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_xll.qlSwapRateHelper2(,H54,,B54,JoinCalendar,D54,E54,F54,G54,I54,C54,Discounting,PillarDate,,Permanent,Trigger,ObjectOverwrite)</f>
        <v>obj_002bf#0003</v>
      </c>
      <c r="L54" s="11" t="str">
        <f t="shared" si="11"/>
        <v>BasSw</v>
      </c>
      <c r="M54" s="106" t="str">
        <f t="shared" si="12"/>
        <v>obj_002c9#0003</v>
      </c>
      <c r="N54" s="160" t="str">
        <f>IFERROR(_xll.qlRateHelperQuoteName(M54,Trigger),"--")</f>
        <v>USDAM3L12Y_S12L3L_Quote</v>
      </c>
      <c r="O54" s="110">
        <f>IFERROR(_xll.qlRateHelperQuoteValue($M54,Trigger),"--")</f>
        <v>2.0342442248820838E-2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42529</v>
      </c>
      <c r="T54" s="111">
        <f>IFERROR(_xll.qlRateHelperPillarDate(M54,Trigger),"--")</f>
        <v>46912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157</v>
      </c>
      <c r="B55" s="65" t="s">
        <v>86</v>
      </c>
      <c r="C55" s="66" t="s">
        <v>6</v>
      </c>
      <c r="D55" s="66" t="s">
        <v>8</v>
      </c>
      <c r="E55" s="66" t="s">
        <v>7</v>
      </c>
      <c r="F55" s="66" t="s">
        <v>27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_xll.qlSwapRateHelper2(,H55,,B55,JoinCalendar,D55,E55,F55,G55,I55,C55,Discounting,PillarDate,,Permanent,Trigger,ObjectOverwrite)</f>
        <v>obj_002e9#0003</v>
      </c>
      <c r="L55" s="11" t="str">
        <f t="shared" si="11"/>
        <v>BasSw</v>
      </c>
      <c r="M55" s="106" t="str">
        <f t="shared" si="12"/>
        <v>obj_002b0#0003</v>
      </c>
      <c r="N55" s="160" t="str">
        <f>IFERROR(_xll.qlRateHelperQuoteName(M55,Trigger),"--")</f>
        <v>USDAM3L13Y_S12L3L_Quote</v>
      </c>
      <c r="O55" s="110">
        <f>IFERROR(_xll.qlRateHelperQuoteValue($M55,Trigger),"--")</f>
        <v>2.0797812134041093E-2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42529</v>
      </c>
      <c r="T55" s="111">
        <f>IFERROR(_xll.qlRateHelperPillarDate(M55,Trigger),"--")</f>
        <v>47277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157</v>
      </c>
      <c r="B56" s="65" t="s">
        <v>87</v>
      </c>
      <c r="C56" s="66" t="s">
        <v>6</v>
      </c>
      <c r="D56" s="66" t="s">
        <v>8</v>
      </c>
      <c r="E56" s="66" t="s">
        <v>7</v>
      </c>
      <c r="F56" s="66" t="s">
        <v>27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_xll.qlSwapRateHelper2(,H56,,B56,JoinCalendar,D56,E56,F56,G56,I56,C56,Discounting,PillarDate,,Permanent,Trigger,ObjectOverwrite)</f>
        <v>obj_002d4#0003</v>
      </c>
      <c r="L56" s="11" t="str">
        <f t="shared" si="11"/>
        <v>BasSw</v>
      </c>
      <c r="M56" s="106" t="str">
        <f t="shared" si="12"/>
        <v>obj_002ad#0003</v>
      </c>
      <c r="N56" s="160" t="str">
        <f>IFERROR(_xll.qlRateHelperQuoteName(M56,Trigger),"--")</f>
        <v>USDAM3L14Y_S12L3L_Quote</v>
      </c>
      <c r="O56" s="110">
        <f>IFERROR(_xll.qlRateHelperQuoteValue($M56,Trigger),"--")</f>
        <v>2.1220778779456356E-2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42529</v>
      </c>
      <c r="T56" s="111">
        <f>IFERROR(_xll.qlRateHelperPillarDate(M56,Trigger),"--")</f>
        <v>47644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157</v>
      </c>
      <c r="B57" s="65" t="s">
        <v>131</v>
      </c>
      <c r="C57" s="66" t="s">
        <v>6</v>
      </c>
      <c r="D57" s="66" t="s">
        <v>8</v>
      </c>
      <c r="E57" s="66" t="s">
        <v>7</v>
      </c>
      <c r="F57" s="66" t="s">
        <v>27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_xll.qlSwapRateHelper2(,H57,,B57,JoinCalendar,D57,E57,F57,G57,I57,C57,Discounting,PillarDate,,Permanent,Trigger,ObjectOverwrite)</f>
        <v>obj_002b8#0003</v>
      </c>
      <c r="L57" s="11" t="str">
        <f t="shared" si="11"/>
        <v>BasSw</v>
      </c>
      <c r="M57" s="106" t="str">
        <f t="shared" si="12"/>
        <v>obj_002cd#0003</v>
      </c>
      <c r="N57" s="160" t="str">
        <f>IFERROR(_xll.qlRateHelperQuoteName(M57,Trigger),"--")</f>
        <v>USDAM3L15Y_S12L3L_Quote</v>
      </c>
      <c r="O57" s="110">
        <f>IFERROR(_xll.qlRateHelperQuoteValue($M57,Trigger),"--")</f>
        <v>2.1601591974278189E-2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42529</v>
      </c>
      <c r="T57" s="111">
        <f>IFERROR(_xll.qlRateHelperPillarDate(M57,Trigger),"--")</f>
        <v>48008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157</v>
      </c>
      <c r="B58" s="65" t="s">
        <v>88</v>
      </c>
      <c r="C58" s="66" t="s">
        <v>6</v>
      </c>
      <c r="D58" s="66" t="s">
        <v>8</v>
      </c>
      <c r="E58" s="66" t="s">
        <v>7</v>
      </c>
      <c r="F58" s="66" t="s">
        <v>27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_xll.qlSwapRateHelper2(,H58,,B58,JoinCalendar,D58,E58,F58,G58,I58,C58,Discounting,PillarDate,,Permanent,Trigger,ObjectOverwrite)</f>
        <v>obj_002c9#0003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157</v>
      </c>
      <c r="B59" s="65" t="s">
        <v>132</v>
      </c>
      <c r="C59" s="66" t="s">
        <v>6</v>
      </c>
      <c r="D59" s="66" t="s">
        <v>8</v>
      </c>
      <c r="E59" s="66" t="s">
        <v>7</v>
      </c>
      <c r="F59" s="66" t="s">
        <v>27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_xll.qlSwapRateHelper2(,H59,,B59,JoinCalendar,D59,E59,F59,G59,I59,C59,Discounting,PillarDate,,Permanent,Trigger,ObjectOverwrite)</f>
        <v>obj_002b0#0003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157</v>
      </c>
      <c r="B60" s="65" t="s">
        <v>133</v>
      </c>
      <c r="C60" s="66" t="s">
        <v>6</v>
      </c>
      <c r="D60" s="66" t="s">
        <v>8</v>
      </c>
      <c r="E60" s="66" t="s">
        <v>7</v>
      </c>
      <c r="F60" s="66" t="s">
        <v>27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_xll.qlSwapRateHelper2(,H60,,B60,JoinCalendar,D60,E60,F60,G60,I60,C60,Discounting,PillarDate,,Permanent,Trigger,ObjectOverwrite)</f>
        <v>obj_002ad#0003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157</v>
      </c>
      <c r="B61" s="65" t="s">
        <v>89</v>
      </c>
      <c r="C61" s="66" t="s">
        <v>6</v>
      </c>
      <c r="D61" s="66" t="s">
        <v>8</v>
      </c>
      <c r="E61" s="66" t="s">
        <v>7</v>
      </c>
      <c r="F61" s="66" t="s">
        <v>27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_xll.qlSwapRateHelper2(,H61,,B61,JoinCalendar,D61,E61,F61,G61,I61,C61,Discounting,PillarDate,,Permanent,Trigger,ObjectOverwrite)</f>
        <v>obj_002cd#0003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157</v>
      </c>
      <c r="B62" s="65" t="s">
        <v>134</v>
      </c>
      <c r="C62" s="66" t="s">
        <v>6</v>
      </c>
      <c r="D62" s="66" t="s">
        <v>8</v>
      </c>
      <c r="E62" s="66" t="s">
        <v>7</v>
      </c>
      <c r="F62" s="66" t="s">
        <v>27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obj_002c5#0003</v>
      </c>
      <c r="N62" s="160" t="str">
        <f>IFERROR(_xll.qlRateHelperQuoteName(M62,Trigger),"--")</f>
        <v>USDAM3L20Y_S12L3L_Quote</v>
      </c>
      <c r="O62" s="110">
        <f>IFERROR(_xll.qlRateHelperQuoteValue($M62,Trigger),"--")</f>
        <v>2.2923403840408061E-2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42529</v>
      </c>
      <c r="T62" s="111">
        <f>IFERROR(_xll.qlRateHelperPillarDate(M62,Trigger),"--")</f>
        <v>49835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157</v>
      </c>
      <c r="B63" s="65" t="s">
        <v>135</v>
      </c>
      <c r="C63" s="66" t="s">
        <v>6</v>
      </c>
      <c r="D63" s="66" t="s">
        <v>8</v>
      </c>
      <c r="E63" s="66" t="s">
        <v>7</v>
      </c>
      <c r="F63" s="66" t="s">
        <v>27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157</v>
      </c>
      <c r="B64" s="65" t="s">
        <v>136</v>
      </c>
      <c r="C64" s="66" t="s">
        <v>6</v>
      </c>
      <c r="D64" s="66" t="s">
        <v>8</v>
      </c>
      <c r="E64" s="66" t="s">
        <v>7</v>
      </c>
      <c r="F64" s="66" t="s">
        <v>27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157</v>
      </c>
      <c r="B65" s="65" t="s">
        <v>137</v>
      </c>
      <c r="C65" s="66" t="s">
        <v>6</v>
      </c>
      <c r="D65" s="66" t="s">
        <v>8</v>
      </c>
      <c r="E65" s="66" t="s">
        <v>7</v>
      </c>
      <c r="F65" s="66" t="s">
        <v>27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157</v>
      </c>
      <c r="B66" s="65" t="s">
        <v>90</v>
      </c>
      <c r="C66" s="66" t="s">
        <v>6</v>
      </c>
      <c r="D66" s="66" t="s">
        <v>8</v>
      </c>
      <c r="E66" s="66" t="s">
        <v>7</v>
      </c>
      <c r="F66" s="66" t="s">
        <v>27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_xll.qlSwapRateHelper2(,H66,,B66,JoinCalendar,D66,E66,F66,G66,I66,C66,Discounting,PillarDate,,Permanent,Trigger,ObjectOverwrite)</f>
        <v>obj_002c5#0003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157</v>
      </c>
      <c r="B67" s="65" t="s">
        <v>138</v>
      </c>
      <c r="C67" s="66" t="s">
        <v>6</v>
      </c>
      <c r="D67" s="66" t="s">
        <v>8</v>
      </c>
      <c r="E67" s="66" t="s">
        <v>7</v>
      </c>
      <c r="F67" s="66" t="s">
        <v>27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obj_002b9#0003</v>
      </c>
      <c r="N67" s="160" t="str">
        <f>IFERROR(_xll.qlRateHelperQuoteName(M67,Trigger),"--")</f>
        <v>USDAM3L25Y_S12L3L_Quote</v>
      </c>
      <c r="O67" s="110">
        <f>IFERROR(_xll.qlRateHelperQuoteValue($M67,Trigger),"--")</f>
        <v>2.3614483007982037E-2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42529</v>
      </c>
      <c r="T67" s="111">
        <f>IFERROR(_xll.qlRateHelperPillarDate(M67,Trigger),"--")</f>
        <v>51662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157</v>
      </c>
      <c r="B68" s="65" t="s">
        <v>139</v>
      </c>
      <c r="C68" s="66" t="s">
        <v>6</v>
      </c>
      <c r="D68" s="66" t="s">
        <v>8</v>
      </c>
      <c r="E68" s="66" t="s">
        <v>7</v>
      </c>
      <c r="F68" s="66" t="s">
        <v>27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157</v>
      </c>
      <c r="B69" s="65" t="s">
        <v>140</v>
      </c>
      <c r="C69" s="66" t="s">
        <v>6</v>
      </c>
      <c r="D69" s="66" t="s">
        <v>8</v>
      </c>
      <c r="E69" s="66" t="s">
        <v>7</v>
      </c>
      <c r="F69" s="66" t="s">
        <v>27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157</v>
      </c>
      <c r="B70" s="65" t="s">
        <v>141</v>
      </c>
      <c r="C70" s="66" t="s">
        <v>6</v>
      </c>
      <c r="D70" s="66" t="s">
        <v>8</v>
      </c>
      <c r="E70" s="66" t="s">
        <v>7</v>
      </c>
      <c r="F70" s="66" t="s">
        <v>27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157</v>
      </c>
      <c r="B71" s="65" t="s">
        <v>91</v>
      </c>
      <c r="C71" s="66" t="s">
        <v>6</v>
      </c>
      <c r="D71" s="66" t="s">
        <v>8</v>
      </c>
      <c r="E71" s="66" t="s">
        <v>7</v>
      </c>
      <c r="F71" s="66" t="s">
        <v>27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_xll.qlSwapRateHelper2(,H71,,B71,JoinCalendar,D71,E71,F71,G71,I71,C71,Discounting,PillarDate,,Permanent,Trigger,ObjectOverwrite)</f>
        <v>obj_002b9#0003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157</v>
      </c>
      <c r="B72" s="65" t="s">
        <v>142</v>
      </c>
      <c r="C72" s="66" t="s">
        <v>6</v>
      </c>
      <c r="D72" s="66" t="s">
        <v>8</v>
      </c>
      <c r="E72" s="66" t="s">
        <v>7</v>
      </c>
      <c r="F72" s="66" t="s">
        <v>27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obj_002d0#0003</v>
      </c>
      <c r="N72" s="160" t="str">
        <f>IFERROR(_xll.qlRateHelperQuoteName(M72,Trigger),"--")</f>
        <v>USDAM3L30Y_S12L3L_Quote</v>
      </c>
      <c r="O72" s="110">
        <f>IFERROR(_xll.qlRateHelperQuoteValue($M72,Trigger),"--")</f>
        <v>2.4072976304071899E-2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42529</v>
      </c>
      <c r="T72" s="111">
        <f>IFERROR(_xll.qlRateHelperPillarDate(M72,Trigger),"--")</f>
        <v>53486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157</v>
      </c>
      <c r="B73" s="65" t="s">
        <v>92</v>
      </c>
      <c r="C73" s="66" t="s">
        <v>6</v>
      </c>
      <c r="D73" s="66" t="s">
        <v>8</v>
      </c>
      <c r="E73" s="66" t="s">
        <v>7</v>
      </c>
      <c r="F73" s="66" t="s">
        <v>27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obj_002a7#0003</v>
      </c>
      <c r="N73" s="160" t="str">
        <f>IFERROR(_xll.qlRateHelperQuoteName(M73,Trigger),"--")</f>
        <v>USDAM3L35Y_S12L3L_Quote</v>
      </c>
      <c r="O73" s="110">
        <f>IFERROR(_xll.qlRateHelperQuoteValue($M73,Trigger),"--")</f>
        <v>2.425667037418101E-2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42529</v>
      </c>
      <c r="T73" s="111">
        <f>IFERROR(_xll.qlRateHelperPillarDate(M73,Trigger),"--")</f>
        <v>55312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157</v>
      </c>
      <c r="B74" s="65" t="s">
        <v>143</v>
      </c>
      <c r="C74" s="66" t="s">
        <v>6</v>
      </c>
      <c r="D74" s="66" t="s">
        <v>8</v>
      </c>
      <c r="E74" s="66" t="s">
        <v>7</v>
      </c>
      <c r="F74" s="66" t="s">
        <v>27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obj_002d5#0003</v>
      </c>
      <c r="N74" s="160" t="str">
        <f>IFERROR(_xll.qlRateHelperQuoteName(M74,Trigger),"--")</f>
        <v>USDAM3L40Y_S12L3L_Quote</v>
      </c>
      <c r="O74" s="110">
        <f>IFERROR(_xll.qlRateHelperQuoteValue($M74,Trigger),"--")</f>
        <v>2.4293242557763852E-2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42529</v>
      </c>
      <c r="T74" s="111">
        <f>IFERROR(_xll.qlRateHelperPillarDate(M74,Trigger),"--")</f>
        <v>57139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157</v>
      </c>
      <c r="B75" s="65" t="s">
        <v>144</v>
      </c>
      <c r="C75" s="66" t="s">
        <v>6</v>
      </c>
      <c r="D75" s="66" t="s">
        <v>8</v>
      </c>
      <c r="E75" s="66" t="s">
        <v>7</v>
      </c>
      <c r="F75" s="66" t="s">
        <v>27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157</v>
      </c>
      <c r="B76" s="65" t="s">
        <v>93</v>
      </c>
      <c r="C76" s="66" t="s">
        <v>6</v>
      </c>
      <c r="D76" s="66" t="s">
        <v>8</v>
      </c>
      <c r="E76" s="66" t="s">
        <v>7</v>
      </c>
      <c r="F76" s="66" t="s">
        <v>27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_xll.qlSwapRateHelper2(,H76,,B76,JoinCalendar,D76,E76,F76,G76,I76,C76,Discounting,PillarDate,,Permanent,Trigger,ObjectOverwrite)</f>
        <v>obj_002d0#0003</v>
      </c>
      <c r="L76" s="11" t="str">
        <f>A80</f>
        <v>BasSw</v>
      </c>
      <c r="M76" s="106" t="str">
        <f t="shared" si="12"/>
        <v>obj_002b4#0003</v>
      </c>
      <c r="N76" s="160" t="str">
        <f>IFERROR(_xll.qlRateHelperQuoteName(M76,Trigger),"--")</f>
        <v>USDAM3L50Y_S12L3L_Quote</v>
      </c>
      <c r="O76" s="110">
        <f>IFERROR(_xll.qlRateHelperQuoteValue($M76,Trigger),"--")</f>
        <v>2.4123007466869351E-2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42529</v>
      </c>
      <c r="T76" s="111">
        <f>IFERROR(_xll.qlRateHelperPillarDate(M76,Trigger),"--")</f>
        <v>60791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157</v>
      </c>
      <c r="B77" s="65" t="s">
        <v>94</v>
      </c>
      <c r="C77" s="66" t="s">
        <v>6</v>
      </c>
      <c r="D77" s="66" t="s">
        <v>8</v>
      </c>
      <c r="E77" s="66" t="s">
        <v>7</v>
      </c>
      <c r="F77" s="66" t="s">
        <v>27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_xll.qlSwapRateHelper2(,H77,,B77,JoinCalendar,D77,E77,F77,G77,I77,C77,Discounting,PillarDate,,Permanent,Trigger,ObjectOverwrite)</f>
        <v>obj_002a7#0003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157</v>
      </c>
      <c r="B78" s="65" t="s">
        <v>95</v>
      </c>
      <c r="C78" s="66" t="s">
        <v>6</v>
      </c>
      <c r="D78" s="66" t="s">
        <v>8</v>
      </c>
      <c r="E78" s="66" t="s">
        <v>7</v>
      </c>
      <c r="F78" s="66" t="s">
        <v>27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_xll.qlSwapRateHelper2(,H78,,B78,JoinCalendar,D78,E78,F78,G78,I78,C78,Discounting,PillarDate,,Permanent,Trigger,ObjectOverwrite)</f>
        <v>obj_002d5#0003</v>
      </c>
      <c r="L78" s="12" t="str">
        <f t="shared" si="11"/>
        <v>BasSw</v>
      </c>
      <c r="M78" s="107" t="str">
        <f t="shared" si="12"/>
        <v>obj_002dd#0003</v>
      </c>
      <c r="N78" s="161" t="str">
        <f>IFERROR(_xll.qlRateHelperQuoteName(M78,Trigger),"--")</f>
        <v>USDAM3L60Y_S12L3L_Quote</v>
      </c>
      <c r="O78" s="113">
        <f>IFERROR(_xll.qlRateHelperQuoteValue($M78,Trigger),"--")</f>
        <v>2.3957626976469013E-2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42529</v>
      </c>
      <c r="T78" s="114">
        <f>IFERROR(_xll.qlRateHelperPillarDate(M78,Trigger),"--")</f>
        <v>64444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157</v>
      </c>
      <c r="B79" s="65" t="s">
        <v>96</v>
      </c>
      <c r="C79" s="66" t="s">
        <v>6</v>
      </c>
      <c r="D79" s="66" t="s">
        <v>8</v>
      </c>
      <c r="E79" s="66" t="s">
        <v>7</v>
      </c>
      <c r="F79" s="66" t="s">
        <v>27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157</v>
      </c>
      <c r="B80" s="65" t="s">
        <v>97</v>
      </c>
      <c r="C80" s="66" t="s">
        <v>6</v>
      </c>
      <c r="D80" s="66" t="s">
        <v>8</v>
      </c>
      <c r="E80" s="66" t="s">
        <v>7</v>
      </c>
      <c r="F80" s="66" t="s">
        <v>27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_xll.qlSwapRateHelper2(,H80,,B80,JoinCalendar,D80,E80,F80,G80,I80,C80,Discounting,PillarDate,,Permanent,Trigger,ObjectOverwrite)</f>
        <v>obj_002b4#0003</v>
      </c>
    </row>
    <row r="81" spans="1:11" x14ac:dyDescent="0.2">
      <c r="A81" s="64" t="s">
        <v>157</v>
      </c>
      <c r="B81" s="65" t="s">
        <v>152</v>
      </c>
      <c r="C81" s="66" t="s">
        <v>6</v>
      </c>
      <c r="D81" s="66" t="s">
        <v>8</v>
      </c>
      <c r="E81" s="66" t="s">
        <v>7</v>
      </c>
      <c r="F81" s="66" t="s">
        <v>27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157</v>
      </c>
      <c r="B82" s="9" t="s">
        <v>145</v>
      </c>
      <c r="C82" s="7" t="s">
        <v>6</v>
      </c>
      <c r="D82" s="7" t="s">
        <v>8</v>
      </c>
      <c r="E82" s="7" t="s">
        <v>7</v>
      </c>
      <c r="F82" s="7" t="s">
        <v>27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_xll.qlSwapRateHelper2(,H82,,B82,JoinCalendar,D82,E82,F82,G82,I82,C82,Discounting,PillarDate,,Permanent,Trigger,ObjectOverwrite)</f>
        <v>obj_002dd#0003</v>
      </c>
    </row>
    <row r="90" spans="1:11" x14ac:dyDescent="0.2">
      <c r="K90" s="51" t="s">
        <v>45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2016-06-06T16:22:52Z</dcterms:modified>
</cp:coreProperties>
</file>