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Lithium-Supply\Data\Demand Model\"/>
    </mc:Choice>
  </mc:AlternateContent>
  <xr:revisionPtr revIDLastSave="0" documentId="13_ncr:1_{C262B481-5CCD-433B-B23F-2D8A66F951E8}" xr6:coauthVersionLast="47" xr6:coauthVersionMax="47" xr10:uidLastSave="{00000000-0000-0000-0000-000000000000}"/>
  <bookViews>
    <workbookView xWindow="-28920" yWindow="-45" windowWidth="29040" windowHeight="15720" activeTab="2" xr2:uid="{1766E15A-CC8F-42A7-90C5-CE0AF101E964}"/>
  </bookViews>
  <sheets>
    <sheet name="GDP" sheetId="5" r:id="rId1"/>
    <sheet name="Population" sheetId="6" r:id="rId2"/>
    <sheet name="Lithium" sheetId="2" r:id="rId3"/>
    <sheet name="Miatto2021 Results" sheetId="3" r:id="rId4"/>
  </sheets>
  <definedNames>
    <definedName name="_xlnm._FilterDatabase" localSheetId="3" hidden="1">'Miatto2021 Results'!$A$5:$E$30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6" l="1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74" i="6"/>
  <c r="C68" i="5"/>
  <c r="C69" i="5" s="1"/>
  <c r="C70" i="5" s="1"/>
  <c r="C71" i="5" s="1"/>
  <c r="C72" i="5" s="1"/>
  <c r="C58" i="5"/>
  <c r="C59" i="5" s="1"/>
  <c r="C60" i="5" s="1"/>
  <c r="C61" i="5" s="1"/>
  <c r="C62" i="5" s="1"/>
  <c r="C63" i="5" s="1"/>
  <c r="C64" i="5" s="1"/>
  <c r="C65" i="5" s="1"/>
  <c r="C66" i="5" s="1"/>
  <c r="C48" i="5"/>
  <c r="C49" i="5" s="1"/>
  <c r="C50" i="5" s="1"/>
  <c r="C51" i="5" s="1"/>
  <c r="C52" i="5" s="1"/>
  <c r="C53" i="5" s="1"/>
  <c r="C54" i="5" s="1"/>
  <c r="C55" i="5" s="1"/>
  <c r="C56" i="5" s="1"/>
  <c r="C38" i="5"/>
  <c r="C39" i="5" s="1"/>
  <c r="C40" i="5" s="1"/>
  <c r="C41" i="5" s="1"/>
  <c r="C42" i="5" s="1"/>
  <c r="C43" i="5" s="1"/>
  <c r="C44" i="5" s="1"/>
  <c r="C45" i="5" s="1"/>
  <c r="C46" i="5" s="1"/>
  <c r="C28" i="5"/>
  <c r="C29" i="5" s="1"/>
  <c r="C30" i="5" s="1"/>
  <c r="C31" i="5" s="1"/>
  <c r="C32" i="5" s="1"/>
  <c r="C33" i="5" s="1"/>
  <c r="C34" i="5" s="1"/>
  <c r="C35" i="5" s="1"/>
  <c r="C36" i="5" s="1"/>
  <c r="C20" i="5"/>
  <c r="C21" i="5" s="1"/>
  <c r="C22" i="5" s="1"/>
  <c r="C23" i="5" s="1"/>
  <c r="C24" i="5" s="1"/>
  <c r="C25" i="5" s="1"/>
  <c r="C26" i="5" s="1"/>
  <c r="B20" i="5"/>
  <c r="L3" i="2"/>
  <c r="L4" i="2"/>
  <c r="L5" i="2"/>
  <c r="L6" i="2"/>
  <c r="L7" i="2"/>
  <c r="L8" i="2"/>
  <c r="L9" i="2"/>
  <c r="L2" i="2"/>
  <c r="A25" i="3"/>
  <c r="A22" i="3"/>
  <c r="A20" i="3"/>
  <c r="A19" i="3"/>
  <c r="A16" i="3"/>
  <c r="A15" i="3"/>
  <c r="A13" i="3"/>
  <c r="A9" i="3"/>
  <c r="A8" i="3"/>
  <c r="A7" i="3"/>
  <c r="D25" i="3"/>
  <c r="D7" i="3"/>
  <c r="D20" i="3"/>
  <c r="D22" i="3"/>
  <c r="D15" i="3"/>
  <c r="D23" i="3"/>
  <c r="D26" i="3"/>
  <c r="D29" i="3"/>
  <c r="D24" i="3"/>
  <c r="D28" i="3"/>
  <c r="D27" i="3"/>
  <c r="D8" i="3"/>
  <c r="D9" i="3"/>
  <c r="D30" i="3"/>
  <c r="D11" i="3"/>
  <c r="D6" i="3"/>
  <c r="D18" i="3"/>
  <c r="D17" i="3"/>
  <c r="D12" i="3"/>
  <c r="D21" i="3"/>
  <c r="D14" i="3"/>
  <c r="D10" i="3"/>
  <c r="D13" i="3"/>
  <c r="D16" i="3"/>
  <c r="D19" i="3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E49" i="2"/>
  <c r="D49" i="2"/>
  <c r="F50" i="2"/>
  <c r="F51" i="2"/>
  <c r="F52" i="2"/>
  <c r="F53" i="2"/>
  <c r="F54" i="2"/>
  <c r="F55" i="2"/>
  <c r="F56" i="2"/>
  <c r="F57" i="2"/>
  <c r="F49" i="2"/>
  <c r="Q45" i="2"/>
  <c r="D20" i="5" l="1"/>
  <c r="B21" i="5"/>
  <c r="D19" i="5"/>
  <c r="Q44" i="2"/>
  <c r="H21" i="2"/>
  <c r="E9" i="2"/>
  <c r="B22" i="5" l="1"/>
  <c r="D21" i="5"/>
  <c r="B23" i="5" l="1"/>
  <c r="D22" i="5"/>
  <c r="D23" i="5" l="1"/>
  <c r="B24" i="5"/>
  <c r="B25" i="5" l="1"/>
  <c r="D24" i="5"/>
  <c r="B26" i="5" l="1"/>
  <c r="D25" i="5"/>
  <c r="B27" i="5" l="1"/>
  <c r="D26" i="5"/>
  <c r="B28" i="5" l="1"/>
  <c r="D27" i="5"/>
  <c r="D28" i="5" l="1"/>
  <c r="B29" i="5"/>
  <c r="B30" i="5" l="1"/>
  <c r="D29" i="5"/>
  <c r="D30" i="5" l="1"/>
  <c r="B31" i="5"/>
  <c r="D31" i="5" l="1"/>
  <c r="B32" i="5"/>
  <c r="B33" i="5" l="1"/>
  <c r="D32" i="5"/>
  <c r="B34" i="5" l="1"/>
  <c r="D33" i="5"/>
  <c r="B35" i="5" l="1"/>
  <c r="D34" i="5"/>
  <c r="B36" i="5" l="1"/>
  <c r="D35" i="5"/>
  <c r="D36" i="5" l="1"/>
  <c r="B37" i="5"/>
  <c r="D37" i="5" l="1"/>
  <c r="B38" i="5"/>
  <c r="D38" i="5" l="1"/>
  <c r="B39" i="5"/>
  <c r="D39" i="5" l="1"/>
  <c r="B40" i="5"/>
  <c r="B41" i="5" l="1"/>
  <c r="D40" i="5"/>
  <c r="D41" i="5" l="1"/>
  <c r="B42" i="5"/>
  <c r="D42" i="5" l="1"/>
  <c r="B43" i="5"/>
  <c r="B44" i="5" l="1"/>
  <c r="D43" i="5"/>
  <c r="B45" i="5" l="1"/>
  <c r="D44" i="5"/>
  <c r="D45" i="5" l="1"/>
  <c r="B46" i="5"/>
  <c r="D46" i="5" l="1"/>
  <c r="B47" i="5"/>
  <c r="B48" i="5" l="1"/>
  <c r="D47" i="5"/>
  <c r="B49" i="5" l="1"/>
  <c r="D48" i="5"/>
  <c r="B50" i="5" l="1"/>
  <c r="D49" i="5"/>
  <c r="B51" i="5" l="1"/>
  <c r="D50" i="5"/>
  <c r="B52" i="5" l="1"/>
  <c r="D51" i="5"/>
  <c r="B53" i="5" l="1"/>
  <c r="D52" i="5"/>
  <c r="B54" i="5" l="1"/>
  <c r="D53" i="5"/>
  <c r="B55" i="5" l="1"/>
  <c r="D54" i="5"/>
  <c r="B56" i="5" l="1"/>
  <c r="D55" i="5"/>
  <c r="D56" i="5" l="1"/>
  <c r="B57" i="5"/>
  <c r="D57" i="5" l="1"/>
  <c r="B58" i="5"/>
  <c r="B59" i="5" l="1"/>
  <c r="D58" i="5"/>
  <c r="B60" i="5" l="1"/>
  <c r="D59" i="5"/>
  <c r="B61" i="5" l="1"/>
  <c r="D60" i="5"/>
  <c r="B62" i="5" l="1"/>
  <c r="D61" i="5"/>
  <c r="B63" i="5" l="1"/>
  <c r="D62" i="5"/>
  <c r="D63" i="5" l="1"/>
  <c r="B64" i="5"/>
  <c r="B65" i="5" l="1"/>
  <c r="D64" i="5"/>
  <c r="B66" i="5" l="1"/>
  <c r="D65" i="5"/>
  <c r="B67" i="5" l="1"/>
  <c r="D66" i="5"/>
  <c r="D67" i="5" l="1"/>
  <c r="B68" i="5"/>
  <c r="B69" i="5" l="1"/>
  <c r="D68" i="5"/>
  <c r="B70" i="5" l="1"/>
  <c r="D69" i="5"/>
  <c r="B71" i="5" l="1"/>
  <c r="D70" i="5"/>
  <c r="B72" i="5" l="1"/>
  <c r="D72" i="5" s="1"/>
  <c r="D71" i="5"/>
</calcChain>
</file>

<file path=xl/sharedStrings.xml><?xml version="1.0" encoding="utf-8"?>
<sst xmlns="http://schemas.openxmlformats.org/spreadsheetml/2006/main" count="201" uniqueCount="122">
  <si>
    <t>Reference</t>
  </si>
  <si>
    <t>Link</t>
  </si>
  <si>
    <t>USGS 2018 Minerals Yearbook</t>
  </si>
  <si>
    <t>Geography</t>
  </si>
  <si>
    <t>Metric</t>
  </si>
  <si>
    <t>Consumption</t>
  </si>
  <si>
    <t>Type</t>
  </si>
  <si>
    <t>Units</t>
  </si>
  <si>
    <t>Page</t>
  </si>
  <si>
    <t>World</t>
  </si>
  <si>
    <t>Value</t>
  </si>
  <si>
    <t>Production</t>
  </si>
  <si>
    <t>Note</t>
  </si>
  <si>
    <t>Year</t>
  </si>
  <si>
    <t>Intensity</t>
  </si>
  <si>
    <t>Statista</t>
  </si>
  <si>
    <t>Original source</t>
  </si>
  <si>
    <t>2019</t>
  </si>
  <si>
    <t>2020</t>
  </si>
  <si>
    <t>2021</t>
  </si>
  <si>
    <t>GDP, in trillion, constant price 2015</t>
  </si>
  <si>
    <t>growth</t>
  </si>
  <si>
    <t>Growth projections</t>
  </si>
  <si>
    <t>Goldman sachs</t>
  </si>
  <si>
    <t>https://www.goldmansachs.com/intelligence/pages/gs-research/the-path-to-2075-slower-global-growth-but-convergence-remains-intact/report.pdf</t>
  </si>
  <si>
    <t>Exhibit 14</t>
  </si>
  <si>
    <t>year</t>
  </si>
  <si>
    <t>gdp</t>
  </si>
  <si>
    <t>https://pubs.usgs.gov/myb/vol1/2018/myb1-2018-lithium.pdf</t>
  </si>
  <si>
    <t>Batteries</t>
  </si>
  <si>
    <t>Ceramics &amp; glass</t>
  </si>
  <si>
    <t>lubricating greases</t>
  </si>
  <si>
    <t>polymer production</t>
  </si>
  <si>
    <t>Portable applications</t>
  </si>
  <si>
    <t>25% of battery market</t>
  </si>
  <si>
    <t>Consumption share</t>
  </si>
  <si>
    <t>GWh</t>
  </si>
  <si>
    <t>Excluding USA</t>
  </si>
  <si>
    <t>Lithium</t>
  </si>
  <si>
    <t>metric tons Li</t>
  </si>
  <si>
    <t>continuous casting mold flux powders</t>
  </si>
  <si>
    <t>air treatment</t>
  </si>
  <si>
    <t>other uses</t>
  </si>
  <si>
    <t>https://www.statista.com/statistics/411616/lubricants-demand-worldwide/#:~:text=Global%20lubricant%20demand%202000%2D2022&amp;text=The%20total%20global%20demand%20for,to%2035.6%20million%20metric%20tons.</t>
  </si>
  <si>
    <t>Use constant data for 2018</t>
  </si>
  <si>
    <t>Data is for lubricating</t>
  </si>
  <si>
    <t>Market value</t>
  </si>
  <si>
    <t>Ceramics</t>
  </si>
  <si>
    <t>billion USD</t>
  </si>
  <si>
    <t>https://www.statista.com/statistics/1248928/ceramics-industry-market-size-worldwide/#:~:text=Value%20of%20ceramics%20industry%20worldwide%202014%2D2030&amp;text=In%202022%20the%20value%20of,359.4%20billion%20U.S.%20dollars%20worldwide.</t>
  </si>
  <si>
    <t>ceramics</t>
  </si>
  <si>
    <t>Demand</t>
  </si>
  <si>
    <t>considers both glass and ceramics</t>
  </si>
  <si>
    <t>Miatto 2018 uses only ceramic to predict glass</t>
  </si>
  <si>
    <t>tons Li/ billion USD ceramic</t>
  </si>
  <si>
    <t>https://www.statista.com/statistics/1103575/us-market-size-of-ceramics/</t>
  </si>
  <si>
    <t>US market size ceramics</t>
  </si>
  <si>
    <t>USA Market Size Ceramics, in billion USD</t>
  </si>
  <si>
    <t>USA GDP, in trillion USD constant price 2015</t>
  </si>
  <si>
    <t>USA population, in thousands</t>
  </si>
  <si>
    <t>United Nations</t>
  </si>
  <si>
    <t>Did not work as USA is not a good sample of rest of world</t>
  </si>
  <si>
    <t>LCE demand projections</t>
  </si>
  <si>
    <t>https://www.statista.com/statistics/452017/projected-demand-for-lithium-for-ceramics-globally-by-type/</t>
  </si>
  <si>
    <t>Industry report: Lithium and battery materials, page 4</t>
  </si>
  <si>
    <t>Glass-ceramics</t>
  </si>
  <si>
    <t>2022</t>
  </si>
  <si>
    <t>2023</t>
  </si>
  <si>
    <t>2024</t>
  </si>
  <si>
    <t>2025</t>
  </si>
  <si>
    <t>2028</t>
  </si>
  <si>
    <t>2030</t>
  </si>
  <si>
    <t>total, in tons Li</t>
  </si>
  <si>
    <t>In Li</t>
  </si>
  <si>
    <t>In LCE</t>
  </si>
  <si>
    <t>Ceramics, Li tons</t>
  </si>
  <si>
    <t>Glass-ceramics, Li tons</t>
  </si>
  <si>
    <t>From SI results, order of magnitude of results, for sustainable future scenario, all in Gg for 2050</t>
  </si>
  <si>
    <t>power toys, remote controllers, drones, electric scooters, etc.</t>
  </si>
  <si>
    <t>water sanitizers, agrochemicals, pigments, etc</t>
  </si>
  <si>
    <t>Total</t>
  </si>
  <si>
    <t>air conditioning</t>
  </si>
  <si>
    <t>aluminum production</t>
  </si>
  <si>
    <t>ceramics and glass</t>
  </si>
  <si>
    <t>lubricants and greases</t>
  </si>
  <si>
    <t>pharmaceuticals</t>
  </si>
  <si>
    <t>synthetic rubber</t>
  </si>
  <si>
    <t>laptops</t>
  </si>
  <si>
    <t>tablets</t>
  </si>
  <si>
    <t>mobile phones</t>
  </si>
  <si>
    <t>smartphones</t>
  </si>
  <si>
    <t>smartwatches</t>
  </si>
  <si>
    <t>portable gaming consoles</t>
  </si>
  <si>
    <t>residential photovoltaic systems</t>
  </si>
  <si>
    <t>industrial energy storage systems</t>
  </si>
  <si>
    <t>light duty hybrid vehicles</t>
  </si>
  <si>
    <t>LD PHEV</t>
  </si>
  <si>
    <t>LD BEV</t>
  </si>
  <si>
    <t>MD hybrid</t>
  </si>
  <si>
    <t>MD PHEV</t>
  </si>
  <si>
    <t>MD BEV</t>
  </si>
  <si>
    <t>HD Hybrid</t>
  </si>
  <si>
    <t>HD PHEV</t>
  </si>
  <si>
    <t>HD BEV</t>
  </si>
  <si>
    <t>batteries nec (not elsewhere)</t>
  </si>
  <si>
    <t>other uses nec</t>
  </si>
  <si>
    <r>
      <t>Miatto, A., Wolfram, P., Reck, B. K., &amp; Graedel, T. E. (2021). Uncertain future of American lithium: a perspective until 2050. </t>
    </r>
    <r>
      <rPr>
        <i/>
        <sz val="10"/>
        <color rgb="FF222222"/>
        <rFont val="Arial"/>
        <family val="2"/>
      </rPr>
      <t>Environmental Science &amp; Technology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55</t>
    </r>
    <r>
      <rPr>
        <sz val="10"/>
        <color rgb="FF222222"/>
        <rFont val="Arial"/>
        <family val="2"/>
      </rPr>
      <t>(23), 16184-16194.</t>
    </r>
  </si>
  <si>
    <t>Category</t>
  </si>
  <si>
    <t>Gg Lithium</t>
  </si>
  <si>
    <t>%</t>
  </si>
  <si>
    <t>Detail</t>
  </si>
  <si>
    <t>Sector</t>
  </si>
  <si>
    <t>Transport</t>
  </si>
  <si>
    <t>laptos, phones, tablet</t>
  </si>
  <si>
    <t>Grand Total</t>
  </si>
  <si>
    <t>Sum of %</t>
  </si>
  <si>
    <t>https</t>
  </si>
  <si>
    <t>Demand tons</t>
  </si>
  <si>
    <t>pop_thousand</t>
  </si>
  <si>
    <t>ratio_2022</t>
  </si>
  <si>
    <t>//population.un.org/wpp/Download/Standard/MostUsed/</t>
  </si>
  <si>
    <r>
      <t>United Nations, Department of Economic and Social Affairs, Population Division (2022). </t>
    </r>
    <r>
      <rPr>
        <i/>
        <sz val="12"/>
        <color rgb="FF212529"/>
        <rFont val="Arial"/>
        <family val="2"/>
      </rPr>
      <t>World Population Prospects 2022, Online Edition</t>
    </r>
    <r>
      <rPr>
        <sz val="12"/>
        <color rgb="FF212529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</si>
</sst>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2"/>
      <color rgb="FF212529"/>
      <name val="Arial"/>
      <family val="2"/>
    </font>
    <font>
      <i/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9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3" fillId="0" borderId="0" xfId="0" applyFont="1"/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wrapText="1"/>
    </xf>
    <xf numFmtId="3" fontId="3" fillId="0" borderId="0" xfId="0" applyNumberFormat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/>
    <xf numFmtId="164" fontId="0" fillId="0" borderId="0" xfId="0" applyNumberFormat="1"/>
    <xf numFmtId="0" fontId="0" fillId="0" borderId="0" xfId="0" pivotButt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Lithium!$P$52</c:f>
              <c:strCache>
                <c:ptCount val="1"/>
                <c:pt idx="0">
                  <c:v>USA Market Size Ceramics, in billion USD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Lithium!$P$53:$P$61</c:f>
              <c:numCache>
                <c:formatCode>#,##0</c:formatCode>
                <c:ptCount val="9"/>
                <c:pt idx="0">
                  <c:v>35.57</c:v>
                </c:pt>
                <c:pt idx="1">
                  <c:v>38.28</c:v>
                </c:pt>
                <c:pt idx="2">
                  <c:v>41.29</c:v>
                </c:pt>
                <c:pt idx="3">
                  <c:v>44.91</c:v>
                </c:pt>
                <c:pt idx="4">
                  <c:v>48.23</c:v>
                </c:pt>
                <c:pt idx="5">
                  <c:v>51.84</c:v>
                </c:pt>
                <c:pt idx="6">
                  <c:v>55.76</c:v>
                </c:pt>
                <c:pt idx="7">
                  <c:v>60.58</c:v>
                </c:pt>
                <c:pt idx="8">
                  <c:v>65.41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C-4B58-9F9B-472C2CE6505E}"/>
            </c:ext>
          </c:extLst>
        </c:ser>
        <c:ser>
          <c:idx val="1"/>
          <c:order val="1"/>
          <c:tx>
            <c:strRef>
              <c:f>Lithium!$Q$52</c:f>
              <c:strCache>
                <c:ptCount val="1"/>
                <c:pt idx="0">
                  <c:v>USA GDP, in trillion USD constant price 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Lithium!$O$53:$O$61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Lithium!$Q$53:$Q$61</c:f>
              <c:numCache>
                <c:formatCode>#,##0</c:formatCode>
                <c:ptCount val="9"/>
                <c:pt idx="0">
                  <c:v>17.726282036000001</c:v>
                </c:pt>
                <c:pt idx="1">
                  <c:v>18.206020741</c:v>
                </c:pt>
                <c:pt idx="2">
                  <c:v>18.509601053000001</c:v>
                </c:pt>
                <c:pt idx="3">
                  <c:v>18.924571726</c:v>
                </c:pt>
                <c:pt idx="4">
                  <c:v>19.481973191000002</c:v>
                </c:pt>
                <c:pt idx="5">
                  <c:v>19.928975197</c:v>
                </c:pt>
                <c:pt idx="6">
                  <c:v>19.377380520999999</c:v>
                </c:pt>
                <c:pt idx="7">
                  <c:v>20.529459726999999</c:v>
                </c:pt>
                <c:pt idx="8">
                  <c:v>20.926835050999998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C-4B58-9F9B-472C2CE6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55152"/>
        <c:axId val="1135337584"/>
      </c:lineChart>
      <c:lineChart>
        <c:grouping val="standard"/>
        <c:varyColors val="0"/>
        <c:ser>
          <c:idx val="2"/>
          <c:order val="2"/>
          <c:tx>
            <c:strRef>
              <c:f>Lithium!$R$52</c:f>
              <c:strCache>
                <c:ptCount val="1"/>
                <c:pt idx="0">
                  <c:v>USA population, in thousands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Lithium!$O$53:$O$60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Lithium!$R$53:$R$61</c:f>
              <c:numCache>
                <c:formatCode>#,##0</c:formatCode>
                <c:ptCount val="9"/>
                <c:pt idx="0">
                  <c:v>320719</c:v>
                </c:pt>
                <c:pt idx="1">
                  <c:v>323349</c:v>
                </c:pt>
                <c:pt idx="2">
                  <c:v>325867</c:v>
                </c:pt>
                <c:pt idx="3">
                  <c:v>328553</c:v>
                </c:pt>
                <c:pt idx="4">
                  <c:v>331029</c:v>
                </c:pt>
                <c:pt idx="5">
                  <c:v>333251</c:v>
                </c:pt>
                <c:pt idx="6">
                  <c:v>335388</c:v>
                </c:pt>
                <c:pt idx="7">
                  <c:v>336496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0C-4B58-9F9B-472C2CE6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22096"/>
        <c:axId val="1672928080"/>
      </c:lineChart>
      <c:catAx>
        <c:axId val="9960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37584"/>
        <c:crosses val="autoZero"/>
        <c:auto val="1"/>
        <c:lblAlgn val="ctr"/>
        <c:lblOffset val="100"/>
        <c:tickMarkSkip val="1"/>
        <c:noMultiLvlLbl val="0"/>
      </c:catAx>
      <c:valAx>
        <c:axId val="113533758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55152"/>
        <c:crosses val="autoZero"/>
        <c:crossBetween val="between"/>
      </c:valAx>
      <c:valAx>
        <c:axId val="16729280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422096"/>
        <c:crosses val="max"/>
        <c:crossBetween val="between"/>
      </c:valAx>
      <c:catAx>
        <c:axId val="150342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292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949256342957"/>
          <c:y val="3.7037037037037035E-2"/>
          <c:w val="0.85862729658792647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Lithium!$D$48</c:f>
              <c:strCache>
                <c:ptCount val="1"/>
                <c:pt idx="0">
                  <c:v>Ceramics, Li tons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Lithium!$A$49:$A$57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2028</c:v>
                </c:pt>
                <c:pt idx="8">
                  <c:v>2030</c:v>
                </c:pt>
              </c:strCache>
            </c:strRef>
          </c:cat>
          <c:val>
            <c:numRef>
              <c:f>Lithium!$D$49:$D$57</c:f>
              <c:numCache>
                <c:formatCode>#,##0</c:formatCode>
                <c:ptCount val="9"/>
                <c:pt idx="0">
                  <c:v>6519.4439226000368</c:v>
                </c:pt>
                <c:pt idx="1">
                  <c:v>6969.1903062182973</c:v>
                </c:pt>
                <c:pt idx="2">
                  <c:v>7450.1221115912076</c:v>
                </c:pt>
                <c:pt idx="3">
                  <c:v>7964.1179785835047</c:v>
                </c:pt>
                <c:pt idx="4">
                  <c:v>8513.6201390193492</c:v>
                </c:pt>
                <c:pt idx="5">
                  <c:v>9101.0708247228995</c:v>
                </c:pt>
                <c:pt idx="6">
                  <c:v>9729.1001315047906</c:v>
                </c:pt>
                <c:pt idx="7">
                  <c:v>11885.215104264511</c:v>
                </c:pt>
                <c:pt idx="8">
                  <c:v>13582.002630095809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2-4BFC-8D79-DE906CC02BE8}"/>
            </c:ext>
          </c:extLst>
        </c:ser>
        <c:ser>
          <c:idx val="1"/>
          <c:order val="1"/>
          <c:tx>
            <c:strRef>
              <c:f>Lithium!$E$48</c:f>
              <c:strCache>
                <c:ptCount val="1"/>
                <c:pt idx="0">
                  <c:v>Glass-ceramics, Li 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Lithium!$A$49:$A$57</c:f>
              <c:strCache>
                <c:ptCount val="9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2028</c:v>
                </c:pt>
                <c:pt idx="8">
                  <c:v>2030</c:v>
                </c:pt>
              </c:strCache>
            </c:strRef>
          </c:cat>
          <c:val>
            <c:numRef>
              <c:f>Lithium!$E$49:$E$57</c:f>
              <c:numCache>
                <c:formatCode>#,##0</c:formatCode>
                <c:ptCount val="9"/>
                <c:pt idx="0">
                  <c:v>5588.0142776629718</c:v>
                </c:pt>
                <c:pt idx="1">
                  <c:v>5973.6990418936684</c:v>
                </c:pt>
                <c:pt idx="2">
                  <c:v>6385.8726282171701</c:v>
                </c:pt>
                <c:pt idx="3">
                  <c:v>6826.413676498215</c:v>
                </c:pt>
                <c:pt idx="4">
                  <c:v>7297.3886905880136</c:v>
                </c:pt>
                <c:pt idx="5">
                  <c:v>7801.0520383242529</c:v>
                </c:pt>
                <c:pt idx="6">
                  <c:v>8339.2823595716691</c:v>
                </c:pt>
                <c:pt idx="7">
                  <c:v>10187.30039451437</c:v>
                </c:pt>
                <c:pt idx="8">
                  <c:v>11641.743377794475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2-4BFC-8D79-DE906CC0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9973136"/>
        <c:axId val="942766848"/>
      </c:barChart>
      <c:lineChart>
        <c:grouping val="standard"/>
        <c:varyColors val="0"/>
        <c:ser>
          <c:idx val="2"/>
          <c:order val="2"/>
          <c:tx>
            <c:strRef>
              <c:f>Lithium!$G$48</c:f>
              <c:strCache>
                <c:ptCount val="1"/>
                <c:pt idx="0">
                  <c:v>GDP, in trillion, constant price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Lithium!$G$49:$G$57</c:f>
              <c:numCache>
                <c:formatCode>#,##0</c:formatCode>
                <c:ptCount val="9"/>
                <c:pt idx="0">
                  <c:v>84</c:v>
                </c:pt>
                <c:pt idx="1">
                  <c:v>81</c:v>
                </c:pt>
                <c:pt idx="2">
                  <c:v>86</c:v>
                </c:pt>
                <c:pt idx="3">
                  <c:v>89</c:v>
                </c:pt>
                <c:pt idx="4">
                  <c:v>90.917052319239687</c:v>
                </c:pt>
                <c:pt idx="5">
                  <c:v>93.099061574901441</c:v>
                </c:pt>
                <c:pt idx="6">
                  <c:v>95.333439052699077</c:v>
                </c:pt>
                <c:pt idx="7">
                  <c:v>102.36350073663795</c:v>
                </c:pt>
                <c:pt idx="8">
                  <c:v>107.33591014842087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2-4BFC-8D79-DE906CC0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215120"/>
        <c:axId val="1671510768"/>
      </c:lineChart>
      <c:catAx>
        <c:axId val="13599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66848"/>
        <c:crosses val="autoZero"/>
        <c:auto val="1"/>
        <c:lblAlgn val="ctr"/>
        <c:lblOffset val="100"/>
        <c:noMultiLvlLbl val="0"/>
      </c:catAx>
      <c:valAx>
        <c:axId val="94276684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73136"/>
        <c:crosses val="autoZero"/>
        <c:crossBetween val="between"/>
      </c:valAx>
      <c:valAx>
        <c:axId val="16715107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215120"/>
        <c:crosses val="max"/>
        <c:crossBetween val="between"/>
      </c:valAx>
      <c:catAx>
        <c:axId val="119621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151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[OtherSectors_Demand.xlsx]Miatto2021 Results!TD_'Miatto2021 Results'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'Miatto2021 Results'!$M$11:$M$12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00-465A-85DF-1B8E7673C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00-465A-85DF-1B8E7673C7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00-465A-85DF-1B8E7673C7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00-465A-85DF-1B8E7673C7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00-465A-85DF-1B8E7673C7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00-465A-85DF-1B8E7673C7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00-465A-85DF-1B8E7673C7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00-465A-85DF-1B8E7673C7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00-465A-85DF-1B8E7673C7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00-465A-85DF-1B8E7673C7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00-465A-85DF-1B8E7673C7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F00-465A-85DF-1B8E7673C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'Miatto2021 Results'!$L$13:$L$25</c:f>
              <c:strCache>
                <c:ptCount val="12"/>
                <c:pt idx="0">
                  <c:v>Transport</c:v>
                </c:pt>
                <c:pt idx="1">
                  <c:v>residential photovoltaic systems</c:v>
                </c:pt>
                <c:pt idx="2">
                  <c:v>ceramics and glass</c:v>
                </c:pt>
                <c:pt idx="3">
                  <c:v>industrial energy storage systems</c:v>
                </c:pt>
                <c:pt idx="4">
                  <c:v>batteries nec (not elsewhere)</c:v>
                </c:pt>
                <c:pt idx="5">
                  <c:v>synthetic rubber</c:v>
                </c:pt>
                <c:pt idx="6">
                  <c:v>other uses nec</c:v>
                </c:pt>
                <c:pt idx="7">
                  <c:v>laptos, phones, tablet</c:v>
                </c:pt>
                <c:pt idx="8">
                  <c:v>lubricants and greases</c:v>
                </c:pt>
                <c:pt idx="9">
                  <c:v>air conditioning</c:v>
                </c:pt>
                <c:pt idx="10">
                  <c:v>pharmaceuticals</c:v>
                </c:pt>
                <c:pt idx="11">
                  <c:v>aluminum production</c:v>
                </c:pt>
              </c:strCache>
            </c:strRef>
          </c:cat>
          <c:val>
            <c:numRef>
              <c:f>'Miatto2021 Results'!$M$13:$M$25</c:f>
              <c:numCache>
                <c:formatCode>0%</c:formatCode>
                <c:ptCount val="12"/>
                <c:pt idx="0">
                  <c:v>0.50243558714500169</c:v>
                </c:pt>
                <c:pt idx="1">
                  <c:v>0.12254526515731748</c:v>
                </c:pt>
                <c:pt idx="2">
                  <c:v>0.12254526515731748</c:v>
                </c:pt>
                <c:pt idx="3">
                  <c:v>0.12254526515731748</c:v>
                </c:pt>
                <c:pt idx="4">
                  <c:v>5.1060527148882283E-2</c:v>
                </c:pt>
                <c:pt idx="5">
                  <c:v>2.2466631945508207E-2</c:v>
                </c:pt>
                <c:pt idx="6">
                  <c:v>2.2466631945508207E-2</c:v>
                </c:pt>
                <c:pt idx="7">
                  <c:v>8.4045627687060233E-3</c:v>
                </c:pt>
                <c:pt idx="8">
                  <c:v>8.169684343821166E-3</c:v>
                </c:pt>
                <c:pt idx="9">
                  <c:v>8.169684343821166E-3</c:v>
                </c:pt>
                <c:pt idx="10">
                  <c:v>7.1484738008435189E-3</c:v>
                </c:pt>
                <c:pt idx="11">
                  <c:v>2.0424210859552915E-3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5-4A6B-8936-7B333F30B3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550559</xdr:colOff>
      <xdr:row>20</xdr:row>
      <xdr:rowOff>9525</xdr:rowOff>
    </xdr:from>
    <xdr:to>
      <xdr:col>5</xdr:col>
      <xdr:colOff>728270</xdr:colOff>
      <xdr:row>37</xdr:row>
      <xdr:rowOff>21324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D8187-D7FB-DE16-7EEB-E251B90EB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559" y="3819525"/>
          <a:ext cx="4930686" cy="3250299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43</xdr:row>
      <xdr:rowOff>52386</xdr:rowOff>
    </xdr:from>
    <xdr:to>
      <xdr:col>24</xdr:col>
      <xdr:colOff>266700</xdr:colOff>
      <xdr:row>59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C8B5C-45F5-FA13-DBDA-0CCCB0F66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40</xdr:row>
      <xdr:rowOff>176212</xdr:rowOff>
    </xdr:from>
    <xdr:to>
      <xdr:col>14</xdr:col>
      <xdr:colOff>200024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245C-4BFB-480E-9A5E-74C74C78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1257299</xdr:colOff>
      <xdr:row>12</xdr:row>
      <xdr:rowOff>23812</xdr:rowOff>
    </xdr:from>
    <xdr:to>
      <xdr:col>14</xdr:col>
      <xdr:colOff>314325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652AD-F406-7409-75C3-F3F93CE05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usch" refreshedDate="45323.419061805558" createdVersion="8" refreshedVersion="8" minRefreshableVersion="3" recordCount="25" xr:uid="{1C63BAF5-D094-4706-8424-96F4DF9722CD}">
  <cacheSource type="worksheet">
    <worksheetSource ref="A5:E30" sheet="Miatto2021 Results"/>
  </cacheSource>
  <cacheFields count="5">
    <cacheField name="Sector" numFmtId="0">
      <sharedItems count="12">
        <s v="Transport"/>
        <s v="ceramics and glass"/>
        <s v="residential photovoltaic systems"/>
        <s v="industrial energy storage systems"/>
        <s v="batteries nec (not elsewhere)"/>
        <s v="synthetic rubber"/>
        <s v="other uses nec"/>
        <s v="air conditioning"/>
        <s v="lubricants and greases"/>
        <s v="pharmaceuticals"/>
        <s v="laptos, phones, tablet"/>
        <s v="aluminum production"/>
      </sharedItems>
    </cacheField>
    <cacheField name="Category" numFmtId="0">
      <sharedItems count="25">
        <s v="LD BEV"/>
        <s v="ceramics and glass"/>
        <s v="residential photovoltaic systems"/>
        <s v="industrial energy storage systems"/>
        <s v="HD BEV"/>
        <s v="LD PHEV"/>
        <s v="MD BEV"/>
        <s v="batteries nec (not elsewhere)"/>
        <s v="HD PHEV"/>
        <s v="synthetic rubber"/>
        <s v="other uses nec"/>
        <s v="MD PHEV"/>
        <s v="MD hybrid"/>
        <s v="air conditioning"/>
        <s v="lubricants and greases"/>
        <s v="HD Hybrid"/>
        <s v="pharmaceuticals"/>
        <s v="laptops"/>
        <s v="smartphones"/>
        <s v="aluminum production"/>
        <s v="tablets"/>
        <s v="portable gaming consoles"/>
        <s v="smartwatches"/>
        <s v="mobile phones"/>
        <s v="light duty hybrid vehicles"/>
      </sharedItems>
    </cacheField>
    <cacheField name="Gg Lithium" numFmtId="0">
      <sharedItems containsSemiMixedTypes="0" containsString="0" containsNumber="1" minValue="0" maxValue="12" count="18">
        <n v="12"/>
        <n v="6"/>
        <n v="3.5"/>
        <n v="3"/>
        <n v="2.5"/>
        <n v="1.5"/>
        <n v="1.1000000000000001"/>
        <n v="0.7"/>
        <n v="0.5"/>
        <n v="0.4"/>
        <n v="0.35"/>
        <n v="0.2"/>
        <n v="0.15"/>
        <n v="0.1"/>
        <n v="0.05"/>
        <n v="0.01"/>
        <n v="1.5E-3"/>
        <n v="0"/>
      </sharedItems>
    </cacheField>
    <cacheField name="%" numFmtId="164">
      <sharedItems containsSemiMixedTypes="0" containsString="0" containsNumber="1" minValue="0" maxValue="0.24509053031463496" count="18">
        <n v="0.24509053031463496"/>
        <n v="0.12254526515731748"/>
        <n v="7.1484738008435203E-2"/>
        <n v="6.1272632578658739E-2"/>
        <n v="5.1060527148882283E-2"/>
        <n v="3.063631628932937E-2"/>
        <n v="2.2466631945508207E-2"/>
        <n v="1.4296947601687038E-2"/>
        <n v="1.0212105429776457E-2"/>
        <n v="8.169684343821166E-3"/>
        <n v="7.1484738008435189E-3"/>
        <n v="4.084842171910583E-3"/>
        <n v="3.0636316289329368E-3"/>
        <n v="2.0424210859552915E-3"/>
        <n v="1.0212105429776457E-3"/>
        <n v="2.0424210859552915E-4"/>
        <n v="3.0636316289329372E-5"/>
        <n v="0"/>
      </sharedItems>
    </cacheField>
    <cacheField name="Detail" numFmtId="0">
      <sharedItems containsBlank="1" count="3">
        <m/>
        <s v="power toys, remote controllers, drones, electric scooters, etc."/>
        <s v="water sanitizers, agrochemicals, pigments, et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1"/>
    <x v="1"/>
    <x v="1"/>
    <x v="1"/>
    <x v="0"/>
  </r>
  <r>
    <x v="2"/>
    <x v="2"/>
    <x v="1"/>
    <x v="1"/>
    <x v="0"/>
  </r>
  <r>
    <x v="3"/>
    <x v="3"/>
    <x v="1"/>
    <x v="1"/>
    <x v="0"/>
  </r>
  <r>
    <x v="0"/>
    <x v="4"/>
    <x v="2"/>
    <x v="2"/>
    <x v="0"/>
  </r>
  <r>
    <x v="0"/>
    <x v="5"/>
    <x v="3"/>
    <x v="3"/>
    <x v="0"/>
  </r>
  <r>
    <x v="0"/>
    <x v="6"/>
    <x v="3"/>
    <x v="3"/>
    <x v="0"/>
  </r>
  <r>
    <x v="4"/>
    <x v="7"/>
    <x v="4"/>
    <x v="4"/>
    <x v="1"/>
  </r>
  <r>
    <x v="0"/>
    <x v="8"/>
    <x v="5"/>
    <x v="5"/>
    <x v="0"/>
  </r>
  <r>
    <x v="5"/>
    <x v="9"/>
    <x v="6"/>
    <x v="6"/>
    <x v="0"/>
  </r>
  <r>
    <x v="6"/>
    <x v="10"/>
    <x v="6"/>
    <x v="6"/>
    <x v="2"/>
  </r>
  <r>
    <x v="0"/>
    <x v="11"/>
    <x v="7"/>
    <x v="7"/>
    <x v="0"/>
  </r>
  <r>
    <x v="0"/>
    <x v="12"/>
    <x v="8"/>
    <x v="8"/>
    <x v="0"/>
  </r>
  <r>
    <x v="7"/>
    <x v="13"/>
    <x v="9"/>
    <x v="9"/>
    <x v="0"/>
  </r>
  <r>
    <x v="8"/>
    <x v="14"/>
    <x v="9"/>
    <x v="9"/>
    <x v="0"/>
  </r>
  <r>
    <x v="0"/>
    <x v="15"/>
    <x v="9"/>
    <x v="9"/>
    <x v="0"/>
  </r>
  <r>
    <x v="9"/>
    <x v="16"/>
    <x v="10"/>
    <x v="10"/>
    <x v="0"/>
  </r>
  <r>
    <x v="10"/>
    <x v="17"/>
    <x v="11"/>
    <x v="11"/>
    <x v="0"/>
  </r>
  <r>
    <x v="10"/>
    <x v="18"/>
    <x v="12"/>
    <x v="12"/>
    <x v="0"/>
  </r>
  <r>
    <x v="11"/>
    <x v="19"/>
    <x v="13"/>
    <x v="13"/>
    <x v="0"/>
  </r>
  <r>
    <x v="10"/>
    <x v="20"/>
    <x v="14"/>
    <x v="14"/>
    <x v="0"/>
  </r>
  <r>
    <x v="10"/>
    <x v="21"/>
    <x v="15"/>
    <x v="15"/>
    <x v="0"/>
  </r>
  <r>
    <x v="10"/>
    <x v="22"/>
    <x v="16"/>
    <x v="16"/>
    <x v="0"/>
  </r>
  <r>
    <x v="10"/>
    <x v="23"/>
    <x v="17"/>
    <x v="17"/>
    <x v="0"/>
  </r>
  <r>
    <x v="0"/>
    <x v="24"/>
    <x v="17"/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7ED83-FAD5-45D0-BFD1-3AF4496A4E13}" name="TD_'Miatto2021 Results'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gridDropZones="1" multipleFieldFilters="0" chartFormat="19">
  <location ref="L11:M25" firstHeaderRow="2" firstDataRow="2" firstDataCol="1"/>
  <pivotFields count="5">
    <pivotField axis="axisRow" compact="0" outline="0" showAll="0" sortType="descending" defaultSubtotal="0">
      <items count="12">
        <item x="7"/>
        <item x="11"/>
        <item x="4"/>
        <item x="1"/>
        <item x="3"/>
        <item x="10"/>
        <item x="8"/>
        <item x="6"/>
        <item x="9"/>
        <item x="2"/>
        <item x="5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25">
        <item x="13"/>
        <item x="19"/>
        <item x="7"/>
        <item x="1"/>
        <item x="4"/>
        <item x="15"/>
        <item x="8"/>
        <item x="3"/>
        <item x="17"/>
        <item x="0"/>
        <item x="5"/>
        <item x="24"/>
        <item x="14"/>
        <item x="6"/>
        <item x="12"/>
        <item x="11"/>
        <item x="23"/>
        <item x="10"/>
        <item x="16"/>
        <item x="21"/>
        <item x="2"/>
        <item x="18"/>
        <item x="22"/>
        <item x="9"/>
        <item x="20"/>
      </items>
    </pivotField>
    <pivotField compact="0" outline="0" showAll="0" defaultSubtotal="0">
      <items count="18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compact="0" numFmtId="164" outline="0" showAll="0" defaultSubtotal="0">
      <items count="18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outline="0" showAll="0" defaultSubtotal="0">
      <items count="3">
        <item x="1"/>
        <item x="2"/>
        <item x="0"/>
      </items>
    </pivotField>
  </pivotFields>
  <rowFields count="1">
    <field x="0"/>
  </rowFields>
  <rowItems count="13">
    <i>
      <x v="11"/>
    </i>
    <i>
      <x v="9"/>
    </i>
    <i>
      <x v="3"/>
    </i>
    <i>
      <x v="4"/>
    </i>
    <i>
      <x v="2"/>
    </i>
    <i>
      <x v="10"/>
    </i>
    <i>
      <x v="7"/>
    </i>
    <i>
      <x v="5"/>
    </i>
    <i>
      <x v="6"/>
    </i>
    <i>
      <x/>
    </i>
    <i>
      <x v="8"/>
    </i>
    <i>
      <x v="1"/>
    </i>
    <i t="grand">
      <x/>
    </i>
  </rowItems>
  <colItems count="1">
    <i/>
  </colItems>
  <dataFields count="1">
    <dataField name="Sum of %" fld="3" baseField="0" baseItem="0" numFmtId="9"/>
  </dataFields>
  <formats count="1">
    <format dxfId="0">
      <pivotArea outline="0" collapsedLevelsAreSubtotals="1" fieldPosition="0"/>
    </format>
  </formats>
  <chartFormats count="1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ldmansachs.com/intelligence/pages/gs-research/the-path-to-2075-slower-global-growth-but-convergence-remains-intact/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52017/projected-demand-for-lithium-for-ceramics-globally-by-type/" TargetMode="External"/><Relationship Id="rId2" Type="http://schemas.openxmlformats.org/officeDocument/2006/relationships/hyperlink" Target="https://static1.squarespace.com/static/535e7e2de4b088f0b623c597/t/5c7c1251e79c70579f38dde0/1551635029368/20190303-Stormcrow+Lithium+Update.pdf" TargetMode="External"/><Relationship Id="rId1" Type="http://schemas.openxmlformats.org/officeDocument/2006/relationships/hyperlink" Target="https://www.statista.com/statistics/411616/lubricants-demand-worldwid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pubs.usgs.gov/myb/vol1/2018/myb1-2018-lithium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175C-387F-4B19-9DDC-48E15156BA24}">
  <dimension ref="A1:K72"/>
  <sheetViews>
    <sheetView workbookViewId="0">
      <selection activeCell="D1" sqref="D1"/>
    </sheetView>
  </sheetViews>
  <sheetFormatPr defaultRowHeight="15" x14ac:dyDescent="0.25"/>
  <cols>
    <col min="1" max="4" width="11.42578125" customWidth="1"/>
    <col min="8" max="8" width="18.28515625" bestFit="1" customWidth="1"/>
  </cols>
  <sheetData>
    <row r="1" spans="1:11" x14ac:dyDescent="0.25">
      <c r="A1" t="s">
        <v>26</v>
      </c>
      <c r="B1" t="s">
        <v>27</v>
      </c>
      <c r="C1" t="s">
        <v>21</v>
      </c>
      <c r="D1" t="s">
        <v>119</v>
      </c>
    </row>
    <row r="2" spans="1:11" x14ac:dyDescent="0.25">
      <c r="A2">
        <v>2005</v>
      </c>
      <c r="B2" s="2">
        <v>55.998801232602979</v>
      </c>
      <c r="H2" t="s">
        <v>22</v>
      </c>
      <c r="I2" t="s">
        <v>23</v>
      </c>
      <c r="K2" s="6" t="s">
        <v>24</v>
      </c>
    </row>
    <row r="3" spans="1:11" x14ac:dyDescent="0.25">
      <c r="A3">
        <v>2006</v>
      </c>
      <c r="B3" s="2">
        <v>58.484841163276471</v>
      </c>
      <c r="K3" t="s">
        <v>25</v>
      </c>
    </row>
    <row r="4" spans="1:11" x14ac:dyDescent="0.25">
      <c r="A4">
        <v>2007</v>
      </c>
      <c r="B4" s="2">
        <v>61.034300845079962</v>
      </c>
    </row>
    <row r="5" spans="1:11" x14ac:dyDescent="0.25">
      <c r="A5">
        <v>2008</v>
      </c>
      <c r="B5" s="2">
        <v>62.326278234916764</v>
      </c>
    </row>
    <row r="6" spans="1:11" x14ac:dyDescent="0.25">
      <c r="A6">
        <v>2009</v>
      </c>
      <c r="B6" s="2">
        <v>61.477891488524705</v>
      </c>
    </row>
    <row r="7" spans="1:11" x14ac:dyDescent="0.25">
      <c r="A7">
        <v>2010</v>
      </c>
      <c r="B7" s="2">
        <v>64.237462394672548</v>
      </c>
    </row>
    <row r="8" spans="1:11" x14ac:dyDescent="0.25">
      <c r="A8">
        <v>2011</v>
      </c>
      <c r="B8" s="2">
        <v>66.367453584778701</v>
      </c>
    </row>
    <row r="9" spans="1:11" x14ac:dyDescent="0.25">
      <c r="A9">
        <v>2012</v>
      </c>
      <c r="B9" s="2">
        <v>68.157384086511911</v>
      </c>
    </row>
    <row r="10" spans="1:11" x14ac:dyDescent="0.25">
      <c r="A10">
        <v>2013</v>
      </c>
      <c r="B10" s="2">
        <v>70.075228524737241</v>
      </c>
    </row>
    <row r="11" spans="1:11" x14ac:dyDescent="0.25">
      <c r="A11">
        <v>2014</v>
      </c>
      <c r="B11" s="2">
        <v>72.216468829490253</v>
      </c>
    </row>
    <row r="12" spans="1:11" x14ac:dyDescent="0.25">
      <c r="A12">
        <v>2015</v>
      </c>
      <c r="B12" s="2">
        <v>74.456101902167802</v>
      </c>
    </row>
    <row r="13" spans="1:11" x14ac:dyDescent="0.25">
      <c r="A13">
        <v>2016</v>
      </c>
      <c r="B13" s="2">
        <v>76.508467994648427</v>
      </c>
    </row>
    <row r="14" spans="1:11" x14ac:dyDescent="0.25">
      <c r="A14">
        <v>2017</v>
      </c>
      <c r="B14" s="2">
        <v>79.1082831925698</v>
      </c>
    </row>
    <row r="15" spans="1:11" x14ac:dyDescent="0.25">
      <c r="A15">
        <v>2018</v>
      </c>
      <c r="B15" s="2">
        <v>81.704465409096983</v>
      </c>
    </row>
    <row r="16" spans="1:11" x14ac:dyDescent="0.25">
      <c r="A16">
        <v>2019</v>
      </c>
      <c r="B16" s="2">
        <v>83.780536101434265</v>
      </c>
    </row>
    <row r="17" spans="1:4" x14ac:dyDescent="0.25">
      <c r="A17">
        <v>2020</v>
      </c>
      <c r="B17" s="2">
        <v>81.17414903171705</v>
      </c>
    </row>
    <row r="18" spans="1:4" x14ac:dyDescent="0.25">
      <c r="A18">
        <v>2021</v>
      </c>
      <c r="B18" s="2">
        <v>86.201968718126139</v>
      </c>
    </row>
    <row r="19" spans="1:4" x14ac:dyDescent="0.25">
      <c r="A19">
        <v>2022</v>
      </c>
      <c r="B19" s="2">
        <v>88.7861839055075</v>
      </c>
      <c r="C19">
        <v>2.4</v>
      </c>
      <c r="D19" s="1">
        <f t="shared" ref="D19:D50" si="0">+B19/$B$19</f>
        <v>1</v>
      </c>
    </row>
    <row r="20" spans="1:4" x14ac:dyDescent="0.25">
      <c r="A20">
        <v>2023</v>
      </c>
      <c r="B20" s="2">
        <f t="shared" ref="B20:B51" si="1">+B19*(1+C19/100)</f>
        <v>90.917052319239687</v>
      </c>
      <c r="C20">
        <f t="shared" ref="C20:C26" si="2">+C19</f>
        <v>2.4</v>
      </c>
      <c r="D20" s="1">
        <f t="shared" si="0"/>
        <v>1.024</v>
      </c>
    </row>
    <row r="21" spans="1:4" x14ac:dyDescent="0.25">
      <c r="A21">
        <v>2024</v>
      </c>
      <c r="B21" s="2">
        <f t="shared" si="1"/>
        <v>93.099061574901441</v>
      </c>
      <c r="C21">
        <f t="shared" si="2"/>
        <v>2.4</v>
      </c>
      <c r="D21" s="1">
        <f t="shared" si="0"/>
        <v>1.0485760000000002</v>
      </c>
    </row>
    <row r="22" spans="1:4" x14ac:dyDescent="0.25">
      <c r="A22">
        <v>2025</v>
      </c>
      <c r="B22" s="2">
        <f t="shared" si="1"/>
        <v>95.333439052699077</v>
      </c>
      <c r="C22">
        <f t="shared" si="2"/>
        <v>2.4</v>
      </c>
      <c r="D22" s="1">
        <f t="shared" si="0"/>
        <v>1.0737418240000001</v>
      </c>
    </row>
    <row r="23" spans="1:4" x14ac:dyDescent="0.25">
      <c r="A23">
        <v>2026</v>
      </c>
      <c r="B23" s="2">
        <f t="shared" si="1"/>
        <v>97.621441589963851</v>
      </c>
      <c r="C23">
        <f t="shared" si="2"/>
        <v>2.4</v>
      </c>
      <c r="D23" s="1">
        <f t="shared" si="0"/>
        <v>1.099511627776</v>
      </c>
    </row>
    <row r="24" spans="1:4" x14ac:dyDescent="0.25">
      <c r="A24">
        <v>2027</v>
      </c>
      <c r="B24" s="2">
        <f t="shared" si="1"/>
        <v>99.964356188122991</v>
      </c>
      <c r="C24">
        <f t="shared" si="2"/>
        <v>2.4</v>
      </c>
      <c r="D24" s="1">
        <f t="shared" si="0"/>
        <v>1.1258999068426241</v>
      </c>
    </row>
    <row r="25" spans="1:4" x14ac:dyDescent="0.25">
      <c r="A25">
        <v>2028</v>
      </c>
      <c r="B25" s="2">
        <f t="shared" si="1"/>
        <v>102.36350073663795</v>
      </c>
      <c r="C25">
        <f t="shared" si="2"/>
        <v>2.4</v>
      </c>
      <c r="D25" s="1">
        <f t="shared" si="0"/>
        <v>1.1529215046068473</v>
      </c>
    </row>
    <row r="26" spans="1:4" x14ac:dyDescent="0.25">
      <c r="A26">
        <v>2029</v>
      </c>
      <c r="B26" s="2">
        <f t="shared" si="1"/>
        <v>104.82022475431725</v>
      </c>
      <c r="C26">
        <f t="shared" si="2"/>
        <v>2.4</v>
      </c>
      <c r="D26" s="1">
        <f t="shared" si="0"/>
        <v>1.1805916207174114</v>
      </c>
    </row>
    <row r="27" spans="1:4" x14ac:dyDescent="0.25">
      <c r="A27">
        <v>2030</v>
      </c>
      <c r="B27" s="2">
        <f t="shared" si="1"/>
        <v>107.33591014842087</v>
      </c>
      <c r="C27">
        <v>2.5</v>
      </c>
      <c r="D27" s="1">
        <f t="shared" si="0"/>
        <v>1.2089258196146293</v>
      </c>
    </row>
    <row r="28" spans="1:4" x14ac:dyDescent="0.25">
      <c r="A28">
        <v>2031</v>
      </c>
      <c r="B28" s="2">
        <f t="shared" si="1"/>
        <v>110.01930790213137</v>
      </c>
      <c r="C28">
        <f t="shared" ref="C28:C36" si="3">+C27</f>
        <v>2.5</v>
      </c>
      <c r="D28" s="1">
        <f t="shared" si="0"/>
        <v>1.2391489651049949</v>
      </c>
    </row>
    <row r="29" spans="1:4" x14ac:dyDescent="0.25">
      <c r="A29">
        <v>2032</v>
      </c>
      <c r="B29" s="2">
        <f t="shared" si="1"/>
        <v>112.76979059968465</v>
      </c>
      <c r="C29">
        <f t="shared" si="3"/>
        <v>2.5</v>
      </c>
      <c r="D29" s="1">
        <f t="shared" si="0"/>
        <v>1.2701276892326196</v>
      </c>
    </row>
    <row r="30" spans="1:4" x14ac:dyDescent="0.25">
      <c r="A30">
        <v>2033</v>
      </c>
      <c r="B30" s="2">
        <f t="shared" si="1"/>
        <v>115.58903536467676</v>
      </c>
      <c r="C30">
        <f t="shared" si="3"/>
        <v>2.5</v>
      </c>
      <c r="D30" s="1">
        <f t="shared" si="0"/>
        <v>1.3018808814634351</v>
      </c>
    </row>
    <row r="31" spans="1:4" x14ac:dyDescent="0.25">
      <c r="A31">
        <v>2034</v>
      </c>
      <c r="B31" s="2">
        <f t="shared" si="1"/>
        <v>118.47876124879367</v>
      </c>
      <c r="C31">
        <f t="shared" si="3"/>
        <v>2.5</v>
      </c>
      <c r="D31" s="1">
        <f t="shared" si="0"/>
        <v>1.3344279035000211</v>
      </c>
    </row>
    <row r="32" spans="1:4" x14ac:dyDescent="0.25">
      <c r="A32">
        <v>2035</v>
      </c>
      <c r="B32" s="2">
        <f t="shared" si="1"/>
        <v>121.44073028001351</v>
      </c>
      <c r="C32">
        <f t="shared" si="3"/>
        <v>2.5</v>
      </c>
      <c r="D32" s="1">
        <f t="shared" si="0"/>
        <v>1.3677886010875213</v>
      </c>
    </row>
    <row r="33" spans="1:4" x14ac:dyDescent="0.25">
      <c r="A33">
        <v>2036</v>
      </c>
      <c r="B33" s="2">
        <f t="shared" si="1"/>
        <v>124.47674853701383</v>
      </c>
      <c r="C33">
        <f t="shared" si="3"/>
        <v>2.5</v>
      </c>
      <c r="D33" s="1">
        <f t="shared" si="0"/>
        <v>1.4019833161147093</v>
      </c>
    </row>
    <row r="34" spans="1:4" x14ac:dyDescent="0.25">
      <c r="A34">
        <v>2037</v>
      </c>
      <c r="B34" s="2">
        <f t="shared" si="1"/>
        <v>127.58866725043917</v>
      </c>
      <c r="C34">
        <f t="shared" si="3"/>
        <v>2.5</v>
      </c>
      <c r="D34" s="1">
        <f t="shared" si="0"/>
        <v>1.4370328990175769</v>
      </c>
    </row>
    <row r="35" spans="1:4" x14ac:dyDescent="0.25">
      <c r="A35">
        <v>2038</v>
      </c>
      <c r="B35" s="2">
        <f t="shared" si="1"/>
        <v>130.77838393170015</v>
      </c>
      <c r="C35">
        <f t="shared" si="3"/>
        <v>2.5</v>
      </c>
      <c r="D35" s="1">
        <f t="shared" si="0"/>
        <v>1.4729587214930162</v>
      </c>
    </row>
    <row r="36" spans="1:4" x14ac:dyDescent="0.25">
      <c r="A36">
        <v>2039</v>
      </c>
      <c r="B36" s="2">
        <f t="shared" si="1"/>
        <v>134.04784352999263</v>
      </c>
      <c r="C36">
        <f t="shared" si="3"/>
        <v>2.5</v>
      </c>
      <c r="D36" s="1">
        <f t="shared" si="0"/>
        <v>1.5097826895303414</v>
      </c>
    </row>
    <row r="37" spans="1:4" x14ac:dyDescent="0.25">
      <c r="A37">
        <v>2040</v>
      </c>
      <c r="B37" s="2">
        <f t="shared" si="1"/>
        <v>137.39903961824243</v>
      </c>
      <c r="C37">
        <v>2.1</v>
      </c>
      <c r="D37" s="1">
        <f t="shared" si="0"/>
        <v>1.5475272567685998</v>
      </c>
    </row>
    <row r="38" spans="1:4" x14ac:dyDescent="0.25">
      <c r="A38">
        <v>2041</v>
      </c>
      <c r="B38" s="2">
        <f t="shared" si="1"/>
        <v>140.2844194502255</v>
      </c>
      <c r="C38">
        <f t="shared" ref="C38:C46" si="4">+C37</f>
        <v>2.1</v>
      </c>
      <c r="D38" s="1">
        <f t="shared" si="0"/>
        <v>1.5800253291607402</v>
      </c>
    </row>
    <row r="39" spans="1:4" x14ac:dyDescent="0.25">
      <c r="A39">
        <v>2042</v>
      </c>
      <c r="B39" s="2">
        <f t="shared" si="1"/>
        <v>143.23039225868021</v>
      </c>
      <c r="C39">
        <f t="shared" si="4"/>
        <v>2.1</v>
      </c>
      <c r="D39" s="1">
        <f t="shared" si="0"/>
        <v>1.6132058610731155</v>
      </c>
    </row>
    <row r="40" spans="1:4" x14ac:dyDescent="0.25">
      <c r="A40">
        <v>2043</v>
      </c>
      <c r="B40" s="2">
        <f t="shared" si="1"/>
        <v>146.23823049611249</v>
      </c>
      <c r="C40">
        <f t="shared" si="4"/>
        <v>2.1</v>
      </c>
      <c r="D40" s="1">
        <f t="shared" si="0"/>
        <v>1.6470831841556508</v>
      </c>
    </row>
    <row r="41" spans="1:4" x14ac:dyDescent="0.25">
      <c r="A41">
        <v>2044</v>
      </c>
      <c r="B41" s="2">
        <f t="shared" si="1"/>
        <v>149.30923333653084</v>
      </c>
      <c r="C41">
        <f t="shared" si="4"/>
        <v>2.1</v>
      </c>
      <c r="D41" s="1">
        <f t="shared" si="0"/>
        <v>1.6816719310229193</v>
      </c>
    </row>
    <row r="42" spans="1:4" x14ac:dyDescent="0.25">
      <c r="A42">
        <v>2045</v>
      </c>
      <c r="B42" s="2">
        <f t="shared" si="1"/>
        <v>152.44472723659797</v>
      </c>
      <c r="C42">
        <f t="shared" si="4"/>
        <v>2.1</v>
      </c>
      <c r="D42" s="1">
        <f t="shared" si="0"/>
        <v>1.7169870415744004</v>
      </c>
    </row>
    <row r="43" spans="1:4" x14ac:dyDescent="0.25">
      <c r="A43">
        <v>2046</v>
      </c>
      <c r="B43" s="2">
        <f t="shared" si="1"/>
        <v>155.64606650856652</v>
      </c>
      <c r="C43">
        <f t="shared" si="4"/>
        <v>2.1</v>
      </c>
      <c r="D43" s="1">
        <f t="shared" si="0"/>
        <v>1.7530437694474628</v>
      </c>
    </row>
    <row r="44" spans="1:4" x14ac:dyDescent="0.25">
      <c r="A44">
        <v>2047</v>
      </c>
      <c r="B44" s="2">
        <f t="shared" si="1"/>
        <v>158.9146339052464</v>
      </c>
      <c r="C44">
        <f t="shared" si="4"/>
        <v>2.1</v>
      </c>
      <c r="D44" s="1">
        <f t="shared" si="0"/>
        <v>1.7898576886058593</v>
      </c>
    </row>
    <row r="45" spans="1:4" x14ac:dyDescent="0.25">
      <c r="A45">
        <v>2048</v>
      </c>
      <c r="B45" s="2">
        <f t="shared" si="1"/>
        <v>162.25184121725655</v>
      </c>
      <c r="C45">
        <f t="shared" si="4"/>
        <v>2.1</v>
      </c>
      <c r="D45" s="1">
        <f t="shared" si="0"/>
        <v>1.8274447000665821</v>
      </c>
    </row>
    <row r="46" spans="1:4" x14ac:dyDescent="0.25">
      <c r="A46">
        <v>2049</v>
      </c>
      <c r="B46" s="2">
        <f t="shared" si="1"/>
        <v>165.65912988281892</v>
      </c>
      <c r="C46">
        <f t="shared" si="4"/>
        <v>2.1</v>
      </c>
      <c r="D46" s="1">
        <f t="shared" si="0"/>
        <v>1.8658210387679801</v>
      </c>
    </row>
    <row r="47" spans="1:4" x14ac:dyDescent="0.25">
      <c r="A47">
        <v>2050</v>
      </c>
      <c r="B47" s="2">
        <f t="shared" si="1"/>
        <v>169.13797161035811</v>
      </c>
      <c r="C47">
        <v>2</v>
      </c>
      <c r="D47" s="1">
        <f t="shared" si="0"/>
        <v>1.9050032805821075</v>
      </c>
    </row>
    <row r="48" spans="1:4" x14ac:dyDescent="0.25">
      <c r="A48">
        <v>2051</v>
      </c>
      <c r="B48" s="2">
        <f t="shared" si="1"/>
        <v>172.52073104256527</v>
      </c>
      <c r="C48">
        <f t="shared" ref="C48:C56" si="5">+C47</f>
        <v>2</v>
      </c>
      <c r="D48" s="1">
        <f t="shared" si="0"/>
        <v>1.9431033461937497</v>
      </c>
    </row>
    <row r="49" spans="1:4" x14ac:dyDescent="0.25">
      <c r="A49">
        <v>2052</v>
      </c>
      <c r="B49" s="2">
        <f t="shared" si="1"/>
        <v>175.97114566341659</v>
      </c>
      <c r="C49">
        <f t="shared" si="5"/>
        <v>2</v>
      </c>
      <c r="D49" s="1">
        <f t="shared" si="0"/>
        <v>1.981965413117625</v>
      </c>
    </row>
    <row r="50" spans="1:4" x14ac:dyDescent="0.25">
      <c r="A50">
        <v>2053</v>
      </c>
      <c r="B50" s="2">
        <f t="shared" si="1"/>
        <v>179.49056857668492</v>
      </c>
      <c r="C50">
        <f t="shared" si="5"/>
        <v>2</v>
      </c>
      <c r="D50" s="1">
        <f t="shared" si="0"/>
        <v>2.0216047213799775</v>
      </c>
    </row>
    <row r="51" spans="1:4" x14ac:dyDescent="0.25">
      <c r="A51">
        <v>2054</v>
      </c>
      <c r="B51" s="2">
        <f t="shared" si="1"/>
        <v>183.08037994821862</v>
      </c>
      <c r="C51">
        <f t="shared" si="5"/>
        <v>2</v>
      </c>
      <c r="D51" s="1">
        <f t="shared" ref="D51:D72" si="6">+B51/$B$19</f>
        <v>2.062036815807577</v>
      </c>
    </row>
    <row r="52" spans="1:4" x14ac:dyDescent="0.25">
      <c r="A52">
        <v>2055</v>
      </c>
      <c r="B52" s="2">
        <f t="shared" ref="B52:B72" si="7">+B51*(1+C51/100)</f>
        <v>186.74198754718299</v>
      </c>
      <c r="C52">
        <f t="shared" si="5"/>
        <v>2</v>
      </c>
      <c r="D52" s="1">
        <f t="shared" si="6"/>
        <v>2.1032775521237284</v>
      </c>
    </row>
    <row r="53" spans="1:4" x14ac:dyDescent="0.25">
      <c r="A53">
        <v>2056</v>
      </c>
      <c r="B53" s="2">
        <f t="shared" si="7"/>
        <v>190.47682729812664</v>
      </c>
      <c r="C53">
        <f t="shared" si="5"/>
        <v>2</v>
      </c>
      <c r="D53" s="1">
        <f t="shared" si="6"/>
        <v>2.1453431031662027</v>
      </c>
    </row>
    <row r="54" spans="1:4" x14ac:dyDescent="0.25">
      <c r="A54">
        <v>2057</v>
      </c>
      <c r="B54" s="2">
        <f t="shared" si="7"/>
        <v>194.28636384408918</v>
      </c>
      <c r="C54">
        <f t="shared" si="5"/>
        <v>2</v>
      </c>
      <c r="D54" s="1">
        <f t="shared" si="6"/>
        <v>2.1882499652295269</v>
      </c>
    </row>
    <row r="55" spans="1:4" x14ac:dyDescent="0.25">
      <c r="A55">
        <v>2058</v>
      </c>
      <c r="B55" s="2">
        <f t="shared" si="7"/>
        <v>198.17209112097098</v>
      </c>
      <c r="C55">
        <f t="shared" si="5"/>
        <v>2</v>
      </c>
      <c r="D55" s="1">
        <f t="shared" si="6"/>
        <v>2.2320149645341179</v>
      </c>
    </row>
    <row r="56" spans="1:4" x14ac:dyDescent="0.25">
      <c r="A56">
        <v>2059</v>
      </c>
      <c r="B56" s="2">
        <f t="shared" si="7"/>
        <v>202.13553294339039</v>
      </c>
      <c r="C56">
        <f t="shared" si="5"/>
        <v>2</v>
      </c>
      <c r="D56" s="1">
        <f t="shared" si="6"/>
        <v>2.2766552638248001</v>
      </c>
    </row>
    <row r="57" spans="1:4" x14ac:dyDescent="0.25">
      <c r="A57">
        <v>2060</v>
      </c>
      <c r="B57" s="2">
        <f t="shared" si="7"/>
        <v>206.17824360225819</v>
      </c>
      <c r="C57">
        <v>1.8</v>
      </c>
      <c r="D57" s="1">
        <f t="shared" si="6"/>
        <v>2.3221883691012959</v>
      </c>
    </row>
    <row r="58" spans="1:4" x14ac:dyDescent="0.25">
      <c r="A58">
        <v>2061</v>
      </c>
      <c r="B58" s="2">
        <f t="shared" si="7"/>
        <v>209.88945198709885</v>
      </c>
      <c r="C58">
        <f t="shared" ref="C58:C66" si="8">+C57</f>
        <v>1.8</v>
      </c>
      <c r="D58" s="1">
        <f t="shared" si="6"/>
        <v>2.3639877597451195</v>
      </c>
    </row>
    <row r="59" spans="1:4" x14ac:dyDescent="0.25">
      <c r="A59">
        <v>2062</v>
      </c>
      <c r="B59" s="2">
        <f t="shared" si="7"/>
        <v>213.66746212286662</v>
      </c>
      <c r="C59">
        <f t="shared" si="8"/>
        <v>1.8</v>
      </c>
      <c r="D59" s="1">
        <f t="shared" si="6"/>
        <v>2.4065395394205313</v>
      </c>
    </row>
    <row r="60" spans="1:4" x14ac:dyDescent="0.25">
      <c r="A60">
        <v>2063</v>
      </c>
      <c r="B60" s="2">
        <f t="shared" si="7"/>
        <v>217.51347644107824</v>
      </c>
      <c r="C60">
        <f t="shared" si="8"/>
        <v>1.8</v>
      </c>
      <c r="D60" s="1">
        <f t="shared" si="6"/>
        <v>2.4498572511301013</v>
      </c>
    </row>
    <row r="61" spans="1:4" x14ac:dyDescent="0.25">
      <c r="A61">
        <v>2064</v>
      </c>
      <c r="B61" s="2">
        <f t="shared" si="7"/>
        <v>221.42871901701764</v>
      </c>
      <c r="C61">
        <f t="shared" si="8"/>
        <v>1.8</v>
      </c>
      <c r="D61" s="1">
        <f t="shared" si="6"/>
        <v>2.4939546816504432</v>
      </c>
    </row>
    <row r="62" spans="1:4" x14ac:dyDescent="0.25">
      <c r="A62">
        <v>2065</v>
      </c>
      <c r="B62" s="2">
        <f t="shared" si="7"/>
        <v>225.41443595932395</v>
      </c>
      <c r="C62">
        <f t="shared" si="8"/>
        <v>1.8</v>
      </c>
      <c r="D62" s="1">
        <f t="shared" si="6"/>
        <v>2.5388458659201509</v>
      </c>
    </row>
    <row r="63" spans="1:4" x14ac:dyDescent="0.25">
      <c r="A63">
        <v>2066</v>
      </c>
      <c r="B63" s="2">
        <f t="shared" si="7"/>
        <v>229.47189580659179</v>
      </c>
      <c r="C63">
        <f t="shared" si="8"/>
        <v>1.8</v>
      </c>
      <c r="D63" s="1">
        <f t="shared" si="6"/>
        <v>2.5845450915067136</v>
      </c>
    </row>
    <row r="64" spans="1:4" x14ac:dyDescent="0.25">
      <c r="A64">
        <v>2067</v>
      </c>
      <c r="B64" s="2">
        <f t="shared" si="7"/>
        <v>233.60238993111045</v>
      </c>
      <c r="C64">
        <f t="shared" si="8"/>
        <v>1.8</v>
      </c>
      <c r="D64" s="1">
        <f t="shared" si="6"/>
        <v>2.6310669031538345</v>
      </c>
    </row>
    <row r="65" spans="1:4" x14ac:dyDescent="0.25">
      <c r="A65">
        <v>2068</v>
      </c>
      <c r="B65" s="2">
        <f t="shared" si="7"/>
        <v>237.80723294987044</v>
      </c>
      <c r="C65">
        <f t="shared" si="8"/>
        <v>1.8</v>
      </c>
      <c r="D65" s="1">
        <f t="shared" si="6"/>
        <v>2.6784261074106035</v>
      </c>
    </row>
    <row r="66" spans="1:4" x14ac:dyDescent="0.25">
      <c r="A66">
        <v>2069</v>
      </c>
      <c r="B66" s="2">
        <f t="shared" si="7"/>
        <v>242.0877631429681</v>
      </c>
      <c r="C66">
        <f t="shared" si="8"/>
        <v>1.8</v>
      </c>
      <c r="D66" s="1">
        <f t="shared" si="6"/>
        <v>2.7266377773439943</v>
      </c>
    </row>
    <row r="67" spans="1:4" x14ac:dyDescent="0.25">
      <c r="A67">
        <v>2070</v>
      </c>
      <c r="B67" s="2">
        <f t="shared" si="7"/>
        <v>246.44534287954153</v>
      </c>
      <c r="C67">
        <v>1.7</v>
      </c>
      <c r="D67" s="1">
        <f t="shared" si="6"/>
        <v>2.7757172573361863</v>
      </c>
    </row>
    <row r="68" spans="1:4" x14ac:dyDescent="0.25">
      <c r="A68">
        <v>2071</v>
      </c>
      <c r="B68" s="2">
        <f t="shared" si="7"/>
        <v>250.63491370849371</v>
      </c>
      <c r="C68">
        <f>+C67</f>
        <v>1.7</v>
      </c>
      <c r="D68" s="1">
        <f t="shared" si="6"/>
        <v>2.8229044507109013</v>
      </c>
    </row>
    <row r="69" spans="1:4" x14ac:dyDescent="0.25">
      <c r="A69">
        <v>2072</v>
      </c>
      <c r="B69" s="2">
        <f t="shared" si="7"/>
        <v>254.89570724153808</v>
      </c>
      <c r="C69">
        <f>+C68</f>
        <v>1.7</v>
      </c>
      <c r="D69" s="1">
        <f t="shared" si="6"/>
        <v>2.8708938263729862</v>
      </c>
    </row>
    <row r="70" spans="1:4" x14ac:dyDescent="0.25">
      <c r="A70">
        <v>2073</v>
      </c>
      <c r="B70" s="2">
        <f t="shared" si="7"/>
        <v>259.22893426464418</v>
      </c>
      <c r="C70">
        <f>+C69</f>
        <v>1.7</v>
      </c>
      <c r="D70" s="1">
        <f t="shared" si="6"/>
        <v>2.9196990214213265</v>
      </c>
    </row>
    <row r="71" spans="1:4" x14ac:dyDescent="0.25">
      <c r="A71">
        <v>2074</v>
      </c>
      <c r="B71" s="2">
        <f t="shared" si="7"/>
        <v>263.63582614714312</v>
      </c>
      <c r="C71">
        <f>+C70</f>
        <v>1.7</v>
      </c>
      <c r="D71" s="1">
        <f t="shared" si="6"/>
        <v>2.969333904785489</v>
      </c>
    </row>
    <row r="72" spans="1:4" x14ac:dyDescent="0.25">
      <c r="A72">
        <v>2075</v>
      </c>
      <c r="B72" s="2">
        <f t="shared" si="7"/>
        <v>268.11763519164452</v>
      </c>
      <c r="C72">
        <f>+C71</f>
        <v>1.7</v>
      </c>
      <c r="D72" s="1">
        <f t="shared" si="6"/>
        <v>3.0198125811668421</v>
      </c>
    </row>
  </sheetData>
  <hyperlinks>
    <hyperlink ref="K2" r:id="rId1" xr:uid="{2A4F7AEF-9BDD-4388-BC4A-6857031275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D540-FC96-4803-8D91-40C59C446429}">
  <dimension ref="A1:G152"/>
  <sheetViews>
    <sheetView workbookViewId="0">
      <selection activeCell="G25" sqref="G25"/>
    </sheetView>
  </sheetViews>
  <sheetFormatPr defaultRowHeight="15" x14ac:dyDescent="0.25"/>
  <cols>
    <col min="1" max="2" width="26.140625" customWidth="1"/>
  </cols>
  <sheetData>
    <row r="1" spans="1:7" x14ac:dyDescent="0.25">
      <c r="A1" s="4" t="s">
        <v>26</v>
      </c>
      <c r="B1" s="4" t="s">
        <v>118</v>
      </c>
      <c r="C1" s="4" t="s">
        <v>119</v>
      </c>
    </row>
    <row r="2" spans="1:7" x14ac:dyDescent="0.25">
      <c r="A2">
        <v>1950</v>
      </c>
      <c r="B2" s="2">
        <v>2477674.7319999998</v>
      </c>
    </row>
    <row r="3" spans="1:7" x14ac:dyDescent="0.25">
      <c r="A3">
        <v>1951</v>
      </c>
      <c r="B3" s="2">
        <v>2520969.5819999999</v>
      </c>
      <c r="F3" t="s">
        <v>116</v>
      </c>
      <c r="G3" t="s">
        <v>120</v>
      </c>
    </row>
    <row r="4" spans="1:7" ht="15.75" x14ac:dyDescent="0.25">
      <c r="A4">
        <v>1952</v>
      </c>
      <c r="B4" s="2">
        <v>2565291.179</v>
      </c>
      <c r="F4" s="20" t="s">
        <v>121</v>
      </c>
    </row>
    <row r="5" spans="1:7" x14ac:dyDescent="0.25">
      <c r="A5">
        <v>1953</v>
      </c>
      <c r="B5" s="2">
        <v>2615250.6179999998</v>
      </c>
    </row>
    <row r="6" spans="1:7" x14ac:dyDescent="0.25">
      <c r="A6">
        <v>1954</v>
      </c>
      <c r="B6" s="2">
        <v>2665306.9750000001</v>
      </c>
    </row>
    <row r="7" spans="1:7" x14ac:dyDescent="0.25">
      <c r="A7">
        <v>1955</v>
      </c>
      <c r="B7" s="2">
        <v>2718651.7030000002</v>
      </c>
    </row>
    <row r="8" spans="1:7" x14ac:dyDescent="0.25">
      <c r="A8">
        <v>1956</v>
      </c>
      <c r="B8" s="2">
        <v>2773492.5789999999</v>
      </c>
    </row>
    <row r="9" spans="1:7" x14ac:dyDescent="0.25">
      <c r="A9">
        <v>1957</v>
      </c>
      <c r="B9" s="2">
        <v>2828512.6830000002</v>
      </c>
    </row>
    <row r="10" spans="1:7" x14ac:dyDescent="0.25">
      <c r="A10">
        <v>1958</v>
      </c>
      <c r="B10" s="2">
        <v>2887221.03</v>
      </c>
    </row>
    <row r="11" spans="1:7" x14ac:dyDescent="0.25">
      <c r="A11">
        <v>1959</v>
      </c>
      <c r="B11" s="2">
        <v>2944995.1639999999</v>
      </c>
    </row>
    <row r="12" spans="1:7" x14ac:dyDescent="0.25">
      <c r="A12">
        <v>1960</v>
      </c>
      <c r="B12" s="2">
        <v>2995589.2119999998</v>
      </c>
    </row>
    <row r="13" spans="1:7" x14ac:dyDescent="0.25">
      <c r="A13">
        <v>1961</v>
      </c>
      <c r="B13" s="2">
        <v>3042877.656</v>
      </c>
    </row>
    <row r="14" spans="1:7" x14ac:dyDescent="0.25">
      <c r="A14">
        <v>1962</v>
      </c>
      <c r="B14" s="2">
        <v>3093863.5630000001</v>
      </c>
    </row>
    <row r="15" spans="1:7" x14ac:dyDescent="0.25">
      <c r="A15">
        <v>1963</v>
      </c>
      <c r="B15" s="2">
        <v>3159509.9219999998</v>
      </c>
    </row>
    <row r="16" spans="1:7" x14ac:dyDescent="0.25">
      <c r="A16">
        <v>1964</v>
      </c>
      <c r="B16" s="2">
        <v>3232048.5720000002</v>
      </c>
    </row>
    <row r="17" spans="1:2" x14ac:dyDescent="0.25">
      <c r="A17">
        <v>1965</v>
      </c>
      <c r="B17" s="2">
        <v>3302376.1039999998</v>
      </c>
    </row>
    <row r="18" spans="1:2" x14ac:dyDescent="0.25">
      <c r="A18">
        <v>1966</v>
      </c>
      <c r="B18" s="2">
        <v>3371847.8620000002</v>
      </c>
    </row>
    <row r="19" spans="1:2" x14ac:dyDescent="0.25">
      <c r="A19">
        <v>1967</v>
      </c>
      <c r="B19" s="2">
        <v>3440986.2089999998</v>
      </c>
    </row>
    <row r="20" spans="1:2" x14ac:dyDescent="0.25">
      <c r="A20">
        <v>1968</v>
      </c>
      <c r="B20" s="2">
        <v>3509910.122</v>
      </c>
    </row>
    <row r="21" spans="1:2" x14ac:dyDescent="0.25">
      <c r="A21">
        <v>1969</v>
      </c>
      <c r="B21" s="2">
        <v>3583711.4929999998</v>
      </c>
    </row>
    <row r="22" spans="1:2" x14ac:dyDescent="0.25">
      <c r="A22">
        <v>1970</v>
      </c>
      <c r="B22" s="2">
        <v>3657599.057</v>
      </c>
    </row>
    <row r="23" spans="1:2" x14ac:dyDescent="0.25">
      <c r="A23">
        <v>1971</v>
      </c>
      <c r="B23" s="2">
        <v>3733181.6150000002</v>
      </c>
    </row>
    <row r="24" spans="1:2" x14ac:dyDescent="0.25">
      <c r="A24">
        <v>1972</v>
      </c>
      <c r="B24" s="2">
        <v>3807144.5690000001</v>
      </c>
    </row>
    <row r="25" spans="1:2" x14ac:dyDescent="0.25">
      <c r="A25">
        <v>1973</v>
      </c>
      <c r="B25" s="2">
        <v>3882457.2009999999</v>
      </c>
    </row>
    <row r="26" spans="1:2" x14ac:dyDescent="0.25">
      <c r="A26">
        <v>1974</v>
      </c>
      <c r="B26" s="2">
        <v>3958045.8059999999</v>
      </c>
    </row>
    <row r="27" spans="1:2" x14ac:dyDescent="0.25">
      <c r="A27">
        <v>1975</v>
      </c>
      <c r="B27" s="2">
        <v>4032988.3480000002</v>
      </c>
    </row>
    <row r="28" spans="1:2" x14ac:dyDescent="0.25">
      <c r="A28">
        <v>1976</v>
      </c>
      <c r="B28" s="2">
        <v>4105886.1129999999</v>
      </c>
    </row>
    <row r="29" spans="1:2" x14ac:dyDescent="0.25">
      <c r="A29">
        <v>1977</v>
      </c>
      <c r="B29" s="2">
        <v>4179125.6519999998</v>
      </c>
    </row>
    <row r="30" spans="1:2" x14ac:dyDescent="0.25">
      <c r="A30">
        <v>1978</v>
      </c>
      <c r="B30" s="2">
        <v>4252419.3269999996</v>
      </c>
    </row>
    <row r="31" spans="1:2" x14ac:dyDescent="0.25">
      <c r="A31">
        <v>1979</v>
      </c>
      <c r="B31" s="2">
        <v>4326896.0889999997</v>
      </c>
    </row>
    <row r="32" spans="1:2" x14ac:dyDescent="0.25">
      <c r="A32">
        <v>1980</v>
      </c>
      <c r="B32" s="2">
        <v>4404269.6529999999</v>
      </c>
    </row>
    <row r="33" spans="1:2" x14ac:dyDescent="0.25">
      <c r="A33">
        <v>1981</v>
      </c>
      <c r="B33" s="2">
        <v>4483745.7580000004</v>
      </c>
    </row>
    <row r="34" spans="1:2" x14ac:dyDescent="0.25">
      <c r="A34">
        <v>1982</v>
      </c>
      <c r="B34" s="2">
        <v>4565509.5590000004</v>
      </c>
    </row>
    <row r="35" spans="1:2" x14ac:dyDescent="0.25">
      <c r="A35">
        <v>1983</v>
      </c>
      <c r="B35" s="2">
        <v>4650460.182</v>
      </c>
    </row>
    <row r="36" spans="1:2" x14ac:dyDescent="0.25">
      <c r="A36">
        <v>1984</v>
      </c>
      <c r="B36" s="2">
        <v>4733308.2939999998</v>
      </c>
    </row>
    <row r="37" spans="1:2" x14ac:dyDescent="0.25">
      <c r="A37">
        <v>1985</v>
      </c>
      <c r="B37" s="2">
        <v>4818363.8540000003</v>
      </c>
    </row>
    <row r="38" spans="1:2" x14ac:dyDescent="0.25">
      <c r="A38">
        <v>1986</v>
      </c>
      <c r="B38" s="2">
        <v>4905097.3720000004</v>
      </c>
    </row>
    <row r="39" spans="1:2" x14ac:dyDescent="0.25">
      <c r="A39">
        <v>1987</v>
      </c>
      <c r="B39" s="2">
        <v>4995029.307</v>
      </c>
    </row>
    <row r="40" spans="1:2" x14ac:dyDescent="0.25">
      <c r="A40">
        <v>1988</v>
      </c>
      <c r="B40" s="2">
        <v>5086939.6830000002</v>
      </c>
    </row>
    <row r="41" spans="1:2" x14ac:dyDescent="0.25">
      <c r="A41">
        <v>1989</v>
      </c>
      <c r="B41" s="2">
        <v>5177648.2640000004</v>
      </c>
    </row>
    <row r="42" spans="1:2" x14ac:dyDescent="0.25">
      <c r="A42">
        <v>1990</v>
      </c>
      <c r="B42" s="2">
        <v>5269760.352</v>
      </c>
    </row>
    <row r="43" spans="1:2" x14ac:dyDescent="0.25">
      <c r="A43">
        <v>1991</v>
      </c>
      <c r="B43" s="2">
        <v>5362591.3720000004</v>
      </c>
    </row>
    <row r="44" spans="1:2" x14ac:dyDescent="0.25">
      <c r="A44">
        <v>1992</v>
      </c>
      <c r="B44" s="2">
        <v>5449900.3629999999</v>
      </c>
    </row>
    <row r="45" spans="1:2" x14ac:dyDescent="0.25">
      <c r="A45">
        <v>1993</v>
      </c>
      <c r="B45" s="2">
        <v>5535471.8219999997</v>
      </c>
    </row>
    <row r="46" spans="1:2" x14ac:dyDescent="0.25">
      <c r="A46">
        <v>1994</v>
      </c>
      <c r="B46" s="2">
        <v>5619395.2240000004</v>
      </c>
    </row>
    <row r="47" spans="1:2" x14ac:dyDescent="0.25">
      <c r="A47">
        <v>1995</v>
      </c>
      <c r="B47" s="2">
        <v>5702060.7620000001</v>
      </c>
    </row>
    <row r="48" spans="1:2" x14ac:dyDescent="0.25">
      <c r="A48">
        <v>1996</v>
      </c>
      <c r="B48" s="2">
        <v>5784378.1459999997</v>
      </c>
    </row>
    <row r="49" spans="1:2" x14ac:dyDescent="0.25">
      <c r="A49">
        <v>1997</v>
      </c>
      <c r="B49" s="2">
        <v>5865912.4500000002</v>
      </c>
    </row>
    <row r="50" spans="1:2" x14ac:dyDescent="0.25">
      <c r="A50">
        <v>1998</v>
      </c>
      <c r="B50" s="2">
        <v>5947050.0719999997</v>
      </c>
    </row>
    <row r="51" spans="1:2" x14ac:dyDescent="0.25">
      <c r="A51">
        <v>1999</v>
      </c>
      <c r="B51" s="2">
        <v>6027574.8880000003</v>
      </c>
    </row>
    <row r="52" spans="1:2" x14ac:dyDescent="0.25">
      <c r="A52">
        <v>2000</v>
      </c>
      <c r="B52" s="2">
        <v>6107942.0279999999</v>
      </c>
    </row>
    <row r="53" spans="1:2" x14ac:dyDescent="0.25">
      <c r="A53">
        <v>2001</v>
      </c>
      <c r="B53" s="2">
        <v>6189855.9220000003</v>
      </c>
    </row>
    <row r="54" spans="1:2" x14ac:dyDescent="0.25">
      <c r="A54">
        <v>2002</v>
      </c>
      <c r="B54" s="2">
        <v>6271638.0429999996</v>
      </c>
    </row>
    <row r="55" spans="1:2" x14ac:dyDescent="0.25">
      <c r="A55">
        <v>2003</v>
      </c>
      <c r="B55" s="2">
        <v>6353176.6770000001</v>
      </c>
    </row>
    <row r="56" spans="1:2" x14ac:dyDescent="0.25">
      <c r="A56">
        <v>2004</v>
      </c>
      <c r="B56" s="2">
        <v>6434620.0530000003</v>
      </c>
    </row>
    <row r="57" spans="1:2" x14ac:dyDescent="0.25">
      <c r="A57">
        <v>2005</v>
      </c>
      <c r="B57" s="2">
        <v>6516882.9029999999</v>
      </c>
    </row>
    <row r="58" spans="1:2" x14ac:dyDescent="0.25">
      <c r="A58">
        <v>2006</v>
      </c>
      <c r="B58" s="2">
        <v>6599469.335</v>
      </c>
    </row>
    <row r="59" spans="1:2" x14ac:dyDescent="0.25">
      <c r="A59">
        <v>2007</v>
      </c>
      <c r="B59" s="2">
        <v>6683363.1009999998</v>
      </c>
    </row>
    <row r="60" spans="1:2" x14ac:dyDescent="0.25">
      <c r="A60">
        <v>2008</v>
      </c>
      <c r="B60" s="2">
        <v>6768533.9879999999</v>
      </c>
    </row>
    <row r="61" spans="1:2" x14ac:dyDescent="0.25">
      <c r="A61">
        <v>2009</v>
      </c>
      <c r="B61" s="2">
        <v>6854660.5559999999</v>
      </c>
    </row>
    <row r="62" spans="1:2" x14ac:dyDescent="0.25">
      <c r="A62">
        <v>2010</v>
      </c>
      <c r="B62" s="2">
        <v>6941951.2599999998</v>
      </c>
    </row>
    <row r="63" spans="1:2" x14ac:dyDescent="0.25">
      <c r="A63">
        <v>2011</v>
      </c>
      <c r="B63" s="2">
        <v>7029254.9500000002</v>
      </c>
    </row>
    <row r="64" spans="1:2" x14ac:dyDescent="0.25">
      <c r="A64">
        <v>2012</v>
      </c>
      <c r="B64" s="2">
        <v>7116995.9000000004</v>
      </c>
    </row>
    <row r="65" spans="1:3" x14ac:dyDescent="0.25">
      <c r="A65">
        <v>2013</v>
      </c>
      <c r="B65" s="2">
        <v>7206399.9419999998</v>
      </c>
    </row>
    <row r="66" spans="1:3" x14ac:dyDescent="0.25">
      <c r="A66">
        <v>2014</v>
      </c>
      <c r="B66" s="2">
        <v>7294786.7980000004</v>
      </c>
    </row>
    <row r="67" spans="1:3" x14ac:dyDescent="0.25">
      <c r="A67">
        <v>2015</v>
      </c>
      <c r="B67" s="2">
        <v>7383240.04</v>
      </c>
    </row>
    <row r="68" spans="1:3" x14ac:dyDescent="0.25">
      <c r="A68">
        <v>2016</v>
      </c>
      <c r="B68" s="2">
        <v>7469955.0329999998</v>
      </c>
    </row>
    <row r="69" spans="1:3" x14ac:dyDescent="0.25">
      <c r="A69">
        <v>2017</v>
      </c>
      <c r="B69" s="2">
        <v>7556993.443</v>
      </c>
    </row>
    <row r="70" spans="1:3" x14ac:dyDescent="0.25">
      <c r="A70">
        <v>2018</v>
      </c>
      <c r="B70" s="2">
        <v>7642651.3640000001</v>
      </c>
    </row>
    <row r="71" spans="1:3" x14ac:dyDescent="0.25">
      <c r="A71">
        <v>2019</v>
      </c>
      <c r="B71" s="2">
        <v>7724928.2920000004</v>
      </c>
    </row>
    <row r="72" spans="1:3" x14ac:dyDescent="0.25">
      <c r="A72">
        <v>2020</v>
      </c>
      <c r="B72" s="2">
        <v>7804973.773</v>
      </c>
    </row>
    <row r="73" spans="1:3" x14ac:dyDescent="0.25">
      <c r="A73">
        <v>2021</v>
      </c>
      <c r="B73" s="2">
        <v>7876931.9869999997</v>
      </c>
    </row>
    <row r="74" spans="1:3" x14ac:dyDescent="0.25">
      <c r="A74">
        <v>2022</v>
      </c>
      <c r="B74" s="2">
        <v>7941658.3159999996</v>
      </c>
      <c r="C74" s="1">
        <f t="shared" ref="C74:C105" si="0">+B74/$B$74</f>
        <v>1</v>
      </c>
    </row>
    <row r="75" spans="1:3" x14ac:dyDescent="0.25">
      <c r="A75">
        <v>2023</v>
      </c>
      <c r="B75" s="2">
        <v>8008551.9950000001</v>
      </c>
      <c r="C75" s="1">
        <f t="shared" si="0"/>
        <v>1.0084231373773951</v>
      </c>
    </row>
    <row r="76" spans="1:3" x14ac:dyDescent="0.25">
      <c r="A76">
        <v>2024</v>
      </c>
      <c r="B76" s="2">
        <v>8082070.9000000004</v>
      </c>
      <c r="C76" s="1">
        <f t="shared" si="0"/>
        <v>1.0176805118544463</v>
      </c>
    </row>
    <row r="77" spans="1:3" x14ac:dyDescent="0.25">
      <c r="A77">
        <v>2025</v>
      </c>
      <c r="B77" s="2">
        <v>8155601.0990000004</v>
      </c>
      <c r="C77" s="1">
        <f t="shared" si="0"/>
        <v>1.0269393084526153</v>
      </c>
    </row>
    <row r="78" spans="1:3" x14ac:dyDescent="0.25">
      <c r="A78">
        <v>2026</v>
      </c>
      <c r="B78" s="2">
        <v>8228375.807</v>
      </c>
      <c r="C78" s="1">
        <f t="shared" si="0"/>
        <v>1.0361029749192752</v>
      </c>
    </row>
    <row r="79" spans="1:3" x14ac:dyDescent="0.25">
      <c r="A79">
        <v>2027</v>
      </c>
      <c r="B79" s="2">
        <v>8300353.2120000003</v>
      </c>
      <c r="C79" s="1">
        <f t="shared" si="0"/>
        <v>1.0451662463590685</v>
      </c>
    </row>
    <row r="80" spans="1:3" x14ac:dyDescent="0.25">
      <c r="A80">
        <v>2028</v>
      </c>
      <c r="B80" s="2">
        <v>8371602.1299999999</v>
      </c>
      <c r="C80" s="1">
        <f t="shared" si="0"/>
        <v>1.0541377879647373</v>
      </c>
    </row>
    <row r="81" spans="1:3" x14ac:dyDescent="0.25">
      <c r="A81">
        <v>2029</v>
      </c>
      <c r="B81" s="2">
        <v>8442055.4529999997</v>
      </c>
      <c r="C81" s="1">
        <f t="shared" si="0"/>
        <v>1.0630091496119713</v>
      </c>
    </row>
    <row r="82" spans="1:3" x14ac:dyDescent="0.25">
      <c r="A82">
        <v>2030</v>
      </c>
      <c r="B82" s="2">
        <v>8511723.3289999999</v>
      </c>
      <c r="C82" s="1">
        <f t="shared" si="0"/>
        <v>1.0717816091195329</v>
      </c>
    </row>
    <row r="83" spans="1:3" x14ac:dyDescent="0.25">
      <c r="A83">
        <v>2031</v>
      </c>
      <c r="B83" s="2">
        <v>8580559.3239999991</v>
      </c>
      <c r="C83" s="1">
        <f t="shared" si="0"/>
        <v>1.0804493195977483</v>
      </c>
    </row>
    <row r="84" spans="1:3" x14ac:dyDescent="0.25">
      <c r="A84">
        <v>2032</v>
      </c>
      <c r="B84" s="2">
        <v>8648506.1649999991</v>
      </c>
      <c r="C84" s="1">
        <f t="shared" si="0"/>
        <v>1.0890050693286462</v>
      </c>
    </row>
    <row r="85" spans="1:3" x14ac:dyDescent="0.25">
      <c r="A85">
        <v>2033</v>
      </c>
      <c r="B85" s="2">
        <v>8715677.8019999992</v>
      </c>
      <c r="C85" s="1">
        <f t="shared" si="0"/>
        <v>1.0974632067008712</v>
      </c>
    </row>
    <row r="86" spans="1:3" x14ac:dyDescent="0.25">
      <c r="A86">
        <v>2034</v>
      </c>
      <c r="B86" s="2">
        <v>8781919.2809999995</v>
      </c>
      <c r="C86" s="1">
        <f t="shared" si="0"/>
        <v>1.1058042201723954</v>
      </c>
    </row>
    <row r="87" spans="1:3" x14ac:dyDescent="0.25">
      <c r="A87">
        <v>2035</v>
      </c>
      <c r="B87" s="2">
        <v>8847231.0610000007</v>
      </c>
      <c r="C87" s="1">
        <f t="shared" si="0"/>
        <v>1.1140281675397128</v>
      </c>
    </row>
    <row r="88" spans="1:3" x14ac:dyDescent="0.25">
      <c r="A88">
        <v>2036</v>
      </c>
      <c r="B88" s="2">
        <v>8911563.7410000004</v>
      </c>
      <c r="C88" s="1">
        <f t="shared" si="0"/>
        <v>1.1221288283135953</v>
      </c>
    </row>
    <row r="89" spans="1:3" x14ac:dyDescent="0.25">
      <c r="A89">
        <v>2037</v>
      </c>
      <c r="B89" s="2">
        <v>8974849.6630000006</v>
      </c>
      <c r="C89" s="1">
        <f t="shared" si="0"/>
        <v>1.1300976831146763</v>
      </c>
    </row>
    <row r="90" spans="1:3" x14ac:dyDescent="0.25">
      <c r="A90">
        <v>2038</v>
      </c>
      <c r="B90" s="2">
        <v>9037203.0759999994</v>
      </c>
      <c r="C90" s="1">
        <f t="shared" si="0"/>
        <v>1.1379491179811669</v>
      </c>
    </row>
    <row r="91" spans="1:3" x14ac:dyDescent="0.25">
      <c r="A91">
        <v>2039</v>
      </c>
      <c r="B91" s="2">
        <v>9098574.977</v>
      </c>
      <c r="C91" s="1">
        <f t="shared" si="0"/>
        <v>1.1456769625393186</v>
      </c>
    </row>
    <row r="92" spans="1:3" x14ac:dyDescent="0.25">
      <c r="A92">
        <v>2040</v>
      </c>
      <c r="B92" s="2">
        <v>9158747.4529999997</v>
      </c>
      <c r="C92" s="1">
        <f t="shared" si="0"/>
        <v>1.1532537775577603</v>
      </c>
    </row>
    <row r="93" spans="1:3" x14ac:dyDescent="0.25">
      <c r="A93">
        <v>2041</v>
      </c>
      <c r="B93" s="2">
        <v>9217753.5309999995</v>
      </c>
      <c r="C93" s="1">
        <f t="shared" si="0"/>
        <v>1.1606837217397104</v>
      </c>
    </row>
    <row r="94" spans="1:3" x14ac:dyDescent="0.25">
      <c r="A94">
        <v>2042</v>
      </c>
      <c r="B94" s="2">
        <v>9275593.0700000003</v>
      </c>
      <c r="C94" s="1">
        <f t="shared" si="0"/>
        <v>1.1679667773306908</v>
      </c>
    </row>
    <row r="95" spans="1:3" x14ac:dyDescent="0.25">
      <c r="A95">
        <v>2043</v>
      </c>
      <c r="B95" s="2">
        <v>9332200.6309999991</v>
      </c>
      <c r="C95" s="1">
        <f t="shared" si="0"/>
        <v>1.1750947043640096</v>
      </c>
    </row>
    <row r="96" spans="1:3" x14ac:dyDescent="0.25">
      <c r="A96">
        <v>2044</v>
      </c>
      <c r="B96" s="2">
        <v>9387472.2100000009</v>
      </c>
      <c r="C96" s="1">
        <f t="shared" si="0"/>
        <v>1.182054406834292</v>
      </c>
    </row>
    <row r="97" spans="1:3" x14ac:dyDescent="0.25">
      <c r="A97">
        <v>2045</v>
      </c>
      <c r="B97" s="2">
        <v>9441344.6370000001</v>
      </c>
      <c r="C97" s="1">
        <f t="shared" si="0"/>
        <v>1.1888379304834349</v>
      </c>
    </row>
    <row r="98" spans="1:3" x14ac:dyDescent="0.25">
      <c r="A98">
        <v>2046</v>
      </c>
      <c r="B98" s="2">
        <v>9493742.5120000001</v>
      </c>
      <c r="C98" s="1">
        <f t="shared" si="0"/>
        <v>1.1954357810727048</v>
      </c>
    </row>
    <row r="99" spans="1:3" x14ac:dyDescent="0.25">
      <c r="A99">
        <v>2047</v>
      </c>
      <c r="B99" s="2">
        <v>9544639.0950000007</v>
      </c>
      <c r="C99" s="1">
        <f t="shared" si="0"/>
        <v>1.2018445915471443</v>
      </c>
    </row>
    <row r="100" spans="1:3" x14ac:dyDescent="0.25">
      <c r="A100">
        <v>2048</v>
      </c>
      <c r="B100" s="2">
        <v>9593956.6779999994</v>
      </c>
      <c r="C100" s="1">
        <f t="shared" si="0"/>
        <v>1.2080545770486155</v>
      </c>
    </row>
    <row r="101" spans="1:3" x14ac:dyDescent="0.25">
      <c r="A101">
        <v>2049</v>
      </c>
      <c r="B101" s="2">
        <v>9641592.2620000001</v>
      </c>
      <c r="C101" s="1">
        <f t="shared" si="0"/>
        <v>1.21405276811962</v>
      </c>
    </row>
    <row r="102" spans="1:3" x14ac:dyDescent="0.25">
      <c r="A102">
        <v>2050</v>
      </c>
      <c r="B102" s="2">
        <v>9687440.0289999992</v>
      </c>
      <c r="C102" s="1">
        <f t="shared" si="0"/>
        <v>1.2198258403390116</v>
      </c>
    </row>
    <row r="103" spans="1:3" x14ac:dyDescent="0.25">
      <c r="A103">
        <v>2051</v>
      </c>
      <c r="B103" s="2">
        <v>9731543.4920000006</v>
      </c>
      <c r="C103" s="1">
        <f t="shared" si="0"/>
        <v>1.2253792727891519</v>
      </c>
    </row>
    <row r="104" spans="1:3" x14ac:dyDescent="0.25">
      <c r="A104">
        <v>2052</v>
      </c>
      <c r="B104" s="2">
        <v>9773770.3389999997</v>
      </c>
      <c r="C104" s="1">
        <f t="shared" si="0"/>
        <v>1.2306964049698359</v>
      </c>
    </row>
    <row r="105" spans="1:3" x14ac:dyDescent="0.25">
      <c r="A105">
        <v>2053</v>
      </c>
      <c r="B105" s="2">
        <v>9814433.7469999995</v>
      </c>
      <c r="C105" s="1">
        <f t="shared" si="0"/>
        <v>1.235816671591994</v>
      </c>
    </row>
    <row r="106" spans="1:3" x14ac:dyDescent="0.25">
      <c r="A106">
        <v>2054</v>
      </c>
      <c r="B106" s="2">
        <v>9853288.6349999998</v>
      </c>
      <c r="C106" s="1">
        <f t="shared" ref="C106:C137" si="1">+B106/$B$74</f>
        <v>1.2407092124762724</v>
      </c>
    </row>
    <row r="107" spans="1:3" x14ac:dyDescent="0.25">
      <c r="A107">
        <v>2055</v>
      </c>
      <c r="B107" s="2">
        <v>9890512.5690000001</v>
      </c>
      <c r="C107" s="1">
        <f t="shared" si="1"/>
        <v>1.2453963864289728</v>
      </c>
    </row>
    <row r="108" spans="1:3" x14ac:dyDescent="0.25">
      <c r="A108">
        <v>2056</v>
      </c>
      <c r="B108" s="2">
        <v>9926097.1689999998</v>
      </c>
      <c r="C108" s="1">
        <f t="shared" si="1"/>
        <v>1.2498771382548612</v>
      </c>
    </row>
    <row r="109" spans="1:3" x14ac:dyDescent="0.25">
      <c r="A109">
        <v>2057</v>
      </c>
      <c r="B109" s="2">
        <v>9960149.3560000006</v>
      </c>
      <c r="C109" s="1">
        <f t="shared" si="1"/>
        <v>1.2541649312629533</v>
      </c>
    </row>
    <row r="110" spans="1:3" x14ac:dyDescent="0.25">
      <c r="A110">
        <v>2058</v>
      </c>
      <c r="B110" s="2">
        <v>9992730.9450000003</v>
      </c>
      <c r="C110" s="1">
        <f t="shared" si="1"/>
        <v>1.2582675490920732</v>
      </c>
    </row>
    <row r="111" spans="1:3" x14ac:dyDescent="0.25">
      <c r="A111">
        <v>2059</v>
      </c>
      <c r="B111" s="2">
        <v>10023889.276000001</v>
      </c>
      <c r="C111" s="1">
        <f t="shared" si="1"/>
        <v>1.2621909527138615</v>
      </c>
    </row>
    <row r="112" spans="1:3" x14ac:dyDescent="0.25">
      <c r="A112">
        <v>2060</v>
      </c>
      <c r="B112" s="2">
        <v>10053522.446</v>
      </c>
      <c r="C112" s="1">
        <f t="shared" si="1"/>
        <v>1.2659223106772604</v>
      </c>
    </row>
    <row r="113" spans="1:3" x14ac:dyDescent="0.25">
      <c r="A113">
        <v>2061</v>
      </c>
      <c r="B113" s="2">
        <v>10081944.767000001</v>
      </c>
      <c r="C113" s="1">
        <f t="shared" si="1"/>
        <v>1.2695012006104547</v>
      </c>
    </row>
    <row r="114" spans="1:3" x14ac:dyDescent="0.25">
      <c r="A114">
        <v>2062</v>
      </c>
      <c r="B114" s="2">
        <v>10109201.361</v>
      </c>
      <c r="C114" s="1">
        <f t="shared" si="1"/>
        <v>1.2729333041983268</v>
      </c>
    </row>
    <row r="115" spans="1:3" x14ac:dyDescent="0.25">
      <c r="A115">
        <v>2063</v>
      </c>
      <c r="B115" s="2">
        <v>10135413.997</v>
      </c>
      <c r="C115" s="1">
        <f t="shared" si="1"/>
        <v>1.2762339543845971</v>
      </c>
    </row>
    <row r="116" spans="1:3" x14ac:dyDescent="0.25">
      <c r="A116">
        <v>2064</v>
      </c>
      <c r="B116" s="2">
        <v>10160484.233999999</v>
      </c>
      <c r="C116" s="1">
        <f t="shared" si="1"/>
        <v>1.2793907556473121</v>
      </c>
    </row>
    <row r="117" spans="1:3" x14ac:dyDescent="0.25">
      <c r="A117">
        <v>2065</v>
      </c>
      <c r="B117" s="2">
        <v>10184543.317</v>
      </c>
      <c r="C117" s="1">
        <f t="shared" si="1"/>
        <v>1.282420234131866</v>
      </c>
    </row>
    <row r="118" spans="1:3" x14ac:dyDescent="0.25">
      <c r="A118">
        <v>2066</v>
      </c>
      <c r="B118" s="2">
        <v>10207386.482999999</v>
      </c>
      <c r="C118" s="1">
        <f t="shared" si="1"/>
        <v>1.2852966064323434</v>
      </c>
    </row>
    <row r="119" spans="1:3" x14ac:dyDescent="0.25">
      <c r="A119">
        <v>2067</v>
      </c>
      <c r="B119" s="2">
        <v>10229159.550000001</v>
      </c>
      <c r="C119" s="1">
        <f t="shared" si="1"/>
        <v>1.2880382337013152</v>
      </c>
    </row>
    <row r="120" spans="1:3" x14ac:dyDescent="0.25">
      <c r="A120">
        <v>2068</v>
      </c>
      <c r="B120" s="2">
        <v>10250008.009</v>
      </c>
      <c r="C120" s="1">
        <f t="shared" si="1"/>
        <v>1.2906634359160711</v>
      </c>
    </row>
    <row r="121" spans="1:3" x14ac:dyDescent="0.25">
      <c r="A121">
        <v>2069</v>
      </c>
      <c r="B121" s="2">
        <v>10269737.973999999</v>
      </c>
      <c r="C121" s="1">
        <f t="shared" si="1"/>
        <v>1.2931477992838896</v>
      </c>
    </row>
    <row r="122" spans="1:3" x14ac:dyDescent="0.25">
      <c r="A122">
        <v>2070</v>
      </c>
      <c r="B122" s="2">
        <v>10288411.766000001</v>
      </c>
      <c r="C122" s="1">
        <f t="shared" si="1"/>
        <v>1.2954991711582473</v>
      </c>
    </row>
    <row r="123" spans="1:3" x14ac:dyDescent="0.25">
      <c r="A123">
        <v>2071</v>
      </c>
      <c r="B123" s="2">
        <v>10305921.655999999</v>
      </c>
      <c r="C123" s="1">
        <f t="shared" si="1"/>
        <v>1.2977039864881541</v>
      </c>
    </row>
    <row r="124" spans="1:3" x14ac:dyDescent="0.25">
      <c r="A124">
        <v>2072</v>
      </c>
      <c r="B124" s="2">
        <v>10322362.949999999</v>
      </c>
      <c r="C124" s="1">
        <f t="shared" si="1"/>
        <v>1.2997742460417381</v>
      </c>
    </row>
    <row r="125" spans="1:3" x14ac:dyDescent="0.25">
      <c r="A125">
        <v>2073</v>
      </c>
      <c r="B125" s="2">
        <v>10337756.759</v>
      </c>
      <c r="C125" s="1">
        <f t="shared" si="1"/>
        <v>1.3017126080799268</v>
      </c>
    </row>
    <row r="126" spans="1:3" x14ac:dyDescent="0.25">
      <c r="A126">
        <v>2074</v>
      </c>
      <c r="B126" s="2">
        <v>10352026.226</v>
      </c>
      <c r="C126" s="1">
        <f t="shared" si="1"/>
        <v>1.3035093949010434</v>
      </c>
    </row>
    <row r="127" spans="1:3" x14ac:dyDescent="0.25">
      <c r="A127">
        <v>2075</v>
      </c>
      <c r="B127" s="2">
        <v>10365079.300000001</v>
      </c>
      <c r="C127" s="1">
        <f t="shared" si="1"/>
        <v>1.3051530156009801</v>
      </c>
    </row>
    <row r="128" spans="1:3" x14ac:dyDescent="0.25">
      <c r="A128">
        <v>2076</v>
      </c>
      <c r="B128" s="2">
        <v>10376909.096999999</v>
      </c>
      <c r="C128" s="1">
        <f t="shared" si="1"/>
        <v>1.3066426033582581</v>
      </c>
    </row>
    <row r="129" spans="1:3" x14ac:dyDescent="0.25">
      <c r="A129">
        <v>2077</v>
      </c>
      <c r="B129" s="2">
        <v>10387451.696</v>
      </c>
      <c r="C129" s="1">
        <f t="shared" si="1"/>
        <v>1.3079701093501441</v>
      </c>
    </row>
    <row r="130" spans="1:3" x14ac:dyDescent="0.25">
      <c r="A130">
        <v>2078</v>
      </c>
      <c r="B130" s="2">
        <v>10396712.302999999</v>
      </c>
      <c r="C130" s="1">
        <f t="shared" si="1"/>
        <v>1.3091361891072322</v>
      </c>
    </row>
    <row r="131" spans="1:3" x14ac:dyDescent="0.25">
      <c r="A131">
        <v>2079</v>
      </c>
      <c r="B131" s="2">
        <v>10404787.203</v>
      </c>
      <c r="C131" s="1">
        <f t="shared" si="1"/>
        <v>1.3101529666716525</v>
      </c>
    </row>
    <row r="132" spans="1:3" x14ac:dyDescent="0.25">
      <c r="A132">
        <v>2080</v>
      </c>
      <c r="B132" s="2">
        <v>10411746.641000001</v>
      </c>
      <c r="C132" s="1">
        <f t="shared" si="1"/>
        <v>1.3110292871733769</v>
      </c>
    </row>
    <row r="133" spans="1:3" x14ac:dyDescent="0.25">
      <c r="A133">
        <v>2081</v>
      </c>
      <c r="B133" s="2">
        <v>10417527.736</v>
      </c>
      <c r="C133" s="1">
        <f t="shared" si="1"/>
        <v>1.311757232744688</v>
      </c>
    </row>
    <row r="134" spans="1:3" x14ac:dyDescent="0.25">
      <c r="A134">
        <v>2082</v>
      </c>
      <c r="B134" s="2">
        <v>10422175.242000001</v>
      </c>
      <c r="C134" s="1">
        <f t="shared" si="1"/>
        <v>1.3123424387325406</v>
      </c>
    </row>
    <row r="135" spans="1:3" x14ac:dyDescent="0.25">
      <c r="A135">
        <v>2083</v>
      </c>
      <c r="B135" s="2">
        <v>10425870.549000001</v>
      </c>
      <c r="C135" s="1">
        <f t="shared" si="1"/>
        <v>1.3128077454547593</v>
      </c>
    </row>
    <row r="136" spans="1:3" x14ac:dyDescent="0.25">
      <c r="A136">
        <v>2084</v>
      </c>
      <c r="B136" s="2">
        <v>10428582.251</v>
      </c>
      <c r="C136" s="1">
        <f t="shared" si="1"/>
        <v>1.313149198321667</v>
      </c>
    </row>
    <row r="137" spans="1:3" x14ac:dyDescent="0.25">
      <c r="A137">
        <v>2085</v>
      </c>
      <c r="B137" s="2">
        <v>10430312.539000001</v>
      </c>
      <c r="C137" s="1">
        <f t="shared" si="1"/>
        <v>1.3133670732202276</v>
      </c>
    </row>
    <row r="138" spans="1:3" x14ac:dyDescent="0.25">
      <c r="A138">
        <v>2086</v>
      </c>
      <c r="B138" s="2">
        <v>10431045.663000001</v>
      </c>
      <c r="C138" s="1">
        <f t="shared" ref="C138:C152" si="2">+B138/$B$74</f>
        <v>1.3134593869374425</v>
      </c>
    </row>
    <row r="139" spans="1:3" x14ac:dyDescent="0.25">
      <c r="A139">
        <v>2087</v>
      </c>
      <c r="B139" s="2">
        <v>10430806.898</v>
      </c>
      <c r="C139" s="1">
        <f t="shared" si="2"/>
        <v>1.3134293220579802</v>
      </c>
    </row>
    <row r="140" spans="1:3" x14ac:dyDescent="0.25">
      <c r="A140">
        <v>2088</v>
      </c>
      <c r="B140" s="2">
        <v>10429728.348999999</v>
      </c>
      <c r="C140" s="1">
        <f t="shared" si="2"/>
        <v>1.3132935130169607</v>
      </c>
    </row>
    <row r="141" spans="1:3" x14ac:dyDescent="0.25">
      <c r="A141">
        <v>2089</v>
      </c>
      <c r="B141" s="2">
        <v>10427932.903999999</v>
      </c>
      <c r="C141" s="1">
        <f t="shared" si="2"/>
        <v>1.3130674336606651</v>
      </c>
    </row>
    <row r="142" spans="1:3" x14ac:dyDescent="0.25">
      <c r="A142">
        <v>2090</v>
      </c>
      <c r="B142" s="2">
        <v>10425269.389</v>
      </c>
      <c r="C142" s="1">
        <f t="shared" si="2"/>
        <v>1.3127320484181859</v>
      </c>
    </row>
    <row r="143" spans="1:3" x14ac:dyDescent="0.25">
      <c r="A143">
        <v>2091</v>
      </c>
      <c r="B143" s="2">
        <v>10421812.683</v>
      </c>
      <c r="C143" s="1">
        <f t="shared" si="2"/>
        <v>1.3122967859248305</v>
      </c>
    </row>
    <row r="144" spans="1:3" x14ac:dyDescent="0.25">
      <c r="A144">
        <v>2092</v>
      </c>
      <c r="B144" s="2">
        <v>10417481.581</v>
      </c>
      <c r="C144" s="1">
        <f t="shared" si="2"/>
        <v>1.3117514209862162</v>
      </c>
    </row>
    <row r="145" spans="1:3" x14ac:dyDescent="0.25">
      <c r="A145">
        <v>2093</v>
      </c>
      <c r="B145" s="2">
        <v>10412438.077</v>
      </c>
      <c r="C145" s="1">
        <f t="shared" si="2"/>
        <v>1.3111163516091013</v>
      </c>
    </row>
    <row r="146" spans="1:3" x14ac:dyDescent="0.25">
      <c r="A146">
        <v>2094</v>
      </c>
      <c r="B146" s="2">
        <v>10406544.1</v>
      </c>
      <c r="C146" s="1">
        <f t="shared" si="2"/>
        <v>1.3103741921298746</v>
      </c>
    </row>
    <row r="147" spans="1:3" x14ac:dyDescent="0.25">
      <c r="A147">
        <v>2095</v>
      </c>
      <c r="B147" s="2">
        <v>10400000.198999999</v>
      </c>
      <c r="C147" s="1">
        <f t="shared" si="2"/>
        <v>1.309550195334795</v>
      </c>
    </row>
    <row r="148" spans="1:3" x14ac:dyDescent="0.25">
      <c r="A148">
        <v>2096</v>
      </c>
      <c r="B148" s="2">
        <v>10392611.49</v>
      </c>
      <c r="C148" s="1">
        <f t="shared" si="2"/>
        <v>1.3086198217646916</v>
      </c>
    </row>
    <row r="149" spans="1:3" x14ac:dyDescent="0.25">
      <c r="A149">
        <v>2097</v>
      </c>
      <c r="B149" s="2">
        <v>10384422.809</v>
      </c>
      <c r="C149" s="1">
        <f t="shared" si="2"/>
        <v>1.3075887170918172</v>
      </c>
    </row>
    <row r="150" spans="1:3" x14ac:dyDescent="0.25">
      <c r="A150">
        <v>2098</v>
      </c>
      <c r="B150" s="2">
        <v>10375354.086999999</v>
      </c>
      <c r="C150" s="1">
        <f t="shared" si="2"/>
        <v>1.3064467991649618</v>
      </c>
    </row>
    <row r="151" spans="1:3" x14ac:dyDescent="0.25">
      <c r="A151">
        <v>2099</v>
      </c>
      <c r="B151" s="2">
        <v>10365536.306</v>
      </c>
      <c r="C151" s="1">
        <f t="shared" si="2"/>
        <v>1.3052105610130105</v>
      </c>
    </row>
    <row r="152" spans="1:3" x14ac:dyDescent="0.25">
      <c r="A152">
        <v>2100</v>
      </c>
      <c r="B152" s="2">
        <v>10355002.416999999</v>
      </c>
      <c r="C152" s="1">
        <f t="shared" si="2"/>
        <v>1.3038841517693922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3CF7-70F0-44D3-843F-1B579F95C183}">
  <dimension ref="A1:V64"/>
  <sheetViews>
    <sheetView tabSelected="1" workbookViewId="0">
      <selection activeCell="C12" sqref="C12"/>
    </sheetView>
  </sheetViews>
  <sheetFormatPr defaultRowHeight="15" x14ac:dyDescent="0.25"/>
  <cols>
    <col min="1" max="1" width="10.7109375" bestFit="1" customWidth="1"/>
    <col min="2" max="2" width="18.42578125" bestFit="1" customWidth="1"/>
    <col min="3" max="3" width="22.28515625" bestFit="1" customWidth="1"/>
    <col min="4" max="4" width="9.7109375" customWidth="1"/>
    <col min="5" max="5" width="10.140625" bestFit="1" customWidth="1"/>
    <col min="6" max="6" width="12.85546875" bestFit="1" customWidth="1"/>
    <col min="7" max="7" width="27.42578125" bestFit="1" customWidth="1"/>
    <col min="8" max="8" width="26" customWidth="1"/>
    <col min="9" max="9" width="7.28515625" bestFit="1" customWidth="1"/>
    <col min="12" max="12" width="12.7109375" bestFit="1" customWidth="1"/>
    <col min="13" max="13" width="29.42578125" customWidth="1"/>
  </cols>
  <sheetData>
    <row r="1" spans="1:12" x14ac:dyDescent="0.25">
      <c r="A1" s="4" t="s">
        <v>3</v>
      </c>
      <c r="B1" s="4" t="s">
        <v>4</v>
      </c>
      <c r="C1" s="4" t="s">
        <v>6</v>
      </c>
      <c r="D1" s="4" t="s">
        <v>13</v>
      </c>
      <c r="E1" s="4" t="s">
        <v>10</v>
      </c>
      <c r="F1" s="4" t="s">
        <v>7</v>
      </c>
      <c r="G1" s="4" t="s">
        <v>0</v>
      </c>
      <c r="H1" s="4" t="s">
        <v>1</v>
      </c>
      <c r="I1" s="4" t="s">
        <v>8</v>
      </c>
      <c r="J1" s="3" t="s">
        <v>12</v>
      </c>
      <c r="L1" s="3" t="s">
        <v>117</v>
      </c>
    </row>
    <row r="2" spans="1:12" x14ac:dyDescent="0.25">
      <c r="A2" t="s">
        <v>9</v>
      </c>
      <c r="B2" t="s">
        <v>35</v>
      </c>
      <c r="C2" t="s">
        <v>29</v>
      </c>
      <c r="D2">
        <v>2018</v>
      </c>
      <c r="E2" s="5">
        <v>0.56999999999999995</v>
      </c>
      <c r="G2" t="s">
        <v>2</v>
      </c>
      <c r="H2" t="s">
        <v>28</v>
      </c>
      <c r="I2">
        <v>3</v>
      </c>
      <c r="L2" s="2">
        <f>+E2*$E$12</f>
        <v>27929.999999999996</v>
      </c>
    </row>
    <row r="3" spans="1:12" x14ac:dyDescent="0.25">
      <c r="A3" t="s">
        <v>9</v>
      </c>
      <c r="B3" t="s">
        <v>35</v>
      </c>
      <c r="C3" t="s">
        <v>30</v>
      </c>
      <c r="D3">
        <v>2018</v>
      </c>
      <c r="E3" s="5">
        <v>0.22</v>
      </c>
      <c r="G3" t="s">
        <v>2</v>
      </c>
      <c r="H3" t="s">
        <v>28</v>
      </c>
      <c r="I3">
        <v>3</v>
      </c>
      <c r="L3" s="2">
        <f t="shared" ref="L3:L9" si="0">+E3*$E$12</f>
        <v>10780</v>
      </c>
    </row>
    <row r="4" spans="1:12" x14ac:dyDescent="0.25">
      <c r="A4" t="s">
        <v>9</v>
      </c>
      <c r="B4" t="s">
        <v>35</v>
      </c>
      <c r="C4" t="s">
        <v>31</v>
      </c>
      <c r="D4">
        <v>2018</v>
      </c>
      <c r="E4" s="5">
        <v>0.06</v>
      </c>
      <c r="G4" t="s">
        <v>2</v>
      </c>
      <c r="H4" t="s">
        <v>28</v>
      </c>
      <c r="I4">
        <v>3</v>
      </c>
      <c r="L4" s="2">
        <f t="shared" si="0"/>
        <v>2940</v>
      </c>
    </row>
    <row r="5" spans="1:12" x14ac:dyDescent="0.25">
      <c r="A5" t="s">
        <v>9</v>
      </c>
      <c r="B5" t="s">
        <v>35</v>
      </c>
      <c r="C5" t="s">
        <v>32</v>
      </c>
      <c r="D5">
        <v>2018</v>
      </c>
      <c r="E5" s="5">
        <v>0.04</v>
      </c>
      <c r="G5" t="s">
        <v>2</v>
      </c>
      <c r="H5" t="s">
        <v>28</v>
      </c>
      <c r="I5">
        <v>3</v>
      </c>
      <c r="L5" s="2">
        <f t="shared" si="0"/>
        <v>1960</v>
      </c>
    </row>
    <row r="6" spans="1:12" x14ac:dyDescent="0.25">
      <c r="A6" t="s">
        <v>9</v>
      </c>
      <c r="B6" t="s">
        <v>35</v>
      </c>
      <c r="C6" t="s">
        <v>40</v>
      </c>
      <c r="D6">
        <v>2018</v>
      </c>
      <c r="E6" s="5">
        <v>0.03</v>
      </c>
      <c r="G6" t="s">
        <v>2</v>
      </c>
      <c r="H6" s="6" t="s">
        <v>28</v>
      </c>
      <c r="I6">
        <v>3</v>
      </c>
      <c r="L6" s="2">
        <f t="shared" si="0"/>
        <v>1470</v>
      </c>
    </row>
    <row r="7" spans="1:12" x14ac:dyDescent="0.25">
      <c r="A7" t="s">
        <v>9</v>
      </c>
      <c r="B7" t="s">
        <v>35</v>
      </c>
      <c r="C7" t="s">
        <v>41</v>
      </c>
      <c r="D7">
        <v>2018</v>
      </c>
      <c r="E7" s="5">
        <v>0.02</v>
      </c>
      <c r="G7" t="s">
        <v>2</v>
      </c>
      <c r="H7" t="s">
        <v>28</v>
      </c>
      <c r="I7">
        <v>3</v>
      </c>
      <c r="L7" s="2">
        <f t="shared" si="0"/>
        <v>980</v>
      </c>
    </row>
    <row r="8" spans="1:12" x14ac:dyDescent="0.25">
      <c r="A8" t="s">
        <v>9</v>
      </c>
      <c r="B8" t="s">
        <v>35</v>
      </c>
      <c r="C8" t="s">
        <v>42</v>
      </c>
      <c r="D8">
        <v>2018</v>
      </c>
      <c r="E8" s="5">
        <v>0.06</v>
      </c>
      <c r="G8" t="s">
        <v>2</v>
      </c>
      <c r="H8" t="s">
        <v>28</v>
      </c>
      <c r="I8">
        <v>3</v>
      </c>
      <c r="L8" s="2">
        <f t="shared" si="0"/>
        <v>2940</v>
      </c>
    </row>
    <row r="9" spans="1:12" x14ac:dyDescent="0.25">
      <c r="A9" t="s">
        <v>9</v>
      </c>
      <c r="B9" t="s">
        <v>35</v>
      </c>
      <c r="C9" t="s">
        <v>33</v>
      </c>
      <c r="D9">
        <v>2018</v>
      </c>
      <c r="E9" s="5">
        <f>0.25*E2</f>
        <v>0.14249999999999999</v>
      </c>
      <c r="G9" t="s">
        <v>2</v>
      </c>
      <c r="H9" t="s">
        <v>28</v>
      </c>
      <c r="I9">
        <v>3</v>
      </c>
      <c r="J9" t="s">
        <v>34</v>
      </c>
      <c r="L9" s="2">
        <f t="shared" si="0"/>
        <v>6982.4999999999991</v>
      </c>
    </row>
    <row r="10" spans="1:12" x14ac:dyDescent="0.25">
      <c r="A10" t="s">
        <v>9</v>
      </c>
      <c r="B10" t="s">
        <v>5</v>
      </c>
      <c r="C10" t="s">
        <v>29</v>
      </c>
      <c r="D10">
        <v>2018</v>
      </c>
      <c r="E10" s="2">
        <v>158</v>
      </c>
      <c r="F10" t="s">
        <v>36</v>
      </c>
      <c r="G10" t="s">
        <v>2</v>
      </c>
      <c r="H10" t="s">
        <v>28</v>
      </c>
      <c r="I10">
        <v>3</v>
      </c>
    </row>
    <row r="11" spans="1:12" x14ac:dyDescent="0.25">
      <c r="A11" t="s">
        <v>9</v>
      </c>
      <c r="B11" t="s">
        <v>11</v>
      </c>
      <c r="C11" t="s">
        <v>38</v>
      </c>
      <c r="D11">
        <v>2018</v>
      </c>
      <c r="E11" s="2">
        <v>95000</v>
      </c>
      <c r="F11" t="s">
        <v>39</v>
      </c>
      <c r="G11" t="s">
        <v>2</v>
      </c>
      <c r="H11" t="s">
        <v>28</v>
      </c>
      <c r="I11">
        <v>4</v>
      </c>
      <c r="J11" t="s">
        <v>37</v>
      </c>
    </row>
    <row r="12" spans="1:12" x14ac:dyDescent="0.25">
      <c r="A12" t="s">
        <v>9</v>
      </c>
      <c r="B12" t="s">
        <v>5</v>
      </c>
      <c r="C12" t="s">
        <v>38</v>
      </c>
      <c r="D12">
        <v>2018</v>
      </c>
      <c r="E12" s="2">
        <v>49000</v>
      </c>
      <c r="F12" t="s">
        <v>39</v>
      </c>
      <c r="G12" t="s">
        <v>2</v>
      </c>
      <c r="H12" t="s">
        <v>28</v>
      </c>
      <c r="I12">
        <v>4</v>
      </c>
    </row>
    <row r="13" spans="1:12" x14ac:dyDescent="0.25">
      <c r="A13" t="s">
        <v>9</v>
      </c>
      <c r="B13" t="s">
        <v>46</v>
      </c>
      <c r="C13" t="s">
        <v>47</v>
      </c>
      <c r="D13">
        <v>2018</v>
      </c>
      <c r="E13" s="2">
        <v>229.13</v>
      </c>
      <c r="F13" t="s">
        <v>48</v>
      </c>
      <c r="G13" t="s">
        <v>15</v>
      </c>
      <c r="H13" t="s">
        <v>49</v>
      </c>
    </row>
    <row r="16" spans="1:12" x14ac:dyDescent="0.25">
      <c r="A16" s="3" t="s">
        <v>31</v>
      </c>
    </row>
    <row r="17" spans="1:9" x14ac:dyDescent="0.25">
      <c r="A17" s="6" t="s">
        <v>43</v>
      </c>
    </row>
    <row r="19" spans="1:9" x14ac:dyDescent="0.25">
      <c r="B19" t="s">
        <v>45</v>
      </c>
    </row>
    <row r="20" spans="1:9" x14ac:dyDescent="0.25">
      <c r="H20" t="s">
        <v>44</v>
      </c>
    </row>
    <row r="21" spans="1:9" x14ac:dyDescent="0.25">
      <c r="G21" t="s">
        <v>51</v>
      </c>
      <c r="H21" s="2">
        <f>+E4*E12</f>
        <v>2940</v>
      </c>
      <c r="I21" t="s">
        <v>39</v>
      </c>
    </row>
    <row r="41" spans="1:22" x14ac:dyDescent="0.25">
      <c r="A41" s="3" t="s">
        <v>50</v>
      </c>
    </row>
    <row r="43" spans="1:22" x14ac:dyDescent="0.25">
      <c r="A43" t="s">
        <v>62</v>
      </c>
    </row>
    <row r="44" spans="1:22" x14ac:dyDescent="0.25">
      <c r="A44" s="6" t="s">
        <v>63</v>
      </c>
      <c r="P44" t="s">
        <v>51</v>
      </c>
      <c r="Q44" s="2">
        <f>+E3*E12</f>
        <v>10780</v>
      </c>
      <c r="R44" s="10" t="s">
        <v>39</v>
      </c>
      <c r="T44" t="s">
        <v>52</v>
      </c>
      <c r="V44" t="s">
        <v>53</v>
      </c>
    </row>
    <row r="45" spans="1:22" ht="30" x14ac:dyDescent="0.25">
      <c r="A45" s="7" t="s">
        <v>16</v>
      </c>
      <c r="B45" s="6" t="s">
        <v>64</v>
      </c>
      <c r="P45" t="s">
        <v>14</v>
      </c>
      <c r="Q45" s="1">
        <f>+Q44/E13</f>
        <v>47.047527604416707</v>
      </c>
      <c r="R45" t="s">
        <v>54</v>
      </c>
    </row>
    <row r="47" spans="1:22" x14ac:dyDescent="0.25">
      <c r="B47" t="s">
        <v>74</v>
      </c>
      <c r="D47" t="s">
        <v>73</v>
      </c>
    </row>
    <row r="48" spans="1:22" x14ac:dyDescent="0.25">
      <c r="A48" t="s">
        <v>26</v>
      </c>
      <c r="B48" s="12" t="s">
        <v>47</v>
      </c>
      <c r="C48" s="12" t="s">
        <v>65</v>
      </c>
      <c r="D48" s="12" t="s">
        <v>75</v>
      </c>
      <c r="E48" s="12" t="s">
        <v>76</v>
      </c>
      <c r="F48" t="s">
        <v>72</v>
      </c>
      <c r="G48" t="s">
        <v>20</v>
      </c>
      <c r="O48" t="s">
        <v>56</v>
      </c>
    </row>
    <row r="49" spans="1:18" x14ac:dyDescent="0.25">
      <c r="A49" s="8" t="s">
        <v>17</v>
      </c>
      <c r="B49" s="9">
        <v>34703</v>
      </c>
      <c r="C49" s="9">
        <v>29745</v>
      </c>
      <c r="D49" s="2">
        <f>+B49/5.323</f>
        <v>6519.4439226000368</v>
      </c>
      <c r="E49" s="2">
        <f>+C49/5.323</f>
        <v>5588.0142776629718</v>
      </c>
      <c r="F49" s="2">
        <f t="shared" ref="F49:F57" si="1">+(B49+C49)/5.323</f>
        <v>12107.458200263009</v>
      </c>
      <c r="G49" s="14">
        <v>84</v>
      </c>
      <c r="O49" s="6" t="s">
        <v>55</v>
      </c>
    </row>
    <row r="50" spans="1:18" ht="30" x14ac:dyDescent="0.25">
      <c r="A50" s="8" t="s">
        <v>18</v>
      </c>
      <c r="B50" s="9">
        <v>37097</v>
      </c>
      <c r="C50" s="9">
        <v>31798</v>
      </c>
      <c r="D50" s="2">
        <f t="shared" ref="D50:D57" si="2">+B50/5.323</f>
        <v>6969.1903062182973</v>
      </c>
      <c r="E50" s="2">
        <f t="shared" ref="E50:E57" si="3">+C50/5.323</f>
        <v>5973.6990418936684</v>
      </c>
      <c r="F50" s="2">
        <f t="shared" si="1"/>
        <v>12942.889348111967</v>
      </c>
      <c r="G50" s="14">
        <v>81</v>
      </c>
      <c r="M50" s="13" t="s">
        <v>61</v>
      </c>
      <c r="O50" s="7" t="s">
        <v>16</v>
      </c>
    </row>
    <row r="51" spans="1:18" x14ac:dyDescent="0.25">
      <c r="A51" s="8" t="s">
        <v>19</v>
      </c>
      <c r="B51" s="9">
        <v>39657</v>
      </c>
      <c r="C51" s="9">
        <v>33992</v>
      </c>
      <c r="D51" s="2">
        <f t="shared" si="2"/>
        <v>7450.1221115912076</v>
      </c>
      <c r="E51" s="2">
        <f t="shared" si="3"/>
        <v>6385.8726282171701</v>
      </c>
      <c r="F51" s="2">
        <f t="shared" si="1"/>
        <v>13835.994739808377</v>
      </c>
      <c r="G51" s="14">
        <v>86</v>
      </c>
      <c r="R51" t="s">
        <v>60</v>
      </c>
    </row>
    <row r="52" spans="1:18" x14ac:dyDescent="0.25">
      <c r="A52" s="8" t="s">
        <v>66</v>
      </c>
      <c r="B52" s="9">
        <v>42393</v>
      </c>
      <c r="C52" s="9">
        <v>36337</v>
      </c>
      <c r="D52" s="2">
        <f t="shared" si="2"/>
        <v>7964.1179785835047</v>
      </c>
      <c r="E52" s="2">
        <f t="shared" si="3"/>
        <v>6826.413676498215</v>
      </c>
      <c r="F52" s="2">
        <f t="shared" si="1"/>
        <v>14790.531655081721</v>
      </c>
      <c r="G52" s="14">
        <v>89</v>
      </c>
      <c r="O52" t="s">
        <v>26</v>
      </c>
      <c r="P52" t="s">
        <v>57</v>
      </c>
      <c r="Q52" t="s">
        <v>58</v>
      </c>
      <c r="R52" t="s">
        <v>59</v>
      </c>
    </row>
    <row r="53" spans="1:18" x14ac:dyDescent="0.25">
      <c r="A53" s="8" t="s">
        <v>67</v>
      </c>
      <c r="B53" s="9">
        <v>45318</v>
      </c>
      <c r="C53" s="9">
        <v>38844</v>
      </c>
      <c r="D53" s="2">
        <f t="shared" si="2"/>
        <v>8513.6201390193492</v>
      </c>
      <c r="E53" s="2">
        <f t="shared" si="3"/>
        <v>7297.3886905880136</v>
      </c>
      <c r="F53" s="2">
        <f t="shared" si="1"/>
        <v>15811.008829607363</v>
      </c>
      <c r="G53" s="14">
        <v>90.917052319239687</v>
      </c>
      <c r="O53" s="12">
        <v>2014</v>
      </c>
      <c r="P53" s="9">
        <v>35.57</v>
      </c>
      <c r="Q53" s="2">
        <v>17.726282036000001</v>
      </c>
      <c r="R53" s="2">
        <v>320719</v>
      </c>
    </row>
    <row r="54" spans="1:18" x14ac:dyDescent="0.25">
      <c r="A54" s="8" t="s">
        <v>68</v>
      </c>
      <c r="B54" s="9">
        <v>48445</v>
      </c>
      <c r="C54" s="9">
        <v>41525</v>
      </c>
      <c r="D54" s="2">
        <f t="shared" si="2"/>
        <v>9101.0708247228995</v>
      </c>
      <c r="E54" s="2">
        <f t="shared" si="3"/>
        <v>7801.0520383242529</v>
      </c>
      <c r="F54" s="2">
        <f t="shared" si="1"/>
        <v>16902.122863047152</v>
      </c>
      <c r="G54" s="14">
        <v>93.099061574901441</v>
      </c>
      <c r="O54" s="12">
        <v>2015</v>
      </c>
      <c r="P54" s="9">
        <v>38.28</v>
      </c>
      <c r="Q54" s="2">
        <v>18.206020741</v>
      </c>
      <c r="R54" s="2">
        <v>323349</v>
      </c>
    </row>
    <row r="55" spans="1:18" x14ac:dyDescent="0.25">
      <c r="A55" s="8" t="s">
        <v>69</v>
      </c>
      <c r="B55" s="9">
        <v>51788</v>
      </c>
      <c r="C55" s="9">
        <v>44390</v>
      </c>
      <c r="D55" s="2">
        <f t="shared" si="2"/>
        <v>9729.1001315047906</v>
      </c>
      <c r="E55" s="2">
        <f t="shared" si="3"/>
        <v>8339.2823595716691</v>
      </c>
      <c r="F55" s="2">
        <f t="shared" si="1"/>
        <v>18068.38249107646</v>
      </c>
      <c r="G55" s="14">
        <v>95.333439052699077</v>
      </c>
      <c r="O55" s="12">
        <v>2016</v>
      </c>
      <c r="P55" s="9">
        <v>41.29</v>
      </c>
      <c r="Q55" s="2">
        <v>18.509601053000001</v>
      </c>
      <c r="R55" s="2">
        <v>325867</v>
      </c>
    </row>
    <row r="56" spans="1:18" x14ac:dyDescent="0.25">
      <c r="A56" s="8" t="s">
        <v>70</v>
      </c>
      <c r="B56" s="9">
        <v>63265</v>
      </c>
      <c r="C56" s="9">
        <v>54227</v>
      </c>
      <c r="D56" s="2">
        <f t="shared" si="2"/>
        <v>11885.215104264511</v>
      </c>
      <c r="E56" s="2">
        <f t="shared" si="3"/>
        <v>10187.30039451437</v>
      </c>
      <c r="F56" s="2">
        <f t="shared" si="1"/>
        <v>22072.515498778881</v>
      </c>
      <c r="G56" s="14">
        <v>102.36350073663795</v>
      </c>
      <c r="O56" s="12">
        <v>2017</v>
      </c>
      <c r="P56" s="9">
        <v>44.91</v>
      </c>
      <c r="Q56" s="2">
        <v>18.924571726</v>
      </c>
      <c r="R56" s="2">
        <v>328553</v>
      </c>
    </row>
    <row r="57" spans="1:18" x14ac:dyDescent="0.25">
      <c r="A57" s="8" t="s">
        <v>71</v>
      </c>
      <c r="B57" s="9">
        <v>72297</v>
      </c>
      <c r="C57" s="9">
        <v>61969</v>
      </c>
      <c r="D57" s="2">
        <f t="shared" si="2"/>
        <v>13582.002630095809</v>
      </c>
      <c r="E57" s="2">
        <f t="shared" si="3"/>
        <v>11641.743377794475</v>
      </c>
      <c r="F57" s="2">
        <f t="shared" si="1"/>
        <v>25223.746007890284</v>
      </c>
      <c r="G57" s="14">
        <v>107.33591014842087</v>
      </c>
      <c r="O57" s="12">
        <v>2018</v>
      </c>
      <c r="P57" s="9">
        <v>48.23</v>
      </c>
      <c r="Q57" s="2">
        <v>19.481973191000002</v>
      </c>
      <c r="R57" s="2">
        <v>331029</v>
      </c>
    </row>
    <row r="58" spans="1:18" x14ac:dyDescent="0.25">
      <c r="O58" s="12">
        <v>2019</v>
      </c>
      <c r="P58" s="9">
        <v>51.84</v>
      </c>
      <c r="Q58" s="2">
        <v>19.928975197</v>
      </c>
      <c r="R58" s="2">
        <v>333251</v>
      </c>
    </row>
    <row r="59" spans="1:18" x14ac:dyDescent="0.25">
      <c r="O59" s="12">
        <v>2020</v>
      </c>
      <c r="P59" s="9">
        <v>55.76</v>
      </c>
      <c r="Q59" s="2">
        <v>19.377380520999999</v>
      </c>
      <c r="R59" s="2">
        <v>335388</v>
      </c>
    </row>
    <row r="60" spans="1:18" x14ac:dyDescent="0.25">
      <c r="O60" s="12">
        <v>2021</v>
      </c>
      <c r="P60" s="9">
        <v>60.58</v>
      </c>
      <c r="Q60" s="2">
        <v>20.529459726999999</v>
      </c>
      <c r="R60" s="2">
        <v>336496</v>
      </c>
    </row>
    <row r="61" spans="1:18" x14ac:dyDescent="0.25">
      <c r="O61" s="12">
        <v>2022</v>
      </c>
      <c r="P61" s="9">
        <v>65.41</v>
      </c>
      <c r="Q61" s="2">
        <v>20.926835050999998</v>
      </c>
    </row>
    <row r="62" spans="1:18" x14ac:dyDescent="0.25">
      <c r="O62" s="12">
        <v>2023</v>
      </c>
      <c r="P62" s="11">
        <v>70.83</v>
      </c>
    </row>
    <row r="63" spans="1:18" x14ac:dyDescent="0.25">
      <c r="O63" s="12">
        <v>2024</v>
      </c>
      <c r="P63" s="11">
        <v>77.16</v>
      </c>
    </row>
    <row r="64" spans="1:18" x14ac:dyDescent="0.25">
      <c r="O64" s="12">
        <v>2025</v>
      </c>
      <c r="P64" s="9">
        <v>85</v>
      </c>
    </row>
  </sheetData>
  <hyperlinks>
    <hyperlink ref="A17" r:id="rId1" location=":~:text=Global%20lubricant%20demand%202000%2D2022&amp;text=The%20total%20global%20demand%20for,to%2035.6%20million%20metric%20tons." xr:uid="{83B775F8-D70F-4E68-AA85-85418AD6F883}"/>
    <hyperlink ref="B45" r:id="rId2" display="https://static1.squarespace.com/static/535e7e2de4b088f0b623c597/t/5c7c1251e79c70579f38dde0/1551635029368/20190303-Stormcrow+Lithium+Update.pdf" xr:uid="{A125C830-08BD-4B77-9A81-F8DB90668FFC}"/>
    <hyperlink ref="A44" r:id="rId3" xr:uid="{4DB89674-0A60-4E83-8761-49CFC0A43928}"/>
    <hyperlink ref="H6" r:id="rId4" xr:uid="{152855C3-F9F4-43C0-8F56-3B437B355E4B}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1F22-7941-494E-94B0-9AB59924F342}">
  <dimension ref="A1:M30"/>
  <sheetViews>
    <sheetView workbookViewId="0">
      <selection activeCell="B1" sqref="B1"/>
    </sheetView>
  </sheetViews>
  <sheetFormatPr defaultRowHeight="15" x14ac:dyDescent="0.25"/>
  <cols>
    <col min="1" max="1" width="17.42578125" bestFit="1" customWidth="1"/>
    <col min="2" max="2" width="36" customWidth="1"/>
    <col min="3" max="3" width="12.7109375" bestFit="1" customWidth="1"/>
    <col min="12" max="12" width="31.28515625" bestFit="1" customWidth="1"/>
    <col min="13" max="13" width="5.5703125" bestFit="1" customWidth="1"/>
    <col min="14" max="14" width="12" bestFit="1" customWidth="1"/>
  </cols>
  <sheetData>
    <row r="1" spans="1:13" x14ac:dyDescent="0.25">
      <c r="B1" s="3" t="s">
        <v>77</v>
      </c>
    </row>
    <row r="2" spans="1:13" x14ac:dyDescent="0.25">
      <c r="B2" s="17" t="s">
        <v>106</v>
      </c>
    </row>
    <row r="3" spans="1:13" x14ac:dyDescent="0.25">
      <c r="B3" s="15" t="s">
        <v>80</v>
      </c>
      <c r="C3">
        <v>50</v>
      </c>
    </row>
    <row r="5" spans="1:13" x14ac:dyDescent="0.25">
      <c r="A5" s="3" t="s">
        <v>111</v>
      </c>
      <c r="B5" s="3" t="s">
        <v>107</v>
      </c>
      <c r="C5" s="3" t="s">
        <v>108</v>
      </c>
      <c r="D5" s="3" t="s">
        <v>109</v>
      </c>
      <c r="E5" s="3" t="s">
        <v>110</v>
      </c>
    </row>
    <row r="6" spans="1:13" x14ac:dyDescent="0.25">
      <c r="A6" t="s">
        <v>112</v>
      </c>
      <c r="B6" s="15" t="s">
        <v>97</v>
      </c>
      <c r="C6">
        <v>12</v>
      </c>
      <c r="D6" s="18">
        <f t="shared" ref="D6:D30" si="0">+C6/SUM($C$6:$C$30)</f>
        <v>0.24509053031463496</v>
      </c>
    </row>
    <row r="7" spans="1:13" x14ac:dyDescent="0.25">
      <c r="A7" t="str">
        <f>+B7</f>
        <v>ceramics and glass</v>
      </c>
      <c r="B7" s="15" t="s">
        <v>83</v>
      </c>
      <c r="C7">
        <v>6</v>
      </c>
      <c r="D7" s="18">
        <f t="shared" si="0"/>
        <v>0.12254526515731748</v>
      </c>
    </row>
    <row r="8" spans="1:13" x14ac:dyDescent="0.25">
      <c r="A8" t="str">
        <f>+B8</f>
        <v>residential photovoltaic systems</v>
      </c>
      <c r="B8" s="15" t="s">
        <v>93</v>
      </c>
      <c r="C8">
        <v>6</v>
      </c>
      <c r="D8" s="18">
        <f t="shared" si="0"/>
        <v>0.12254526515731748</v>
      </c>
    </row>
    <row r="9" spans="1:13" x14ac:dyDescent="0.25">
      <c r="A9" t="str">
        <f>+B9</f>
        <v>industrial energy storage systems</v>
      </c>
      <c r="B9" s="15" t="s">
        <v>94</v>
      </c>
      <c r="C9">
        <v>6</v>
      </c>
      <c r="D9" s="18">
        <f t="shared" si="0"/>
        <v>0.12254526515731748</v>
      </c>
    </row>
    <row r="10" spans="1:13" x14ac:dyDescent="0.25">
      <c r="A10" t="s">
        <v>112</v>
      </c>
      <c r="B10" s="15" t="s">
        <v>103</v>
      </c>
      <c r="C10">
        <v>3.5</v>
      </c>
      <c r="D10" s="18">
        <f t="shared" si="0"/>
        <v>7.1484738008435203E-2</v>
      </c>
    </row>
    <row r="11" spans="1:13" x14ac:dyDescent="0.25">
      <c r="A11" t="s">
        <v>112</v>
      </c>
      <c r="B11" s="15" t="s">
        <v>96</v>
      </c>
      <c r="C11">
        <v>3</v>
      </c>
      <c r="D11" s="18">
        <f t="shared" si="0"/>
        <v>6.1272632578658739E-2</v>
      </c>
      <c r="L11" s="19" t="s">
        <v>115</v>
      </c>
    </row>
    <row r="12" spans="1:13" x14ac:dyDescent="0.25">
      <c r="A12" t="s">
        <v>112</v>
      </c>
      <c r="B12" s="15" t="s">
        <v>100</v>
      </c>
      <c r="C12">
        <v>3</v>
      </c>
      <c r="D12" s="18">
        <f t="shared" si="0"/>
        <v>6.1272632578658739E-2</v>
      </c>
      <c r="L12" s="19" t="s">
        <v>111</v>
      </c>
      <c r="M12" t="s">
        <v>80</v>
      </c>
    </row>
    <row r="13" spans="1:13" x14ac:dyDescent="0.25">
      <c r="A13" t="str">
        <f>+B13</f>
        <v>batteries nec (not elsewhere)</v>
      </c>
      <c r="B13" s="15" t="s">
        <v>104</v>
      </c>
      <c r="C13">
        <v>2.5</v>
      </c>
      <c r="D13" s="18">
        <f t="shared" si="0"/>
        <v>5.1060527148882283E-2</v>
      </c>
      <c r="E13" s="16" t="s">
        <v>78</v>
      </c>
      <c r="L13" t="s">
        <v>112</v>
      </c>
      <c r="M13" s="5">
        <v>0.50243558714500169</v>
      </c>
    </row>
    <row r="14" spans="1:13" x14ac:dyDescent="0.25">
      <c r="A14" t="s">
        <v>112</v>
      </c>
      <c r="B14" s="15" t="s">
        <v>102</v>
      </c>
      <c r="C14">
        <v>1.5</v>
      </c>
      <c r="D14" s="18">
        <f t="shared" si="0"/>
        <v>3.063631628932937E-2</v>
      </c>
      <c r="L14" t="s">
        <v>93</v>
      </c>
      <c r="M14" s="5">
        <v>0.12254526515731748</v>
      </c>
    </row>
    <row r="15" spans="1:13" x14ac:dyDescent="0.25">
      <c r="A15" t="str">
        <f>+B15</f>
        <v>synthetic rubber</v>
      </c>
      <c r="B15" s="15" t="s">
        <v>86</v>
      </c>
      <c r="C15">
        <v>1.1000000000000001</v>
      </c>
      <c r="D15" s="18">
        <f t="shared" si="0"/>
        <v>2.2466631945508207E-2</v>
      </c>
      <c r="L15" t="s">
        <v>83</v>
      </c>
      <c r="M15" s="5">
        <v>0.12254526515731748</v>
      </c>
    </row>
    <row r="16" spans="1:13" x14ac:dyDescent="0.25">
      <c r="A16" t="str">
        <f>+B16</f>
        <v>other uses nec</v>
      </c>
      <c r="B16" s="15" t="s">
        <v>105</v>
      </c>
      <c r="C16">
        <v>1.1000000000000001</v>
      </c>
      <c r="D16" s="18">
        <f t="shared" si="0"/>
        <v>2.2466631945508207E-2</v>
      </c>
      <c r="E16" s="16" t="s">
        <v>79</v>
      </c>
      <c r="L16" t="s">
        <v>94</v>
      </c>
      <c r="M16" s="5">
        <v>0.12254526515731748</v>
      </c>
    </row>
    <row r="17" spans="1:13" x14ac:dyDescent="0.25">
      <c r="A17" t="s">
        <v>112</v>
      </c>
      <c r="B17" s="15" t="s">
        <v>99</v>
      </c>
      <c r="C17">
        <v>0.7</v>
      </c>
      <c r="D17" s="18">
        <f t="shared" si="0"/>
        <v>1.4296947601687038E-2</v>
      </c>
      <c r="L17" t="s">
        <v>104</v>
      </c>
      <c r="M17" s="5">
        <v>5.1060527148882283E-2</v>
      </c>
    </row>
    <row r="18" spans="1:13" x14ac:dyDescent="0.25">
      <c r="A18" t="s">
        <v>112</v>
      </c>
      <c r="B18" s="15" t="s">
        <v>98</v>
      </c>
      <c r="C18">
        <v>0.5</v>
      </c>
      <c r="D18" s="18">
        <f t="shared" si="0"/>
        <v>1.0212105429776457E-2</v>
      </c>
      <c r="L18" t="s">
        <v>86</v>
      </c>
      <c r="M18" s="5">
        <v>2.2466631945508207E-2</v>
      </c>
    </row>
    <row r="19" spans="1:13" x14ac:dyDescent="0.25">
      <c r="A19" t="str">
        <f>+B19</f>
        <v>air conditioning</v>
      </c>
      <c r="B19" s="15" t="s">
        <v>81</v>
      </c>
      <c r="C19">
        <v>0.4</v>
      </c>
      <c r="D19" s="18">
        <f t="shared" si="0"/>
        <v>8.169684343821166E-3</v>
      </c>
      <c r="L19" t="s">
        <v>105</v>
      </c>
      <c r="M19" s="5">
        <v>2.2466631945508207E-2</v>
      </c>
    </row>
    <row r="20" spans="1:13" x14ac:dyDescent="0.25">
      <c r="A20" t="str">
        <f>+B20</f>
        <v>lubricants and greases</v>
      </c>
      <c r="B20" s="15" t="s">
        <v>84</v>
      </c>
      <c r="C20">
        <v>0.4</v>
      </c>
      <c r="D20" s="18">
        <f t="shared" si="0"/>
        <v>8.169684343821166E-3</v>
      </c>
      <c r="L20" t="s">
        <v>113</v>
      </c>
      <c r="M20" s="5">
        <v>8.4045627687060233E-3</v>
      </c>
    </row>
    <row r="21" spans="1:13" x14ac:dyDescent="0.25">
      <c r="A21" t="s">
        <v>112</v>
      </c>
      <c r="B21" s="15" t="s">
        <v>101</v>
      </c>
      <c r="C21">
        <v>0.4</v>
      </c>
      <c r="D21" s="18">
        <f t="shared" si="0"/>
        <v>8.169684343821166E-3</v>
      </c>
      <c r="L21" t="s">
        <v>84</v>
      </c>
      <c r="M21" s="5">
        <v>8.169684343821166E-3</v>
      </c>
    </row>
    <row r="22" spans="1:13" x14ac:dyDescent="0.25">
      <c r="A22" t="str">
        <f>+B22</f>
        <v>pharmaceuticals</v>
      </c>
      <c r="B22" s="15" t="s">
        <v>85</v>
      </c>
      <c r="C22">
        <v>0.35</v>
      </c>
      <c r="D22" s="18">
        <f t="shared" si="0"/>
        <v>7.1484738008435189E-3</v>
      </c>
      <c r="L22" t="s">
        <v>81</v>
      </c>
      <c r="M22" s="5">
        <v>8.169684343821166E-3</v>
      </c>
    </row>
    <row r="23" spans="1:13" x14ac:dyDescent="0.25">
      <c r="A23" t="s">
        <v>113</v>
      </c>
      <c r="B23" s="15" t="s">
        <v>87</v>
      </c>
      <c r="C23">
        <v>0.2</v>
      </c>
      <c r="D23" s="18">
        <f t="shared" si="0"/>
        <v>4.084842171910583E-3</v>
      </c>
      <c r="L23" t="s">
        <v>85</v>
      </c>
      <c r="M23" s="5">
        <v>7.1484738008435189E-3</v>
      </c>
    </row>
    <row r="24" spans="1:13" x14ac:dyDescent="0.25">
      <c r="A24" t="s">
        <v>113</v>
      </c>
      <c r="B24" s="15" t="s">
        <v>90</v>
      </c>
      <c r="C24">
        <v>0.15</v>
      </c>
      <c r="D24" s="18">
        <f t="shared" si="0"/>
        <v>3.0636316289329368E-3</v>
      </c>
      <c r="L24" t="s">
        <v>82</v>
      </c>
      <c r="M24" s="5">
        <v>2.0424210859552915E-3</v>
      </c>
    </row>
    <row r="25" spans="1:13" x14ac:dyDescent="0.25">
      <c r="A25" t="str">
        <f>+B25</f>
        <v>aluminum production</v>
      </c>
      <c r="B25" s="15" t="s">
        <v>82</v>
      </c>
      <c r="C25">
        <v>0.1</v>
      </c>
      <c r="D25" s="18">
        <f t="shared" si="0"/>
        <v>2.0424210859552915E-3</v>
      </c>
      <c r="L25" t="s">
        <v>114</v>
      </c>
      <c r="M25" s="5">
        <v>1</v>
      </c>
    </row>
    <row r="26" spans="1:13" x14ac:dyDescent="0.25">
      <c r="A26" t="s">
        <v>113</v>
      </c>
      <c r="B26" s="15" t="s">
        <v>88</v>
      </c>
      <c r="C26">
        <v>0.05</v>
      </c>
      <c r="D26" s="18">
        <f t="shared" si="0"/>
        <v>1.0212105429776457E-3</v>
      </c>
    </row>
    <row r="27" spans="1:13" x14ac:dyDescent="0.25">
      <c r="A27" t="s">
        <v>113</v>
      </c>
      <c r="B27" s="15" t="s">
        <v>92</v>
      </c>
      <c r="C27">
        <v>0.01</v>
      </c>
      <c r="D27" s="18">
        <f t="shared" si="0"/>
        <v>2.0424210859552915E-4</v>
      </c>
    </row>
    <row r="28" spans="1:13" x14ac:dyDescent="0.25">
      <c r="A28" t="s">
        <v>113</v>
      </c>
      <c r="B28" s="15" t="s">
        <v>91</v>
      </c>
      <c r="C28">
        <v>1.5E-3</v>
      </c>
      <c r="D28" s="18">
        <f t="shared" si="0"/>
        <v>3.0636316289329372E-5</v>
      </c>
    </row>
    <row r="29" spans="1:13" x14ac:dyDescent="0.25">
      <c r="A29" t="s">
        <v>113</v>
      </c>
      <c r="B29" s="15" t="s">
        <v>89</v>
      </c>
      <c r="C29">
        <v>0</v>
      </c>
      <c r="D29" s="18">
        <f t="shared" si="0"/>
        <v>0</v>
      </c>
    </row>
    <row r="30" spans="1:13" x14ac:dyDescent="0.25">
      <c r="A30" t="s">
        <v>112</v>
      </c>
      <c r="B30" s="15" t="s">
        <v>95</v>
      </c>
      <c r="C30">
        <v>0</v>
      </c>
      <c r="D30" s="18">
        <f t="shared" si="0"/>
        <v>0</v>
      </c>
    </row>
  </sheetData>
  <autoFilter ref="A5:E30" xr:uid="{73031F22-7941-494E-94B0-9AB59924F342}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Population</vt:lpstr>
      <vt:lpstr>Lithium</vt:lpstr>
      <vt:lpstr>Miatto2021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2024-01-31T20:19:35Z</dcterms:created>
  <dcterms:modified xsi:type="dcterms:W3CDTF">2025-03-21T19:22:46Z</dcterms:modified>
</cp:coreProperties>
</file>