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" i="1" l="1"/>
  <c r="L16" i="1"/>
  <c r="L15" i="1"/>
  <c r="J9" i="1"/>
  <c r="J8" i="1"/>
  <c r="J7" i="1"/>
  <c r="J6" i="1"/>
  <c r="J5" i="1"/>
  <c r="J4" i="1"/>
  <c r="L12" i="1"/>
  <c r="K17" i="1"/>
  <c r="K16" i="1"/>
  <c r="K15" i="1"/>
  <c r="J17" i="1"/>
  <c r="J16" i="1"/>
  <c r="J15" i="1"/>
  <c r="I8" i="1"/>
  <c r="I6" i="1"/>
  <c r="I5" i="1"/>
  <c r="I4" i="1"/>
  <c r="E1" i="1"/>
  <c r="G5" i="1"/>
  <c r="M9" i="1"/>
  <c r="M8" i="1"/>
  <c r="M7" i="1"/>
  <c r="M6" i="1"/>
  <c r="M5" i="1"/>
  <c r="M4" i="1"/>
  <c r="F9" i="1"/>
  <c r="H9" i="1"/>
  <c r="L9" i="1"/>
  <c r="F8" i="1"/>
  <c r="H8" i="1"/>
  <c r="L8" i="1"/>
  <c r="F7" i="1"/>
  <c r="H7" i="1"/>
  <c r="L7" i="1"/>
  <c r="F6" i="1"/>
  <c r="H6" i="1"/>
  <c r="L6" i="1"/>
  <c r="F5" i="1"/>
  <c r="H5" i="1"/>
  <c r="L5" i="1"/>
  <c r="F4" i="1"/>
  <c r="H4" i="1"/>
  <c r="L4" i="1"/>
  <c r="G8" i="1"/>
  <c r="K8" i="1"/>
  <c r="G6" i="1"/>
  <c r="K6" i="1"/>
  <c r="K5" i="1"/>
  <c r="G4" i="1"/>
  <c r="K4" i="1"/>
</calcChain>
</file>

<file path=xl/sharedStrings.xml><?xml version="1.0" encoding="utf-8"?>
<sst xmlns="http://schemas.openxmlformats.org/spreadsheetml/2006/main" count="38" uniqueCount="24">
  <si>
    <t>red</t>
  </si>
  <si>
    <t>purple</t>
  </si>
  <si>
    <t>turquoise</t>
  </si>
  <si>
    <t>Grating Line Spacing</t>
  </si>
  <si>
    <t>d = 300</t>
  </si>
  <si>
    <t>Color</t>
  </si>
  <si>
    <t>m</t>
  </si>
  <si>
    <t xml:space="preserve">Theta R </t>
  </si>
  <si>
    <t>Theta L</t>
  </si>
  <si>
    <t>Theta L (Corr)</t>
  </si>
  <si>
    <t>Theta R (Rad)</t>
  </si>
  <si>
    <t>Theta L (Rad)</t>
  </si>
  <si>
    <t>Lambda</t>
  </si>
  <si>
    <t>1/Lambda</t>
  </si>
  <si>
    <t>(1/4-1/ni^2)</t>
  </si>
  <si>
    <t>ni</t>
  </si>
  <si>
    <t>not visible</t>
  </si>
  <si>
    <t>Lambda R</t>
  </si>
  <si>
    <t>Lambda L</t>
  </si>
  <si>
    <t>1/Lambda R</t>
  </si>
  <si>
    <t>1/Lambda L</t>
  </si>
  <si>
    <t>% Difference of the Rydberg Constant:</t>
  </si>
  <si>
    <t>Using our Rydberg: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</si>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</sst>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1/Lambda VS (1/4-1/ni^2)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spPr>
              <a:ln w="19050" cmpd="sng"/>
            </c:spPr>
            <c:trendlineType val="linear"/>
            <c:intercept val="0.0"/>
            <c:dispRSqr val="0"/>
            <c:dispEq val="1"/>
            <c:trendlineLbl>
              <c:layout>
                <c:manualLayout>
                  <c:x val="0.0193423060489532"/>
                  <c:y val="0.28220858895705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Sheet1!$M$4:$M$9</c:f>
              <c:numCache>
                <c:formatCode>General</c:formatCode>
                <c:ptCount val="6"/>
                <c:pt idx="0">
                  <c:v>0.222222222222222</c:v>
                </c:pt>
                <c:pt idx="1">
                  <c:v>0.1875</c:v>
                </c:pt>
                <c:pt idx="2">
                  <c:v>0.138888888888889</c:v>
                </c:pt>
                <c:pt idx="3">
                  <c:v>0.222222222222222</c:v>
                </c:pt>
                <c:pt idx="4">
                  <c:v>0.1875</c:v>
                </c:pt>
                <c:pt idx="5">
                  <c:v>0.222222222222222</c:v>
                </c:pt>
              </c:numCache>
            </c:numRef>
          </c:xVal>
          <c:yVal>
            <c:numRef>
              <c:f>Sheet1!$L$4:$L$9</c:f>
              <c:numCache>
                <c:formatCode>General</c:formatCode>
                <c:ptCount val="6"/>
                <c:pt idx="0">
                  <c:v>2.33591002594159E6</c:v>
                </c:pt>
                <c:pt idx="1">
                  <c:v>2.0835775892697E6</c:v>
                </c:pt>
                <c:pt idx="2">
                  <c:v>1.49491741450348E6</c:v>
                </c:pt>
                <c:pt idx="3">
                  <c:v>2.29211994146596E6</c:v>
                </c:pt>
                <c:pt idx="4">
                  <c:v>2.04355830865475E6</c:v>
                </c:pt>
                <c:pt idx="5">
                  <c:v>2.29668106345213E6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33912"/>
        <c:axId val="2127813464"/>
      </c:scatterChart>
      <c:valAx>
        <c:axId val="21276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mr-IN" sz="1800" b="1" i="0" baseline="0">
                    <a:effectLst/>
                  </a:rPr>
                  <a:t>(1/4-1/ni^2) Unitless</a:t>
                </a:r>
                <a:endParaRPr lang="mr-IN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813464"/>
        <c:crosses val="autoZero"/>
        <c:crossBetween val="midCat"/>
      </c:valAx>
      <c:valAx>
        <c:axId val="2127813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1/Lambda (1/m)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633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88900</xdr:rowOff>
    </xdr:from>
    <xdr:to>
      <xdr:col>7</xdr:col>
      <xdr:colOff>749300</xdr:colOff>
      <xdr:row>31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baseColWidth="10" defaultRowHeight="15" x14ac:dyDescent="0"/>
  <cols>
    <col min="5" max="5" width="12.1640625" bestFit="1" customWidth="1"/>
    <col min="9" max="9" width="12.1640625" bestFit="1" customWidth="1"/>
    <col min="10" max="10" width="12.83203125" bestFit="1" customWidth="1"/>
    <col min="11" max="11" width="12.1640625" bestFit="1" customWidth="1"/>
  </cols>
  <sheetData>
    <row r="1" spans="1:15">
      <c r="B1" s="1" t="s">
        <v>3</v>
      </c>
      <c r="C1" s="1"/>
      <c r="D1" s="1" t="s">
        <v>4</v>
      </c>
      <c r="E1">
        <f>1/300000</f>
        <v>3.3333333333333333E-6</v>
      </c>
    </row>
    <row r="3" spans="1:15">
      <c r="A3" s="1" t="s">
        <v>5</v>
      </c>
      <c r="B3" s="1" t="s">
        <v>15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14</v>
      </c>
    </row>
    <row r="4" spans="1:15">
      <c r="A4" t="s">
        <v>1</v>
      </c>
      <c r="B4">
        <v>6</v>
      </c>
      <c r="C4">
        <v>1</v>
      </c>
      <c r="D4">
        <v>7.1</v>
      </c>
      <c r="E4">
        <v>7.2</v>
      </c>
      <c r="F4">
        <f>360-7.2</f>
        <v>352.8</v>
      </c>
      <c r="G4">
        <f>D4*3.14/180</f>
        <v>0.12385555555555555</v>
      </c>
      <c r="H4">
        <f>F4*3.14/180</f>
        <v>6.1544000000000008</v>
      </c>
      <c r="I4">
        <f>E1*SIN(G4)/1</f>
        <v>4.1179712292833626E-7</v>
      </c>
      <c r="J4">
        <f>ABS(E1*SIN(H4)/1)</f>
        <v>4.2809868055466153E-7</v>
      </c>
      <c r="K4">
        <f>1/I4</f>
        <v>2428380.2492083628</v>
      </c>
      <c r="L4">
        <f>ABS(1/J4)</f>
        <v>2335910.0259415903</v>
      </c>
      <c r="M4">
        <f>((1/4)-(1/(B4^2)))</f>
        <v>0.22222222222222221</v>
      </c>
      <c r="O4" s="2"/>
    </row>
    <row r="5" spans="1:15">
      <c r="A5" t="s">
        <v>2</v>
      </c>
      <c r="B5">
        <v>4</v>
      </c>
      <c r="C5">
        <v>1</v>
      </c>
      <c r="D5">
        <v>8.1</v>
      </c>
      <c r="E5">
        <v>8.1</v>
      </c>
      <c r="F5">
        <f>360-E5</f>
        <v>351.9</v>
      </c>
      <c r="G5">
        <f>D5*3.14/180</f>
        <v>0.14130000000000001</v>
      </c>
      <c r="H5">
        <f>F5*3.14/180</f>
        <v>6.1386999999999992</v>
      </c>
      <c r="I5">
        <f>E1*SIN(G5)/1</f>
        <v>4.6943425720937868E-7</v>
      </c>
      <c r="J5">
        <f>ABS(E1*SIN(H5)/1)</f>
        <v>4.7994373002951177E-7</v>
      </c>
      <c r="K5">
        <f>1/I5</f>
        <v>2130223.7419668683</v>
      </c>
      <c r="L5">
        <f>ABS(1/J5)</f>
        <v>2083577.5892697044</v>
      </c>
      <c r="M5">
        <f>((1/4)-(1/(B5^2)))</f>
        <v>0.1875</v>
      </c>
      <c r="O5" s="2"/>
    </row>
    <row r="6" spans="1:15">
      <c r="A6" t="s">
        <v>0</v>
      </c>
      <c r="B6">
        <v>3</v>
      </c>
      <c r="C6">
        <v>1</v>
      </c>
      <c r="D6">
        <v>11.1</v>
      </c>
      <c r="E6">
        <v>11.4</v>
      </c>
      <c r="F6">
        <f>360-E6</f>
        <v>348.6</v>
      </c>
      <c r="G6">
        <f>D6*3.14/180</f>
        <v>0.19363333333333332</v>
      </c>
      <c r="H6">
        <f>F6*3.14/180</f>
        <v>6.0811333333333337</v>
      </c>
      <c r="I6">
        <f>E1*SIN(G6)/1</f>
        <v>6.4141863091675608E-7</v>
      </c>
      <c r="J6">
        <f>ABS(E1*SIN(H6)/1)</f>
        <v>6.6893327370337527E-7</v>
      </c>
      <c r="K6">
        <f>1/I6</f>
        <v>1559044.2057642397</v>
      </c>
      <c r="L6">
        <f>ABS(1/J6)</f>
        <v>1494917.4145034822</v>
      </c>
      <c r="M6">
        <f>(1/4-1/B6^2)</f>
        <v>0.1388888888888889</v>
      </c>
    </row>
    <row r="7" spans="1:15">
      <c r="A7" t="s">
        <v>1</v>
      </c>
      <c r="B7">
        <v>6</v>
      </c>
      <c r="C7">
        <v>2</v>
      </c>
      <c r="D7" t="s">
        <v>16</v>
      </c>
      <c r="E7">
        <v>15</v>
      </c>
      <c r="F7">
        <f>360-E7</f>
        <v>345</v>
      </c>
      <c r="G7" t="s">
        <v>16</v>
      </c>
      <c r="H7">
        <f>F7*3.14/180</f>
        <v>6.0183333333333326</v>
      </c>
      <c r="I7" t="s">
        <v>16</v>
      </c>
      <c r="J7">
        <f>ABS(E1*SIN(H7)/2)</f>
        <v>4.3627734391614537E-7</v>
      </c>
      <c r="K7" t="s">
        <v>16</v>
      </c>
      <c r="L7">
        <f>ABS(1/J7)</f>
        <v>2292119.9414659608</v>
      </c>
      <c r="M7">
        <f>(1/4-1/B7^2)</f>
        <v>0.22222222222222221</v>
      </c>
    </row>
    <row r="8" spans="1:15">
      <c r="A8" t="s">
        <v>2</v>
      </c>
      <c r="B8">
        <v>4</v>
      </c>
      <c r="C8">
        <v>2</v>
      </c>
      <c r="D8">
        <v>16.8</v>
      </c>
      <c r="E8">
        <v>16.899999999999999</v>
      </c>
      <c r="F8">
        <f>360-E8</f>
        <v>343.1</v>
      </c>
      <c r="G8">
        <f>D8*3.14/180</f>
        <v>0.2930666666666667</v>
      </c>
      <c r="H8">
        <f>F8*3.14/180</f>
        <v>5.9851888888888896</v>
      </c>
      <c r="I8">
        <f>E1*SIN(G8)/2</f>
        <v>4.8148248406758365E-7</v>
      </c>
      <c r="J8">
        <f>ABS(E1*SIN(H8)/2)</f>
        <v>4.8934253344514953E-7</v>
      </c>
      <c r="K8">
        <f>1/I8</f>
        <v>2076918.7521671802</v>
      </c>
      <c r="L8">
        <f>ABS(1/J8)</f>
        <v>2043558.3086547495</v>
      </c>
      <c r="M8">
        <f>(1/4-1/B8^2)</f>
        <v>0.1875</v>
      </c>
    </row>
    <row r="9" spans="1:15">
      <c r="A9" t="s">
        <v>1</v>
      </c>
      <c r="B9">
        <v>6</v>
      </c>
      <c r="C9">
        <v>3</v>
      </c>
      <c r="D9" t="s">
        <v>16</v>
      </c>
      <c r="E9">
        <v>22.9</v>
      </c>
      <c r="F9">
        <f>360-E9</f>
        <v>337.1</v>
      </c>
      <c r="G9" t="s">
        <v>16</v>
      </c>
      <c r="H9">
        <f>F9*3.14/180</f>
        <v>5.8805222222222229</v>
      </c>
      <c r="I9" t="s">
        <v>16</v>
      </c>
      <c r="J9">
        <f>ABS(E1*SIN(H9)/3)</f>
        <v>4.3541091356276804E-7</v>
      </c>
      <c r="K9" t="s">
        <v>16</v>
      </c>
      <c r="L9">
        <f>ABS(1/J9)</f>
        <v>2296681.0634521265</v>
      </c>
      <c r="M9">
        <f>(1/4-1/B9^2)</f>
        <v>0.22222222222222221</v>
      </c>
      <c r="O9" s="2"/>
    </row>
    <row r="12" spans="1:15">
      <c r="I12" s="1" t="s">
        <v>21</v>
      </c>
      <c r="L12">
        <f>((ABS(1.09-1))/1.09)*100</f>
        <v>8.2568807339449624</v>
      </c>
    </row>
    <row r="13" spans="1:15">
      <c r="I13" s="1" t="s">
        <v>22</v>
      </c>
    </row>
    <row r="14" spans="1:15">
      <c r="I14" s="1" t="s">
        <v>5</v>
      </c>
      <c r="J14" s="1" t="s">
        <v>13</v>
      </c>
      <c r="K14" s="1" t="s">
        <v>12</v>
      </c>
      <c r="L14" s="1" t="s">
        <v>23</v>
      </c>
    </row>
    <row r="15" spans="1:15">
      <c r="I15" s="1" t="s">
        <v>1</v>
      </c>
      <c r="J15">
        <f>10000000*M4</f>
        <v>2222222.222222222</v>
      </c>
      <c r="K15">
        <f>1/J15</f>
        <v>4.5000000000000003E-7</v>
      </c>
      <c r="L15">
        <f>((ABS(K15-J4))/K15)*100</f>
        <v>4.8669598767418885</v>
      </c>
    </row>
    <row r="16" spans="1:15">
      <c r="I16" s="1" t="s">
        <v>2</v>
      </c>
      <c r="J16">
        <f>10000000*M5</f>
        <v>1875000</v>
      </c>
      <c r="K16">
        <f>1/J16</f>
        <v>5.3333333333333334E-7</v>
      </c>
      <c r="L16">
        <f>(ABS(K16-J5))/K16*100</f>
        <v>10.010550619466546</v>
      </c>
    </row>
    <row r="17" spans="9:12">
      <c r="I17" s="1" t="s">
        <v>0</v>
      </c>
      <c r="J17">
        <f>10000000*M6</f>
        <v>1388888.888888889</v>
      </c>
      <c r="K17">
        <f>1/J17</f>
        <v>7.1999999999999999E-7</v>
      </c>
      <c r="L17">
        <f>(ABS(K17-J6))/K17*100</f>
        <v>7.0926008745312119</v>
      </c>
    </row>
    <row r="18" spans="9:12">
      <c r="I18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McMillin</dc:creator>
  <cp:lastModifiedBy>Patrick McMillin</cp:lastModifiedBy>
  <dcterms:created xsi:type="dcterms:W3CDTF">2017-08-31T22:17:21Z</dcterms:created>
  <dcterms:modified xsi:type="dcterms:W3CDTF">2017-09-11T03:52:20Z</dcterms:modified>
</cp:coreProperties>
</file>