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5" yWindow="15" windowWidth="29040" windowHeight="16440" tabRatio="500"/>
  </bookViews>
  <sheets>
    <sheet name="APPROACH - UNCONSTRAINED " sheetId="3" r:id="rId1"/>
  </sheets>
  <definedNames>
    <definedName name="solver_adj" localSheetId="0" hidden="1">'APPROACH - UNCONSTRAINED '!$S$9:$S$25</definedName>
    <definedName name="solver_cvg" localSheetId="0" hidden="1">0.000001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1000</definedName>
    <definedName name="solver_lhs1" localSheetId="0" hidden="1">'APPROACH - UNCONSTRAINED 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'APPROACH - UNCONSTRAINED '!$AB$62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29" i="3"/>
  <c r="AH30"/>
  <c r="AH31"/>
  <c r="AJ29"/>
  <c r="AJ30"/>
  <c r="AJ31"/>
  <c r="AJ35"/>
  <c r="AJ32"/>
  <c r="AJ33"/>
  <c r="AJ34"/>
  <c r="AH32"/>
  <c r="AH33"/>
  <c r="AH34"/>
  <c r="AI29"/>
  <c r="AI30"/>
  <c r="AI31"/>
  <c r="AI32"/>
  <c r="AI33"/>
  <c r="AI34"/>
  <c r="AG33"/>
  <c r="AG34"/>
  <c r="AG29"/>
  <c r="AG30"/>
  <c r="AG31"/>
  <c r="AG32"/>
  <c r="AE34"/>
  <c r="AE33"/>
  <c r="AE30"/>
  <c r="AE31"/>
  <c r="AE32"/>
  <c r="AE29"/>
  <c r="I35" l="1"/>
  <c r="V9" a="1"/>
  <c r="V13"/>
  <c r="V14"/>
  <c r="V15"/>
  <c r="V16"/>
  <c r="AJ22"/>
  <c r="V21"/>
  <c r="V22"/>
  <c r="V23"/>
  <c r="V24"/>
  <c r="AJ23"/>
  <c r="AJ21"/>
  <c r="V9"/>
  <c r="V10"/>
  <c r="V11"/>
  <c r="V12"/>
  <c r="AD22"/>
  <c r="V17"/>
  <c r="V18"/>
  <c r="V19"/>
  <c r="V20"/>
  <c r="AD23"/>
  <c r="AD21"/>
  <c r="W9"/>
  <c r="U12"/>
  <c r="X12"/>
  <c r="AH18"/>
  <c r="U14"/>
  <c r="AL12"/>
  <c r="U15"/>
  <c r="AL14"/>
  <c r="U16"/>
  <c r="AL18"/>
  <c r="U13"/>
  <c r="AL10"/>
  <c r="T14"/>
  <c r="AJ12"/>
  <c r="T15"/>
  <c r="AJ14"/>
  <c r="T16"/>
  <c r="AJ18"/>
  <c r="T13"/>
  <c r="AJ10"/>
  <c r="T10"/>
  <c r="AC12"/>
  <c r="U10"/>
  <c r="AE12"/>
  <c r="T11"/>
  <c r="AC14"/>
  <c r="U11"/>
  <c r="AE14"/>
  <c r="T12"/>
  <c r="AC18"/>
  <c r="AE18"/>
  <c r="U9"/>
  <c r="AE10"/>
  <c r="T9"/>
  <c r="AC10"/>
  <c r="X16"/>
  <c r="X15"/>
  <c r="X14"/>
  <c r="X13"/>
  <c r="X11"/>
  <c r="X10"/>
  <c r="X9"/>
  <c r="W16"/>
  <c r="W15"/>
  <c r="W14"/>
  <c r="W13"/>
  <c r="W12"/>
  <c r="W11"/>
  <c r="W10"/>
  <c r="BG42"/>
  <c r="BG47"/>
  <c r="BG52"/>
  <c r="BG57"/>
  <c r="BA57"/>
  <c r="BA52"/>
  <c r="BA47"/>
  <c r="BA42"/>
  <c r="BC27"/>
  <c r="BC28"/>
  <c r="BC29"/>
  <c r="BC30"/>
  <c r="BC31"/>
  <c r="BC32"/>
  <c r="BC33"/>
  <c r="BC34"/>
  <c r="BC35"/>
  <c r="BC36"/>
  <c r="BC37"/>
  <c r="BC38"/>
  <c r="BC39"/>
  <c r="BC40"/>
  <c r="BC41"/>
  <c r="BC42"/>
  <c r="BC43"/>
  <c r="BC44"/>
  <c r="BC45"/>
  <c r="BC46"/>
  <c r="BC47"/>
  <c r="BC48"/>
  <c r="BC49"/>
  <c r="BC50"/>
  <c r="BC51"/>
  <c r="BC52"/>
  <c r="BC53"/>
  <c r="BC54"/>
  <c r="BC55"/>
  <c r="BC56"/>
  <c r="BC57"/>
  <c r="BC26"/>
  <c r="AA60"/>
  <c r="AB60"/>
  <c r="BI58"/>
  <c r="Y44"/>
  <c r="AA44"/>
  <c r="AB44"/>
  <c r="BI42"/>
  <c r="Y49"/>
  <c r="AA49"/>
  <c r="AB49"/>
  <c r="BI47"/>
  <c r="Y54"/>
  <c r="AA54"/>
  <c r="AB54"/>
  <c r="BI52"/>
  <c r="Y59"/>
  <c r="AA59"/>
  <c r="AB59"/>
  <c r="BI57"/>
  <c r="BE42"/>
  <c r="BE47"/>
  <c r="BE52"/>
  <c r="BE57"/>
  <c r="BC58"/>
  <c r="AX57"/>
  <c r="AX52"/>
  <c r="AX47"/>
  <c r="AX42"/>
  <c r="N40"/>
  <c r="N93"/>
  <c r="O40"/>
  <c r="O93"/>
  <c r="P40"/>
  <c r="P93"/>
  <c r="Q40"/>
  <c r="Q93"/>
  <c r="N41"/>
  <c r="N94"/>
  <c r="O41"/>
  <c r="O94"/>
  <c r="P41"/>
  <c r="P94"/>
  <c r="Q41"/>
  <c r="Q94"/>
  <c r="N42"/>
  <c r="N95"/>
  <c r="O42"/>
  <c r="O95"/>
  <c r="P42"/>
  <c r="P95"/>
  <c r="Q42"/>
  <c r="Q95"/>
  <c r="N43"/>
  <c r="N96"/>
  <c r="O43"/>
  <c r="O96"/>
  <c r="P43"/>
  <c r="P96"/>
  <c r="Q43"/>
  <c r="Q96"/>
  <c r="R96"/>
  <c r="R86"/>
  <c r="C82"/>
  <c r="D82"/>
  <c r="E82"/>
  <c r="F82"/>
  <c r="G82"/>
  <c r="H82"/>
  <c r="I82"/>
  <c r="J82"/>
  <c r="K82"/>
  <c r="L82"/>
  <c r="M82"/>
  <c r="N82"/>
  <c r="O82"/>
  <c r="P82"/>
  <c r="Q82"/>
  <c r="C87"/>
  <c r="D87"/>
  <c r="E87"/>
  <c r="F87"/>
  <c r="G87"/>
  <c r="H87"/>
  <c r="I87"/>
  <c r="J87"/>
  <c r="K87"/>
  <c r="L87"/>
  <c r="M87"/>
  <c r="N87"/>
  <c r="O87"/>
  <c r="P87"/>
  <c r="Q87"/>
  <c r="C92"/>
  <c r="D92"/>
  <c r="E92"/>
  <c r="F92"/>
  <c r="G92"/>
  <c r="H92"/>
  <c r="I92"/>
  <c r="J92"/>
  <c r="K92"/>
  <c r="L92"/>
  <c r="M92"/>
  <c r="N92"/>
  <c r="O92"/>
  <c r="P92"/>
  <c r="Q92"/>
  <c r="C97"/>
  <c r="D97"/>
  <c r="E97"/>
  <c r="F97"/>
  <c r="G97"/>
  <c r="H97"/>
  <c r="I97"/>
  <c r="J97"/>
  <c r="K97"/>
  <c r="L97"/>
  <c r="M97"/>
  <c r="N97"/>
  <c r="O97"/>
  <c r="P97"/>
  <c r="Q97"/>
  <c r="B97"/>
  <c r="B92"/>
  <c r="B87"/>
  <c r="B82"/>
  <c r="B37"/>
  <c r="B89"/>
  <c r="C37"/>
  <c r="C89"/>
  <c r="D37"/>
  <c r="D89"/>
  <c r="E37"/>
  <c r="E89"/>
  <c r="F37"/>
  <c r="F89"/>
  <c r="G37"/>
  <c r="G89"/>
  <c r="H37"/>
  <c r="H89"/>
  <c r="I37"/>
  <c r="I89"/>
  <c r="J37"/>
  <c r="J89"/>
  <c r="K37"/>
  <c r="K89"/>
  <c r="L37"/>
  <c r="L89"/>
  <c r="M37"/>
  <c r="M89"/>
  <c r="N37"/>
  <c r="N89"/>
  <c r="O37"/>
  <c r="O89"/>
  <c r="P37"/>
  <c r="P89"/>
  <c r="Q37"/>
  <c r="Q89"/>
  <c r="B38"/>
  <c r="B90"/>
  <c r="C38"/>
  <c r="C90"/>
  <c r="D38"/>
  <c r="D90"/>
  <c r="E38"/>
  <c r="E90"/>
  <c r="F38"/>
  <c r="F90"/>
  <c r="G38"/>
  <c r="G90"/>
  <c r="H38"/>
  <c r="H90"/>
  <c r="I38"/>
  <c r="I90"/>
  <c r="J38"/>
  <c r="J90"/>
  <c r="K38"/>
  <c r="K90"/>
  <c r="L38"/>
  <c r="L90"/>
  <c r="M38"/>
  <c r="M90"/>
  <c r="N38"/>
  <c r="N90"/>
  <c r="O38"/>
  <c r="O90"/>
  <c r="P38"/>
  <c r="P90"/>
  <c r="Q38"/>
  <c r="Q90"/>
  <c r="B36"/>
  <c r="B39"/>
  <c r="B91"/>
  <c r="C36"/>
  <c r="C39"/>
  <c r="C91"/>
  <c r="D36"/>
  <c r="D39"/>
  <c r="D91"/>
  <c r="E36"/>
  <c r="E39"/>
  <c r="E91"/>
  <c r="F36"/>
  <c r="F39"/>
  <c r="F91"/>
  <c r="G36"/>
  <c r="G39"/>
  <c r="G91"/>
  <c r="H36"/>
  <c r="H39"/>
  <c r="H91"/>
  <c r="I36"/>
  <c r="I39"/>
  <c r="I91"/>
  <c r="J36"/>
  <c r="J39"/>
  <c r="J91"/>
  <c r="K36"/>
  <c r="K39"/>
  <c r="K91"/>
  <c r="L36"/>
  <c r="L39"/>
  <c r="L91"/>
  <c r="M36"/>
  <c r="M39"/>
  <c r="M91"/>
  <c r="N36"/>
  <c r="N39"/>
  <c r="N91"/>
  <c r="O36"/>
  <c r="O39"/>
  <c r="O91"/>
  <c r="P36"/>
  <c r="P39"/>
  <c r="P91"/>
  <c r="Q36"/>
  <c r="Q39"/>
  <c r="Q91"/>
  <c r="B40"/>
  <c r="B93"/>
  <c r="C40"/>
  <c r="C93"/>
  <c r="D40"/>
  <c r="D93"/>
  <c r="E40"/>
  <c r="E93"/>
  <c r="F40"/>
  <c r="F93"/>
  <c r="G40"/>
  <c r="G93"/>
  <c r="H40"/>
  <c r="H93"/>
  <c r="I40"/>
  <c r="I93"/>
  <c r="J40"/>
  <c r="J93"/>
  <c r="K40"/>
  <c r="K93"/>
  <c r="L40"/>
  <c r="L93"/>
  <c r="M40"/>
  <c r="M93"/>
  <c r="B41"/>
  <c r="B94"/>
  <c r="C41"/>
  <c r="C94"/>
  <c r="D41"/>
  <c r="D94"/>
  <c r="E41"/>
  <c r="E94"/>
  <c r="F41"/>
  <c r="F94"/>
  <c r="G41"/>
  <c r="G94"/>
  <c r="H41"/>
  <c r="H94"/>
  <c r="I41"/>
  <c r="I94"/>
  <c r="J41"/>
  <c r="J94"/>
  <c r="K41"/>
  <c r="K94"/>
  <c r="L41"/>
  <c r="L94"/>
  <c r="M41"/>
  <c r="M94"/>
  <c r="B42"/>
  <c r="B95"/>
  <c r="C42"/>
  <c r="C95"/>
  <c r="D42"/>
  <c r="D95"/>
  <c r="E42"/>
  <c r="E95"/>
  <c r="F42"/>
  <c r="F95"/>
  <c r="G42"/>
  <c r="G95"/>
  <c r="H42"/>
  <c r="H95"/>
  <c r="I42"/>
  <c r="I95"/>
  <c r="J42"/>
  <c r="J95"/>
  <c r="K42"/>
  <c r="K95"/>
  <c r="L42"/>
  <c r="L95"/>
  <c r="M42"/>
  <c r="M95"/>
  <c r="B43"/>
  <c r="B96"/>
  <c r="C43"/>
  <c r="C96"/>
  <c r="D43"/>
  <c r="D96"/>
  <c r="E43"/>
  <c r="E96"/>
  <c r="F43"/>
  <c r="F96"/>
  <c r="G43"/>
  <c r="G96"/>
  <c r="H43"/>
  <c r="H96"/>
  <c r="I43"/>
  <c r="I96"/>
  <c r="J43"/>
  <c r="J96"/>
  <c r="K43"/>
  <c r="K96"/>
  <c r="L43"/>
  <c r="L96"/>
  <c r="M43"/>
  <c r="M96"/>
  <c r="B29"/>
  <c r="B79"/>
  <c r="C29"/>
  <c r="C79"/>
  <c r="D29"/>
  <c r="D79"/>
  <c r="E29"/>
  <c r="E79"/>
  <c r="F29"/>
  <c r="F79"/>
  <c r="G29"/>
  <c r="G79"/>
  <c r="H29"/>
  <c r="H79"/>
  <c r="I29"/>
  <c r="I79"/>
  <c r="J29"/>
  <c r="J79"/>
  <c r="K29"/>
  <c r="K79"/>
  <c r="L29"/>
  <c r="L79"/>
  <c r="M29"/>
  <c r="M79"/>
  <c r="N29"/>
  <c r="N79"/>
  <c r="O29"/>
  <c r="O79"/>
  <c r="P29"/>
  <c r="P79"/>
  <c r="Q29"/>
  <c r="Q79"/>
  <c r="B30"/>
  <c r="B80"/>
  <c r="C30"/>
  <c r="C80"/>
  <c r="D30"/>
  <c r="D80"/>
  <c r="E30"/>
  <c r="E80"/>
  <c r="F30"/>
  <c r="F80"/>
  <c r="G30"/>
  <c r="G80"/>
  <c r="H30"/>
  <c r="H80"/>
  <c r="I30"/>
  <c r="I80"/>
  <c r="J30"/>
  <c r="J80"/>
  <c r="K30"/>
  <c r="K80"/>
  <c r="L30"/>
  <c r="L80"/>
  <c r="M30"/>
  <c r="M80"/>
  <c r="N30"/>
  <c r="N80"/>
  <c r="O30"/>
  <c r="O80"/>
  <c r="P30"/>
  <c r="P80"/>
  <c r="Q30"/>
  <c r="Q80"/>
  <c r="B28"/>
  <c r="B31"/>
  <c r="B81"/>
  <c r="C28"/>
  <c r="C31"/>
  <c r="C81"/>
  <c r="D28"/>
  <c r="D31"/>
  <c r="D81"/>
  <c r="E28"/>
  <c r="E31"/>
  <c r="E81"/>
  <c r="F28"/>
  <c r="F31"/>
  <c r="F81"/>
  <c r="G28"/>
  <c r="G31"/>
  <c r="G81"/>
  <c r="H28"/>
  <c r="H31"/>
  <c r="H81"/>
  <c r="I28"/>
  <c r="I31"/>
  <c r="I81"/>
  <c r="J28"/>
  <c r="J31"/>
  <c r="J81"/>
  <c r="K28"/>
  <c r="K31"/>
  <c r="K81"/>
  <c r="L28"/>
  <c r="L31"/>
  <c r="L81"/>
  <c r="M28"/>
  <c r="M31"/>
  <c r="M81"/>
  <c r="N28"/>
  <c r="N31"/>
  <c r="N81"/>
  <c r="O28"/>
  <c r="O31"/>
  <c r="O81"/>
  <c r="P28"/>
  <c r="P31"/>
  <c r="P81"/>
  <c r="Q28"/>
  <c r="Q31"/>
  <c r="Q81"/>
  <c r="B32"/>
  <c r="B83"/>
  <c r="C32"/>
  <c r="C83"/>
  <c r="D32"/>
  <c r="D83"/>
  <c r="E32"/>
  <c r="E83"/>
  <c r="F32"/>
  <c r="F83"/>
  <c r="G32"/>
  <c r="G83"/>
  <c r="H32"/>
  <c r="H83"/>
  <c r="I32"/>
  <c r="I83"/>
  <c r="J32"/>
  <c r="J83"/>
  <c r="K32"/>
  <c r="K83"/>
  <c r="L32"/>
  <c r="L83"/>
  <c r="M32"/>
  <c r="M83"/>
  <c r="N32"/>
  <c r="N83"/>
  <c r="O32"/>
  <c r="O83"/>
  <c r="P32"/>
  <c r="P83"/>
  <c r="Q32"/>
  <c r="Q83"/>
  <c r="B33"/>
  <c r="B84"/>
  <c r="C33"/>
  <c r="C84"/>
  <c r="D33"/>
  <c r="D84"/>
  <c r="E33"/>
  <c r="E84"/>
  <c r="F33"/>
  <c r="F84"/>
  <c r="G33"/>
  <c r="G84"/>
  <c r="H33"/>
  <c r="H84"/>
  <c r="I33"/>
  <c r="I84"/>
  <c r="J33"/>
  <c r="J84"/>
  <c r="K33"/>
  <c r="K84"/>
  <c r="L33"/>
  <c r="L84"/>
  <c r="M33"/>
  <c r="M84"/>
  <c r="N33"/>
  <c r="N84"/>
  <c r="O33"/>
  <c r="O84"/>
  <c r="P33"/>
  <c r="P84"/>
  <c r="Q33"/>
  <c r="Q84"/>
  <c r="B34"/>
  <c r="B85"/>
  <c r="C34"/>
  <c r="C85"/>
  <c r="D34"/>
  <c r="D85"/>
  <c r="E34"/>
  <c r="E85"/>
  <c r="F34"/>
  <c r="F85"/>
  <c r="G34"/>
  <c r="G85"/>
  <c r="H34"/>
  <c r="H85"/>
  <c r="I34"/>
  <c r="I85"/>
  <c r="J34"/>
  <c r="J85"/>
  <c r="K34"/>
  <c r="K85"/>
  <c r="L34"/>
  <c r="L85"/>
  <c r="M34"/>
  <c r="M85"/>
  <c r="N34"/>
  <c r="N85"/>
  <c r="O34"/>
  <c r="O85"/>
  <c r="P34"/>
  <c r="P85"/>
  <c r="Q34"/>
  <c r="Q85"/>
  <c r="B35"/>
  <c r="B86"/>
  <c r="C35"/>
  <c r="C86"/>
  <c r="D35"/>
  <c r="D86"/>
  <c r="E35"/>
  <c r="E86"/>
  <c r="F35"/>
  <c r="F86"/>
  <c r="G35"/>
  <c r="G86"/>
  <c r="H35"/>
  <c r="H86"/>
  <c r="I86"/>
  <c r="J35"/>
  <c r="J86"/>
  <c r="K35"/>
  <c r="K86"/>
  <c r="L35"/>
  <c r="L86"/>
  <c r="M35"/>
  <c r="M86"/>
  <c r="N35"/>
  <c r="N86"/>
  <c r="O35"/>
  <c r="O86"/>
  <c r="P35"/>
  <c r="P86"/>
  <c r="Q35"/>
  <c r="Q86"/>
  <c r="B88"/>
  <c r="C88"/>
  <c r="D88"/>
  <c r="E88"/>
  <c r="F88"/>
  <c r="G88"/>
  <c r="H88"/>
  <c r="I88"/>
  <c r="J88"/>
  <c r="K88"/>
  <c r="L88"/>
  <c r="M88"/>
  <c r="N88"/>
  <c r="O88"/>
  <c r="P88"/>
  <c r="Q88"/>
  <c r="C78"/>
  <c r="D78"/>
  <c r="E78"/>
  <c r="F78"/>
  <c r="G78"/>
  <c r="H78"/>
  <c r="I78"/>
  <c r="J78"/>
  <c r="K78"/>
  <c r="L78"/>
  <c r="M78"/>
  <c r="N78"/>
  <c r="O78"/>
  <c r="P78"/>
  <c r="Q78"/>
  <c r="B78"/>
  <c r="B68"/>
  <c r="C68"/>
  <c r="D68"/>
  <c r="E68"/>
  <c r="F68"/>
  <c r="G68"/>
  <c r="H68"/>
  <c r="I68"/>
  <c r="J68"/>
  <c r="K68"/>
  <c r="L68"/>
  <c r="M68"/>
  <c r="N68"/>
  <c r="O68"/>
  <c r="P68"/>
  <c r="Q68"/>
  <c r="B69"/>
  <c r="C69"/>
  <c r="D69"/>
  <c r="E69"/>
  <c r="F69"/>
  <c r="G69"/>
  <c r="H69"/>
  <c r="I69"/>
  <c r="J69"/>
  <c r="K69"/>
  <c r="L69"/>
  <c r="M69"/>
  <c r="N69"/>
  <c r="O69"/>
  <c r="P69"/>
  <c r="Q69"/>
  <c r="B70"/>
  <c r="C70"/>
  <c r="D70"/>
  <c r="E70"/>
  <c r="F70"/>
  <c r="G70"/>
  <c r="H70"/>
  <c r="I70"/>
  <c r="J70"/>
  <c r="K70"/>
  <c r="L70"/>
  <c r="M70"/>
  <c r="N70"/>
  <c r="O70"/>
  <c r="P70"/>
  <c r="Q70"/>
  <c r="B71"/>
  <c r="C71"/>
  <c r="D71"/>
  <c r="E71"/>
  <c r="F71"/>
  <c r="G71"/>
  <c r="H71"/>
  <c r="I71"/>
  <c r="J71"/>
  <c r="K71"/>
  <c r="L71"/>
  <c r="M71"/>
  <c r="N71"/>
  <c r="O71"/>
  <c r="P71"/>
  <c r="Q71"/>
  <c r="B72"/>
  <c r="C72"/>
  <c r="D72"/>
  <c r="E72"/>
  <c r="F72"/>
  <c r="G72"/>
  <c r="H72"/>
  <c r="I72"/>
  <c r="J72"/>
  <c r="K72"/>
  <c r="L72"/>
  <c r="M72"/>
  <c r="N72"/>
  <c r="O72"/>
  <c r="P72"/>
  <c r="Q72"/>
  <c r="B73"/>
  <c r="C73"/>
  <c r="D73"/>
  <c r="E73"/>
  <c r="F73"/>
  <c r="G73"/>
  <c r="H73"/>
  <c r="I73"/>
  <c r="J73"/>
  <c r="K73"/>
  <c r="L73"/>
  <c r="M73"/>
  <c r="N73"/>
  <c r="O73"/>
  <c r="P73"/>
  <c r="Q73"/>
  <c r="B74"/>
  <c r="C74"/>
  <c r="D74"/>
  <c r="E74"/>
  <c r="F74"/>
  <c r="G74"/>
  <c r="H74"/>
  <c r="I74"/>
  <c r="J74"/>
  <c r="K74"/>
  <c r="L74"/>
  <c r="M74"/>
  <c r="N74"/>
  <c r="O74"/>
  <c r="P74"/>
  <c r="Q74"/>
  <c r="B75"/>
  <c r="C75"/>
  <c r="D75"/>
  <c r="E75"/>
  <c r="F75"/>
  <c r="G75"/>
  <c r="H75"/>
  <c r="I75"/>
  <c r="J75"/>
  <c r="K75"/>
  <c r="L75"/>
  <c r="M75"/>
  <c r="N75"/>
  <c r="O75"/>
  <c r="P75"/>
  <c r="Q75"/>
  <c r="B76"/>
  <c r="C76"/>
  <c r="D76"/>
  <c r="E76"/>
  <c r="F76"/>
  <c r="G76"/>
  <c r="H76"/>
  <c r="I76"/>
  <c r="J76"/>
  <c r="K76"/>
  <c r="L76"/>
  <c r="M76"/>
  <c r="N76"/>
  <c r="O76"/>
  <c r="P76"/>
  <c r="Q76"/>
  <c r="B77"/>
  <c r="C77"/>
  <c r="D77"/>
  <c r="E77"/>
  <c r="F77"/>
  <c r="G77"/>
  <c r="H77"/>
  <c r="I77"/>
  <c r="J77"/>
  <c r="K77"/>
  <c r="L77"/>
  <c r="M77"/>
  <c r="N77"/>
  <c r="O77"/>
  <c r="P77"/>
  <c r="Q77"/>
  <c r="B67"/>
  <c r="C67"/>
  <c r="D67"/>
  <c r="E67"/>
  <c r="F67"/>
  <c r="G67"/>
  <c r="H67"/>
  <c r="I67"/>
  <c r="J67"/>
  <c r="K67"/>
  <c r="L67"/>
  <c r="M67"/>
  <c r="N67"/>
  <c r="O67"/>
  <c r="P67"/>
  <c r="Q67"/>
  <c r="Q66"/>
  <c r="C66"/>
  <c r="D66"/>
  <c r="E66"/>
  <c r="F66"/>
  <c r="G66"/>
  <c r="H66"/>
  <c r="I66"/>
  <c r="J66"/>
  <c r="K66"/>
  <c r="L66"/>
  <c r="M66"/>
  <c r="N66"/>
  <c r="O66"/>
  <c r="P66"/>
  <c r="B66"/>
  <c r="S62"/>
  <c r="S61"/>
  <c r="S60"/>
  <c r="S59"/>
  <c r="S58"/>
  <c r="S57"/>
  <c r="S56"/>
  <c r="S55"/>
  <c r="S54"/>
  <c r="S53"/>
  <c r="S52"/>
  <c r="S51"/>
  <c r="S50"/>
  <c r="S49"/>
  <c r="S48"/>
  <c r="S47"/>
  <c r="S43"/>
  <c r="S42"/>
  <c r="S41"/>
  <c r="S40"/>
  <c r="S39"/>
  <c r="S38"/>
  <c r="S37"/>
  <c r="S36"/>
  <c r="S35"/>
  <c r="S34"/>
  <c r="S33"/>
  <c r="S32"/>
  <c r="S31"/>
  <c r="S30"/>
  <c r="S29"/>
  <c r="S28"/>
  <c r="V47" a="1"/>
  <c r="V47"/>
  <c r="AA28"/>
  <c r="AB28"/>
  <c r="V48"/>
  <c r="AA29"/>
  <c r="AB29"/>
  <c r="V49"/>
  <c r="AA30"/>
  <c r="AB30"/>
  <c r="V50"/>
  <c r="AA31"/>
  <c r="AB31"/>
  <c r="V51"/>
  <c r="AA32"/>
  <c r="AB32"/>
  <c r="V52"/>
  <c r="AA33"/>
  <c r="AB33"/>
  <c r="V53"/>
  <c r="AA34"/>
  <c r="AB34"/>
  <c r="V54"/>
  <c r="AA35"/>
  <c r="AB35"/>
  <c r="V55"/>
  <c r="AA36"/>
  <c r="AB36"/>
  <c r="V56"/>
  <c r="AA37"/>
  <c r="AB37"/>
  <c r="V57"/>
  <c r="AA38"/>
  <c r="AB38"/>
  <c r="V58"/>
  <c r="AA39"/>
  <c r="AB39"/>
  <c r="BE26"/>
  <c r="BE37"/>
  <c r="BE36"/>
  <c r="BE35"/>
  <c r="BE34"/>
  <c r="BE33"/>
  <c r="BE32"/>
  <c r="BE31"/>
  <c r="BE30"/>
  <c r="BE29"/>
  <c r="BE28"/>
  <c r="BE27"/>
  <c r="BI26"/>
  <c r="BI37"/>
  <c r="BI36"/>
  <c r="BI35"/>
  <c r="BI34"/>
  <c r="BI33"/>
  <c r="BI32"/>
  <c r="BI31"/>
  <c r="BI30"/>
  <c r="BI29"/>
  <c r="BI28"/>
  <c r="BI27"/>
  <c r="V28" a="1"/>
  <c r="V28"/>
  <c r="AA40"/>
  <c r="AB40"/>
  <c r="BI38"/>
  <c r="V29"/>
  <c r="AA41"/>
  <c r="AB41"/>
  <c r="BI39"/>
  <c r="V30"/>
  <c r="AA42"/>
  <c r="AB42"/>
  <c r="BI40"/>
  <c r="V31"/>
  <c r="AA43"/>
  <c r="AB43"/>
  <c r="BI41"/>
  <c r="V32"/>
  <c r="AA45"/>
  <c r="AB45"/>
  <c r="BI43"/>
  <c r="V33"/>
  <c r="AA46"/>
  <c r="AB46"/>
  <c r="BI44"/>
  <c r="V34"/>
  <c r="AA47"/>
  <c r="AB47"/>
  <c r="BI45"/>
  <c r="V35"/>
  <c r="AA48"/>
  <c r="AB48"/>
  <c r="BI46"/>
  <c r="V36"/>
  <c r="AA50"/>
  <c r="AB50"/>
  <c r="BI48"/>
  <c r="V37"/>
  <c r="AA51"/>
  <c r="AB51"/>
  <c r="BI49"/>
  <c r="V38"/>
  <c r="AA52"/>
  <c r="AB52"/>
  <c r="BI50"/>
  <c r="V39"/>
  <c r="AA53"/>
  <c r="AB53"/>
  <c r="BI51"/>
  <c r="V40"/>
  <c r="AA55"/>
  <c r="AB55"/>
  <c r="BI53"/>
  <c r="V41"/>
  <c r="AA56"/>
  <c r="AB56"/>
  <c r="BI54"/>
  <c r="V42"/>
  <c r="AA57"/>
  <c r="AB57"/>
  <c r="BI55"/>
  <c r="V43"/>
  <c r="AA58"/>
  <c r="AB58"/>
  <c r="BI56"/>
  <c r="BE38"/>
  <c r="BE39"/>
  <c r="BE40"/>
  <c r="BE41"/>
  <c r="BE43"/>
  <c r="BE44"/>
  <c r="BE45"/>
  <c r="BE46"/>
  <c r="BE48"/>
  <c r="BE49"/>
  <c r="BE50"/>
  <c r="BE51"/>
  <c r="BE53"/>
  <c r="BE54"/>
  <c r="BE55"/>
  <c r="BE56"/>
  <c r="AB62"/>
  <c r="BJ59"/>
  <c r="Z9"/>
  <c r="Z10"/>
  <c r="Z11"/>
  <c r="Z12"/>
  <c r="Z13"/>
  <c r="Z14"/>
  <c r="Z15"/>
  <c r="Z16"/>
  <c r="Z17"/>
  <c r="Z18"/>
  <c r="Z19"/>
  <c r="Z20"/>
  <c r="Z21"/>
  <c r="Z22"/>
  <c r="Z23"/>
  <c r="Z24"/>
  <c r="Z25"/>
</calcChain>
</file>

<file path=xl/sharedStrings.xml><?xml version="1.0" encoding="utf-8"?>
<sst xmlns="http://schemas.openxmlformats.org/spreadsheetml/2006/main" count="404" uniqueCount="134">
  <si>
    <t>zalt</t>
  </si>
  <si>
    <t>h(x)</t>
  </si>
  <si>
    <t>]</t>
  </si>
  <si>
    <t>;</t>
  </si>
  <si>
    <t>Ybus</t>
  </si>
  <si>
    <t>state of sys.</t>
  </si>
  <si>
    <t>Y*</t>
  </si>
  <si>
    <t>weights</t>
  </si>
  <si>
    <t>residual</t>
  </si>
  <si>
    <t>16a</t>
  </si>
  <si>
    <t>16b</t>
  </si>
  <si>
    <t>28a</t>
  </si>
  <si>
    <t>28b</t>
  </si>
  <si>
    <t>24a</t>
  </si>
  <si>
    <t>24b</t>
  </si>
  <si>
    <t>20a</t>
  </si>
  <si>
    <t>20b</t>
  </si>
  <si>
    <t>J(x)    =</t>
  </si>
  <si>
    <t>M</t>
  </si>
  <si>
    <t>No.</t>
  </si>
  <si>
    <t>check!  Inj. Currents 1 = Inj. Currents 2</t>
  </si>
  <si>
    <t>\begin{table}[t]</t>
  </si>
  <si>
    <t>\begin{center}\caption{2-bus NEV system - Measurement vector results for $n_l$= 3 \%}\label{result1}</t>
  </si>
  <si>
    <t>\begin{tabular}{lcccccc}</t>
  </si>
  <si>
    <t xml:space="preserve">\hline </t>
  </si>
  <si>
    <t xml:space="preserve">&amp;  </t>
  </si>
  <si>
    <t>Variable</t>
  </si>
  <si>
    <t>&amp;</t>
  </si>
  <si>
    <t>${z}_{0j}$</t>
  </si>
  <si>
    <t>$\widehat{z}_j$</t>
  </si>
  <si>
    <t>${h_j}$</t>
  </si>
  <si>
    <t>$\sigma^{-2}</t>
  </si>
  <si>
    <t>_j\in\mathbf{W}$</t>
  </si>
  <si>
    <t>$\sigma^{-2}_j {\Delta z_j}^2$</t>
  </si>
  <si>
    <t>\\</t>
  </si>
  <si>
    <t>\hline</t>
  </si>
  <si>
    <t>1&amp;$</t>
  </si>
  <si>
    <t xml:space="preserve"> {v}^{an,r }_{1}</t>
  </si>
  <si>
    <t>$,V</t>
  </si>
  <si>
    <t>2&amp;$</t>
  </si>
  <si>
    <t xml:space="preserve">  {v}^{bn,r }_{1}</t>
  </si>
  <si>
    <t>3&amp;$</t>
  </si>
  <si>
    <t xml:space="preserve">  {v}^{cn,r }_{1}</t>
  </si>
  <si>
    <t>4&amp;$</t>
  </si>
  <si>
    <t xml:space="preserve">  {v}^{an,r }_{2}</t>
  </si>
  <si>
    <t>5&amp;$</t>
  </si>
  <si>
    <t xml:space="preserve">  {v}^{bn,r }_{2}</t>
  </si>
  <si>
    <t>6&amp;$</t>
  </si>
  <si>
    <t xml:space="preserve">  {v}^{cn,r }_{2}</t>
  </si>
  <si>
    <t>7&amp;$</t>
  </si>
  <si>
    <t xml:space="preserve"> {v}^{an,i }_{1}</t>
  </si>
  <si>
    <t>8&amp;$</t>
  </si>
  <si>
    <t xml:space="preserve">  {v}^{bn,i }_{1}</t>
  </si>
  <si>
    <t>9&amp;$</t>
  </si>
  <si>
    <t xml:space="preserve">  {v}^{cn,i }_{1}</t>
  </si>
  <si>
    <t>10&amp;$</t>
  </si>
  <si>
    <t xml:space="preserve">  {v}^{an,i }_{2}</t>
  </si>
  <si>
    <t>11&amp;$</t>
  </si>
  <si>
    <t xml:space="preserve">  {v}^{bn,i }_{2}</t>
  </si>
  <si>
    <t>12&amp;$</t>
  </si>
  <si>
    <t xml:space="preserve">  {v}^{cn,i }_{2}</t>
  </si>
  <si>
    <t>13&amp;$</t>
  </si>
  <si>
    <t>i^{a,r }_{1}$,A</t>
  </si>
  <si>
    <t>14&amp;$</t>
  </si>
  <si>
    <t>i^{b,r }_{1}$,A</t>
  </si>
  <si>
    <t>15&amp;$</t>
  </si>
  <si>
    <t>i^{c,r }_{1}$,A</t>
  </si>
  <si>
    <t>i^{n,r }_{1}$,A</t>
  </si>
  <si>
    <t>17&amp;$</t>
  </si>
  <si>
    <t>i^{a,r }_{2}$,A</t>
  </si>
  <si>
    <t>18&amp;$</t>
  </si>
  <si>
    <t>i^{b,r }_{2}$,A</t>
  </si>
  <si>
    <t>19&amp;$</t>
  </si>
  <si>
    <t>i^{c,r }_{2}$,A</t>
  </si>
  <si>
    <t>i^{n,r }_{2}$,A</t>
  </si>
  <si>
    <t>21&amp;$</t>
  </si>
  <si>
    <t>i^{a,i }_{1}$,A</t>
  </si>
  <si>
    <t>22&amp;$</t>
  </si>
  <si>
    <t>i^{b,i }_{1}$,A</t>
  </si>
  <si>
    <t>23&amp;$</t>
  </si>
  <si>
    <t>i^{c,i }_{1}$,A</t>
  </si>
  <si>
    <t>i^{n,i }_{1}$,A</t>
  </si>
  <si>
    <t>25&amp;$</t>
  </si>
  <si>
    <t>i^{a,i }_{2}$,A</t>
  </si>
  <si>
    <t>26&amp;$</t>
  </si>
  <si>
    <t>i^{b,i }_{2}$,A</t>
  </si>
  <si>
    <t>27&amp;$</t>
  </si>
  <si>
    <t>i^{c,i }_{2}$,A</t>
  </si>
  <si>
    <t>i^{n,i }_{2}$,A</t>
  </si>
  <si>
    <t>29&amp;$</t>
  </si>
  <si>
    <t xml:space="preserve">r_{2}$,$\Omega$  </t>
  </si>
  <si>
    <t>\end{tabular}</t>
  </si>
  <si>
    <t>\end{center}</t>
  </si>
  <si>
    <t>\end{table}</t>
  </si>
  <si>
    <t>16a&amp;$</t>
  </si>
  <si>
    <t>16b&amp;$</t>
  </si>
  <si>
    <t>28b&amp;$</t>
  </si>
  <si>
    <t>24b&amp;$</t>
  </si>
  <si>
    <t>20b&amp;$</t>
  </si>
  <si>
    <t>20a&amp;$</t>
  </si>
  <si>
    <t>24a&amp;$</t>
  </si>
  <si>
    <t>28a&amp;$</t>
  </si>
  <si>
    <t>OBJECTIVE-&gt;</t>
  </si>
  <si>
    <t>pm.deoliveiradejes@uniandes.edu.co')</t>
  </si>
  <si>
    <t>V.1.0 July 3, 2019</t>
  </si>
  <si>
    <t>Advanced 4-wire PMU-WLS-DSSE</t>
  </si>
  <si>
    <t>Paulo De Oliveira, Nestor Rodriguez, David Celeita, Gustavo Ramos</t>
  </si>
  <si>
    <t>$J(\bm{x})$=&amp;</t>
  </si>
  <si>
    <t>&lt;--- sum(i-Yv)</t>
  </si>
  <si>
    <t>DV</t>
  </si>
  <si>
    <r>
      <rPr>
        <b/>
        <sz val="12"/>
        <color theme="1"/>
        <rFont val="CMU Sans Serif"/>
      </rPr>
      <t>H</t>
    </r>
    <r>
      <rPr>
        <sz val="12"/>
        <color theme="1"/>
        <rFont val="CMU Sans Serif"/>
      </rPr>
      <t>=[</t>
    </r>
  </si>
  <si>
    <t>Two node 4wire distribution test system</t>
  </si>
  <si>
    <t>cartesian kV</t>
  </si>
  <si>
    <t>polar V</t>
  </si>
  <si>
    <t>cartesian kA</t>
  </si>
  <si>
    <t>polar A</t>
  </si>
  <si>
    <t>polar deg</t>
  </si>
  <si>
    <t>=</t>
  </si>
  <si>
    <t>V&lt;</t>
  </si>
  <si>
    <t>state of the system</t>
  </si>
  <si>
    <t>Injected Currents</t>
  </si>
  <si>
    <t>Inj. Currents*</t>
  </si>
  <si>
    <t>Residual currents</t>
  </si>
  <si>
    <t>+</t>
  </si>
  <si>
    <t>iA</t>
  </si>
  <si>
    <t>A=</t>
  </si>
  <si>
    <t>Losses</t>
  </si>
  <si>
    <t>vx</t>
  </si>
  <si>
    <t>vy</t>
  </si>
  <si>
    <t>ix</t>
  </si>
  <si>
    <t>iy</t>
  </si>
  <si>
    <t>vx*ix+vy*iy</t>
  </si>
  <si>
    <t>kW</t>
  </si>
  <si>
    <t xml:space="preserve">Losses </t>
  </si>
</sst>
</file>

<file path=xl/styles.xml><?xml version="1.0" encoding="utf-8"?>
<styleSheet xmlns="http://schemas.openxmlformats.org/spreadsheetml/2006/main">
  <numFmts count="5">
    <numFmt numFmtId="164" formatCode="0.0000"/>
    <numFmt numFmtId="165" formatCode="0.000"/>
    <numFmt numFmtId="166" formatCode="0.0"/>
    <numFmt numFmtId="167" formatCode="#,##0.000000"/>
    <numFmt numFmtId="168" formatCode="#,##0.0"/>
  </numFmts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.8"/>
      <color theme="10"/>
      <name val="Calibri"/>
      <family val="2"/>
    </font>
    <font>
      <sz val="12"/>
      <color theme="1"/>
      <name val="CMU Sans Serif"/>
    </font>
    <font>
      <u/>
      <sz val="10.8"/>
      <color theme="10"/>
      <name val="CMU Sans Serif"/>
    </font>
    <font>
      <b/>
      <sz val="12"/>
      <color theme="1"/>
      <name val="CMU Sans Serif"/>
    </font>
    <font>
      <b/>
      <sz val="14"/>
      <color theme="1"/>
      <name val="CMU Sans Serif"/>
    </font>
    <font>
      <sz val="14"/>
      <color theme="1"/>
      <name val="CMU Sans Serif"/>
    </font>
    <font>
      <sz val="16"/>
      <color theme="1"/>
      <name val="CMU Sans Serif"/>
    </font>
    <font>
      <vertAlign val="superscript"/>
      <sz val="16"/>
      <color theme="1"/>
      <name val="CMU Sans Serif"/>
    </font>
    <font>
      <sz val="18"/>
      <color theme="1"/>
      <name val="CMU Sans Serif"/>
    </font>
    <font>
      <b/>
      <sz val="12"/>
      <color rgb="FFFF0000"/>
      <name val="CMU Sans Serif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FA1"/>
        <bgColor indexed="64"/>
      </patternFill>
    </fill>
    <fill>
      <patternFill patternType="solid">
        <fgColor rgb="FF8FFBB8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quotePrefix="1" applyFont="1" applyBorder="1"/>
    <xf numFmtId="0" fontId="5" fillId="0" borderId="0" xfId="55" applyFont="1" applyBorder="1" applyAlignment="1" applyProtection="1"/>
    <xf numFmtId="0" fontId="4" fillId="0" borderId="4" xfId="0" quotePrefix="1" applyFont="1" applyBorder="1"/>
    <xf numFmtId="0" fontId="4" fillId="0" borderId="0" xfId="0" quotePrefix="1" applyFont="1"/>
    <xf numFmtId="0" fontId="6" fillId="0" borderId="0" xfId="0" applyFont="1"/>
    <xf numFmtId="0" fontId="4" fillId="7" borderId="0" xfId="0" applyFont="1" applyFill="1" applyAlignment="1">
      <alignment horizontal="center"/>
    </xf>
    <xf numFmtId="0" fontId="4" fillId="0" borderId="0" xfId="0" applyFont="1" applyFill="1"/>
    <xf numFmtId="0" fontId="4" fillId="2" borderId="0" xfId="0" applyFont="1" applyFill="1"/>
    <xf numFmtId="0" fontId="4" fillId="9" borderId="0" xfId="0" applyFont="1" applyFill="1" applyAlignment="1">
      <alignment horizontal="center"/>
    </xf>
    <xf numFmtId="0" fontId="4" fillId="2" borderId="3" xfId="0" applyFont="1" applyFill="1" applyBorder="1"/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" fontId="4" fillId="0" borderId="0" xfId="0" applyNumberFormat="1" applyFont="1" applyFill="1"/>
    <xf numFmtId="164" fontId="4" fillId="0" borderId="0" xfId="0" applyNumberFormat="1" applyFont="1" applyFill="1"/>
    <xf numFmtId="0" fontId="4" fillId="0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11" fontId="4" fillId="0" borderId="0" xfId="0" applyNumberFormat="1" applyFont="1" applyFill="1"/>
    <xf numFmtId="0" fontId="4" fillId="11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1" fontId="4" fillId="0" borderId="0" xfId="0" applyNumberFormat="1" applyFont="1"/>
    <xf numFmtId="11" fontId="4" fillId="0" borderId="0" xfId="0" applyNumberFormat="1" applyFont="1"/>
    <xf numFmtId="0" fontId="6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2" fontId="4" fillId="0" borderId="0" xfId="0" applyNumberFormat="1" applyFont="1"/>
    <xf numFmtId="2" fontId="4" fillId="0" borderId="0" xfId="0" applyNumberFormat="1" applyFont="1" applyFill="1"/>
    <xf numFmtId="165" fontId="4" fillId="0" borderId="0" xfId="0" applyNumberFormat="1" applyFont="1"/>
    <xf numFmtId="0" fontId="7" fillId="12" borderId="0" xfId="0" applyFont="1" applyFill="1" applyAlignment="1">
      <alignment horizontal="center"/>
    </xf>
    <xf numFmtId="2" fontId="4" fillId="4" borderId="3" xfId="0" applyNumberFormat="1" applyFont="1" applyFill="1" applyBorder="1" applyAlignment="1">
      <alignment horizontal="center"/>
    </xf>
    <xf numFmtId="2" fontId="4" fillId="11" borderId="3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4" fillId="9" borderId="3" xfId="0" applyFont="1" applyFill="1" applyBorder="1" applyAlignment="1">
      <alignment horizontal="center"/>
    </xf>
    <xf numFmtId="2" fontId="4" fillId="10" borderId="3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67" fontId="4" fillId="12" borderId="0" xfId="0" applyNumberFormat="1" applyFont="1" applyFill="1" applyBorder="1"/>
    <xf numFmtId="1" fontId="4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8" fillId="0" borderId="0" xfId="0" applyFont="1"/>
    <xf numFmtId="166" fontId="8" fillId="0" borderId="0" xfId="0" applyNumberFormat="1" applyFont="1" applyAlignment="1">
      <alignment horizontal="right"/>
    </xf>
    <xf numFmtId="1" fontId="9" fillId="0" borderId="0" xfId="0" applyNumberFormat="1" applyFont="1"/>
    <xf numFmtId="166" fontId="9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4" fontId="11" fillId="0" borderId="0" xfId="0" applyNumberFormat="1" applyFont="1" applyAlignment="1">
      <alignment horizontal="left"/>
    </xf>
    <xf numFmtId="167" fontId="4" fillId="0" borderId="0" xfId="0" applyNumberFormat="1" applyFont="1" applyBorder="1"/>
    <xf numFmtId="166" fontId="9" fillId="0" borderId="0" xfId="0" applyNumberFormat="1" applyFont="1"/>
    <xf numFmtId="166" fontId="4" fillId="0" borderId="0" xfId="0" applyNumberFormat="1" applyFont="1" applyFill="1"/>
    <xf numFmtId="168" fontId="4" fillId="0" borderId="0" xfId="0" applyNumberFormat="1" applyFont="1" applyFill="1"/>
    <xf numFmtId="0" fontId="6" fillId="0" borderId="0" xfId="0" applyFont="1" applyBorder="1" applyAlignment="1">
      <alignment horizontal="center"/>
    </xf>
    <xf numFmtId="167" fontId="4" fillId="0" borderId="0" xfId="0" applyNumberFormat="1" applyFont="1" applyFill="1"/>
    <xf numFmtId="0" fontId="12" fillId="0" borderId="0" xfId="0" applyFont="1" applyFill="1"/>
    <xf numFmtId="0" fontId="12" fillId="0" borderId="0" xfId="0" applyFont="1"/>
  </cellXfs>
  <cellStyles count="6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Normal" xfId="0" builtinId="0"/>
  </cellStyles>
  <dxfs count="0"/>
  <tableStyles count="0" defaultTableStyle="TableStyleMedium9" defaultPivotStyle="PivotStyleMedium4"/>
  <colors>
    <mruColors>
      <color rgb="FF8FFBB8"/>
      <color rgb="FFF2FFA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139802</xdr:colOff>
      <xdr:row>8</xdr:row>
      <xdr:rowOff>41055</xdr:rowOff>
    </xdr:from>
    <xdr:to>
      <xdr:col>39</xdr:col>
      <xdr:colOff>520552</xdr:colOff>
      <xdr:row>10</xdr:row>
      <xdr:rowOff>136678</xdr:rowOff>
    </xdr:to>
    <xdr:pic>
      <xdr:nvPicPr>
        <xdr:cNvPr id="57" name="Object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033887" y="1838731"/>
          <a:ext cx="380750" cy="6322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39</xdr:col>
      <xdr:colOff>193486</xdr:colOff>
      <xdr:row>10</xdr:row>
      <xdr:rowOff>82538</xdr:rowOff>
    </xdr:from>
    <xdr:to>
      <xdr:col>39</xdr:col>
      <xdr:colOff>574236</xdr:colOff>
      <xdr:row>12</xdr:row>
      <xdr:rowOff>162356</xdr:rowOff>
    </xdr:to>
    <xdr:pic>
      <xdr:nvPicPr>
        <xdr:cNvPr id="58" name="Object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087571" y="2416834"/>
          <a:ext cx="380750" cy="6164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39</xdr:col>
      <xdr:colOff>175202</xdr:colOff>
      <xdr:row>12</xdr:row>
      <xdr:rowOff>72416</xdr:rowOff>
    </xdr:from>
    <xdr:to>
      <xdr:col>39</xdr:col>
      <xdr:colOff>555953</xdr:colOff>
      <xdr:row>14</xdr:row>
      <xdr:rowOff>167081</xdr:rowOff>
    </xdr:to>
    <xdr:pic>
      <xdr:nvPicPr>
        <xdr:cNvPr id="59" name="Object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069287" y="2943331"/>
          <a:ext cx="380751" cy="6312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34</xdr:col>
      <xdr:colOff>360701</xdr:colOff>
      <xdr:row>16</xdr:row>
      <xdr:rowOff>78382</xdr:rowOff>
    </xdr:from>
    <xdr:to>
      <xdr:col>34</xdr:col>
      <xdr:colOff>736490</xdr:colOff>
      <xdr:row>18</xdr:row>
      <xdr:rowOff>67078</xdr:rowOff>
    </xdr:to>
    <xdr:pic>
      <xdr:nvPicPr>
        <xdr:cNvPr id="60" name="Object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665595" y="4022537"/>
          <a:ext cx="375789" cy="5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465777</xdr:colOff>
      <xdr:row>8</xdr:row>
      <xdr:rowOff>41457</xdr:rowOff>
    </xdr:from>
    <xdr:to>
      <xdr:col>27</xdr:col>
      <xdr:colOff>843676</xdr:colOff>
      <xdr:row>10</xdr:row>
      <xdr:rowOff>63831</xdr:rowOff>
    </xdr:to>
    <xdr:pic>
      <xdr:nvPicPr>
        <xdr:cNvPr id="53" name="Object 9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5814634" y="1864814"/>
          <a:ext cx="377899" cy="566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465462</xdr:colOff>
      <xdr:row>10</xdr:row>
      <xdr:rowOff>38062</xdr:rowOff>
    </xdr:from>
    <xdr:to>
      <xdr:col>27</xdr:col>
      <xdr:colOff>843361</xdr:colOff>
      <xdr:row>12</xdr:row>
      <xdr:rowOff>53922</xdr:rowOff>
    </xdr:to>
    <xdr:pic>
      <xdr:nvPicPr>
        <xdr:cNvPr id="54" name="Object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5814319" y="2405705"/>
          <a:ext cx="377899" cy="5601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471166</xdr:colOff>
      <xdr:row>12</xdr:row>
      <xdr:rowOff>36015</xdr:rowOff>
    </xdr:from>
    <xdr:to>
      <xdr:col>27</xdr:col>
      <xdr:colOff>849065</xdr:colOff>
      <xdr:row>14</xdr:row>
      <xdr:rowOff>58390</xdr:rowOff>
    </xdr:to>
    <xdr:pic>
      <xdr:nvPicPr>
        <xdr:cNvPr id="55" name="Object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820023" y="2947944"/>
          <a:ext cx="377899" cy="566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453360</xdr:colOff>
      <xdr:row>16</xdr:row>
      <xdr:rowOff>116510</xdr:rowOff>
    </xdr:from>
    <xdr:to>
      <xdr:col>27</xdr:col>
      <xdr:colOff>856969</xdr:colOff>
      <xdr:row>18</xdr:row>
      <xdr:rowOff>84456</xdr:rowOff>
    </xdr:to>
    <xdr:pic>
      <xdr:nvPicPr>
        <xdr:cNvPr id="56" name="Object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5626283" y="4060665"/>
          <a:ext cx="403609" cy="558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277465</xdr:colOff>
      <xdr:row>15</xdr:row>
      <xdr:rowOff>197332</xdr:rowOff>
    </xdr:from>
    <xdr:to>
      <xdr:col>34</xdr:col>
      <xdr:colOff>694218</xdr:colOff>
      <xdr:row>15</xdr:row>
      <xdr:rowOff>213423</xdr:rowOff>
    </xdr:to>
    <xdr:cxnSp macro="">
      <xdr:nvCxnSpPr>
        <xdr:cNvPr id="8" name="7 Conector recto"/>
        <xdr:cNvCxnSpPr>
          <a:stCxn id="61" idx="0"/>
        </xdr:cNvCxnSpPr>
      </xdr:nvCxnSpPr>
      <xdr:spPr>
        <a:xfrm flipV="1">
          <a:off x="18117874" y="3864036"/>
          <a:ext cx="1971941" cy="16091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669691</xdr:colOff>
      <xdr:row>15</xdr:row>
      <xdr:rowOff>62896</xdr:rowOff>
    </xdr:from>
    <xdr:to>
      <xdr:col>34</xdr:col>
      <xdr:colOff>48698</xdr:colOff>
      <xdr:row>16</xdr:row>
      <xdr:rowOff>17814</xdr:rowOff>
    </xdr:to>
    <xdr:sp macro="" textlink="">
      <xdr:nvSpPr>
        <xdr:cNvPr id="9" name="8 Rectángulo"/>
        <xdr:cNvSpPr/>
      </xdr:nvSpPr>
      <xdr:spPr>
        <a:xfrm rot="16200000">
          <a:off x="18866979" y="3372721"/>
          <a:ext cx="220437" cy="934195"/>
        </a:xfrm>
        <a:prstGeom prst="rect">
          <a:avLst/>
        </a:prstGeom>
        <a:solidFill>
          <a:schemeClr val="bg1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32</xdr:col>
      <xdr:colOff>246044</xdr:colOff>
      <xdr:row>13</xdr:row>
      <xdr:rowOff>183344</xdr:rowOff>
    </xdr:from>
    <xdr:to>
      <xdr:col>34</xdr:col>
      <xdr:colOff>662588</xdr:colOff>
      <xdr:row>13</xdr:row>
      <xdr:rowOff>183344</xdr:rowOff>
    </xdr:to>
    <xdr:cxnSp macro="">
      <xdr:nvCxnSpPr>
        <xdr:cNvPr id="10" name="9 Conector recto"/>
        <xdr:cNvCxnSpPr/>
      </xdr:nvCxnSpPr>
      <xdr:spPr>
        <a:xfrm flipH="1">
          <a:off x="18086453" y="3319008"/>
          <a:ext cx="1971732" cy="0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246044</xdr:colOff>
      <xdr:row>11</xdr:row>
      <xdr:rowOff>145988</xdr:rowOff>
    </xdr:from>
    <xdr:to>
      <xdr:col>34</xdr:col>
      <xdr:colOff>662588</xdr:colOff>
      <xdr:row>11</xdr:row>
      <xdr:rowOff>150340</xdr:rowOff>
    </xdr:to>
    <xdr:cxnSp macro="">
      <xdr:nvCxnSpPr>
        <xdr:cNvPr id="11" name="10 Conector recto"/>
        <xdr:cNvCxnSpPr/>
      </xdr:nvCxnSpPr>
      <xdr:spPr>
        <a:xfrm flipH="1" flipV="1">
          <a:off x="18086453" y="2750612"/>
          <a:ext cx="1971732" cy="4352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246044</xdr:colOff>
      <xdr:row>9</xdr:row>
      <xdr:rowOff>117486</xdr:rowOff>
    </xdr:from>
    <xdr:to>
      <xdr:col>34</xdr:col>
      <xdr:colOff>670566</xdr:colOff>
      <xdr:row>9</xdr:row>
      <xdr:rowOff>119919</xdr:rowOff>
    </xdr:to>
    <xdr:cxnSp macro="">
      <xdr:nvCxnSpPr>
        <xdr:cNvPr id="12" name="11 Conector recto"/>
        <xdr:cNvCxnSpPr/>
      </xdr:nvCxnSpPr>
      <xdr:spPr>
        <a:xfrm flipH="1" flipV="1">
          <a:off x="18086453" y="2191070"/>
          <a:ext cx="1979710" cy="2433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669694</xdr:colOff>
      <xdr:row>13</xdr:row>
      <xdr:rowOff>90403</xdr:rowOff>
    </xdr:from>
    <xdr:to>
      <xdr:col>34</xdr:col>
      <xdr:colOff>48701</xdr:colOff>
      <xdr:row>14</xdr:row>
      <xdr:rowOff>45320</xdr:rowOff>
    </xdr:to>
    <xdr:sp macro="" textlink="">
      <xdr:nvSpPr>
        <xdr:cNvPr id="13" name="12 Rectángulo"/>
        <xdr:cNvSpPr/>
      </xdr:nvSpPr>
      <xdr:spPr>
        <a:xfrm rot="16200000">
          <a:off x="18866982" y="2869188"/>
          <a:ext cx="220437" cy="934195"/>
        </a:xfrm>
        <a:prstGeom prst="rect">
          <a:avLst/>
        </a:prstGeom>
        <a:solidFill>
          <a:srgbClr val="E6B9B8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32</xdr:col>
      <xdr:colOff>669695</xdr:colOff>
      <xdr:row>11</xdr:row>
      <xdr:rowOff>69278</xdr:rowOff>
    </xdr:from>
    <xdr:to>
      <xdr:col>34</xdr:col>
      <xdr:colOff>48702</xdr:colOff>
      <xdr:row>12</xdr:row>
      <xdr:rowOff>22194</xdr:rowOff>
    </xdr:to>
    <xdr:sp macro="" textlink="">
      <xdr:nvSpPr>
        <xdr:cNvPr id="14" name="13 Rectángulo"/>
        <xdr:cNvSpPr/>
      </xdr:nvSpPr>
      <xdr:spPr>
        <a:xfrm rot="16200000">
          <a:off x="18867984" y="2316022"/>
          <a:ext cx="218436" cy="934195"/>
        </a:xfrm>
        <a:prstGeom prst="rect">
          <a:avLst/>
        </a:prstGeom>
        <a:solidFill>
          <a:srgbClr val="95B3D7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32</xdr:col>
      <xdr:colOff>629308</xdr:colOff>
      <xdr:row>9</xdr:row>
      <xdr:rowOff>17936</xdr:rowOff>
    </xdr:from>
    <xdr:to>
      <xdr:col>34</xdr:col>
      <xdr:colOff>8315</xdr:colOff>
      <xdr:row>9</xdr:row>
      <xdr:rowOff>236372</xdr:rowOff>
    </xdr:to>
    <xdr:sp macro="" textlink="">
      <xdr:nvSpPr>
        <xdr:cNvPr id="15" name="14 Rectángulo"/>
        <xdr:cNvSpPr/>
      </xdr:nvSpPr>
      <xdr:spPr>
        <a:xfrm rot="16200000">
          <a:off x="18827597" y="1733640"/>
          <a:ext cx="218436" cy="934195"/>
        </a:xfrm>
        <a:prstGeom prst="rect">
          <a:avLst/>
        </a:prstGeom>
        <a:solidFill>
          <a:srgbClr val="FFFF00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35</xdr:col>
      <xdr:colOff>24419</xdr:colOff>
      <xdr:row>15</xdr:row>
      <xdr:rowOff>174401</xdr:rowOff>
    </xdr:from>
    <xdr:to>
      <xdr:col>37</xdr:col>
      <xdr:colOff>160986</xdr:colOff>
      <xdr:row>15</xdr:row>
      <xdr:rowOff>189363</xdr:rowOff>
    </xdr:to>
    <xdr:cxnSp macro="">
      <xdr:nvCxnSpPr>
        <xdr:cNvPr id="69" name="68 Conector recto"/>
        <xdr:cNvCxnSpPr>
          <a:stCxn id="88" idx="0"/>
        </xdr:cNvCxnSpPr>
      </xdr:nvCxnSpPr>
      <xdr:spPr>
        <a:xfrm flipV="1">
          <a:off x="20161074" y="3850246"/>
          <a:ext cx="1142729" cy="14962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237365</xdr:colOff>
      <xdr:row>15</xdr:row>
      <xdr:rowOff>104194</xdr:rowOff>
    </xdr:from>
    <xdr:to>
      <xdr:col>36</xdr:col>
      <xdr:colOff>57713</xdr:colOff>
      <xdr:row>16</xdr:row>
      <xdr:rowOff>9530</xdr:rowOff>
    </xdr:to>
    <xdr:sp macro="" textlink="">
      <xdr:nvSpPr>
        <xdr:cNvPr id="70" name="69 Rectángulo"/>
        <xdr:cNvSpPr/>
      </xdr:nvSpPr>
      <xdr:spPr>
        <a:xfrm rot="16200000">
          <a:off x="20606188" y="3636378"/>
          <a:ext cx="170855" cy="439895"/>
        </a:xfrm>
        <a:prstGeom prst="rect">
          <a:avLst/>
        </a:prstGeom>
        <a:solidFill>
          <a:srgbClr val="8FFBB8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37</xdr:col>
      <xdr:colOff>151200</xdr:colOff>
      <xdr:row>14</xdr:row>
      <xdr:rowOff>225418</xdr:rowOff>
    </xdr:from>
    <xdr:to>
      <xdr:col>37</xdr:col>
      <xdr:colOff>323532</xdr:colOff>
      <xdr:row>16</xdr:row>
      <xdr:rowOff>106353</xdr:rowOff>
    </xdr:to>
    <xdr:grpSp>
      <xdr:nvGrpSpPr>
        <xdr:cNvPr id="94" name="93 Grupo"/>
        <xdr:cNvGrpSpPr/>
      </xdr:nvGrpSpPr>
      <xdr:grpSpPr>
        <a:xfrm>
          <a:off x="21594356" y="3582981"/>
          <a:ext cx="172332" cy="404810"/>
          <a:chOff x="21493595" y="3669344"/>
          <a:chExt cx="172332" cy="414051"/>
        </a:xfrm>
      </xdr:grpSpPr>
      <xdr:cxnSp macro="">
        <xdr:nvCxnSpPr>
          <xdr:cNvPr id="21" name="20 Conector recto"/>
          <xdr:cNvCxnSpPr/>
        </xdr:nvCxnSpPr>
        <xdr:spPr>
          <a:xfrm>
            <a:off x="21493595" y="3669344"/>
            <a:ext cx="11617" cy="414051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72 Conector recto"/>
          <xdr:cNvCxnSpPr/>
        </xdr:nvCxnSpPr>
        <xdr:spPr>
          <a:xfrm rot="16200000" flipV="1">
            <a:off x="21430966" y="3866580"/>
            <a:ext cx="310963" cy="16585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73 Conector recto"/>
          <xdr:cNvCxnSpPr/>
        </xdr:nvCxnSpPr>
        <xdr:spPr>
          <a:xfrm rot="16200000">
            <a:off x="21587492" y="3871182"/>
            <a:ext cx="156869" cy="0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82539</xdr:colOff>
      <xdr:row>15</xdr:row>
      <xdr:rowOff>116638</xdr:rowOff>
    </xdr:from>
    <xdr:to>
      <xdr:col>32</xdr:col>
      <xdr:colOff>277465</xdr:colOff>
      <xdr:row>16</xdr:row>
      <xdr:rowOff>44691</xdr:rowOff>
    </xdr:to>
    <xdr:sp macro="" textlink="">
      <xdr:nvSpPr>
        <xdr:cNvPr id="61" name="60 Elipse"/>
        <xdr:cNvSpPr/>
      </xdr:nvSpPr>
      <xdr:spPr>
        <a:xfrm rot="5400000">
          <a:off x="17923625" y="3782665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29</xdr:col>
      <xdr:colOff>103938</xdr:colOff>
      <xdr:row>14</xdr:row>
      <xdr:rowOff>261053</xdr:rowOff>
    </xdr:from>
    <xdr:to>
      <xdr:col>29</xdr:col>
      <xdr:colOff>279738</xdr:colOff>
      <xdr:row>16</xdr:row>
      <xdr:rowOff>181669</xdr:rowOff>
    </xdr:to>
    <xdr:grpSp>
      <xdr:nvGrpSpPr>
        <xdr:cNvPr id="95" name="94 Grupo"/>
        <xdr:cNvGrpSpPr/>
      </xdr:nvGrpSpPr>
      <xdr:grpSpPr>
        <a:xfrm>
          <a:off x="16820313" y="3618616"/>
          <a:ext cx="175800" cy="444491"/>
          <a:chOff x="16797567" y="3637453"/>
          <a:chExt cx="175800" cy="453732"/>
        </a:xfrm>
      </xdr:grpSpPr>
      <xdr:cxnSp macro="">
        <xdr:nvCxnSpPr>
          <xdr:cNvPr id="65" name="64 Conector recto"/>
          <xdr:cNvCxnSpPr/>
        </xdr:nvCxnSpPr>
        <xdr:spPr>
          <a:xfrm rot="5400000">
            <a:off x="16746501" y="3864319"/>
            <a:ext cx="453732" cy="0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65 Conector recto"/>
          <xdr:cNvCxnSpPr/>
        </xdr:nvCxnSpPr>
        <xdr:spPr>
          <a:xfrm rot="5400000">
            <a:off x="16732834" y="3871682"/>
            <a:ext cx="306409" cy="0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66 Conector recto"/>
          <xdr:cNvCxnSpPr/>
        </xdr:nvCxnSpPr>
        <xdr:spPr>
          <a:xfrm rot="5400000">
            <a:off x="16718800" y="3872450"/>
            <a:ext cx="157534" cy="0"/>
          </a:xfrm>
          <a:prstGeom prst="line">
            <a:avLst/>
          </a:prstGeom>
          <a:ln w="3175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279436</xdr:colOff>
      <xdr:row>15</xdr:row>
      <xdr:rowOff>213423</xdr:rowOff>
    </xdr:from>
    <xdr:to>
      <xdr:col>32</xdr:col>
      <xdr:colOff>82539</xdr:colOff>
      <xdr:row>15</xdr:row>
      <xdr:rowOff>215574</xdr:rowOff>
    </xdr:to>
    <xdr:cxnSp macro="">
      <xdr:nvCxnSpPr>
        <xdr:cNvPr id="68" name="67 Conector recto"/>
        <xdr:cNvCxnSpPr>
          <a:endCxn id="61" idx="4"/>
        </xdr:cNvCxnSpPr>
      </xdr:nvCxnSpPr>
      <xdr:spPr>
        <a:xfrm flipV="1">
          <a:off x="16965044" y="3880127"/>
          <a:ext cx="957904" cy="2151"/>
        </a:xfrm>
        <a:prstGeom prst="line">
          <a:avLst/>
        </a:prstGeom>
        <a:ln w="3175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175074</xdr:colOff>
      <xdr:row>9</xdr:row>
      <xdr:rowOff>49122</xdr:rowOff>
    </xdr:from>
    <xdr:to>
      <xdr:col>34</xdr:col>
      <xdr:colOff>175076</xdr:colOff>
      <xdr:row>12</xdr:row>
      <xdr:rowOff>26113</xdr:rowOff>
    </xdr:to>
    <xdr:cxnSp macro="">
      <xdr:nvCxnSpPr>
        <xdr:cNvPr id="29" name="28 Conector recto"/>
        <xdr:cNvCxnSpPr/>
      </xdr:nvCxnSpPr>
      <xdr:spPr>
        <a:xfrm flipH="1">
          <a:off x="19570671" y="2122706"/>
          <a:ext cx="2" cy="773551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101914</xdr:colOff>
      <xdr:row>9</xdr:row>
      <xdr:rowOff>49122</xdr:rowOff>
    </xdr:from>
    <xdr:to>
      <xdr:col>34</xdr:col>
      <xdr:colOff>173164</xdr:colOff>
      <xdr:row>9</xdr:row>
      <xdr:rowOff>49122</xdr:rowOff>
    </xdr:to>
    <xdr:cxnSp macro="">
      <xdr:nvCxnSpPr>
        <xdr:cNvPr id="30" name="29 Conector recto"/>
        <xdr:cNvCxnSpPr/>
      </xdr:nvCxnSpPr>
      <xdr:spPr>
        <a:xfrm>
          <a:off x="19497511" y="2122706"/>
          <a:ext cx="71250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101914</xdr:colOff>
      <xdr:row>12</xdr:row>
      <xdr:rowOff>26113</xdr:rowOff>
    </xdr:from>
    <xdr:to>
      <xdr:col>34</xdr:col>
      <xdr:colOff>175077</xdr:colOff>
      <xdr:row>12</xdr:row>
      <xdr:rowOff>26113</xdr:rowOff>
    </xdr:to>
    <xdr:cxnSp macro="">
      <xdr:nvCxnSpPr>
        <xdr:cNvPr id="31" name="30 Conector recto"/>
        <xdr:cNvCxnSpPr/>
      </xdr:nvCxnSpPr>
      <xdr:spPr>
        <a:xfrm flipH="1">
          <a:off x="19497511" y="2896257"/>
          <a:ext cx="73163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211397</xdr:colOff>
      <xdr:row>11</xdr:row>
      <xdr:rowOff>90967</xdr:rowOff>
    </xdr:from>
    <xdr:to>
      <xdr:col>34</xdr:col>
      <xdr:colOff>282647</xdr:colOff>
      <xdr:row>11</xdr:row>
      <xdr:rowOff>90967</xdr:rowOff>
    </xdr:to>
    <xdr:cxnSp macro="">
      <xdr:nvCxnSpPr>
        <xdr:cNvPr id="32" name="31 Conector recto"/>
        <xdr:cNvCxnSpPr/>
      </xdr:nvCxnSpPr>
      <xdr:spPr>
        <a:xfrm>
          <a:off x="19606994" y="2695591"/>
          <a:ext cx="71250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211397</xdr:colOff>
      <xdr:row>14</xdr:row>
      <xdr:rowOff>60731</xdr:rowOff>
    </xdr:from>
    <xdr:to>
      <xdr:col>34</xdr:col>
      <xdr:colOff>284560</xdr:colOff>
      <xdr:row>14</xdr:row>
      <xdr:rowOff>60731</xdr:rowOff>
    </xdr:to>
    <xdr:cxnSp macro="">
      <xdr:nvCxnSpPr>
        <xdr:cNvPr id="33" name="32 Conector recto"/>
        <xdr:cNvCxnSpPr/>
      </xdr:nvCxnSpPr>
      <xdr:spPr>
        <a:xfrm flipH="1">
          <a:off x="19606994" y="3461915"/>
          <a:ext cx="73163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173164</xdr:colOff>
      <xdr:row>13</xdr:row>
      <xdr:rowOff>124495</xdr:rowOff>
    </xdr:from>
    <xdr:to>
      <xdr:col>34</xdr:col>
      <xdr:colOff>175076</xdr:colOff>
      <xdr:row>15</xdr:row>
      <xdr:rowOff>256948</xdr:rowOff>
    </xdr:to>
    <xdr:cxnSp macro="">
      <xdr:nvCxnSpPr>
        <xdr:cNvPr id="34" name="33 Conector recto"/>
        <xdr:cNvCxnSpPr/>
      </xdr:nvCxnSpPr>
      <xdr:spPr>
        <a:xfrm flipH="1">
          <a:off x="19568761" y="3260159"/>
          <a:ext cx="1912" cy="663493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101917</xdr:colOff>
      <xdr:row>13</xdr:row>
      <xdr:rowOff>133647</xdr:rowOff>
    </xdr:from>
    <xdr:to>
      <xdr:col>34</xdr:col>
      <xdr:colOff>173167</xdr:colOff>
      <xdr:row>13</xdr:row>
      <xdr:rowOff>133647</xdr:rowOff>
    </xdr:to>
    <xdr:cxnSp macro="">
      <xdr:nvCxnSpPr>
        <xdr:cNvPr id="35" name="34 Conector recto"/>
        <xdr:cNvCxnSpPr/>
      </xdr:nvCxnSpPr>
      <xdr:spPr>
        <a:xfrm>
          <a:off x="19497514" y="3269311"/>
          <a:ext cx="71250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101917</xdr:colOff>
      <xdr:row>16</xdr:row>
      <xdr:rowOff>1918</xdr:rowOff>
    </xdr:from>
    <xdr:to>
      <xdr:col>34</xdr:col>
      <xdr:colOff>175080</xdr:colOff>
      <xdr:row>16</xdr:row>
      <xdr:rowOff>1918</xdr:rowOff>
    </xdr:to>
    <xdr:cxnSp macro="">
      <xdr:nvCxnSpPr>
        <xdr:cNvPr id="36" name="35 Conector recto"/>
        <xdr:cNvCxnSpPr/>
      </xdr:nvCxnSpPr>
      <xdr:spPr>
        <a:xfrm flipH="1">
          <a:off x="19497514" y="3934141"/>
          <a:ext cx="73163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550766</xdr:colOff>
      <xdr:row>9</xdr:row>
      <xdr:rowOff>43610</xdr:rowOff>
    </xdr:from>
    <xdr:to>
      <xdr:col>34</xdr:col>
      <xdr:colOff>553921</xdr:colOff>
      <xdr:row>16</xdr:row>
      <xdr:rowOff>12069</xdr:rowOff>
    </xdr:to>
    <xdr:cxnSp macro="">
      <xdr:nvCxnSpPr>
        <xdr:cNvPr id="37" name="36 Conector recto"/>
        <xdr:cNvCxnSpPr/>
      </xdr:nvCxnSpPr>
      <xdr:spPr>
        <a:xfrm flipH="1">
          <a:off x="19946363" y="2117194"/>
          <a:ext cx="3155" cy="1827098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433034</xdr:colOff>
      <xdr:row>9</xdr:row>
      <xdr:rowOff>51257</xdr:rowOff>
    </xdr:from>
    <xdr:to>
      <xdr:col>34</xdr:col>
      <xdr:colOff>550769</xdr:colOff>
      <xdr:row>9</xdr:row>
      <xdr:rowOff>51257</xdr:rowOff>
    </xdr:to>
    <xdr:cxnSp macro="">
      <xdr:nvCxnSpPr>
        <xdr:cNvPr id="38" name="37 Conector recto"/>
        <xdr:cNvCxnSpPr/>
      </xdr:nvCxnSpPr>
      <xdr:spPr>
        <a:xfrm>
          <a:off x="19828631" y="2124841"/>
          <a:ext cx="117735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433034</xdr:colOff>
      <xdr:row>16</xdr:row>
      <xdr:rowOff>7246</xdr:rowOff>
    </xdr:from>
    <xdr:to>
      <xdr:col>34</xdr:col>
      <xdr:colOff>553927</xdr:colOff>
      <xdr:row>16</xdr:row>
      <xdr:rowOff>7246</xdr:rowOff>
    </xdr:to>
    <xdr:cxnSp macro="">
      <xdr:nvCxnSpPr>
        <xdr:cNvPr id="39" name="38 Conector recto"/>
        <xdr:cNvCxnSpPr/>
      </xdr:nvCxnSpPr>
      <xdr:spPr>
        <a:xfrm flipH="1">
          <a:off x="19828631" y="3939469"/>
          <a:ext cx="120893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282647</xdr:colOff>
      <xdr:row>11</xdr:row>
      <xdr:rowOff>84135</xdr:rowOff>
    </xdr:from>
    <xdr:to>
      <xdr:col>34</xdr:col>
      <xdr:colOff>284556</xdr:colOff>
      <xdr:row>14</xdr:row>
      <xdr:rowOff>60731</xdr:rowOff>
    </xdr:to>
    <xdr:cxnSp macro="">
      <xdr:nvCxnSpPr>
        <xdr:cNvPr id="40" name="39 Conector recto"/>
        <xdr:cNvCxnSpPr/>
      </xdr:nvCxnSpPr>
      <xdr:spPr>
        <a:xfrm>
          <a:off x="19678244" y="2688759"/>
          <a:ext cx="1909" cy="773156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409680</xdr:colOff>
      <xdr:row>9</xdr:row>
      <xdr:rowOff>49122</xdr:rowOff>
    </xdr:from>
    <xdr:to>
      <xdr:col>34</xdr:col>
      <xdr:colOff>412165</xdr:colOff>
      <xdr:row>14</xdr:row>
      <xdr:rowOff>64223</xdr:rowOff>
    </xdr:to>
    <xdr:cxnSp macro="">
      <xdr:nvCxnSpPr>
        <xdr:cNvPr id="41" name="40 Conector recto"/>
        <xdr:cNvCxnSpPr/>
      </xdr:nvCxnSpPr>
      <xdr:spPr>
        <a:xfrm>
          <a:off x="19805277" y="2122706"/>
          <a:ext cx="2485" cy="1342701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316973</xdr:colOff>
      <xdr:row>9</xdr:row>
      <xdr:rowOff>52744</xdr:rowOff>
    </xdr:from>
    <xdr:to>
      <xdr:col>34</xdr:col>
      <xdr:colOff>409678</xdr:colOff>
      <xdr:row>9</xdr:row>
      <xdr:rowOff>52744</xdr:rowOff>
    </xdr:to>
    <xdr:cxnSp macro="">
      <xdr:nvCxnSpPr>
        <xdr:cNvPr id="42" name="41 Conector recto"/>
        <xdr:cNvCxnSpPr/>
      </xdr:nvCxnSpPr>
      <xdr:spPr>
        <a:xfrm>
          <a:off x="19712570" y="2126328"/>
          <a:ext cx="92705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316973</xdr:colOff>
      <xdr:row>14</xdr:row>
      <xdr:rowOff>64223</xdr:rowOff>
    </xdr:from>
    <xdr:to>
      <xdr:col>34</xdr:col>
      <xdr:colOff>412167</xdr:colOff>
      <xdr:row>14</xdr:row>
      <xdr:rowOff>64223</xdr:rowOff>
    </xdr:to>
    <xdr:cxnSp macro="">
      <xdr:nvCxnSpPr>
        <xdr:cNvPr id="43" name="42 Conector recto"/>
        <xdr:cNvCxnSpPr/>
      </xdr:nvCxnSpPr>
      <xdr:spPr>
        <a:xfrm flipH="1">
          <a:off x="19712570" y="3465407"/>
          <a:ext cx="95194" cy="0"/>
        </a:xfrm>
        <a:prstGeom prst="line">
          <a:avLst/>
        </a:prstGeom>
        <a:ln w="6350" cmpd="sng">
          <a:solidFill>
            <a:schemeClr val="tx1">
              <a:lumMod val="50000"/>
              <a:lumOff val="50000"/>
            </a:schemeClr>
          </a:solidFill>
          <a:headEnd type="none" w="lg" len="lg"/>
          <a:tailEnd type="non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91642</xdr:colOff>
      <xdr:row>13</xdr:row>
      <xdr:rowOff>87810</xdr:rowOff>
    </xdr:from>
    <xdr:to>
      <xdr:col>32</xdr:col>
      <xdr:colOff>286568</xdr:colOff>
      <xdr:row>14</xdr:row>
      <xdr:rowOff>15862</xdr:rowOff>
    </xdr:to>
    <xdr:sp macro="" textlink="">
      <xdr:nvSpPr>
        <xdr:cNvPr id="82" name="81 Elipse"/>
        <xdr:cNvSpPr/>
      </xdr:nvSpPr>
      <xdr:spPr>
        <a:xfrm rot="5400000">
          <a:off x="17932728" y="3222797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32</xdr:col>
      <xdr:colOff>83213</xdr:colOff>
      <xdr:row>11</xdr:row>
      <xdr:rowOff>45664</xdr:rowOff>
    </xdr:from>
    <xdr:to>
      <xdr:col>32</xdr:col>
      <xdr:colOff>278139</xdr:colOff>
      <xdr:row>11</xdr:row>
      <xdr:rowOff>239236</xdr:rowOff>
    </xdr:to>
    <xdr:sp macro="" textlink="">
      <xdr:nvSpPr>
        <xdr:cNvPr id="83" name="82 Elipse"/>
        <xdr:cNvSpPr/>
      </xdr:nvSpPr>
      <xdr:spPr>
        <a:xfrm rot="5400000">
          <a:off x="17924299" y="2649611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32</xdr:col>
      <xdr:colOff>100745</xdr:colOff>
      <xdr:row>8</xdr:row>
      <xdr:rowOff>265498</xdr:rowOff>
    </xdr:from>
    <xdr:to>
      <xdr:col>32</xdr:col>
      <xdr:colOff>295671</xdr:colOff>
      <xdr:row>9</xdr:row>
      <xdr:rowOff>193550</xdr:rowOff>
    </xdr:to>
    <xdr:sp macro="" textlink="">
      <xdr:nvSpPr>
        <xdr:cNvPr id="84" name="83 Elipse"/>
        <xdr:cNvSpPr/>
      </xdr:nvSpPr>
      <xdr:spPr>
        <a:xfrm rot="5400000">
          <a:off x="17941831" y="2072885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34</xdr:col>
      <xdr:colOff>653532</xdr:colOff>
      <xdr:row>9</xdr:row>
      <xdr:rowOff>13296</xdr:rowOff>
    </xdr:from>
    <xdr:to>
      <xdr:col>35</xdr:col>
      <xdr:colOff>9752</xdr:colOff>
      <xdr:row>9</xdr:row>
      <xdr:rowOff>206868</xdr:rowOff>
    </xdr:to>
    <xdr:sp macro="" textlink="">
      <xdr:nvSpPr>
        <xdr:cNvPr id="85" name="84 Elipse"/>
        <xdr:cNvSpPr/>
      </xdr:nvSpPr>
      <xdr:spPr>
        <a:xfrm rot="5400000">
          <a:off x="20049806" y="2086203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34</xdr:col>
      <xdr:colOff>666850</xdr:colOff>
      <xdr:row>11</xdr:row>
      <xdr:rowOff>51901</xdr:rowOff>
    </xdr:from>
    <xdr:to>
      <xdr:col>35</xdr:col>
      <xdr:colOff>23070</xdr:colOff>
      <xdr:row>11</xdr:row>
      <xdr:rowOff>245473</xdr:rowOff>
    </xdr:to>
    <xdr:sp macro="" textlink="">
      <xdr:nvSpPr>
        <xdr:cNvPr id="86" name="85 Elipse"/>
        <xdr:cNvSpPr/>
      </xdr:nvSpPr>
      <xdr:spPr>
        <a:xfrm rot="5400000">
          <a:off x="20063124" y="2655848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34</xdr:col>
      <xdr:colOff>654881</xdr:colOff>
      <xdr:row>13</xdr:row>
      <xdr:rowOff>90507</xdr:rowOff>
    </xdr:from>
    <xdr:to>
      <xdr:col>35</xdr:col>
      <xdr:colOff>11101</xdr:colOff>
      <xdr:row>14</xdr:row>
      <xdr:rowOff>18559</xdr:rowOff>
    </xdr:to>
    <xdr:sp macro="" textlink="">
      <xdr:nvSpPr>
        <xdr:cNvPr id="87" name="86 Elipse"/>
        <xdr:cNvSpPr/>
      </xdr:nvSpPr>
      <xdr:spPr>
        <a:xfrm rot="5400000">
          <a:off x="20051155" y="3225494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34</xdr:col>
      <xdr:colOff>668199</xdr:colOff>
      <xdr:row>15</xdr:row>
      <xdr:rowOff>91181</xdr:rowOff>
    </xdr:from>
    <xdr:to>
      <xdr:col>35</xdr:col>
      <xdr:colOff>24419</xdr:colOff>
      <xdr:row>16</xdr:row>
      <xdr:rowOff>19234</xdr:rowOff>
    </xdr:to>
    <xdr:sp macro="" textlink="">
      <xdr:nvSpPr>
        <xdr:cNvPr id="88" name="87 Elipse"/>
        <xdr:cNvSpPr/>
      </xdr:nvSpPr>
      <xdr:spPr>
        <a:xfrm rot="5400000">
          <a:off x="20064473" y="3757208"/>
          <a:ext cx="193572" cy="194926"/>
        </a:xfrm>
        <a:prstGeom prst="ellipse">
          <a:avLst/>
        </a:prstGeom>
        <a:solidFill>
          <a:srgbClr val="FFFFFF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00"/>
        </a:p>
      </xdr:txBody>
    </xdr:sp>
    <xdr:clientData/>
  </xdr:twoCellAnchor>
  <xdr:twoCellAnchor>
    <xdr:from>
      <xdr:col>30</xdr:col>
      <xdr:colOff>212752</xdr:colOff>
      <xdr:row>15</xdr:row>
      <xdr:rowOff>138585</xdr:rowOff>
    </xdr:from>
    <xdr:to>
      <xdr:col>31</xdr:col>
      <xdr:colOff>41529</xdr:colOff>
      <xdr:row>16</xdr:row>
      <xdr:rowOff>43921</xdr:rowOff>
    </xdr:to>
    <xdr:sp macro="" textlink="">
      <xdr:nvSpPr>
        <xdr:cNvPr id="90" name="89 Rectángulo"/>
        <xdr:cNvSpPr/>
      </xdr:nvSpPr>
      <xdr:spPr>
        <a:xfrm rot="16200000">
          <a:off x="17424838" y="3670769"/>
          <a:ext cx="170855" cy="439895"/>
        </a:xfrm>
        <a:prstGeom prst="rect">
          <a:avLst/>
        </a:prstGeom>
        <a:solidFill>
          <a:srgbClr val="8FFBB8"/>
        </a:solidFill>
        <a:ln w="3175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28</xdr:col>
      <xdr:colOff>321469</xdr:colOff>
      <xdr:row>19</xdr:row>
      <xdr:rowOff>178594</xdr:rowOff>
    </xdr:from>
    <xdr:to>
      <xdr:col>31</xdr:col>
      <xdr:colOff>1</xdr:colOff>
      <xdr:row>19</xdr:row>
      <xdr:rowOff>190501</xdr:rowOff>
    </xdr:to>
    <xdr:cxnSp macro="">
      <xdr:nvCxnSpPr>
        <xdr:cNvPr id="97" name="96 Conector recto de flecha"/>
        <xdr:cNvCxnSpPr/>
      </xdr:nvCxnSpPr>
      <xdr:spPr>
        <a:xfrm flipV="1">
          <a:off x="16454438" y="4869657"/>
          <a:ext cx="1250157" cy="11907"/>
        </a:xfrm>
        <a:prstGeom prst="straightConnector1">
          <a:avLst/>
        </a:prstGeom>
        <a:ln>
          <a:headEnd type="none"/>
          <a:tailEnd type="triangle" w="lg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71441</xdr:colOff>
      <xdr:row>19</xdr:row>
      <xdr:rowOff>71437</xdr:rowOff>
    </xdr:from>
    <xdr:to>
      <xdr:col>37</xdr:col>
      <xdr:colOff>130969</xdr:colOff>
      <xdr:row>19</xdr:row>
      <xdr:rowOff>83345</xdr:rowOff>
    </xdr:to>
    <xdr:cxnSp macro="">
      <xdr:nvCxnSpPr>
        <xdr:cNvPr id="100" name="99 Conector recto de flecha"/>
        <xdr:cNvCxnSpPr/>
      </xdr:nvCxnSpPr>
      <xdr:spPr>
        <a:xfrm flipV="1">
          <a:off x="20312066" y="4762500"/>
          <a:ext cx="1071559" cy="11908"/>
        </a:xfrm>
        <a:prstGeom prst="straightConnector1">
          <a:avLst/>
        </a:prstGeom>
        <a:ln>
          <a:headEnd type="none"/>
          <a:tailEnd type="triangle" w="lg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pm.deoliveiradejes@uniandes.edu.co')" TargetMode="External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06"/>
  <sheetViews>
    <sheetView showGridLines="0" tabSelected="1" zoomScale="80" zoomScaleNormal="80" zoomScalePageLayoutView="80" workbookViewId="0">
      <selection activeCell="AF35" sqref="AF35:AG35"/>
    </sheetView>
  </sheetViews>
  <sheetFormatPr baseColWidth="10" defaultColWidth="10.875" defaultRowHeight="17.25"/>
  <cols>
    <col min="1" max="1" width="4.875" style="4" customWidth="1"/>
    <col min="2" max="2" width="5.625" style="3" customWidth="1"/>
    <col min="3" max="17" width="5.5" style="3" customWidth="1"/>
    <col min="18" max="18" width="6.125" style="3" customWidth="1"/>
    <col min="19" max="25" width="10.875" style="4"/>
    <col min="26" max="26" width="13.125" style="4" bestFit="1" customWidth="1"/>
    <col min="27" max="27" width="11" style="4" customWidth="1"/>
    <col min="28" max="28" width="12.5" style="4" bestFit="1" customWidth="1"/>
    <col min="29" max="29" width="7.625" style="4" customWidth="1"/>
    <col min="30" max="30" width="5.625" style="4" customWidth="1"/>
    <col min="31" max="31" width="9.875" style="4" customWidth="1"/>
    <col min="32" max="32" width="2" style="4" customWidth="1"/>
    <col min="33" max="33" width="10.875" style="4"/>
    <col min="34" max="34" width="9.375" style="4" customWidth="1"/>
    <col min="35" max="35" width="10.875" style="4"/>
    <col min="36" max="36" width="8.125" style="4" customWidth="1"/>
    <col min="37" max="37" width="5.125" style="4" customWidth="1"/>
    <col min="38" max="38" width="7" style="4" customWidth="1"/>
    <col min="39" max="39" width="2" style="4" customWidth="1"/>
    <col min="40" max="41" width="10.875" style="4"/>
    <col min="42" max="42" width="11.375" style="4" bestFit="1" customWidth="1"/>
    <col min="43" max="47" width="10.875" style="4"/>
    <col min="48" max="65" width="11" style="4" customWidth="1"/>
    <col min="66" max="16384" width="10.875" style="4"/>
  </cols>
  <sheetData>
    <row r="1" spans="1:40" ht="18" thickBot="1">
      <c r="A1" s="1"/>
      <c r="B1" s="2"/>
      <c r="C1" s="2"/>
      <c r="D1" s="2"/>
      <c r="E1" s="2"/>
      <c r="F1" s="2"/>
      <c r="G1" s="2"/>
      <c r="H1" s="2"/>
      <c r="I1" s="2"/>
    </row>
    <row r="2" spans="1:40" ht="18" thickTop="1">
      <c r="A2" s="5" t="s">
        <v>105</v>
      </c>
      <c r="B2" s="6"/>
      <c r="C2" s="6"/>
      <c r="D2" s="6"/>
      <c r="E2" s="6"/>
      <c r="F2" s="6"/>
      <c r="G2" s="6"/>
      <c r="H2" s="6"/>
      <c r="I2" s="6"/>
    </row>
    <row r="3" spans="1:40">
      <c r="A3" s="7" t="s">
        <v>111</v>
      </c>
      <c r="B3" s="6"/>
      <c r="C3" s="6"/>
      <c r="D3" s="6"/>
      <c r="E3" s="6"/>
      <c r="F3" s="6"/>
      <c r="G3" s="6"/>
      <c r="H3" s="6"/>
      <c r="I3" s="6"/>
    </row>
    <row r="4" spans="1:40">
      <c r="A4" s="5" t="s">
        <v>106</v>
      </c>
      <c r="B4" s="6"/>
      <c r="C4" s="6"/>
      <c r="D4" s="6"/>
      <c r="E4" s="6"/>
      <c r="F4" s="6"/>
      <c r="G4" s="6"/>
      <c r="H4" s="6"/>
      <c r="I4" s="6"/>
    </row>
    <row r="5" spans="1:40">
      <c r="A5" s="8" t="s">
        <v>103</v>
      </c>
      <c r="B5" s="6"/>
      <c r="C5" s="6"/>
      <c r="D5" s="6"/>
      <c r="E5" s="6"/>
      <c r="F5" s="6"/>
      <c r="G5" s="6"/>
      <c r="H5" s="6"/>
      <c r="I5" s="6"/>
    </row>
    <row r="6" spans="1:40" ht="18" thickBot="1">
      <c r="A6" s="9" t="s">
        <v>104</v>
      </c>
      <c r="B6" s="2"/>
      <c r="C6" s="2"/>
      <c r="D6" s="2"/>
      <c r="E6" s="2"/>
      <c r="F6" s="2"/>
      <c r="G6" s="2"/>
      <c r="H6" s="2"/>
      <c r="I6" s="2"/>
    </row>
    <row r="7" spans="1:40" ht="18.75" thickTop="1">
      <c r="A7" s="10"/>
      <c r="S7" s="64" t="s">
        <v>119</v>
      </c>
      <c r="T7" s="64"/>
      <c r="U7" s="64"/>
      <c r="V7" s="64" t="s">
        <v>120</v>
      </c>
      <c r="W7" s="64"/>
      <c r="X7" s="64"/>
    </row>
    <row r="8" spans="1:40" ht="18">
      <c r="A8" s="11" t="s">
        <v>4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S8" s="5" t="s">
        <v>112</v>
      </c>
      <c r="T8" s="6" t="s">
        <v>113</v>
      </c>
      <c r="U8" s="6" t="s">
        <v>116</v>
      </c>
      <c r="V8" s="5" t="s">
        <v>114</v>
      </c>
      <c r="W8" s="6" t="s">
        <v>115</v>
      </c>
      <c r="X8" s="6" t="s">
        <v>116</v>
      </c>
      <c r="Y8" s="4" t="s">
        <v>20</v>
      </c>
    </row>
    <row r="9" spans="1:40" ht="21" customHeight="1">
      <c r="A9" s="4">
        <v>1</v>
      </c>
      <c r="B9" s="12">
        <v>0.42816464075692601</v>
      </c>
      <c r="C9" s="12">
        <v>-0.207990019837896</v>
      </c>
      <c r="D9" s="12">
        <v>-7.5061991141072995E-2</v>
      </c>
      <c r="E9" s="12">
        <v>-0.10436470556866501</v>
      </c>
      <c r="F9" s="12">
        <v>-0.42816464075692601</v>
      </c>
      <c r="G9" s="12">
        <v>0.207990019837896</v>
      </c>
      <c r="H9" s="12">
        <v>7.5061991141072995E-2</v>
      </c>
      <c r="I9" s="12">
        <v>0.10436470556866501</v>
      </c>
      <c r="J9" s="12">
        <v>0.88786869560632597</v>
      </c>
      <c r="K9" s="12">
        <v>-0.304706308820268</v>
      </c>
      <c r="L9" s="12">
        <v>-0.198002140433991</v>
      </c>
      <c r="M9" s="12">
        <v>-0.14131643359948101</v>
      </c>
      <c r="N9" s="12">
        <v>-0.88786869560632597</v>
      </c>
      <c r="O9" s="12">
        <v>0.304706308820268</v>
      </c>
      <c r="P9" s="12">
        <v>0.198002140433991</v>
      </c>
      <c r="Q9" s="12">
        <v>0.14131643359948101</v>
      </c>
      <c r="R9" s="3">
        <v>1</v>
      </c>
      <c r="S9" s="49">
        <v>5.18507555348463</v>
      </c>
      <c r="T9" s="50">
        <f t="shared" ref="T9:T16" si="0">SQRT(S9^2+S17^2)*1000</f>
        <v>7229.2696856609655</v>
      </c>
      <c r="U9" s="51">
        <f>ATAN(S17/S9)*180/PI()</f>
        <v>44.173443979534547</v>
      </c>
      <c r="V9" s="52">
        <f t="array" ref="V9:V24">MMULT(B9:Q24,S9:S24)</f>
        <v>0.43220586022206109</v>
      </c>
      <c r="W9" s="50">
        <f t="shared" ref="W9:W16" si="1">SQRT(V9^2+V17^2)*1000</f>
        <v>453.07827999469197</v>
      </c>
      <c r="X9" s="51">
        <f>ATAN(V17/V9)*180/PI()</f>
        <v>17.458982474221258</v>
      </c>
      <c r="Z9" s="14">
        <f t="shared" ref="Z9:Z24" si="2">V9-V28</f>
        <v>0</v>
      </c>
    </row>
    <row r="10" spans="1:40" ht="21" customHeight="1">
      <c r="A10" s="4">
        <v>2</v>
      </c>
      <c r="B10" s="12">
        <v>-0.207990019837896</v>
      </c>
      <c r="C10" s="12">
        <v>0.47889832823386502</v>
      </c>
      <c r="D10" s="12">
        <v>-0.12745526949509201</v>
      </c>
      <c r="E10" s="12">
        <v>-0.12424133134620299</v>
      </c>
      <c r="F10" s="12">
        <v>0.207990019837896</v>
      </c>
      <c r="G10" s="12">
        <v>-0.47889832823386502</v>
      </c>
      <c r="H10" s="12">
        <v>0.12745526949509201</v>
      </c>
      <c r="I10" s="12">
        <v>0.12424133134620299</v>
      </c>
      <c r="J10" s="12">
        <v>-0.304706308820268</v>
      </c>
      <c r="K10" s="12">
        <v>0.92006766339335899</v>
      </c>
      <c r="L10" s="12">
        <v>-0.241686646923197</v>
      </c>
      <c r="M10" s="12">
        <v>-0.15335329809392101</v>
      </c>
      <c r="N10" s="12">
        <v>0.304706308820268</v>
      </c>
      <c r="O10" s="12">
        <v>-0.92006766339335899</v>
      </c>
      <c r="P10" s="12">
        <v>0.241686646923197</v>
      </c>
      <c r="Q10" s="12">
        <v>0.15335329809392101</v>
      </c>
      <c r="R10" s="3">
        <v>2</v>
      </c>
      <c r="S10" s="49">
        <v>1.7074942091419401</v>
      </c>
      <c r="T10" s="50">
        <f t="shared" si="0"/>
        <v>7093.1283191526445</v>
      </c>
      <c r="U10" s="51">
        <f>ATAN(S18/S10)*180/PI()</f>
        <v>-76.070658167579623</v>
      </c>
      <c r="V10" s="52">
        <v>-7.2466707001781802E-2</v>
      </c>
      <c r="W10" s="50">
        <f t="shared" si="1"/>
        <v>517.13284270018823</v>
      </c>
      <c r="X10" s="51">
        <f>ATAN(V18/V10)*180/PI()</f>
        <v>81.944532478236567</v>
      </c>
      <c r="Z10" s="14">
        <f t="shared" si="2"/>
        <v>0</v>
      </c>
      <c r="AB10" s="58" t="s">
        <v>117</v>
      </c>
      <c r="AC10" s="55">
        <f>T9</f>
        <v>7229.2696856609655</v>
      </c>
      <c r="AD10" s="53" t="s">
        <v>118</v>
      </c>
      <c r="AE10" s="56">
        <f>U9</f>
        <v>44.173443979534547</v>
      </c>
      <c r="AF10" s="57">
        <v>0</v>
      </c>
      <c r="AJ10" s="55">
        <f>T13</f>
        <v>6875.1584247390128</v>
      </c>
      <c r="AK10" s="53" t="s">
        <v>118</v>
      </c>
      <c r="AL10" s="56">
        <f>U13</f>
        <v>42.505485933714354</v>
      </c>
      <c r="AM10" s="57">
        <v>0</v>
      </c>
      <c r="AN10" s="4" t="s">
        <v>117</v>
      </c>
    </row>
    <row r="11" spans="1:40" ht="21" customHeight="1">
      <c r="A11" s="4">
        <v>3</v>
      </c>
      <c r="B11" s="12">
        <v>-7.5061991141072995E-2</v>
      </c>
      <c r="C11" s="12">
        <v>-0.12745526949509201</v>
      </c>
      <c r="D11" s="12">
        <v>0.38475728818252902</v>
      </c>
      <c r="E11" s="12">
        <v>-0.133954375150584</v>
      </c>
      <c r="F11" s="12">
        <v>7.5061991141072995E-2</v>
      </c>
      <c r="G11" s="12">
        <v>0.12745526949509201</v>
      </c>
      <c r="H11" s="12">
        <v>-0.38475728818252902</v>
      </c>
      <c r="I11" s="12">
        <v>0.133954375150584</v>
      </c>
      <c r="J11" s="12">
        <v>-0.198002140433991</v>
      </c>
      <c r="K11" s="12">
        <v>-0.241686646923197</v>
      </c>
      <c r="L11" s="12">
        <v>0.85698243365920501</v>
      </c>
      <c r="M11" s="12">
        <v>-0.15769296865346799</v>
      </c>
      <c r="N11" s="12">
        <v>0.198002140433991</v>
      </c>
      <c r="O11" s="12">
        <v>0.241686646923197</v>
      </c>
      <c r="P11" s="12">
        <v>-0.85698243365920501</v>
      </c>
      <c r="Q11" s="12">
        <v>0.15769296865346799</v>
      </c>
      <c r="R11" s="3">
        <v>3</v>
      </c>
      <c r="S11" s="49">
        <v>-6.8028679485121497</v>
      </c>
      <c r="T11" s="50">
        <f t="shared" si="0"/>
        <v>7052.3819109556407</v>
      </c>
      <c r="U11" s="51">
        <f>ATAN(S19/S11)*180/PI()+180</f>
        <v>164.71357319254938</v>
      </c>
      <c r="V11" s="52">
        <v>-0.23459938007151457</v>
      </c>
      <c r="W11" s="50">
        <f t="shared" si="1"/>
        <v>355.95081020374766</v>
      </c>
      <c r="X11" s="51">
        <f>ATAN(V19/V11)*180/PI()+180</f>
        <v>131.22960053144334</v>
      </c>
      <c r="Z11" s="14">
        <f t="shared" si="2"/>
        <v>0</v>
      </c>
    </row>
    <row r="12" spans="1:40" ht="21" customHeight="1">
      <c r="A12" s="4">
        <v>4</v>
      </c>
      <c r="B12" s="15">
        <v>-0.10436470556866501</v>
      </c>
      <c r="C12" s="15">
        <v>-0.12424133134620299</v>
      </c>
      <c r="D12" s="15">
        <v>-0.133954375150584</v>
      </c>
      <c r="E12" s="15">
        <v>0.43039302171548499</v>
      </c>
      <c r="F12" s="15">
        <v>0.10436470556866501</v>
      </c>
      <c r="G12" s="15">
        <v>0.12424133134620299</v>
      </c>
      <c r="H12" s="15">
        <v>0.133954375150584</v>
      </c>
      <c r="I12" s="15">
        <v>-0.43039302171548499</v>
      </c>
      <c r="J12" s="15">
        <v>-0.14131643359948101</v>
      </c>
      <c r="K12" s="15">
        <v>-0.15335329809392101</v>
      </c>
      <c r="L12" s="15">
        <v>-0.15769296865346799</v>
      </c>
      <c r="M12" s="15">
        <v>0.62511962772732899</v>
      </c>
      <c r="N12" s="15">
        <v>0.14131643359948101</v>
      </c>
      <c r="O12" s="15">
        <v>0.15335329809392101</v>
      </c>
      <c r="P12" s="15">
        <v>0.15769296865346799</v>
      </c>
      <c r="Q12" s="15">
        <v>-0.62511962772732899</v>
      </c>
      <c r="R12" s="3">
        <v>4</v>
      </c>
      <c r="S12" s="49">
        <v>-1.2192601733803101E-2</v>
      </c>
      <c r="T12" s="51">
        <f t="shared" si="0"/>
        <v>12.202869870429071</v>
      </c>
      <c r="U12" s="51">
        <f>-ATAN(S20/S12)*180/PI()-180</f>
        <v>-177.6493773453648</v>
      </c>
      <c r="V12" s="52">
        <v>-9.9664529892527526E-2</v>
      </c>
      <c r="W12" s="50">
        <f t="shared" si="1"/>
        <v>147.13400330477157</v>
      </c>
      <c r="X12" s="51">
        <f>ATAN(V20/V12)*180/PI()+180</f>
        <v>132.63866174079436</v>
      </c>
      <c r="Z12" s="14">
        <f t="shared" si="2"/>
        <v>1.0900397886313973E-3</v>
      </c>
      <c r="AB12" s="58" t="s">
        <v>117</v>
      </c>
      <c r="AC12" s="55">
        <f>T10</f>
        <v>7093.1283191526445</v>
      </c>
      <c r="AD12" s="53" t="s">
        <v>118</v>
      </c>
      <c r="AE12" s="56">
        <f>U10</f>
        <v>-76.070658167579623</v>
      </c>
      <c r="AF12" s="57">
        <v>0</v>
      </c>
      <c r="AJ12" s="55">
        <f>T14</f>
        <v>6850.3009700946122</v>
      </c>
      <c r="AK12" s="53" t="s">
        <v>118</v>
      </c>
      <c r="AL12" s="56">
        <f>U14</f>
        <v>-78.435856780754534</v>
      </c>
      <c r="AM12" s="57">
        <v>0</v>
      </c>
      <c r="AN12" s="4" t="s">
        <v>117</v>
      </c>
    </row>
    <row r="13" spans="1:40" ht="21" customHeight="1">
      <c r="A13" s="4">
        <v>5</v>
      </c>
      <c r="B13" s="12">
        <v>-0.42816464075692601</v>
      </c>
      <c r="C13" s="12">
        <v>0.207990019837896</v>
      </c>
      <c r="D13" s="12">
        <v>7.5061991141072995E-2</v>
      </c>
      <c r="E13" s="12">
        <v>0.10436470556866501</v>
      </c>
      <c r="F13" s="12">
        <v>0.42816464075692601</v>
      </c>
      <c r="G13" s="12">
        <v>-0.207990019837896</v>
      </c>
      <c r="H13" s="12">
        <v>-7.5061991141072995E-2</v>
      </c>
      <c r="I13" s="12">
        <v>-0.10436470556866501</v>
      </c>
      <c r="J13" s="12">
        <v>-0.88786869560632597</v>
      </c>
      <c r="K13" s="12">
        <v>0.304706308820268</v>
      </c>
      <c r="L13" s="12">
        <v>0.198002140433991</v>
      </c>
      <c r="M13" s="12">
        <v>0.14131643359948101</v>
      </c>
      <c r="N13" s="12">
        <v>0.88786869560632597</v>
      </c>
      <c r="O13" s="12">
        <v>-0.304706308820268</v>
      </c>
      <c r="P13" s="12">
        <v>-0.198002140433991</v>
      </c>
      <c r="Q13" s="12">
        <v>-0.14131643359948101</v>
      </c>
      <c r="R13" s="3">
        <v>5</v>
      </c>
      <c r="S13" s="49">
        <v>5.06845374281089</v>
      </c>
      <c r="T13" s="50">
        <f t="shared" si="0"/>
        <v>6875.1584247390128</v>
      </c>
      <c r="U13" s="51">
        <f>ATAN(S21/S13)*180/PI()</f>
        <v>42.505485933714354</v>
      </c>
      <c r="V13" s="52">
        <v>-0.43220586022206109</v>
      </c>
      <c r="W13" s="50">
        <f t="shared" si="1"/>
        <v>453.07827999469197</v>
      </c>
      <c r="X13" s="51">
        <f>ATAN(V21/V13)*180/PI()</f>
        <v>17.458982474221258</v>
      </c>
      <c r="Z13" s="14">
        <f t="shared" si="2"/>
        <v>0</v>
      </c>
    </row>
    <row r="14" spans="1:40" ht="21" customHeight="1">
      <c r="A14" s="4">
        <v>6</v>
      </c>
      <c r="B14" s="12">
        <v>0.207990019837896</v>
      </c>
      <c r="C14" s="12">
        <v>-0.47889832823386502</v>
      </c>
      <c r="D14" s="12">
        <v>0.12745526949509201</v>
      </c>
      <c r="E14" s="12">
        <v>0.12424133134620299</v>
      </c>
      <c r="F14" s="12">
        <v>-0.207990019837896</v>
      </c>
      <c r="G14" s="12">
        <v>0.47889832823386502</v>
      </c>
      <c r="H14" s="12">
        <v>-0.12745526949509201</v>
      </c>
      <c r="I14" s="12">
        <v>-0.12424133134620299</v>
      </c>
      <c r="J14" s="12">
        <v>0.304706308820268</v>
      </c>
      <c r="K14" s="12">
        <v>-0.92006766339335899</v>
      </c>
      <c r="L14" s="12">
        <v>0.241686646923197</v>
      </c>
      <c r="M14" s="12">
        <v>0.15335329809392101</v>
      </c>
      <c r="N14" s="12">
        <v>-0.304706308820268</v>
      </c>
      <c r="O14" s="12">
        <v>0.92006766339335899</v>
      </c>
      <c r="P14" s="12">
        <v>-0.241686646923197</v>
      </c>
      <c r="Q14" s="12">
        <v>-0.15335329809392101</v>
      </c>
      <c r="R14" s="3">
        <v>6</v>
      </c>
      <c r="S14" s="49">
        <v>1.3732445230031201</v>
      </c>
      <c r="T14" s="50">
        <f t="shared" si="0"/>
        <v>6850.3009700946122</v>
      </c>
      <c r="U14" s="51">
        <f>ATAN(S22/S14)*180/PI()</f>
        <v>-78.435856780754534</v>
      </c>
      <c r="V14" s="52">
        <v>7.2466707001781802E-2</v>
      </c>
      <c r="W14" s="50">
        <f t="shared" si="1"/>
        <v>517.13284270018823</v>
      </c>
      <c r="X14" s="51">
        <f>ATAN(V22/V14)*180/PI()</f>
        <v>81.944532478236567</v>
      </c>
      <c r="Z14" s="14">
        <f t="shared" si="2"/>
        <v>0</v>
      </c>
      <c r="AB14" s="58" t="s">
        <v>117</v>
      </c>
      <c r="AC14" s="55">
        <f>T11</f>
        <v>7052.3819109556407</v>
      </c>
      <c r="AD14" s="53" t="s">
        <v>118</v>
      </c>
      <c r="AE14" s="54">
        <f>U11</f>
        <v>164.71357319254938</v>
      </c>
      <c r="AF14" s="57">
        <v>0</v>
      </c>
      <c r="AJ14" s="55">
        <f>T15</f>
        <v>6822.3131769445245</v>
      </c>
      <c r="AK14" s="53" t="s">
        <v>118</v>
      </c>
      <c r="AL14" s="54">
        <f>U15</f>
        <v>163.50284399582989</v>
      </c>
      <c r="AM14" s="57">
        <v>0</v>
      </c>
      <c r="AN14" s="4" t="s">
        <v>117</v>
      </c>
    </row>
    <row r="15" spans="1:40" ht="21" customHeight="1">
      <c r="A15" s="4">
        <v>7</v>
      </c>
      <c r="B15" s="12">
        <v>7.5061991141072995E-2</v>
      </c>
      <c r="C15" s="12">
        <v>0.12745526949509201</v>
      </c>
      <c r="D15" s="12">
        <v>-0.38475728818252902</v>
      </c>
      <c r="E15" s="12">
        <v>0.133954375150584</v>
      </c>
      <c r="F15" s="12">
        <v>-7.5061991141072995E-2</v>
      </c>
      <c r="G15" s="12">
        <v>-0.12745526949509201</v>
      </c>
      <c r="H15" s="12">
        <v>0.38475728818252902</v>
      </c>
      <c r="I15" s="12">
        <v>-0.133954375150584</v>
      </c>
      <c r="J15" s="12">
        <v>0.198002140433991</v>
      </c>
      <c r="K15" s="12">
        <v>0.241686646923197</v>
      </c>
      <c r="L15" s="12">
        <v>-0.85698243365920501</v>
      </c>
      <c r="M15" s="12">
        <v>0.15769296865346799</v>
      </c>
      <c r="N15" s="12">
        <v>-0.198002140433991</v>
      </c>
      <c r="O15" s="12">
        <v>-0.241686646923197</v>
      </c>
      <c r="P15" s="12">
        <v>0.85698243365920501</v>
      </c>
      <c r="Q15" s="12">
        <v>-0.15769296865346799</v>
      </c>
      <c r="R15" s="3">
        <v>7</v>
      </c>
      <c r="S15" s="49">
        <v>-6.5414646823413696</v>
      </c>
      <c r="T15" s="50">
        <f t="shared" si="0"/>
        <v>6822.3131769445245</v>
      </c>
      <c r="U15" s="51">
        <f>ATAN(S23/S15)*180/PI()+180</f>
        <v>163.50284399582989</v>
      </c>
      <c r="V15" s="52">
        <v>0.23459938007151457</v>
      </c>
      <c r="W15" s="50">
        <f t="shared" si="1"/>
        <v>355.95081020374766</v>
      </c>
      <c r="X15" s="51">
        <f>ATAN(V23/V15)*180/PI()+180</f>
        <v>131.22960053144334</v>
      </c>
      <c r="Z15" s="14">
        <f t="shared" si="2"/>
        <v>0</v>
      </c>
    </row>
    <row r="16" spans="1:40" ht="21" customHeight="1">
      <c r="A16" s="4">
        <v>8</v>
      </c>
      <c r="B16" s="15">
        <v>0.10436470556866501</v>
      </c>
      <c r="C16" s="15">
        <v>0.12424133134620299</v>
      </c>
      <c r="D16" s="15">
        <v>0.133954375150584</v>
      </c>
      <c r="E16" s="15">
        <v>-0.43039302171548499</v>
      </c>
      <c r="F16" s="15">
        <v>-0.10436470556866501</v>
      </c>
      <c r="G16" s="15">
        <v>-0.12424133134620299</v>
      </c>
      <c r="H16" s="15">
        <v>-0.133954375150584</v>
      </c>
      <c r="I16" s="15">
        <v>0.43039302171548499</v>
      </c>
      <c r="J16" s="15">
        <v>0.14131643359948101</v>
      </c>
      <c r="K16" s="15">
        <v>0.15335329809392101</v>
      </c>
      <c r="L16" s="15">
        <v>0.15769296865346799</v>
      </c>
      <c r="M16" s="15">
        <v>-0.62511962772732899</v>
      </c>
      <c r="N16" s="15">
        <v>-0.14131643359948101</v>
      </c>
      <c r="O16" s="15">
        <v>-0.15335329809392101</v>
      </c>
      <c r="P16" s="15">
        <v>-0.15769296865346799</v>
      </c>
      <c r="Q16" s="15">
        <v>0.62511962772732899</v>
      </c>
      <c r="R16" s="3">
        <v>8</v>
      </c>
      <c r="S16" s="49">
        <v>0.13435571283908401</v>
      </c>
      <c r="T16" s="51">
        <f t="shared" si="0"/>
        <v>134.38180816316853</v>
      </c>
      <c r="U16" s="51">
        <f>ATAN(S24/S16)*180/PI()</f>
        <v>1.1291607294218156</v>
      </c>
      <c r="V16" s="52">
        <v>9.9664529892527526E-2</v>
      </c>
      <c r="W16" s="50">
        <f t="shared" si="1"/>
        <v>147.13400330477157</v>
      </c>
      <c r="X16" s="51">
        <f>ATAN(V24/V16)*180/PI()</f>
        <v>-47.361338259205638</v>
      </c>
      <c r="Z16" s="14">
        <f t="shared" si="2"/>
        <v>1.6694690556570413E-3</v>
      </c>
    </row>
    <row r="17" spans="1:64" ht="21" customHeight="1">
      <c r="A17" s="4">
        <v>9</v>
      </c>
      <c r="B17" s="12">
        <v>-0.88786869560632597</v>
      </c>
      <c r="C17" s="12">
        <v>0.304706308820268</v>
      </c>
      <c r="D17" s="12">
        <v>0.198002140433991</v>
      </c>
      <c r="E17" s="12">
        <v>0.14131643359948101</v>
      </c>
      <c r="F17" s="12">
        <v>0.88786869560632597</v>
      </c>
      <c r="G17" s="12">
        <v>-0.304706308820268</v>
      </c>
      <c r="H17" s="12">
        <v>-0.198002140433991</v>
      </c>
      <c r="I17" s="12">
        <v>-0.14131643359948101</v>
      </c>
      <c r="J17" s="12">
        <v>0.42816464075692601</v>
      </c>
      <c r="K17" s="12">
        <v>-0.207990019837896</v>
      </c>
      <c r="L17" s="12">
        <v>-7.5061991141072995E-2</v>
      </c>
      <c r="M17" s="12">
        <v>-0.10436470556866501</v>
      </c>
      <c r="N17" s="12">
        <v>-0.42816464075692601</v>
      </c>
      <c r="O17" s="12">
        <v>0.207990019837896</v>
      </c>
      <c r="P17" s="12">
        <v>7.5061991141072995E-2</v>
      </c>
      <c r="Q17" s="12">
        <v>0.10436470556866501</v>
      </c>
      <c r="R17" s="3">
        <v>9</v>
      </c>
      <c r="S17" s="49">
        <v>5.0375918545146803</v>
      </c>
      <c r="T17" s="60"/>
      <c r="U17" s="5"/>
      <c r="V17" s="52">
        <v>0.13593388905146753</v>
      </c>
      <c r="W17" s="5"/>
      <c r="X17" s="5"/>
      <c r="Z17" s="14">
        <f t="shared" si="2"/>
        <v>0</v>
      </c>
    </row>
    <row r="18" spans="1:64" ht="26.25">
      <c r="A18" s="4">
        <v>10</v>
      </c>
      <c r="B18" s="12">
        <v>0.304706308820268</v>
      </c>
      <c r="C18" s="12">
        <v>-0.92006766339335899</v>
      </c>
      <c r="D18" s="12">
        <v>0.241686646923197</v>
      </c>
      <c r="E18" s="12">
        <v>0.15335329809392101</v>
      </c>
      <c r="F18" s="12">
        <v>-0.304706308820268</v>
      </c>
      <c r="G18" s="12">
        <v>0.92006766339335899</v>
      </c>
      <c r="H18" s="12">
        <v>-0.241686646923197</v>
      </c>
      <c r="I18" s="12">
        <v>-0.15335329809392101</v>
      </c>
      <c r="J18" s="12">
        <v>-0.207990019837896</v>
      </c>
      <c r="K18" s="12">
        <v>0.47889832823386502</v>
      </c>
      <c r="L18" s="12">
        <v>-0.12745526949509201</v>
      </c>
      <c r="M18" s="12">
        <v>-0.12424133134620299</v>
      </c>
      <c r="N18" s="12">
        <v>0.207990019837896</v>
      </c>
      <c r="O18" s="12">
        <v>-0.47889832823386502</v>
      </c>
      <c r="P18" s="12">
        <v>0.12745526949509201</v>
      </c>
      <c r="Q18" s="12">
        <v>0.12424133134620299</v>
      </c>
      <c r="R18" s="3">
        <v>10</v>
      </c>
      <c r="S18" s="49">
        <v>-6.8845430405882402</v>
      </c>
      <c r="T18" s="5"/>
      <c r="U18" s="5"/>
      <c r="V18" s="52">
        <v>-0.51203022701349921</v>
      </c>
      <c r="W18" s="5"/>
      <c r="X18" s="5"/>
      <c r="Z18" s="14">
        <f t="shared" si="2"/>
        <v>0</v>
      </c>
      <c r="AB18" s="58" t="s">
        <v>117</v>
      </c>
      <c r="AC18" s="61">
        <f>T12</f>
        <v>12.202869870429071</v>
      </c>
      <c r="AD18" s="53" t="s">
        <v>118</v>
      </c>
      <c r="AE18" s="56">
        <f>U12</f>
        <v>-177.6493773453648</v>
      </c>
      <c r="AF18" s="57">
        <v>0</v>
      </c>
      <c r="AH18" s="59">
        <f>S25</f>
        <v>4.9496090175990002</v>
      </c>
      <c r="AI18" s="58" t="s">
        <v>117</v>
      </c>
      <c r="AJ18" s="55">
        <f>T16</f>
        <v>134.38180816316853</v>
      </c>
      <c r="AK18" s="53" t="s">
        <v>118</v>
      </c>
      <c r="AL18" s="56">
        <f>U16</f>
        <v>1.1291607294218156</v>
      </c>
      <c r="AM18" s="57">
        <v>0</v>
      </c>
    </row>
    <row r="19" spans="1:64">
      <c r="A19" s="4">
        <v>11</v>
      </c>
      <c r="B19" s="12">
        <v>0.198002140433991</v>
      </c>
      <c r="C19" s="12">
        <v>0.241686646923197</v>
      </c>
      <c r="D19" s="12">
        <v>-0.85698243365920501</v>
      </c>
      <c r="E19" s="12">
        <v>0.15769296865346799</v>
      </c>
      <c r="F19" s="12">
        <v>-0.198002140433991</v>
      </c>
      <c r="G19" s="12">
        <v>-0.241686646923197</v>
      </c>
      <c r="H19" s="12">
        <v>0.85698243365920501</v>
      </c>
      <c r="I19" s="12">
        <v>-0.15769296865346799</v>
      </c>
      <c r="J19" s="12">
        <v>-7.5061991141072995E-2</v>
      </c>
      <c r="K19" s="12">
        <v>-0.12745526949509201</v>
      </c>
      <c r="L19" s="12">
        <v>0.38475728818252902</v>
      </c>
      <c r="M19" s="12">
        <v>-0.133954375150584</v>
      </c>
      <c r="N19" s="12">
        <v>7.5061991141072995E-2</v>
      </c>
      <c r="O19" s="12">
        <v>0.12745526949509201</v>
      </c>
      <c r="P19" s="12">
        <v>-0.38475728818252902</v>
      </c>
      <c r="Q19" s="12">
        <v>0.133954375150584</v>
      </c>
      <c r="R19" s="3">
        <v>11</v>
      </c>
      <c r="S19" s="49">
        <v>1.8593219982242</v>
      </c>
      <c r="T19" s="5"/>
      <c r="U19" s="5"/>
      <c r="V19" s="52">
        <v>0.26770153184986722</v>
      </c>
      <c r="W19" s="5"/>
      <c r="X19" s="5"/>
      <c r="Z19" s="14">
        <f t="shared" si="2"/>
        <v>0</v>
      </c>
    </row>
    <row r="20" spans="1:64">
      <c r="A20" s="4">
        <v>12</v>
      </c>
      <c r="B20" s="15">
        <v>0.14131643359948101</v>
      </c>
      <c r="C20" s="15">
        <v>0.15335329809392101</v>
      </c>
      <c r="D20" s="15">
        <v>0.15769296865346799</v>
      </c>
      <c r="E20" s="15">
        <v>-0.62511962772732899</v>
      </c>
      <c r="F20" s="15">
        <v>-0.14131643359948101</v>
      </c>
      <c r="G20" s="15">
        <v>-0.15335329809392101</v>
      </c>
      <c r="H20" s="15">
        <v>-0.15769296865346799</v>
      </c>
      <c r="I20" s="15">
        <v>0.62511962772732899</v>
      </c>
      <c r="J20" s="15">
        <v>-0.10436470556866501</v>
      </c>
      <c r="K20" s="15">
        <v>-0.12424133134620299</v>
      </c>
      <c r="L20" s="15">
        <v>-0.133954375150584</v>
      </c>
      <c r="M20" s="15">
        <v>0.43039302171548499</v>
      </c>
      <c r="N20" s="15">
        <v>0.10436470556866501</v>
      </c>
      <c r="O20" s="15">
        <v>0.12424133134620299</v>
      </c>
      <c r="P20" s="15">
        <v>0.133954375150584</v>
      </c>
      <c r="Q20" s="15">
        <v>-0.43039302171548499</v>
      </c>
      <c r="R20" s="3">
        <v>12</v>
      </c>
      <c r="S20" s="49">
        <v>5.0049578967980603E-4</v>
      </c>
      <c r="T20" s="5"/>
      <c r="U20" s="5"/>
      <c r="V20" s="52">
        <v>0.10823768479503806</v>
      </c>
      <c r="W20" s="5"/>
      <c r="X20" s="5"/>
      <c r="Z20" s="14">
        <f t="shared" si="2"/>
        <v>8.4387026223337047E-4</v>
      </c>
    </row>
    <row r="21" spans="1:64">
      <c r="A21" s="4">
        <v>13</v>
      </c>
      <c r="B21" s="12">
        <v>0.88786869560632597</v>
      </c>
      <c r="C21" s="12">
        <v>-0.304706308820268</v>
      </c>
      <c r="D21" s="12">
        <v>-0.198002140433991</v>
      </c>
      <c r="E21" s="12">
        <v>-0.14131643359948101</v>
      </c>
      <c r="F21" s="12">
        <v>-0.88786869560632597</v>
      </c>
      <c r="G21" s="12">
        <v>0.304706308820268</v>
      </c>
      <c r="H21" s="12">
        <v>0.198002140433991</v>
      </c>
      <c r="I21" s="12">
        <v>0.14131643359948101</v>
      </c>
      <c r="J21" s="12">
        <v>-0.42816464075692601</v>
      </c>
      <c r="K21" s="12">
        <v>0.207990019837896</v>
      </c>
      <c r="L21" s="12">
        <v>7.5061991141072995E-2</v>
      </c>
      <c r="M21" s="12">
        <v>0.10436470556866501</v>
      </c>
      <c r="N21" s="12">
        <v>0.42816464075692601</v>
      </c>
      <c r="O21" s="12">
        <v>-0.207990019837896</v>
      </c>
      <c r="P21" s="12">
        <v>-7.5061991141072995E-2</v>
      </c>
      <c r="Q21" s="12">
        <v>-0.10436470556866501</v>
      </c>
      <c r="R21" s="3">
        <v>13</v>
      </c>
      <c r="S21" s="49">
        <v>4.6452750211635596</v>
      </c>
      <c r="T21" s="5"/>
      <c r="U21" s="5"/>
      <c r="V21" s="52">
        <v>-0.13593388905146753</v>
      </c>
      <c r="W21" s="5"/>
      <c r="X21" s="5"/>
      <c r="Z21" s="14">
        <f t="shared" si="2"/>
        <v>0</v>
      </c>
      <c r="AB21" s="4" t="s">
        <v>122</v>
      </c>
      <c r="AD21" s="13">
        <f>SQRT(AD22^2+AD23^2)</f>
        <v>25.475727782984993</v>
      </c>
      <c r="AE21" s="13" t="s">
        <v>125</v>
      </c>
      <c r="AJ21" s="62">
        <f>SQRT(AJ22^2+AJ23^2)</f>
        <v>25.475727782984993</v>
      </c>
      <c r="AK21" s="13" t="s">
        <v>125</v>
      </c>
      <c r="AW21" s="4" t="s">
        <v>21</v>
      </c>
    </row>
    <row r="22" spans="1:64">
      <c r="A22" s="4">
        <v>14</v>
      </c>
      <c r="B22" s="12">
        <v>-0.304706308820268</v>
      </c>
      <c r="C22" s="12">
        <v>0.92006766339335899</v>
      </c>
      <c r="D22" s="12">
        <v>-0.241686646923197</v>
      </c>
      <c r="E22" s="12">
        <v>-0.15335329809392101</v>
      </c>
      <c r="F22" s="12">
        <v>0.304706308820268</v>
      </c>
      <c r="G22" s="12">
        <v>-0.92006766339335899</v>
      </c>
      <c r="H22" s="12">
        <v>0.241686646923197</v>
      </c>
      <c r="I22" s="12">
        <v>0.15335329809392101</v>
      </c>
      <c r="J22" s="12">
        <v>0.207990019837896</v>
      </c>
      <c r="K22" s="12">
        <v>-0.47889832823386502</v>
      </c>
      <c r="L22" s="12">
        <v>0.12745526949509201</v>
      </c>
      <c r="M22" s="12">
        <v>0.12424133134620299</v>
      </c>
      <c r="N22" s="12">
        <v>-0.207990019837896</v>
      </c>
      <c r="O22" s="12">
        <v>0.47889832823386502</v>
      </c>
      <c r="P22" s="12">
        <v>-0.12745526949509201</v>
      </c>
      <c r="Q22" s="12">
        <v>-0.12424133134620299</v>
      </c>
      <c r="R22" s="3">
        <v>14</v>
      </c>
      <c r="S22" s="49">
        <v>-6.7112459991361604</v>
      </c>
      <c r="T22" s="5"/>
      <c r="U22" s="5"/>
      <c r="V22" s="52">
        <v>0.51203022701349921</v>
      </c>
      <c r="W22" s="5"/>
      <c r="X22" s="5"/>
      <c r="Z22" s="14">
        <f t="shared" si="2"/>
        <v>0</v>
      </c>
      <c r="AD22" s="63">
        <f>SUM(V9:V12)*1000</f>
        <v>25.475243256237178</v>
      </c>
      <c r="AE22" s="4" t="s">
        <v>123</v>
      </c>
      <c r="AJ22" s="63">
        <f>SUM(V13:V16)*1000</f>
        <v>-25.475243256237178</v>
      </c>
      <c r="AK22" s="4" t="s">
        <v>123</v>
      </c>
      <c r="AW22" s="4" t="s">
        <v>22</v>
      </c>
    </row>
    <row r="23" spans="1:64">
      <c r="A23" s="4">
        <v>15</v>
      </c>
      <c r="B23" s="12">
        <v>-0.198002140433991</v>
      </c>
      <c r="C23" s="12">
        <v>-0.241686646923197</v>
      </c>
      <c r="D23" s="12">
        <v>0.85698243365920501</v>
      </c>
      <c r="E23" s="12">
        <v>-0.15769296865346799</v>
      </c>
      <c r="F23" s="12">
        <v>0.198002140433991</v>
      </c>
      <c r="G23" s="12">
        <v>0.241686646923197</v>
      </c>
      <c r="H23" s="12">
        <v>-0.85698243365920501</v>
      </c>
      <c r="I23" s="12">
        <v>0.15769296865346799</v>
      </c>
      <c r="J23" s="12">
        <v>7.5061991141072995E-2</v>
      </c>
      <c r="K23" s="12">
        <v>0.12745526949509201</v>
      </c>
      <c r="L23" s="12">
        <v>-0.38475728818252902</v>
      </c>
      <c r="M23" s="12">
        <v>0.133954375150584</v>
      </c>
      <c r="N23" s="12">
        <v>-7.5061991141072995E-2</v>
      </c>
      <c r="O23" s="12">
        <v>-0.12745526949509201</v>
      </c>
      <c r="P23" s="12">
        <v>0.38475728818252902</v>
      </c>
      <c r="Q23" s="12">
        <v>-0.133954375150584</v>
      </c>
      <c r="R23" s="3">
        <v>15</v>
      </c>
      <c r="S23" s="49">
        <v>1.9373169317361101</v>
      </c>
      <c r="T23" s="5"/>
      <c r="U23" s="5"/>
      <c r="V23" s="52">
        <v>-0.26770153184986722</v>
      </c>
      <c r="W23" s="5"/>
      <c r="X23" s="5"/>
      <c r="Z23" s="14">
        <f t="shared" si="2"/>
        <v>0</v>
      </c>
      <c r="AD23" s="63">
        <f>SUM(V17:V20)*1000</f>
        <v>-0.15712131712639077</v>
      </c>
      <c r="AE23" s="4" t="s">
        <v>124</v>
      </c>
      <c r="AJ23" s="63">
        <f>SUM(V21:V24)*1000</f>
        <v>0.15712131712639077</v>
      </c>
      <c r="AK23" s="4" t="s">
        <v>124</v>
      </c>
      <c r="AW23" s="4" t="s">
        <v>23</v>
      </c>
    </row>
    <row r="24" spans="1:64">
      <c r="A24" s="4">
        <v>16</v>
      </c>
      <c r="B24" s="15">
        <v>-0.14131643359948101</v>
      </c>
      <c r="C24" s="15">
        <v>-0.15335329809392101</v>
      </c>
      <c r="D24" s="15">
        <v>-0.15769296865346799</v>
      </c>
      <c r="E24" s="15">
        <v>0.62511962772732899</v>
      </c>
      <c r="F24" s="15">
        <v>0.14131643359948101</v>
      </c>
      <c r="G24" s="15">
        <v>0.15335329809392101</v>
      </c>
      <c r="H24" s="15">
        <v>0.15769296865346799</v>
      </c>
      <c r="I24" s="15">
        <v>-0.62511962772732899</v>
      </c>
      <c r="J24" s="15">
        <v>0.10436470556866501</v>
      </c>
      <c r="K24" s="15">
        <v>0.12424133134620299</v>
      </c>
      <c r="L24" s="15">
        <v>0.133954375150584</v>
      </c>
      <c r="M24" s="15">
        <v>-0.43039302171548499</v>
      </c>
      <c r="N24" s="15">
        <v>-0.10436470556866501</v>
      </c>
      <c r="O24" s="15">
        <v>-0.12424133134620299</v>
      </c>
      <c r="P24" s="15">
        <v>-0.133954375150584</v>
      </c>
      <c r="Q24" s="15">
        <v>0.43039302171548499</v>
      </c>
      <c r="R24" s="3">
        <v>16</v>
      </c>
      <c r="S24" s="49">
        <v>2.6481678013709499E-3</v>
      </c>
      <c r="T24" s="5"/>
      <c r="U24" s="5"/>
      <c r="V24" s="52">
        <v>-0.10823768479503806</v>
      </c>
      <c r="W24" s="5"/>
      <c r="X24" s="5"/>
      <c r="Z24" s="14">
        <f t="shared" si="2"/>
        <v>6.9214697106276257E-4</v>
      </c>
      <c r="AW24" s="4" t="s">
        <v>24</v>
      </c>
    </row>
    <row r="25" spans="1:64">
      <c r="R25" s="3">
        <v>17</v>
      </c>
      <c r="S25" s="49">
        <v>4.9496090175990002</v>
      </c>
      <c r="T25" s="5"/>
      <c r="U25" s="5"/>
      <c r="V25" s="5"/>
      <c r="W25" s="5"/>
      <c r="X25" s="5"/>
      <c r="Z25" s="16">
        <f>SUM(Z9:Z24)</f>
        <v>4.2955260775845716E-3</v>
      </c>
      <c r="AA25" s="4" t="s">
        <v>108</v>
      </c>
      <c r="AW25" s="4" t="s">
        <v>19</v>
      </c>
      <c r="AX25" s="4" t="s">
        <v>25</v>
      </c>
      <c r="AY25" s="4" t="s">
        <v>26</v>
      </c>
      <c r="AZ25" s="4" t="s">
        <v>27</v>
      </c>
      <c r="BA25" s="4" t="s">
        <v>28</v>
      </c>
      <c r="BB25" s="4" t="s">
        <v>27</v>
      </c>
      <c r="BC25" s="4" t="s">
        <v>29</v>
      </c>
      <c r="BD25" s="4" t="s">
        <v>27</v>
      </c>
      <c r="BE25" s="4" t="s">
        <v>30</v>
      </c>
      <c r="BF25" s="4" t="s">
        <v>27</v>
      </c>
      <c r="BG25" s="4" t="s">
        <v>31</v>
      </c>
      <c r="BH25" s="4" t="s">
        <v>32</v>
      </c>
      <c r="BI25" s="4" t="s">
        <v>27</v>
      </c>
      <c r="BJ25" s="4" t="s">
        <v>33</v>
      </c>
      <c r="BK25" s="4" t="s">
        <v>34</v>
      </c>
      <c r="BL25" s="4" t="s">
        <v>35</v>
      </c>
    </row>
    <row r="26" spans="1:64">
      <c r="AW26" s="13" t="s">
        <v>36</v>
      </c>
      <c r="AX26" s="13" t="s">
        <v>37</v>
      </c>
      <c r="AY26" s="13" t="s">
        <v>38</v>
      </c>
      <c r="AZ26" s="13" t="s">
        <v>27</v>
      </c>
      <c r="BA26" s="23">
        <v>5088</v>
      </c>
      <c r="BB26" s="13" t="s">
        <v>27</v>
      </c>
      <c r="BC26" s="23">
        <f t="shared" ref="BC26:BC57" si="3">Z28*1000</f>
        <v>5136.8527170107</v>
      </c>
      <c r="BD26" s="13" t="s">
        <v>27</v>
      </c>
      <c r="BE26" s="23">
        <f t="shared" ref="BE26:BE57" si="4">AA28*1000</f>
        <v>5197.2681552184331</v>
      </c>
      <c r="BF26" s="13" t="s">
        <v>27</v>
      </c>
      <c r="BG26" s="13">
        <v>11.1</v>
      </c>
      <c r="BH26" s="13" t="s">
        <v>27</v>
      </c>
      <c r="BI26" s="24">
        <f t="shared" ref="BI26:BI58" si="5">AB28</f>
        <v>4.0555835264804586E-2</v>
      </c>
      <c r="BJ26" s="13" t="s">
        <v>34</v>
      </c>
      <c r="BK26" s="13"/>
      <c r="BL26" s="13"/>
    </row>
    <row r="27" spans="1:64" ht="18">
      <c r="A27" s="11" t="s">
        <v>6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S27" s="4" t="s">
        <v>5</v>
      </c>
      <c r="V27" s="4" t="s">
        <v>121</v>
      </c>
      <c r="X27" s="3" t="s">
        <v>19</v>
      </c>
      <c r="Y27" s="3" t="s">
        <v>7</v>
      </c>
      <c r="Z27" s="3" t="s">
        <v>0</v>
      </c>
      <c r="AA27" s="3" t="s">
        <v>1</v>
      </c>
      <c r="AB27" s="3" t="s">
        <v>8</v>
      </c>
      <c r="AE27" s="4" t="s">
        <v>126</v>
      </c>
      <c r="AW27" s="13" t="s">
        <v>39</v>
      </c>
      <c r="AX27" s="13" t="s">
        <v>40</v>
      </c>
      <c r="AY27" s="13" t="s">
        <v>38</v>
      </c>
      <c r="AZ27" s="13" t="s">
        <v>27</v>
      </c>
      <c r="BA27" s="23">
        <v>1720</v>
      </c>
      <c r="BB27" s="13" t="s">
        <v>27</v>
      </c>
      <c r="BC27" s="23">
        <f t="shared" si="3"/>
        <v>1716.1951712212299</v>
      </c>
      <c r="BD27" s="13" t="s">
        <v>27</v>
      </c>
      <c r="BE27" s="23">
        <f t="shared" si="4"/>
        <v>1719.6868108757433</v>
      </c>
      <c r="BF27" s="13" t="s">
        <v>27</v>
      </c>
      <c r="BG27" s="13">
        <v>11.1</v>
      </c>
      <c r="BH27" s="13" t="s">
        <v>27</v>
      </c>
      <c r="BI27" s="24">
        <f t="shared" si="5"/>
        <v>1.3546163863299466E-4</v>
      </c>
      <c r="BJ27" s="13" t="s">
        <v>34</v>
      </c>
      <c r="BK27" s="13"/>
      <c r="BL27" s="13"/>
    </row>
    <row r="28" spans="1:64" s="13" customFormat="1">
      <c r="A28" s="13">
        <v>1</v>
      </c>
      <c r="B28" s="17">
        <f>B9</f>
        <v>0.42816464075692601</v>
      </c>
      <c r="C28" s="17">
        <f>C9</f>
        <v>-0.207990019837896</v>
      </c>
      <c r="D28" s="17">
        <f t="shared" ref="D28:Q28" si="6">D9</f>
        <v>-7.5061991141072995E-2</v>
      </c>
      <c r="E28" s="17">
        <f t="shared" si="6"/>
        <v>-0.10436470556866501</v>
      </c>
      <c r="F28" s="17">
        <f t="shared" si="6"/>
        <v>-0.42816464075692601</v>
      </c>
      <c r="G28" s="17">
        <f t="shared" si="6"/>
        <v>0.207990019837896</v>
      </c>
      <c r="H28" s="17">
        <f t="shared" si="6"/>
        <v>7.5061991141072995E-2</v>
      </c>
      <c r="I28" s="17">
        <f t="shared" si="6"/>
        <v>0.10436470556866501</v>
      </c>
      <c r="J28" s="18">
        <f t="shared" si="6"/>
        <v>0.88786869560632597</v>
      </c>
      <c r="K28" s="18">
        <f t="shared" si="6"/>
        <v>-0.304706308820268</v>
      </c>
      <c r="L28" s="18">
        <f t="shared" si="6"/>
        <v>-0.198002140433991</v>
      </c>
      <c r="M28" s="18">
        <f t="shared" si="6"/>
        <v>-0.14131643359948101</v>
      </c>
      <c r="N28" s="18">
        <f t="shared" si="6"/>
        <v>-0.88786869560632597</v>
      </c>
      <c r="O28" s="18">
        <f t="shared" si="6"/>
        <v>0.304706308820268</v>
      </c>
      <c r="P28" s="18">
        <f t="shared" si="6"/>
        <v>0.198002140433991</v>
      </c>
      <c r="Q28" s="18">
        <f t="shared" si="6"/>
        <v>0.14131643359948101</v>
      </c>
      <c r="R28" s="19">
        <v>1</v>
      </c>
      <c r="S28" s="13">
        <f>S9</f>
        <v>5.18507555348463</v>
      </c>
      <c r="V28" s="13">
        <f t="array" ref="V28:V43">MMULT(B28:Q43,S28:S43)</f>
        <v>0.43220586022206109</v>
      </c>
      <c r="X28" s="20">
        <v>1</v>
      </c>
      <c r="Y28" s="21">
        <v>11.1111111111111</v>
      </c>
      <c r="Z28" s="22">
        <v>5.1368527170106999</v>
      </c>
      <c r="AA28" s="21">
        <f t="shared" ref="AA28:AA39" si="7">V47</f>
        <v>5.197268155218433</v>
      </c>
      <c r="AB28" s="21">
        <f>Y28*(Z28-AA28)^2</f>
        <v>4.0555835264804586E-2</v>
      </c>
      <c r="AC28" s="4"/>
      <c r="AE28" s="13" t="s">
        <v>127</v>
      </c>
      <c r="AF28" s="4"/>
      <c r="AG28" s="4" t="s">
        <v>128</v>
      </c>
      <c r="AH28" s="13" t="s">
        <v>129</v>
      </c>
      <c r="AI28" s="13" t="s">
        <v>130</v>
      </c>
      <c r="AJ28" s="4" t="s">
        <v>131</v>
      </c>
      <c r="AW28" s="13" t="s">
        <v>41</v>
      </c>
      <c r="AX28" s="13" t="s">
        <v>42</v>
      </c>
      <c r="AY28" s="13" t="s">
        <v>38</v>
      </c>
      <c r="AZ28" s="13" t="s">
        <v>27</v>
      </c>
      <c r="BA28" s="23">
        <v>-6853</v>
      </c>
      <c r="BB28" s="13" t="s">
        <v>27</v>
      </c>
      <c r="BC28" s="23">
        <f t="shared" si="3"/>
        <v>-6737.4342786473708</v>
      </c>
      <c r="BD28" s="13" t="s">
        <v>27</v>
      </c>
      <c r="BE28" s="23">
        <f t="shared" si="4"/>
        <v>-6790.6753467783465</v>
      </c>
      <c r="BF28" s="13" t="s">
        <v>27</v>
      </c>
      <c r="BG28" s="13">
        <v>11.1</v>
      </c>
      <c r="BH28" s="13" t="s">
        <v>27</v>
      </c>
      <c r="BI28" s="24">
        <f t="shared" si="5"/>
        <v>3.1495681508080624E-2</v>
      </c>
      <c r="BJ28" s="13" t="s">
        <v>34</v>
      </c>
    </row>
    <row r="29" spans="1:64" s="13" customFormat="1">
      <c r="A29" s="13">
        <v>2</v>
      </c>
      <c r="B29" s="17">
        <f t="shared" ref="B29" si="8">B10</f>
        <v>-0.207990019837896</v>
      </c>
      <c r="C29" s="17">
        <f t="shared" ref="C29:Q29" si="9">C10</f>
        <v>0.47889832823386502</v>
      </c>
      <c r="D29" s="17">
        <f t="shared" si="9"/>
        <v>-0.12745526949509201</v>
      </c>
      <c r="E29" s="17">
        <f t="shared" si="9"/>
        <v>-0.12424133134620299</v>
      </c>
      <c r="F29" s="17">
        <f t="shared" si="9"/>
        <v>0.207990019837896</v>
      </c>
      <c r="G29" s="17">
        <f t="shared" si="9"/>
        <v>-0.47889832823386502</v>
      </c>
      <c r="H29" s="17">
        <f t="shared" si="9"/>
        <v>0.12745526949509201</v>
      </c>
      <c r="I29" s="17">
        <f t="shared" si="9"/>
        <v>0.12424133134620299</v>
      </c>
      <c r="J29" s="18">
        <f t="shared" si="9"/>
        <v>-0.304706308820268</v>
      </c>
      <c r="K29" s="18">
        <f t="shared" si="9"/>
        <v>0.92006766339335899</v>
      </c>
      <c r="L29" s="18">
        <f t="shared" si="9"/>
        <v>-0.241686646923197</v>
      </c>
      <c r="M29" s="18">
        <f t="shared" si="9"/>
        <v>-0.15335329809392101</v>
      </c>
      <c r="N29" s="18">
        <f t="shared" si="9"/>
        <v>0.304706308820268</v>
      </c>
      <c r="O29" s="18">
        <f t="shared" si="9"/>
        <v>-0.92006766339335899</v>
      </c>
      <c r="P29" s="18">
        <f t="shared" si="9"/>
        <v>0.241686646923197</v>
      </c>
      <c r="Q29" s="18">
        <f t="shared" si="9"/>
        <v>0.15335329809392101</v>
      </c>
      <c r="R29" s="19">
        <v>2</v>
      </c>
      <c r="S29" s="13">
        <f t="shared" ref="S29:S43" si="10">S10</f>
        <v>1.7074942091419401</v>
      </c>
      <c r="V29" s="13">
        <v>-7.2466707001781802E-2</v>
      </c>
      <c r="X29" s="6">
        <v>2</v>
      </c>
      <c r="Y29" s="25">
        <v>11.1111111111111</v>
      </c>
      <c r="Z29" s="26">
        <v>1.71619517122123</v>
      </c>
      <c r="AA29" s="25">
        <f t="shared" si="7"/>
        <v>1.7196868108757433</v>
      </c>
      <c r="AB29" s="25">
        <f t="shared" ref="AB29:AB43" si="11">Y29*(Z29-AA29)^2</f>
        <v>1.3546163863299466E-4</v>
      </c>
      <c r="AC29" s="4"/>
      <c r="AE29" s="65">
        <f>S9</f>
        <v>5.18507555348463</v>
      </c>
      <c r="AG29" s="65">
        <f>S17</f>
        <v>5.0375918545146803</v>
      </c>
      <c r="AH29" s="24">
        <f>V9</f>
        <v>0.43220586022206109</v>
      </c>
      <c r="AI29" s="24">
        <f>V17</f>
        <v>0.13593388905146753</v>
      </c>
      <c r="AJ29" s="4">
        <f>AE29*AH29+AG29*AI29</f>
        <v>2.925799492148379</v>
      </c>
      <c r="AW29" s="13" t="s">
        <v>43</v>
      </c>
      <c r="AX29" s="13" t="s">
        <v>44</v>
      </c>
      <c r="AY29" s="13" t="s">
        <v>38</v>
      </c>
      <c r="AZ29" s="13" t="s">
        <v>27</v>
      </c>
      <c r="BA29" s="23">
        <v>4829</v>
      </c>
      <c r="BB29" s="13" t="s">
        <v>27</v>
      </c>
      <c r="BC29" s="23">
        <f t="shared" si="3"/>
        <v>4994.5134681795398</v>
      </c>
      <c r="BD29" s="13" t="s">
        <v>27</v>
      </c>
      <c r="BE29" s="23">
        <f t="shared" si="4"/>
        <v>4934.0980299718058</v>
      </c>
      <c r="BF29" s="13" t="s">
        <v>27</v>
      </c>
      <c r="BG29" s="13">
        <v>11.1</v>
      </c>
      <c r="BH29" s="13" t="s">
        <v>27</v>
      </c>
      <c r="BI29" s="24">
        <f t="shared" si="5"/>
        <v>4.0555835264805773E-2</v>
      </c>
      <c r="BJ29" s="13" t="s">
        <v>34</v>
      </c>
    </row>
    <row r="30" spans="1:64" s="13" customFormat="1">
      <c r="A30" s="13">
        <v>3</v>
      </c>
      <c r="B30" s="17">
        <f t="shared" ref="B30" si="12">B11</f>
        <v>-7.5061991141072995E-2</v>
      </c>
      <c r="C30" s="17">
        <f t="shared" ref="C30:Q30" si="13">C11</f>
        <v>-0.12745526949509201</v>
      </c>
      <c r="D30" s="17">
        <f t="shared" si="13"/>
        <v>0.38475728818252902</v>
      </c>
      <c r="E30" s="17">
        <f t="shared" si="13"/>
        <v>-0.133954375150584</v>
      </c>
      <c r="F30" s="17">
        <f t="shared" si="13"/>
        <v>7.5061991141072995E-2</v>
      </c>
      <c r="G30" s="17">
        <f t="shared" si="13"/>
        <v>0.12745526949509201</v>
      </c>
      <c r="H30" s="17">
        <f t="shared" si="13"/>
        <v>-0.38475728818252902</v>
      </c>
      <c r="I30" s="17">
        <f t="shared" si="13"/>
        <v>0.133954375150584</v>
      </c>
      <c r="J30" s="18">
        <f t="shared" si="13"/>
        <v>-0.198002140433991</v>
      </c>
      <c r="K30" s="18">
        <f t="shared" si="13"/>
        <v>-0.241686646923197</v>
      </c>
      <c r="L30" s="18">
        <f t="shared" si="13"/>
        <v>0.85698243365920501</v>
      </c>
      <c r="M30" s="18">
        <f t="shared" si="13"/>
        <v>-0.15769296865346799</v>
      </c>
      <c r="N30" s="18">
        <f t="shared" si="13"/>
        <v>0.198002140433991</v>
      </c>
      <c r="O30" s="18">
        <f t="shared" si="13"/>
        <v>0.241686646923197</v>
      </c>
      <c r="P30" s="18">
        <f t="shared" si="13"/>
        <v>-0.85698243365920501</v>
      </c>
      <c r="Q30" s="18">
        <f t="shared" si="13"/>
        <v>0.15769296865346799</v>
      </c>
      <c r="R30" s="19">
        <v>3</v>
      </c>
      <c r="S30" s="13">
        <f t="shared" si="10"/>
        <v>-6.8028679485121497</v>
      </c>
      <c r="V30" s="13">
        <v>-0.23459938007151457</v>
      </c>
      <c r="X30" s="6">
        <v>3</v>
      </c>
      <c r="Y30" s="25">
        <v>11.1111111111111</v>
      </c>
      <c r="Z30" s="26">
        <v>-6.7374342786473704</v>
      </c>
      <c r="AA30" s="25">
        <f t="shared" si="7"/>
        <v>-6.7906753467783467</v>
      </c>
      <c r="AB30" s="25">
        <f t="shared" si="11"/>
        <v>3.1495681508080624E-2</v>
      </c>
      <c r="AC30" s="4"/>
      <c r="AE30" s="65">
        <f t="shared" ref="AE30:AE44" si="14">S10</f>
        <v>1.7074942091419401</v>
      </c>
      <c r="AG30" s="65">
        <f>S18</f>
        <v>-6.8845430405882402</v>
      </c>
      <c r="AH30" s="24">
        <f t="shared" ref="AH30:AH31" si="15">V10</f>
        <v>-7.2466707001781802E-2</v>
      </c>
      <c r="AI30" s="24">
        <f>V18</f>
        <v>-0.51203022701349921</v>
      </c>
      <c r="AJ30" s="4">
        <f t="shared" ref="AJ30:AJ34" si="16">AE30*AH30+AG30*AI30</f>
        <v>3.4013576533954746</v>
      </c>
      <c r="AW30" s="13" t="s">
        <v>45</v>
      </c>
      <c r="AX30" s="13" t="s">
        <v>46</v>
      </c>
      <c r="AY30" s="13" t="s">
        <v>38</v>
      </c>
      <c r="AZ30" s="13" t="s">
        <v>27</v>
      </c>
      <c r="BA30" s="23">
        <v>1243</v>
      </c>
      <c r="BB30" s="13" t="s">
        <v>27</v>
      </c>
      <c r="BC30" s="23">
        <f t="shared" si="3"/>
        <v>1242.38044981855</v>
      </c>
      <c r="BD30" s="13" t="s">
        <v>27</v>
      </c>
      <c r="BE30" s="23">
        <f t="shared" si="4"/>
        <v>1238.8888101640362</v>
      </c>
      <c r="BF30" s="13" t="s">
        <v>27</v>
      </c>
      <c r="BG30" s="13">
        <v>11.1</v>
      </c>
      <c r="BH30" s="13" t="s">
        <v>27</v>
      </c>
      <c r="BI30" s="24">
        <f t="shared" si="5"/>
        <v>1.3546163863304634E-4</v>
      </c>
      <c r="BJ30" s="13" t="s">
        <v>34</v>
      </c>
    </row>
    <row r="31" spans="1:64" s="13" customFormat="1">
      <c r="A31" s="13">
        <v>4</v>
      </c>
      <c r="B31" s="17">
        <f>-B28-B29-B30</f>
        <v>-0.14511262977795703</v>
      </c>
      <c r="C31" s="17">
        <f>-C28-C29-C30</f>
        <v>-0.14345303890087702</v>
      </c>
      <c r="D31" s="17">
        <f t="shared" ref="D31:Q31" si="17">-D28-D29-D30</f>
        <v>-0.18224002754636404</v>
      </c>
      <c r="E31" s="17">
        <f>-E28-E29-E30-(1/0.5)</f>
        <v>-1.637439587934548</v>
      </c>
      <c r="F31" s="17">
        <f>-F28-F29-F30</f>
        <v>0.14511262977795703</v>
      </c>
      <c r="G31" s="17">
        <f t="shared" si="17"/>
        <v>0.14345303890087702</v>
      </c>
      <c r="H31" s="17">
        <f t="shared" si="17"/>
        <v>0.18224002754636404</v>
      </c>
      <c r="I31" s="17">
        <f t="shared" si="17"/>
        <v>-0.36256041206545198</v>
      </c>
      <c r="J31" s="18">
        <f t="shared" si="17"/>
        <v>-0.38516024635206703</v>
      </c>
      <c r="K31" s="18">
        <f t="shared" si="17"/>
        <v>-0.37367470764989397</v>
      </c>
      <c r="L31" s="18">
        <f t="shared" si="17"/>
        <v>-0.41729364630201704</v>
      </c>
      <c r="M31" s="18">
        <f t="shared" si="17"/>
        <v>0.45236270034687004</v>
      </c>
      <c r="N31" s="18">
        <f t="shared" si="17"/>
        <v>0.38516024635206703</v>
      </c>
      <c r="O31" s="18">
        <f t="shared" si="17"/>
        <v>0.37367470764989397</v>
      </c>
      <c r="P31" s="18">
        <f t="shared" si="17"/>
        <v>0.41729364630201704</v>
      </c>
      <c r="Q31" s="18">
        <f t="shared" si="17"/>
        <v>-0.45236270034687004</v>
      </c>
      <c r="R31" s="19">
        <v>4</v>
      </c>
      <c r="S31" s="13">
        <f t="shared" si="10"/>
        <v>-1.2192601733803101E-2</v>
      </c>
      <c r="V31" s="13">
        <v>-0.10075456968115892</v>
      </c>
      <c r="X31" s="6">
        <v>4</v>
      </c>
      <c r="Y31" s="25">
        <v>11.1111111111111</v>
      </c>
      <c r="Z31" s="26">
        <v>4.99451346817954</v>
      </c>
      <c r="AA31" s="25">
        <f t="shared" si="7"/>
        <v>4.934098029971806</v>
      </c>
      <c r="AB31" s="25">
        <f t="shared" si="11"/>
        <v>4.0555835264805773E-2</v>
      </c>
      <c r="AC31" s="4"/>
      <c r="AE31" s="65">
        <f t="shared" si="14"/>
        <v>-6.8028679485121497</v>
      </c>
      <c r="AG31" s="65">
        <f>S19</f>
        <v>1.8593219982242</v>
      </c>
      <c r="AH31" s="24">
        <f t="shared" si="15"/>
        <v>-0.23459938007151457</v>
      </c>
      <c r="AI31" s="24">
        <f>V19</f>
        <v>0.26770153184986722</v>
      </c>
      <c r="AJ31" s="4">
        <f t="shared" si="16"/>
        <v>2.0936919505561007</v>
      </c>
      <c r="AW31" s="13" t="s">
        <v>47</v>
      </c>
      <c r="AX31" s="13" t="s">
        <v>48</v>
      </c>
      <c r="AY31" s="13" t="s">
        <v>38</v>
      </c>
      <c r="AZ31" s="13" t="s">
        <v>27</v>
      </c>
      <c r="BA31" s="23">
        <v>-6737</v>
      </c>
      <c r="BB31" s="13" t="s">
        <v>27</v>
      </c>
      <c r="BC31" s="23">
        <f t="shared" si="3"/>
        <v>-6729.0614633114301</v>
      </c>
      <c r="BD31" s="13" t="s">
        <v>27</v>
      </c>
      <c r="BE31" s="23">
        <f t="shared" si="4"/>
        <v>-6675.8203951804535</v>
      </c>
      <c r="BF31" s="13" t="s">
        <v>27</v>
      </c>
      <c r="BG31" s="13">
        <v>11.1</v>
      </c>
      <c r="BH31" s="13" t="s">
        <v>27</v>
      </c>
      <c r="BI31" s="24">
        <f t="shared" si="5"/>
        <v>3.1495681508080624E-2</v>
      </c>
      <c r="BJ31" s="13" t="s">
        <v>34</v>
      </c>
    </row>
    <row r="32" spans="1:64" s="13" customFormat="1">
      <c r="A32" s="13">
        <v>5</v>
      </c>
      <c r="B32" s="17">
        <f>B13</f>
        <v>-0.42816464075692601</v>
      </c>
      <c r="C32" s="17">
        <f>C13</f>
        <v>0.207990019837896</v>
      </c>
      <c r="D32" s="17">
        <f t="shared" ref="D32:Q32" si="18">D13</f>
        <v>7.5061991141072995E-2</v>
      </c>
      <c r="E32" s="17">
        <f t="shared" si="18"/>
        <v>0.10436470556866501</v>
      </c>
      <c r="F32" s="27">
        <f t="shared" si="18"/>
        <v>0.42816464075692601</v>
      </c>
      <c r="G32" s="27">
        <f t="shared" si="18"/>
        <v>-0.207990019837896</v>
      </c>
      <c r="H32" s="27">
        <f t="shared" si="18"/>
        <v>-7.5061991141072995E-2</v>
      </c>
      <c r="I32" s="27">
        <f t="shared" si="18"/>
        <v>-0.10436470556866501</v>
      </c>
      <c r="J32" s="18">
        <f t="shared" si="18"/>
        <v>-0.88786869560632597</v>
      </c>
      <c r="K32" s="18">
        <f t="shared" si="18"/>
        <v>0.304706308820268</v>
      </c>
      <c r="L32" s="18">
        <f t="shared" si="18"/>
        <v>0.198002140433991</v>
      </c>
      <c r="M32" s="18">
        <f t="shared" si="18"/>
        <v>0.14131643359948101</v>
      </c>
      <c r="N32" s="18">
        <f t="shared" si="18"/>
        <v>0.88786869560632597</v>
      </c>
      <c r="O32" s="18">
        <f t="shared" si="18"/>
        <v>-0.304706308820268</v>
      </c>
      <c r="P32" s="18">
        <f t="shared" si="18"/>
        <v>-0.198002140433991</v>
      </c>
      <c r="Q32" s="18">
        <f t="shared" si="18"/>
        <v>-0.14131643359948101</v>
      </c>
      <c r="R32" s="19">
        <v>5</v>
      </c>
      <c r="S32" s="13">
        <f t="shared" si="10"/>
        <v>5.06845374281089</v>
      </c>
      <c r="V32" s="13">
        <v>-0.43220586022206109</v>
      </c>
      <c r="X32" s="6">
        <v>5</v>
      </c>
      <c r="Y32" s="25">
        <v>11.1111111111111</v>
      </c>
      <c r="Z32" s="26">
        <v>1.24238044981855</v>
      </c>
      <c r="AA32" s="25">
        <f t="shared" si="7"/>
        <v>1.2388888101640361</v>
      </c>
      <c r="AB32" s="25">
        <f t="shared" si="11"/>
        <v>1.3546163863304634E-4</v>
      </c>
      <c r="AC32" s="4"/>
      <c r="AE32" s="65">
        <f>S13</f>
        <v>5.06845374281089</v>
      </c>
      <c r="AG32" s="65">
        <f>S21</f>
        <v>4.6452750211635596</v>
      </c>
      <c r="AH32" s="24">
        <f>V13</f>
        <v>-0.43220586022206109</v>
      </c>
      <c r="AI32" s="24">
        <f>V21</f>
        <v>-0.13593388905146753</v>
      </c>
      <c r="AJ32" s="4">
        <f t="shared" si="16"/>
        <v>-2.8220657092477071</v>
      </c>
      <c r="AW32" s="13" t="s">
        <v>49</v>
      </c>
      <c r="AX32" s="13" t="s">
        <v>50</v>
      </c>
      <c r="AY32" s="13" t="s">
        <v>38</v>
      </c>
      <c r="AZ32" s="13" t="s">
        <v>27</v>
      </c>
      <c r="BA32" s="23">
        <v>4950</v>
      </c>
      <c r="BB32" s="13" t="s">
        <v>27</v>
      </c>
      <c r="BC32" s="23">
        <f t="shared" si="3"/>
        <v>4999.8868062094998</v>
      </c>
      <c r="BD32" s="13" t="s">
        <v>27</v>
      </c>
      <c r="BE32" s="23">
        <f t="shared" si="4"/>
        <v>5037.0913587249997</v>
      </c>
      <c r="BF32" s="13" t="s">
        <v>27</v>
      </c>
      <c r="BG32" s="13">
        <v>11.1</v>
      </c>
      <c r="BH32" s="13" t="s">
        <v>27</v>
      </c>
      <c r="BI32" s="24">
        <f t="shared" si="5"/>
        <v>1.5379763643095538E-2</v>
      </c>
      <c r="BJ32" s="13" t="s">
        <v>34</v>
      </c>
    </row>
    <row r="33" spans="1:64" s="13" customFormat="1">
      <c r="A33" s="13">
        <v>6</v>
      </c>
      <c r="B33" s="17">
        <f t="shared" ref="B33:Q34" si="19">B14</f>
        <v>0.207990019837896</v>
      </c>
      <c r="C33" s="17">
        <f t="shared" si="19"/>
        <v>-0.47889832823386502</v>
      </c>
      <c r="D33" s="17">
        <f t="shared" si="19"/>
        <v>0.12745526949509201</v>
      </c>
      <c r="E33" s="17">
        <f t="shared" si="19"/>
        <v>0.12424133134620299</v>
      </c>
      <c r="F33" s="27">
        <f t="shared" si="19"/>
        <v>-0.207990019837896</v>
      </c>
      <c r="G33" s="27">
        <f t="shared" si="19"/>
        <v>0.47889832823386502</v>
      </c>
      <c r="H33" s="27">
        <f t="shared" si="19"/>
        <v>-0.12745526949509201</v>
      </c>
      <c r="I33" s="27">
        <f t="shared" si="19"/>
        <v>-0.12424133134620299</v>
      </c>
      <c r="J33" s="18">
        <f t="shared" si="19"/>
        <v>0.304706308820268</v>
      </c>
      <c r="K33" s="18">
        <f t="shared" si="19"/>
        <v>-0.92006766339335899</v>
      </c>
      <c r="L33" s="18">
        <f t="shared" si="19"/>
        <v>0.241686646923197</v>
      </c>
      <c r="M33" s="18">
        <f t="shared" si="19"/>
        <v>0.15335329809392101</v>
      </c>
      <c r="N33" s="18">
        <f t="shared" si="19"/>
        <v>-0.304706308820268</v>
      </c>
      <c r="O33" s="18">
        <f t="shared" si="19"/>
        <v>0.92006766339335899</v>
      </c>
      <c r="P33" s="18">
        <f t="shared" si="19"/>
        <v>-0.241686646923197</v>
      </c>
      <c r="Q33" s="18">
        <f t="shared" si="19"/>
        <v>-0.15335329809392101</v>
      </c>
      <c r="R33" s="19">
        <v>6</v>
      </c>
      <c r="S33" s="13">
        <f t="shared" si="10"/>
        <v>1.3732445230031201</v>
      </c>
      <c r="V33" s="13">
        <v>7.2466707001781802E-2</v>
      </c>
      <c r="X33" s="6">
        <v>6</v>
      </c>
      <c r="Y33" s="25">
        <v>11.1111111111111</v>
      </c>
      <c r="Z33" s="26">
        <v>-6.7290614633114298</v>
      </c>
      <c r="AA33" s="25">
        <f t="shared" si="7"/>
        <v>-6.6758203951804536</v>
      </c>
      <c r="AB33" s="25">
        <f t="shared" si="11"/>
        <v>3.1495681508080624E-2</v>
      </c>
      <c r="AC33" s="4"/>
      <c r="AE33" s="65">
        <f>S14</f>
        <v>1.3732445230031201</v>
      </c>
      <c r="AG33" s="65">
        <f>S22</f>
        <v>-6.7112459991361604</v>
      </c>
      <c r="AH33" s="24">
        <f>V14</f>
        <v>7.2466707001781802E-2</v>
      </c>
      <c r="AI33" s="24">
        <f>V22</f>
        <v>0.51203022701349921</v>
      </c>
      <c r="AJ33" s="4">
        <f t="shared" si="16"/>
        <v>-3.3368463039908578</v>
      </c>
      <c r="AW33" s="13" t="s">
        <v>51</v>
      </c>
      <c r="AX33" s="13" t="s">
        <v>52</v>
      </c>
      <c r="AY33" s="13" t="s">
        <v>38</v>
      </c>
      <c r="AZ33" s="13" t="s">
        <v>27</v>
      </c>
      <c r="BA33" s="23">
        <v>-6884</v>
      </c>
      <c r="BB33" s="13" t="s">
        <v>27</v>
      </c>
      <c r="BC33" s="23">
        <f t="shared" si="3"/>
        <v>-6690.0866719487994</v>
      </c>
      <c r="BD33" s="13" t="s">
        <v>27</v>
      </c>
      <c r="BE33" s="23">
        <f t="shared" si="4"/>
        <v>-6885.0435363779206</v>
      </c>
      <c r="BF33" s="13" t="s">
        <v>27</v>
      </c>
      <c r="BG33" s="13">
        <v>11.1</v>
      </c>
      <c r="BH33" s="13" t="s">
        <v>27</v>
      </c>
      <c r="BI33" s="24">
        <f t="shared" si="5"/>
        <v>0.42231309986704985</v>
      </c>
      <c r="BJ33" s="13" t="s">
        <v>34</v>
      </c>
    </row>
    <row r="34" spans="1:64" s="13" customFormat="1">
      <c r="A34" s="13">
        <v>7</v>
      </c>
      <c r="B34" s="17">
        <f t="shared" si="19"/>
        <v>7.5061991141072995E-2</v>
      </c>
      <c r="C34" s="17">
        <f t="shared" si="19"/>
        <v>0.12745526949509201</v>
      </c>
      <c r="D34" s="17">
        <f t="shared" si="19"/>
        <v>-0.38475728818252902</v>
      </c>
      <c r="E34" s="17">
        <f t="shared" si="19"/>
        <v>0.133954375150584</v>
      </c>
      <c r="F34" s="27">
        <f t="shared" si="19"/>
        <v>-7.5061991141072995E-2</v>
      </c>
      <c r="G34" s="27">
        <f t="shared" si="19"/>
        <v>-0.12745526949509201</v>
      </c>
      <c r="H34" s="27">
        <f t="shared" si="19"/>
        <v>0.38475728818252902</v>
      </c>
      <c r="I34" s="27">
        <f t="shared" si="19"/>
        <v>-0.133954375150584</v>
      </c>
      <c r="J34" s="18">
        <f t="shared" si="19"/>
        <v>0.198002140433991</v>
      </c>
      <c r="K34" s="18">
        <f t="shared" si="19"/>
        <v>0.241686646923197</v>
      </c>
      <c r="L34" s="18">
        <f t="shared" si="19"/>
        <v>-0.85698243365920501</v>
      </c>
      <c r="M34" s="18">
        <f t="shared" si="19"/>
        <v>0.15769296865346799</v>
      </c>
      <c r="N34" s="18">
        <f t="shared" si="19"/>
        <v>-0.198002140433991</v>
      </c>
      <c r="O34" s="18">
        <f t="shared" si="19"/>
        <v>-0.241686646923197</v>
      </c>
      <c r="P34" s="18">
        <f t="shared" si="19"/>
        <v>0.85698243365920501</v>
      </c>
      <c r="Q34" s="18">
        <f t="shared" si="19"/>
        <v>-0.15769296865346799</v>
      </c>
      <c r="R34" s="19">
        <v>7</v>
      </c>
      <c r="S34" s="13">
        <f t="shared" si="10"/>
        <v>-6.5414646823413696</v>
      </c>
      <c r="V34" s="13">
        <v>0.23459938007151457</v>
      </c>
      <c r="X34" s="6">
        <v>7</v>
      </c>
      <c r="Y34" s="25">
        <v>11.1111111111111</v>
      </c>
      <c r="Z34" s="26">
        <v>4.9998868062095001</v>
      </c>
      <c r="AA34" s="25">
        <f t="shared" si="7"/>
        <v>5.0370913587250001</v>
      </c>
      <c r="AB34" s="25">
        <f t="shared" si="11"/>
        <v>1.5379763643095538E-2</v>
      </c>
      <c r="AC34" s="4"/>
      <c r="AE34" s="65">
        <f>S15</f>
        <v>-6.5414646823413696</v>
      </c>
      <c r="AG34" s="65">
        <f>S23</f>
        <v>1.9373169317361101</v>
      </c>
      <c r="AH34" s="24">
        <f>V15</f>
        <v>0.23459938007151457</v>
      </c>
      <c r="AI34" s="24">
        <f>V23</f>
        <v>-0.26770153184986722</v>
      </c>
      <c r="AJ34" s="4">
        <f t="shared" si="16"/>
        <v>-2.0532462695414337</v>
      </c>
      <c r="AW34" s="13" t="s">
        <v>53</v>
      </c>
      <c r="AX34" s="13" t="s">
        <v>54</v>
      </c>
      <c r="AY34" s="13" t="s">
        <v>38</v>
      </c>
      <c r="AZ34" s="13" t="s">
        <v>27</v>
      </c>
      <c r="BA34" s="23">
        <v>1907</v>
      </c>
      <c r="BB34" s="13" t="s">
        <v>27</v>
      </c>
      <c r="BC34" s="23">
        <f t="shared" si="3"/>
        <v>1863.7445172888599</v>
      </c>
      <c r="BD34" s="13" t="s">
        <v>27</v>
      </c>
      <c r="BE34" s="23">
        <f t="shared" si="4"/>
        <v>1858.8215024345202</v>
      </c>
      <c r="BF34" s="13" t="s">
        <v>27</v>
      </c>
      <c r="BG34" s="13">
        <v>11.1</v>
      </c>
      <c r="BH34" s="13" t="s">
        <v>27</v>
      </c>
      <c r="BI34" s="24">
        <f t="shared" si="5"/>
        <v>2.6928972506722211E-4</v>
      </c>
      <c r="BJ34" s="13" t="s">
        <v>34</v>
      </c>
    </row>
    <row r="35" spans="1:64" s="13" customFormat="1" ht="18">
      <c r="A35" s="13">
        <v>8</v>
      </c>
      <c r="B35" s="17">
        <f>-B32-B33-B34</f>
        <v>0.14511262977795703</v>
      </c>
      <c r="C35" s="17">
        <f>-C32-C33-C34</f>
        <v>0.14345303890087702</v>
      </c>
      <c r="D35" s="17">
        <f t="shared" ref="D35:H35" si="20">-D32-D33-D34</f>
        <v>0.18224002754636404</v>
      </c>
      <c r="E35" s="17">
        <f t="shared" si="20"/>
        <v>-0.36256041206545198</v>
      </c>
      <c r="F35" s="27">
        <f t="shared" si="20"/>
        <v>-0.14511262977795703</v>
      </c>
      <c r="G35" s="27">
        <f t="shared" si="20"/>
        <v>-0.14345303890087702</v>
      </c>
      <c r="H35" s="27">
        <f t="shared" si="20"/>
        <v>-0.18224002754636404</v>
      </c>
      <c r="I35" s="28">
        <f>-I32-I33-I34-(1/S25)</f>
        <v>0.16052425194767994</v>
      </c>
      <c r="J35" s="18">
        <f t="shared" ref="J35:Q35" si="21">-J32-J33-J34</f>
        <v>0.38516024635206703</v>
      </c>
      <c r="K35" s="18">
        <f t="shared" si="21"/>
        <v>0.37367470764989397</v>
      </c>
      <c r="L35" s="18">
        <f t="shared" si="21"/>
        <v>0.41729364630201704</v>
      </c>
      <c r="M35" s="18">
        <f t="shared" si="21"/>
        <v>-0.45236270034687004</v>
      </c>
      <c r="N35" s="18">
        <f t="shared" si="21"/>
        <v>-0.38516024635206703</v>
      </c>
      <c r="O35" s="18">
        <f t="shared" si="21"/>
        <v>-0.37367470764989397</v>
      </c>
      <c r="P35" s="18">
        <f t="shared" si="21"/>
        <v>-0.41729364630201704</v>
      </c>
      <c r="Q35" s="18">
        <f t="shared" si="21"/>
        <v>0.45236270034687004</v>
      </c>
      <c r="R35" s="19">
        <v>8</v>
      </c>
      <c r="S35" s="13">
        <f t="shared" si="10"/>
        <v>0.13435571283908401</v>
      </c>
      <c r="V35" s="13">
        <v>9.7995060836870485E-2</v>
      </c>
      <c r="X35" s="6">
        <v>8</v>
      </c>
      <c r="Y35" s="25">
        <v>11.1111111111111</v>
      </c>
      <c r="Z35" s="26">
        <v>-6.6900866719487997</v>
      </c>
      <c r="AA35" s="25">
        <f t="shared" si="7"/>
        <v>-6.8850435363779203</v>
      </c>
      <c r="AB35" s="25">
        <f t="shared" si="11"/>
        <v>0.42231309986704985</v>
      </c>
      <c r="AC35" s="4"/>
      <c r="AH35" s="66"/>
      <c r="AI35" s="66" t="s">
        <v>133</v>
      </c>
      <c r="AJ35" s="67">
        <f>SUM(AJ29:AJ34)*1000</f>
        <v>208.69081331995653</v>
      </c>
      <c r="AK35" s="66" t="s">
        <v>132</v>
      </c>
      <c r="AW35" s="13" t="s">
        <v>55</v>
      </c>
      <c r="AX35" s="13" t="s">
        <v>56</v>
      </c>
      <c r="AY35" s="13" t="s">
        <v>38</v>
      </c>
      <c r="AZ35" s="13" t="s">
        <v>27</v>
      </c>
      <c r="BA35" s="23">
        <v>4556</v>
      </c>
      <c r="BB35" s="13" t="s">
        <v>27</v>
      </c>
      <c r="BC35" s="23">
        <f t="shared" si="3"/>
        <v>4679.8314058776896</v>
      </c>
      <c r="BD35" s="13" t="s">
        <v>27</v>
      </c>
      <c r="BE35" s="23">
        <f t="shared" si="4"/>
        <v>4642.6268533621887</v>
      </c>
      <c r="BF35" s="13" t="s">
        <v>27</v>
      </c>
      <c r="BG35" s="13">
        <v>11.1</v>
      </c>
      <c r="BH35" s="13" t="s">
        <v>27</v>
      </c>
      <c r="BI35" s="24">
        <f t="shared" si="5"/>
        <v>1.5379763643096274E-2</v>
      </c>
      <c r="BJ35" s="13" t="s">
        <v>34</v>
      </c>
    </row>
    <row r="36" spans="1:64" s="13" customFormat="1">
      <c r="A36" s="13">
        <v>9</v>
      </c>
      <c r="B36" s="18">
        <f>B17</f>
        <v>-0.88786869560632597</v>
      </c>
      <c r="C36" s="18">
        <f>C17</f>
        <v>0.304706308820268</v>
      </c>
      <c r="D36" s="18">
        <f t="shared" ref="D36:Q36" si="22">D17</f>
        <v>0.198002140433991</v>
      </c>
      <c r="E36" s="18">
        <f t="shared" si="22"/>
        <v>0.14131643359948101</v>
      </c>
      <c r="F36" s="18">
        <f t="shared" si="22"/>
        <v>0.88786869560632597</v>
      </c>
      <c r="G36" s="18">
        <f t="shared" si="22"/>
        <v>-0.304706308820268</v>
      </c>
      <c r="H36" s="18">
        <f t="shared" si="22"/>
        <v>-0.198002140433991</v>
      </c>
      <c r="I36" s="18">
        <f t="shared" si="22"/>
        <v>-0.14131643359948101</v>
      </c>
      <c r="J36" s="17">
        <f t="shared" si="22"/>
        <v>0.42816464075692601</v>
      </c>
      <c r="K36" s="17">
        <f t="shared" si="22"/>
        <v>-0.207990019837896</v>
      </c>
      <c r="L36" s="17">
        <f t="shared" si="22"/>
        <v>-7.5061991141072995E-2</v>
      </c>
      <c r="M36" s="17">
        <f t="shared" si="22"/>
        <v>-0.10436470556866501</v>
      </c>
      <c r="N36" s="17">
        <f t="shared" si="22"/>
        <v>-0.42816464075692601</v>
      </c>
      <c r="O36" s="17">
        <f t="shared" si="22"/>
        <v>0.207990019837896</v>
      </c>
      <c r="P36" s="17">
        <f t="shared" si="22"/>
        <v>7.5061991141072995E-2</v>
      </c>
      <c r="Q36" s="17">
        <f t="shared" si="22"/>
        <v>0.10436470556866501</v>
      </c>
      <c r="R36" s="19">
        <v>9</v>
      </c>
      <c r="S36" s="13">
        <f t="shared" si="10"/>
        <v>5.0375918545146803</v>
      </c>
      <c r="V36" s="13">
        <v>0.13593388905146753</v>
      </c>
      <c r="X36" s="6">
        <v>9</v>
      </c>
      <c r="Y36" s="25">
        <v>11.1111111111111</v>
      </c>
      <c r="Z36" s="26">
        <v>1.86374451728886</v>
      </c>
      <c r="AA36" s="25">
        <f t="shared" si="7"/>
        <v>1.8588215024345203</v>
      </c>
      <c r="AB36" s="25">
        <f t="shared" si="11"/>
        <v>2.6928972506722211E-4</v>
      </c>
      <c r="AC36" s="4"/>
      <c r="AE36" s="65"/>
      <c r="AG36" s="65"/>
      <c r="AI36" s="24"/>
      <c r="AJ36" s="4"/>
      <c r="AW36" s="13" t="s">
        <v>57</v>
      </c>
      <c r="AX36" s="13" t="s">
        <v>58</v>
      </c>
      <c r="AY36" s="13" t="s">
        <v>38</v>
      </c>
      <c r="AZ36" s="13" t="s">
        <v>27</v>
      </c>
      <c r="BA36" s="23">
        <v>-6717</v>
      </c>
      <c r="BB36" s="13" t="s">
        <v>27</v>
      </c>
      <c r="BC36" s="23">
        <f t="shared" si="3"/>
        <v>-6908.8510313666502</v>
      </c>
      <c r="BD36" s="13" t="s">
        <v>27</v>
      </c>
      <c r="BE36" s="23">
        <f t="shared" si="4"/>
        <v>-6713.8941669375308</v>
      </c>
      <c r="BF36" s="13" t="s">
        <v>27</v>
      </c>
      <c r="BG36" s="13">
        <v>11.1</v>
      </c>
      <c r="BH36" s="13" t="s">
        <v>27</v>
      </c>
      <c r="BI36" s="24">
        <f t="shared" si="5"/>
        <v>0.42231309986704213</v>
      </c>
      <c r="BJ36" s="13" t="s">
        <v>34</v>
      </c>
    </row>
    <row r="37" spans="1:64" s="13" customFormat="1">
      <c r="A37" s="13">
        <v>10</v>
      </c>
      <c r="B37" s="18">
        <f t="shared" ref="B37:Q38" si="23">B18</f>
        <v>0.304706308820268</v>
      </c>
      <c r="C37" s="18">
        <f t="shared" si="23"/>
        <v>-0.92006766339335899</v>
      </c>
      <c r="D37" s="18">
        <f t="shared" si="23"/>
        <v>0.241686646923197</v>
      </c>
      <c r="E37" s="18">
        <f t="shared" si="23"/>
        <v>0.15335329809392101</v>
      </c>
      <c r="F37" s="18">
        <f t="shared" si="23"/>
        <v>-0.304706308820268</v>
      </c>
      <c r="G37" s="18">
        <f t="shared" si="23"/>
        <v>0.92006766339335899</v>
      </c>
      <c r="H37" s="18">
        <f t="shared" si="23"/>
        <v>-0.241686646923197</v>
      </c>
      <c r="I37" s="18">
        <f t="shared" si="23"/>
        <v>-0.15335329809392101</v>
      </c>
      <c r="J37" s="17">
        <f t="shared" si="23"/>
        <v>-0.207990019837896</v>
      </c>
      <c r="K37" s="17">
        <f t="shared" si="23"/>
        <v>0.47889832823386502</v>
      </c>
      <c r="L37" s="17">
        <f t="shared" si="23"/>
        <v>-0.12745526949509201</v>
      </c>
      <c r="M37" s="17">
        <f t="shared" si="23"/>
        <v>-0.12424133134620299</v>
      </c>
      <c r="N37" s="17">
        <f t="shared" si="23"/>
        <v>0.207990019837896</v>
      </c>
      <c r="O37" s="17">
        <f t="shared" si="23"/>
        <v>-0.47889832823386502</v>
      </c>
      <c r="P37" s="17">
        <f t="shared" si="23"/>
        <v>0.12745526949509201</v>
      </c>
      <c r="Q37" s="17">
        <f t="shared" si="23"/>
        <v>0.12424133134620299</v>
      </c>
      <c r="R37" s="19">
        <v>10</v>
      </c>
      <c r="S37" s="13">
        <f t="shared" si="10"/>
        <v>-6.8845430405882402</v>
      </c>
      <c r="V37" s="13">
        <v>-0.51203022701349921</v>
      </c>
      <c r="X37" s="6">
        <v>10</v>
      </c>
      <c r="Y37" s="25">
        <v>11.1111111111111</v>
      </c>
      <c r="Z37" s="26">
        <v>4.6798314058776898</v>
      </c>
      <c r="AA37" s="25">
        <f t="shared" si="7"/>
        <v>4.6426268533621888</v>
      </c>
      <c r="AB37" s="25">
        <f t="shared" si="11"/>
        <v>1.5379763643096274E-2</v>
      </c>
      <c r="AC37" s="4"/>
      <c r="AJ37" s="4"/>
      <c r="AW37" s="13" t="s">
        <v>59</v>
      </c>
      <c r="AX37" s="13" t="s">
        <v>60</v>
      </c>
      <c r="AY37" s="13" t="s">
        <v>38</v>
      </c>
      <c r="AZ37" s="13" t="s">
        <v>27</v>
      </c>
      <c r="BA37" s="23">
        <v>1986</v>
      </c>
      <c r="BB37" s="13" t="s">
        <v>27</v>
      </c>
      <c r="BC37" s="23">
        <f t="shared" si="3"/>
        <v>1929.7457490803999</v>
      </c>
      <c r="BD37" s="13" t="s">
        <v>27</v>
      </c>
      <c r="BE37" s="23">
        <f t="shared" si="4"/>
        <v>1934.668763934739</v>
      </c>
      <c r="BF37" s="13" t="s">
        <v>27</v>
      </c>
      <c r="BG37" s="13">
        <v>11.1</v>
      </c>
      <c r="BH37" s="13" t="s">
        <v>27</v>
      </c>
      <c r="BI37" s="24">
        <f t="shared" si="5"/>
        <v>2.6928972506714925E-4</v>
      </c>
      <c r="BJ37" s="13" t="s">
        <v>34</v>
      </c>
    </row>
    <row r="38" spans="1:64" s="13" customFormat="1">
      <c r="A38" s="13">
        <v>11</v>
      </c>
      <c r="B38" s="18">
        <f t="shared" si="23"/>
        <v>0.198002140433991</v>
      </c>
      <c r="C38" s="18">
        <f t="shared" si="23"/>
        <v>0.241686646923197</v>
      </c>
      <c r="D38" s="18">
        <f t="shared" si="23"/>
        <v>-0.85698243365920501</v>
      </c>
      <c r="E38" s="18">
        <f t="shared" si="23"/>
        <v>0.15769296865346799</v>
      </c>
      <c r="F38" s="18">
        <f t="shared" si="23"/>
        <v>-0.198002140433991</v>
      </c>
      <c r="G38" s="18">
        <f t="shared" si="23"/>
        <v>-0.241686646923197</v>
      </c>
      <c r="H38" s="18">
        <f t="shared" si="23"/>
        <v>0.85698243365920501</v>
      </c>
      <c r="I38" s="18">
        <f t="shared" si="23"/>
        <v>-0.15769296865346799</v>
      </c>
      <c r="J38" s="17">
        <f t="shared" si="23"/>
        <v>-7.5061991141072995E-2</v>
      </c>
      <c r="K38" s="17">
        <f t="shared" si="23"/>
        <v>-0.12745526949509201</v>
      </c>
      <c r="L38" s="17">
        <f t="shared" si="23"/>
        <v>0.38475728818252902</v>
      </c>
      <c r="M38" s="17">
        <f t="shared" si="23"/>
        <v>-0.133954375150584</v>
      </c>
      <c r="N38" s="17">
        <f t="shared" si="23"/>
        <v>7.5061991141072995E-2</v>
      </c>
      <c r="O38" s="17">
        <f t="shared" si="23"/>
        <v>0.12745526949509201</v>
      </c>
      <c r="P38" s="17">
        <f t="shared" si="23"/>
        <v>-0.38475728818252902</v>
      </c>
      <c r="Q38" s="17">
        <f t="shared" si="23"/>
        <v>0.133954375150584</v>
      </c>
      <c r="R38" s="19">
        <v>11</v>
      </c>
      <c r="S38" s="13">
        <f t="shared" si="10"/>
        <v>1.8593219982242</v>
      </c>
      <c r="V38" s="13">
        <v>0.26770153184986722</v>
      </c>
      <c r="X38" s="6">
        <v>11</v>
      </c>
      <c r="Y38" s="25">
        <v>11.1111111111111</v>
      </c>
      <c r="Z38" s="26">
        <v>-6.90885103136665</v>
      </c>
      <c r="AA38" s="25">
        <f t="shared" si="7"/>
        <v>-6.7138941669375312</v>
      </c>
      <c r="AB38" s="25">
        <f t="shared" si="11"/>
        <v>0.42231309986704213</v>
      </c>
      <c r="AC38" s="4"/>
      <c r="AJ38" s="4"/>
      <c r="AW38" s="13" t="s">
        <v>61</v>
      </c>
      <c r="AX38" s="13" t="s">
        <v>62</v>
      </c>
      <c r="AZ38" s="13" t="s">
        <v>27</v>
      </c>
      <c r="BA38" s="23">
        <v>431</v>
      </c>
      <c r="BB38" s="13" t="s">
        <v>27</v>
      </c>
      <c r="BC38" s="23">
        <f t="shared" si="3"/>
        <v>430.83396368479299</v>
      </c>
      <c r="BD38" s="13" t="s">
        <v>27</v>
      </c>
      <c r="BE38" s="23">
        <f t="shared" si="4"/>
        <v>432.20586022206106</v>
      </c>
      <c r="BF38" s="13" t="s">
        <v>27</v>
      </c>
      <c r="BG38" s="13">
        <v>6944.4</v>
      </c>
      <c r="BH38" s="13" t="s">
        <v>27</v>
      </c>
      <c r="BI38" s="24">
        <f t="shared" si="5"/>
        <v>1.3070139645612561E-2</v>
      </c>
      <c r="BJ38" s="13" t="s">
        <v>34</v>
      </c>
    </row>
    <row r="39" spans="1:64" s="13" customFormat="1">
      <c r="A39" s="13">
        <v>12</v>
      </c>
      <c r="B39" s="18">
        <f>-B36-B37-B38</f>
        <v>0.38516024635206703</v>
      </c>
      <c r="C39" s="18">
        <f>-C36-C37-C38</f>
        <v>0.37367470764989397</v>
      </c>
      <c r="D39" s="18">
        <f t="shared" ref="D39:L39" si="24">-D36-D37-D38</f>
        <v>0.41729364630201704</v>
      </c>
      <c r="E39" s="18">
        <f t="shared" si="24"/>
        <v>-0.45236270034687004</v>
      </c>
      <c r="F39" s="18">
        <f t="shared" si="24"/>
        <v>-0.38516024635206703</v>
      </c>
      <c r="G39" s="18">
        <f t="shared" si="24"/>
        <v>-0.37367470764989397</v>
      </c>
      <c r="H39" s="18">
        <f t="shared" si="24"/>
        <v>-0.41729364630201704</v>
      </c>
      <c r="I39" s="18">
        <f t="shared" si="24"/>
        <v>0.45236270034687004</v>
      </c>
      <c r="J39" s="17">
        <f t="shared" si="24"/>
        <v>-0.14511262977795703</v>
      </c>
      <c r="K39" s="17">
        <f t="shared" si="24"/>
        <v>-0.14345303890087702</v>
      </c>
      <c r="L39" s="17">
        <f t="shared" si="24"/>
        <v>-0.18224002754636404</v>
      </c>
      <c r="M39" s="17">
        <f>-M36-M37-M38-(1/0.5)</f>
        <v>-1.637439587934548</v>
      </c>
      <c r="N39" s="17">
        <f t="shared" ref="N39:Q39" si="25">-N36-N37-N38</f>
        <v>0.14511262977795703</v>
      </c>
      <c r="O39" s="17">
        <f t="shared" si="25"/>
        <v>0.14345303890087702</v>
      </c>
      <c r="P39" s="17">
        <f t="shared" si="25"/>
        <v>0.18224002754636404</v>
      </c>
      <c r="Q39" s="17">
        <f t="shared" si="25"/>
        <v>-0.36256041206545198</v>
      </c>
      <c r="R39" s="19">
        <v>12</v>
      </c>
      <c r="S39" s="13">
        <f t="shared" si="10"/>
        <v>5.0049578967980603E-4</v>
      </c>
      <c r="V39" s="13">
        <v>0.10739381453280469</v>
      </c>
      <c r="X39" s="6">
        <v>12</v>
      </c>
      <c r="Y39" s="25">
        <v>11.1111111111111</v>
      </c>
      <c r="Z39" s="26">
        <v>1.9297457490804</v>
      </c>
      <c r="AA39" s="25">
        <f t="shared" si="7"/>
        <v>1.9346687639347391</v>
      </c>
      <c r="AB39" s="25">
        <f t="shared" si="11"/>
        <v>2.6928972506714925E-4</v>
      </c>
      <c r="AC39" s="4"/>
      <c r="AJ39" s="4"/>
      <c r="AW39" s="13" t="s">
        <v>63</v>
      </c>
      <c r="AX39" s="13" t="s">
        <v>64</v>
      </c>
      <c r="AZ39" s="13" t="s">
        <v>27</v>
      </c>
      <c r="BA39" s="23">
        <v>-68.7</v>
      </c>
      <c r="BB39" s="13" t="s">
        <v>27</v>
      </c>
      <c r="BC39" s="23">
        <f t="shared" si="3"/>
        <v>-70.2232038049941</v>
      </c>
      <c r="BD39" s="13" t="s">
        <v>27</v>
      </c>
      <c r="BE39" s="23">
        <f t="shared" si="4"/>
        <v>-72.466707001781799</v>
      </c>
      <c r="BF39" s="13" t="s">
        <v>27</v>
      </c>
      <c r="BG39" s="13">
        <v>6944.4</v>
      </c>
      <c r="BH39" s="13" t="s">
        <v>27</v>
      </c>
      <c r="BI39" s="24">
        <f t="shared" si="5"/>
        <v>3.495351801386562E-2</v>
      </c>
      <c r="BJ39" s="13" t="s">
        <v>34</v>
      </c>
    </row>
    <row r="40" spans="1:64" s="13" customFormat="1">
      <c r="A40" s="13">
        <v>13</v>
      </c>
      <c r="B40" s="18">
        <f>B21</f>
        <v>0.88786869560632597</v>
      </c>
      <c r="C40" s="18">
        <f>C21</f>
        <v>-0.304706308820268</v>
      </c>
      <c r="D40" s="18">
        <f t="shared" ref="D40:Q40" si="26">D21</f>
        <v>-0.198002140433991</v>
      </c>
      <c r="E40" s="18">
        <f t="shared" si="26"/>
        <v>-0.14131643359948101</v>
      </c>
      <c r="F40" s="18">
        <f t="shared" si="26"/>
        <v>-0.88786869560632597</v>
      </c>
      <c r="G40" s="18">
        <f t="shared" si="26"/>
        <v>0.304706308820268</v>
      </c>
      <c r="H40" s="18">
        <f t="shared" si="26"/>
        <v>0.198002140433991</v>
      </c>
      <c r="I40" s="18">
        <f t="shared" si="26"/>
        <v>0.14131643359948101</v>
      </c>
      <c r="J40" s="17">
        <f t="shared" si="26"/>
        <v>-0.42816464075692601</v>
      </c>
      <c r="K40" s="17">
        <f t="shared" si="26"/>
        <v>0.207990019837896</v>
      </c>
      <c r="L40" s="17">
        <f t="shared" si="26"/>
        <v>7.5061991141072995E-2</v>
      </c>
      <c r="M40" s="17">
        <f t="shared" si="26"/>
        <v>0.10436470556866501</v>
      </c>
      <c r="N40" s="27">
        <f t="shared" si="26"/>
        <v>0.42816464075692601</v>
      </c>
      <c r="O40" s="27">
        <f t="shared" si="26"/>
        <v>-0.207990019837896</v>
      </c>
      <c r="P40" s="27">
        <f t="shared" si="26"/>
        <v>-7.5061991141072995E-2</v>
      </c>
      <c r="Q40" s="27">
        <f t="shared" si="26"/>
        <v>-0.10436470556866501</v>
      </c>
      <c r="R40" s="19">
        <v>13</v>
      </c>
      <c r="S40" s="13">
        <f t="shared" si="10"/>
        <v>4.6452750211635596</v>
      </c>
      <c r="V40" s="13">
        <v>-0.13593388905146753</v>
      </c>
      <c r="X40" s="6">
        <v>13</v>
      </c>
      <c r="Y40" s="25">
        <v>6944.4444444444398</v>
      </c>
      <c r="Z40" s="26">
        <v>0.43083396368479299</v>
      </c>
      <c r="AA40" s="25">
        <f>V28</f>
        <v>0.43220586022206109</v>
      </c>
      <c r="AB40" s="25">
        <f t="shared" si="11"/>
        <v>1.3070139645612561E-2</v>
      </c>
      <c r="AC40" s="4"/>
      <c r="AJ40" s="4"/>
      <c r="AW40" s="13" t="s">
        <v>65</v>
      </c>
      <c r="AX40" s="13" t="s">
        <v>66</v>
      </c>
      <c r="AZ40" s="13" t="s">
        <v>27</v>
      </c>
      <c r="BA40" s="23">
        <v>-237</v>
      </c>
      <c r="BB40" s="13" t="s">
        <v>27</v>
      </c>
      <c r="BC40" s="23">
        <f t="shared" si="3"/>
        <v>-233.55207421413701</v>
      </c>
      <c r="BD40" s="13" t="s">
        <v>27</v>
      </c>
      <c r="BE40" s="23">
        <f t="shared" si="4"/>
        <v>-234.59938007151456</v>
      </c>
      <c r="BF40" s="13" t="s">
        <v>27</v>
      </c>
      <c r="BG40" s="13">
        <v>6944.4</v>
      </c>
      <c r="BH40" s="13" t="s">
        <v>27</v>
      </c>
      <c r="BI40" s="24">
        <f t="shared" si="5"/>
        <v>7.6170108256759534E-3</v>
      </c>
      <c r="BJ40" s="13" t="s">
        <v>34</v>
      </c>
    </row>
    <row r="41" spans="1:64" s="13" customFormat="1">
      <c r="A41" s="13">
        <v>14</v>
      </c>
      <c r="B41" s="18">
        <f t="shared" ref="B41:Q42" si="27">B22</f>
        <v>-0.304706308820268</v>
      </c>
      <c r="C41" s="18">
        <f t="shared" si="27"/>
        <v>0.92006766339335899</v>
      </c>
      <c r="D41" s="18">
        <f t="shared" si="27"/>
        <v>-0.241686646923197</v>
      </c>
      <c r="E41" s="18">
        <f t="shared" si="27"/>
        <v>-0.15335329809392101</v>
      </c>
      <c r="F41" s="18">
        <f t="shared" si="27"/>
        <v>0.304706308820268</v>
      </c>
      <c r="G41" s="18">
        <f t="shared" si="27"/>
        <v>-0.92006766339335899</v>
      </c>
      <c r="H41" s="18">
        <f t="shared" si="27"/>
        <v>0.241686646923197</v>
      </c>
      <c r="I41" s="18">
        <f t="shared" si="27"/>
        <v>0.15335329809392101</v>
      </c>
      <c r="J41" s="17">
        <f t="shared" si="27"/>
        <v>0.207990019837896</v>
      </c>
      <c r="K41" s="17">
        <f t="shared" si="27"/>
        <v>-0.47889832823386502</v>
      </c>
      <c r="L41" s="17">
        <f t="shared" si="27"/>
        <v>0.12745526949509201</v>
      </c>
      <c r="M41" s="17">
        <f t="shared" si="27"/>
        <v>0.12424133134620299</v>
      </c>
      <c r="N41" s="27">
        <f t="shared" si="27"/>
        <v>-0.207990019837896</v>
      </c>
      <c r="O41" s="27">
        <f t="shared" si="27"/>
        <v>0.47889832823386502</v>
      </c>
      <c r="P41" s="27">
        <f t="shared" si="27"/>
        <v>-0.12745526949509201</v>
      </c>
      <c r="Q41" s="27">
        <f t="shared" si="27"/>
        <v>-0.12424133134620299</v>
      </c>
      <c r="R41" s="19">
        <v>14</v>
      </c>
      <c r="S41" s="13">
        <f t="shared" si="10"/>
        <v>-6.7112459991361604</v>
      </c>
      <c r="V41" s="13">
        <v>0.51203022701349921</v>
      </c>
      <c r="X41" s="6">
        <v>14</v>
      </c>
      <c r="Y41" s="25">
        <v>6944.4444444444398</v>
      </c>
      <c r="Z41" s="26">
        <v>-7.0223203804994097E-2</v>
      </c>
      <c r="AA41" s="25">
        <f>V29</f>
        <v>-7.2466707001781802E-2</v>
      </c>
      <c r="AB41" s="25">
        <f t="shared" si="11"/>
        <v>3.495351801386562E-2</v>
      </c>
      <c r="AC41" s="4"/>
      <c r="AJ41" s="4"/>
      <c r="AW41" s="13" t="s">
        <v>94</v>
      </c>
      <c r="AX41" s="13" t="s">
        <v>67</v>
      </c>
      <c r="AZ41" s="13" t="s">
        <v>27</v>
      </c>
      <c r="BA41" s="23">
        <v>-98.7</v>
      </c>
      <c r="BB41" s="13" t="s">
        <v>27</v>
      </c>
      <c r="BC41" s="23">
        <f t="shared" si="3"/>
        <v>-100.686290465729</v>
      </c>
      <c r="BD41" s="13" t="s">
        <v>27</v>
      </c>
      <c r="BE41" s="23">
        <f t="shared" si="4"/>
        <v>-100.75456968115893</v>
      </c>
      <c r="BF41" s="13" t="s">
        <v>27</v>
      </c>
      <c r="BG41" s="29">
        <v>111000</v>
      </c>
      <c r="BH41" s="13" t="s">
        <v>27</v>
      </c>
      <c r="BI41" s="24">
        <f t="shared" si="5"/>
        <v>5.1800569552517292E-4</v>
      </c>
      <c r="BJ41" s="13" t="s">
        <v>34</v>
      </c>
    </row>
    <row r="42" spans="1:64" s="13" customFormat="1">
      <c r="A42" s="13">
        <v>15</v>
      </c>
      <c r="B42" s="18">
        <f t="shared" si="27"/>
        <v>-0.198002140433991</v>
      </c>
      <c r="C42" s="18">
        <f t="shared" si="27"/>
        <v>-0.241686646923197</v>
      </c>
      <c r="D42" s="18">
        <f t="shared" si="27"/>
        <v>0.85698243365920501</v>
      </c>
      <c r="E42" s="18">
        <f t="shared" si="27"/>
        <v>-0.15769296865346799</v>
      </c>
      <c r="F42" s="18">
        <f t="shared" si="27"/>
        <v>0.198002140433991</v>
      </c>
      <c r="G42" s="18">
        <f t="shared" si="27"/>
        <v>0.241686646923197</v>
      </c>
      <c r="H42" s="18">
        <f t="shared" si="27"/>
        <v>-0.85698243365920501</v>
      </c>
      <c r="I42" s="18">
        <f t="shared" si="27"/>
        <v>0.15769296865346799</v>
      </c>
      <c r="J42" s="17">
        <f t="shared" si="27"/>
        <v>7.5061991141072995E-2</v>
      </c>
      <c r="K42" s="17">
        <f t="shared" si="27"/>
        <v>0.12745526949509201</v>
      </c>
      <c r="L42" s="17">
        <f t="shared" si="27"/>
        <v>-0.38475728818252902</v>
      </c>
      <c r="M42" s="17">
        <f t="shared" si="27"/>
        <v>0.133954375150584</v>
      </c>
      <c r="N42" s="27">
        <f t="shared" si="27"/>
        <v>-7.5061991141072995E-2</v>
      </c>
      <c r="O42" s="27">
        <f t="shared" si="27"/>
        <v>-0.12745526949509201</v>
      </c>
      <c r="P42" s="27">
        <f t="shared" si="27"/>
        <v>0.38475728818252902</v>
      </c>
      <c r="Q42" s="27">
        <f t="shared" si="27"/>
        <v>-0.133954375150584</v>
      </c>
      <c r="R42" s="19">
        <v>15</v>
      </c>
      <c r="S42" s="13">
        <f t="shared" si="10"/>
        <v>1.9373169317361101</v>
      </c>
      <c r="V42" s="13">
        <v>-0.26770153184986722</v>
      </c>
      <c r="X42" s="6">
        <v>15</v>
      </c>
      <c r="Y42" s="25">
        <v>6944.4444444444398</v>
      </c>
      <c r="Z42" s="26">
        <v>-0.23355207421413701</v>
      </c>
      <c r="AA42" s="25">
        <f>V30</f>
        <v>-0.23459938007151457</v>
      </c>
      <c r="AB42" s="25">
        <f t="shared" si="11"/>
        <v>7.6170108256759534E-3</v>
      </c>
      <c r="AC42" s="4"/>
      <c r="AJ42" s="4"/>
      <c r="AW42" s="13" t="s">
        <v>95</v>
      </c>
      <c r="AX42" s="4" t="str">
        <f>AX41</f>
        <v>i^{n,r }_{1}$,A</v>
      </c>
      <c r="AY42" s="4"/>
      <c r="AZ42" s="13" t="s">
        <v>27</v>
      </c>
      <c r="BA42" s="32">
        <f>BA41</f>
        <v>-98.7</v>
      </c>
      <c r="BB42" s="13" t="s">
        <v>27</v>
      </c>
      <c r="BC42" s="23">
        <f t="shared" si="3"/>
        <v>-100.686290465729</v>
      </c>
      <c r="BD42" s="13" t="s">
        <v>27</v>
      </c>
      <c r="BE42" s="23">
        <f t="shared" si="4"/>
        <v>-99.664529892527526</v>
      </c>
      <c r="BF42" s="13" t="s">
        <v>27</v>
      </c>
      <c r="BG42" s="33">
        <f>BG41</f>
        <v>111000</v>
      </c>
      <c r="BH42" s="13" t="s">
        <v>27</v>
      </c>
      <c r="BI42" s="24">
        <f t="shared" si="5"/>
        <v>0.11599940766099925</v>
      </c>
      <c r="BJ42" s="13" t="s">
        <v>34</v>
      </c>
      <c r="BK42" s="4"/>
      <c r="BL42" s="4"/>
    </row>
    <row r="43" spans="1:64" s="13" customFormat="1">
      <c r="A43" s="13">
        <v>16</v>
      </c>
      <c r="B43" s="18">
        <f>-B40-B41-B42</f>
        <v>-0.38516024635206703</v>
      </c>
      <c r="C43" s="18">
        <f>-C40-C41-C42</f>
        <v>-0.37367470764989397</v>
      </c>
      <c r="D43" s="18">
        <f t="shared" ref="D43:P43" si="28">-D40-D41-D42</f>
        <v>-0.41729364630201704</v>
      </c>
      <c r="E43" s="18">
        <f t="shared" si="28"/>
        <v>0.45236270034687004</v>
      </c>
      <c r="F43" s="18">
        <f t="shared" si="28"/>
        <v>0.38516024635206703</v>
      </c>
      <c r="G43" s="18">
        <f t="shared" si="28"/>
        <v>0.37367470764989397</v>
      </c>
      <c r="H43" s="18">
        <f t="shared" si="28"/>
        <v>0.41729364630201704</v>
      </c>
      <c r="I43" s="18">
        <f t="shared" si="28"/>
        <v>-0.45236270034687004</v>
      </c>
      <c r="J43" s="17">
        <f t="shared" si="28"/>
        <v>0.14511262977795703</v>
      </c>
      <c r="K43" s="17">
        <f t="shared" si="28"/>
        <v>0.14345303890087702</v>
      </c>
      <c r="L43" s="17">
        <f t="shared" si="28"/>
        <v>0.18224002754636404</v>
      </c>
      <c r="M43" s="17">
        <f t="shared" si="28"/>
        <v>-0.36256041206545198</v>
      </c>
      <c r="N43" s="27">
        <f t="shared" si="28"/>
        <v>-0.14511262977795703</v>
      </c>
      <c r="O43" s="27">
        <f t="shared" si="28"/>
        <v>-0.14345303890087702</v>
      </c>
      <c r="P43" s="27">
        <f t="shared" si="28"/>
        <v>-0.18224002754636404</v>
      </c>
      <c r="Q43" s="28">
        <f>-Q40-Q41-Q42-(1/S25)</f>
        <v>0.16052425194767994</v>
      </c>
      <c r="R43" s="19">
        <v>16</v>
      </c>
      <c r="S43" s="13">
        <f t="shared" si="10"/>
        <v>2.6481678013709499E-3</v>
      </c>
      <c r="V43" s="13">
        <v>-0.10892983176610083</v>
      </c>
      <c r="X43" s="6" t="s">
        <v>9</v>
      </c>
      <c r="Y43" s="25">
        <v>111111.11111111099</v>
      </c>
      <c r="Z43" s="26">
        <v>-0.10068629046572899</v>
      </c>
      <c r="AA43" s="25">
        <f>V31</f>
        <v>-0.10075456968115892</v>
      </c>
      <c r="AB43" s="25">
        <f t="shared" si="11"/>
        <v>5.1800569552517292E-4</v>
      </c>
      <c r="AC43" s="4"/>
      <c r="AJ43" s="4"/>
      <c r="AW43" s="4" t="s">
        <v>68</v>
      </c>
      <c r="AX43" s="4" t="s">
        <v>69</v>
      </c>
      <c r="AY43" s="4"/>
      <c r="AZ43" s="13" t="s">
        <v>27</v>
      </c>
      <c r="BA43" s="32">
        <v>-431</v>
      </c>
      <c r="BB43" s="13" t="s">
        <v>27</v>
      </c>
      <c r="BC43" s="23">
        <f t="shared" si="3"/>
        <v>-439.10149736290197</v>
      </c>
      <c r="BD43" s="13" t="s">
        <v>27</v>
      </c>
      <c r="BE43" s="23">
        <f t="shared" si="4"/>
        <v>-432.20586022206106</v>
      </c>
      <c r="BF43" s="13" t="s">
        <v>27</v>
      </c>
      <c r="BG43" s="4">
        <v>6944.4</v>
      </c>
      <c r="BH43" s="13" t="s">
        <v>27</v>
      </c>
      <c r="BI43" s="24">
        <f t="shared" si="5"/>
        <v>0.33020702484822567</v>
      </c>
      <c r="BJ43" s="13" t="s">
        <v>34</v>
      </c>
      <c r="BK43" s="4"/>
      <c r="BL43" s="4"/>
    </row>
    <row r="44" spans="1:64">
      <c r="X44" s="30" t="s">
        <v>10</v>
      </c>
      <c r="Y44" s="30">
        <f>Y43</f>
        <v>111111.11111111099</v>
      </c>
      <c r="Z44" s="31">
        <v>-0.10068629046572899</v>
      </c>
      <c r="AA44" s="30">
        <f>V12</f>
        <v>-9.9664529892527526E-2</v>
      </c>
      <c r="AB44" s="30">
        <f t="shared" ref="AB44:AB60" si="29">Y44*(Z44-AA44)^2</f>
        <v>0.11599940766099925</v>
      </c>
      <c r="AW44" s="4" t="s">
        <v>70</v>
      </c>
      <c r="AX44" s="4" t="s">
        <v>71</v>
      </c>
      <c r="AZ44" s="13" t="s">
        <v>27</v>
      </c>
      <c r="BA44" s="32">
        <v>68.7</v>
      </c>
      <c r="BB44" s="13" t="s">
        <v>27</v>
      </c>
      <c r="BC44" s="23">
        <f t="shared" si="3"/>
        <v>69.2593051264286</v>
      </c>
      <c r="BD44" s="13" t="s">
        <v>27</v>
      </c>
      <c r="BE44" s="23">
        <f t="shared" si="4"/>
        <v>72.466707001781799</v>
      </c>
      <c r="BF44" s="13" t="s">
        <v>27</v>
      </c>
      <c r="BG44" s="4">
        <v>6944.4</v>
      </c>
      <c r="BH44" s="13" t="s">
        <v>27</v>
      </c>
      <c r="BI44" s="24">
        <f t="shared" si="5"/>
        <v>7.1440463819578137E-2</v>
      </c>
      <c r="BJ44" s="13" t="s">
        <v>34</v>
      </c>
    </row>
    <row r="45" spans="1:6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X45" s="6">
        <v>17</v>
      </c>
      <c r="Y45" s="25">
        <v>6944.4444444444398</v>
      </c>
      <c r="Z45" s="26">
        <v>-0.43910149736290199</v>
      </c>
      <c r="AA45" s="25">
        <f>V32</f>
        <v>-0.43220586022206109</v>
      </c>
      <c r="AB45" s="25">
        <f t="shared" si="29"/>
        <v>0.33020702484822567</v>
      </c>
      <c r="AW45" s="4" t="s">
        <v>72</v>
      </c>
      <c r="AX45" s="4" t="s">
        <v>73</v>
      </c>
      <c r="AZ45" s="13" t="s">
        <v>27</v>
      </c>
      <c r="BA45" s="32">
        <v>237</v>
      </c>
      <c r="BB45" s="13" t="s">
        <v>27</v>
      </c>
      <c r="BC45" s="23">
        <f t="shared" si="3"/>
        <v>230.12714659301901</v>
      </c>
      <c r="BD45" s="13" t="s">
        <v>27</v>
      </c>
      <c r="BE45" s="23">
        <f t="shared" si="4"/>
        <v>234.59938007151456</v>
      </c>
      <c r="BF45" s="13" t="s">
        <v>27</v>
      </c>
      <c r="BG45" s="4">
        <v>6944.4</v>
      </c>
      <c r="BH45" s="13" t="s">
        <v>27</v>
      </c>
      <c r="BI45" s="24">
        <f t="shared" si="5"/>
        <v>0.13889494643178166</v>
      </c>
      <c r="BJ45" s="13" t="s">
        <v>34</v>
      </c>
    </row>
    <row r="46" spans="1:64" ht="18">
      <c r="A46" s="11" t="s">
        <v>18</v>
      </c>
      <c r="B46" s="34">
        <v>1</v>
      </c>
      <c r="C46" s="34">
        <v>2</v>
      </c>
      <c r="D46" s="34">
        <v>3</v>
      </c>
      <c r="E46" s="34">
        <v>4</v>
      </c>
      <c r="F46" s="34">
        <v>5</v>
      </c>
      <c r="G46" s="34">
        <v>6</v>
      </c>
      <c r="H46" s="34">
        <v>7</v>
      </c>
      <c r="I46" s="34">
        <v>8</v>
      </c>
      <c r="J46" s="34">
        <v>9</v>
      </c>
      <c r="K46" s="34">
        <v>10</v>
      </c>
      <c r="L46" s="34">
        <v>11</v>
      </c>
      <c r="M46" s="34">
        <v>12</v>
      </c>
      <c r="N46" s="34">
        <v>13</v>
      </c>
      <c r="O46" s="34">
        <v>14</v>
      </c>
      <c r="P46" s="34">
        <v>15</v>
      </c>
      <c r="Q46" s="34">
        <v>16</v>
      </c>
      <c r="S46" s="4" t="s">
        <v>5</v>
      </c>
      <c r="V46" s="3" t="s">
        <v>109</v>
      </c>
      <c r="X46" s="6">
        <v>18</v>
      </c>
      <c r="Y46" s="25">
        <v>6944.4444444444398</v>
      </c>
      <c r="Z46" s="26">
        <v>6.9259305126428597E-2</v>
      </c>
      <c r="AA46" s="25">
        <f>V33</f>
        <v>7.2466707001781802E-2</v>
      </c>
      <c r="AB46" s="25">
        <f t="shared" si="29"/>
        <v>7.1440463819578137E-2</v>
      </c>
      <c r="AW46" s="4" t="s">
        <v>99</v>
      </c>
      <c r="AX46" s="4" t="s">
        <v>74</v>
      </c>
      <c r="AZ46" s="13" t="s">
        <v>27</v>
      </c>
      <c r="BA46" s="32">
        <v>98.7</v>
      </c>
      <c r="BB46" s="13" t="s">
        <v>27</v>
      </c>
      <c r="BC46" s="23">
        <f t="shared" si="3"/>
        <v>97.994287454634588</v>
      </c>
      <c r="BD46" s="13" t="s">
        <v>27</v>
      </c>
      <c r="BE46" s="23">
        <f t="shared" si="4"/>
        <v>97.995060836870479</v>
      </c>
      <c r="BF46" s="13" t="s">
        <v>27</v>
      </c>
      <c r="BG46" s="33">
        <v>111000</v>
      </c>
      <c r="BH46" s="13" t="s">
        <v>27</v>
      </c>
      <c r="BI46" s="24">
        <f t="shared" si="5"/>
        <v>6.6457786976913224E-8</v>
      </c>
      <c r="BJ46" s="13" t="s">
        <v>34</v>
      </c>
    </row>
    <row r="47" spans="1:64" ht="18">
      <c r="A47" s="11">
        <v>1</v>
      </c>
      <c r="B47" s="35">
        <v>1</v>
      </c>
      <c r="C47" s="35">
        <v>0</v>
      </c>
      <c r="D47" s="35">
        <v>0</v>
      </c>
      <c r="E47" s="35">
        <v>-1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4">
        <v>1</v>
      </c>
      <c r="S47" s="13">
        <f t="shared" ref="S47:S62" si="30">S9</f>
        <v>5.18507555348463</v>
      </c>
      <c r="V47" s="4">
        <f t="array" ref="V47:V58">MMULT(B47:Q58,S47:S62)</f>
        <v>5.197268155218433</v>
      </c>
      <c r="X47" s="6">
        <v>19</v>
      </c>
      <c r="Y47" s="25">
        <v>6944.4444444444398</v>
      </c>
      <c r="Z47" s="26">
        <v>0.230127146593019</v>
      </c>
      <c r="AA47" s="25">
        <f>V34</f>
        <v>0.23459938007151457</v>
      </c>
      <c r="AB47" s="25">
        <f t="shared" si="29"/>
        <v>0.13889494643178166</v>
      </c>
      <c r="AW47" s="13" t="s">
        <v>98</v>
      </c>
      <c r="AX47" s="4" t="str">
        <f>AX46</f>
        <v>i^{n,r }_{2}$,A</v>
      </c>
      <c r="AZ47" s="13" t="s">
        <v>27</v>
      </c>
      <c r="BA47" s="32">
        <f>BA46</f>
        <v>98.7</v>
      </c>
      <c r="BB47" s="13" t="s">
        <v>27</v>
      </c>
      <c r="BC47" s="23">
        <f t="shared" si="3"/>
        <v>97.994287454634588</v>
      </c>
      <c r="BD47" s="13" t="s">
        <v>27</v>
      </c>
      <c r="BE47" s="23">
        <f t="shared" si="4"/>
        <v>99.664529892527526</v>
      </c>
      <c r="BF47" s="13" t="s">
        <v>27</v>
      </c>
      <c r="BG47" s="33">
        <f>BG46</f>
        <v>111000</v>
      </c>
      <c r="BH47" s="13" t="s">
        <v>27</v>
      </c>
      <c r="BI47" s="24">
        <f t="shared" si="5"/>
        <v>0.30996775570428042</v>
      </c>
      <c r="BJ47" s="13" t="s">
        <v>34</v>
      </c>
    </row>
    <row r="48" spans="1:64" ht="18">
      <c r="A48" s="11">
        <v>2</v>
      </c>
      <c r="B48" s="35">
        <v>0</v>
      </c>
      <c r="C48" s="35">
        <v>1</v>
      </c>
      <c r="D48" s="35">
        <v>0</v>
      </c>
      <c r="E48" s="35">
        <v>-1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4">
        <v>2</v>
      </c>
      <c r="S48" s="13">
        <f t="shared" si="30"/>
        <v>1.7074942091419401</v>
      </c>
      <c r="V48" s="4">
        <v>1.7196868108757433</v>
      </c>
      <c r="X48" s="6" t="s">
        <v>15</v>
      </c>
      <c r="Y48" s="25">
        <v>111111.11111111099</v>
      </c>
      <c r="Z48" s="26">
        <v>9.7994287454634593E-2</v>
      </c>
      <c r="AA48" s="25">
        <f>V35</f>
        <v>9.7995060836870485E-2</v>
      </c>
      <c r="AB48" s="25">
        <f t="shared" si="29"/>
        <v>6.6457786976913224E-8</v>
      </c>
      <c r="AW48" s="4" t="s">
        <v>75</v>
      </c>
      <c r="AX48" s="4" t="s">
        <v>76</v>
      </c>
      <c r="AZ48" s="13" t="s">
        <v>27</v>
      </c>
      <c r="BA48" s="32">
        <v>136</v>
      </c>
      <c r="BB48" s="13" t="s">
        <v>27</v>
      </c>
      <c r="BC48" s="23">
        <f t="shared" si="3"/>
        <v>139.17110239688</v>
      </c>
      <c r="BD48" s="13" t="s">
        <v>27</v>
      </c>
      <c r="BE48" s="23">
        <f t="shared" si="4"/>
        <v>135.93388905146753</v>
      </c>
      <c r="BF48" s="13" t="s">
        <v>27</v>
      </c>
      <c r="BG48" s="4">
        <v>6944.4</v>
      </c>
      <c r="BH48" s="13" t="s">
        <v>27</v>
      </c>
      <c r="BI48" s="24">
        <f t="shared" si="5"/>
        <v>7.2774654470253872E-2</v>
      </c>
      <c r="BJ48" s="13" t="s">
        <v>34</v>
      </c>
    </row>
    <row r="49" spans="1:63" ht="18">
      <c r="A49" s="11">
        <v>3</v>
      </c>
      <c r="B49" s="35">
        <v>0</v>
      </c>
      <c r="C49" s="35">
        <v>0</v>
      </c>
      <c r="D49" s="35">
        <v>1</v>
      </c>
      <c r="E49" s="35">
        <v>-1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4">
        <v>3</v>
      </c>
      <c r="S49" s="13">
        <f t="shared" si="30"/>
        <v>-6.8028679485121497</v>
      </c>
      <c r="V49" s="4">
        <v>-6.7906753467783467</v>
      </c>
      <c r="X49" s="30" t="s">
        <v>16</v>
      </c>
      <c r="Y49" s="30">
        <f>Y48</f>
        <v>111111.11111111099</v>
      </c>
      <c r="Z49" s="31">
        <v>9.7994287454634593E-2</v>
      </c>
      <c r="AA49" s="30">
        <f>V16</f>
        <v>9.9664529892527526E-2</v>
      </c>
      <c r="AB49" s="30">
        <f t="shared" si="29"/>
        <v>0.30996775570428042</v>
      </c>
      <c r="AW49" s="4" t="s">
        <v>77</v>
      </c>
      <c r="AX49" s="4" t="s">
        <v>78</v>
      </c>
      <c r="AZ49" s="13" t="s">
        <v>27</v>
      </c>
      <c r="BA49" s="32">
        <v>-507</v>
      </c>
      <c r="BB49" s="13" t="s">
        <v>27</v>
      </c>
      <c r="BC49" s="23">
        <f t="shared" si="3"/>
        <v>-513.22217426209806</v>
      </c>
      <c r="BD49" s="13" t="s">
        <v>27</v>
      </c>
      <c r="BE49" s="23">
        <f t="shared" si="4"/>
        <v>-512.03022701349926</v>
      </c>
      <c r="BF49" s="13" t="s">
        <v>27</v>
      </c>
      <c r="BG49" s="4">
        <v>6944.4</v>
      </c>
      <c r="BH49" s="13" t="s">
        <v>27</v>
      </c>
      <c r="BI49" s="24">
        <f t="shared" si="5"/>
        <v>9.8662378016828572E-3</v>
      </c>
      <c r="BJ49" s="13" t="s">
        <v>34</v>
      </c>
    </row>
    <row r="50" spans="1:63" ht="18">
      <c r="A50" s="11">
        <v>4</v>
      </c>
      <c r="B50" s="3">
        <v>0</v>
      </c>
      <c r="C50" s="3">
        <v>0</v>
      </c>
      <c r="D50" s="3">
        <v>0</v>
      </c>
      <c r="E50" s="3">
        <v>0</v>
      </c>
      <c r="F50" s="35">
        <v>1</v>
      </c>
      <c r="G50" s="35">
        <v>0</v>
      </c>
      <c r="H50" s="35">
        <v>0</v>
      </c>
      <c r="I50" s="35">
        <v>-1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4">
        <v>4</v>
      </c>
      <c r="S50" s="13">
        <f t="shared" si="30"/>
        <v>-1.2192601733803101E-2</v>
      </c>
      <c r="V50" s="4">
        <v>4.934098029971806</v>
      </c>
      <c r="X50" s="6">
        <v>21</v>
      </c>
      <c r="Y50" s="25">
        <v>6944.4444444444398</v>
      </c>
      <c r="Z50" s="26">
        <v>0.13917110239687999</v>
      </c>
      <c r="AA50" s="25">
        <f>V36</f>
        <v>0.13593388905146753</v>
      </c>
      <c r="AB50" s="25">
        <f t="shared" si="29"/>
        <v>7.2774654470253872E-2</v>
      </c>
      <c r="AW50" s="4" t="s">
        <v>79</v>
      </c>
      <c r="AX50" s="4" t="s">
        <v>80</v>
      </c>
      <c r="AZ50" s="13" t="s">
        <v>27</v>
      </c>
      <c r="BA50" s="32">
        <v>265</v>
      </c>
      <c r="BB50" s="13" t="s">
        <v>27</v>
      </c>
      <c r="BC50" s="23">
        <f t="shared" si="3"/>
        <v>263.484226235493</v>
      </c>
      <c r="BD50" s="13" t="s">
        <v>27</v>
      </c>
      <c r="BE50" s="23">
        <f t="shared" si="4"/>
        <v>267.70153184986725</v>
      </c>
      <c r="BF50" s="13" t="s">
        <v>27</v>
      </c>
      <c r="BG50" s="4">
        <v>6944.4</v>
      </c>
      <c r="BH50" s="13" t="s">
        <v>27</v>
      </c>
      <c r="BI50" s="24">
        <f t="shared" si="5"/>
        <v>0.1235115739238356</v>
      </c>
      <c r="BJ50" s="13" t="s">
        <v>34</v>
      </c>
    </row>
    <row r="51" spans="1:63" ht="18">
      <c r="A51" s="11">
        <v>5</v>
      </c>
      <c r="B51" s="3">
        <v>0</v>
      </c>
      <c r="C51" s="3">
        <v>0</v>
      </c>
      <c r="D51" s="3">
        <v>0</v>
      </c>
      <c r="E51" s="3">
        <v>0</v>
      </c>
      <c r="F51" s="35">
        <v>0</v>
      </c>
      <c r="G51" s="35">
        <v>1</v>
      </c>
      <c r="H51" s="35">
        <v>0</v>
      </c>
      <c r="I51" s="35">
        <v>-1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4">
        <v>5</v>
      </c>
      <c r="S51" s="13">
        <f t="shared" si="30"/>
        <v>5.06845374281089</v>
      </c>
      <c r="V51" s="4">
        <v>1.2388888101640361</v>
      </c>
      <c r="X51" s="6">
        <v>22</v>
      </c>
      <c r="Y51" s="25">
        <v>6944.4444444444398</v>
      </c>
      <c r="Z51" s="26">
        <v>-0.51322217426209804</v>
      </c>
      <c r="AA51" s="25">
        <f>V37</f>
        <v>-0.51203022701349921</v>
      </c>
      <c r="AB51" s="25">
        <f t="shared" si="29"/>
        <v>9.8662378016828572E-3</v>
      </c>
      <c r="AW51" s="4" t="s">
        <v>100</v>
      </c>
      <c r="AX51" s="4" t="s">
        <v>81</v>
      </c>
      <c r="AZ51" s="13" t="s">
        <v>27</v>
      </c>
      <c r="BA51" s="32">
        <v>107</v>
      </c>
      <c r="BB51" s="13" t="s">
        <v>27</v>
      </c>
      <c r="BC51" s="23">
        <f t="shared" si="3"/>
        <v>107.544229788664</v>
      </c>
      <c r="BD51" s="13" t="s">
        <v>27</v>
      </c>
      <c r="BE51" s="23">
        <f t="shared" si="4"/>
        <v>107.3938145328047</v>
      </c>
      <c r="BF51" s="13" t="s">
        <v>27</v>
      </c>
      <c r="BG51" s="33">
        <v>111000</v>
      </c>
      <c r="BH51" s="13" t="s">
        <v>27</v>
      </c>
      <c r="BI51" s="24">
        <f t="shared" si="5"/>
        <v>2.5138610216911936E-3</v>
      </c>
      <c r="BJ51" s="13" t="s">
        <v>34</v>
      </c>
    </row>
    <row r="52" spans="1:63" ht="18">
      <c r="A52" s="11">
        <v>6</v>
      </c>
      <c r="B52" s="3">
        <v>0</v>
      </c>
      <c r="C52" s="3">
        <v>0</v>
      </c>
      <c r="D52" s="3">
        <v>0</v>
      </c>
      <c r="E52" s="3">
        <v>0</v>
      </c>
      <c r="F52" s="35">
        <v>0</v>
      </c>
      <c r="G52" s="35">
        <v>0</v>
      </c>
      <c r="H52" s="35">
        <v>1</v>
      </c>
      <c r="I52" s="35">
        <v>-1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4">
        <v>6</v>
      </c>
      <c r="S52" s="13">
        <f t="shared" si="30"/>
        <v>1.3732445230031201</v>
      </c>
      <c r="V52" s="4">
        <v>-6.6758203951804536</v>
      </c>
      <c r="X52" s="6">
        <v>23</v>
      </c>
      <c r="Y52" s="25">
        <v>6944.4444444444398</v>
      </c>
      <c r="Z52" s="26">
        <v>0.263484226235493</v>
      </c>
      <c r="AA52" s="25">
        <f>V38</f>
        <v>0.26770153184986722</v>
      </c>
      <c r="AB52" s="25">
        <f t="shared" si="29"/>
        <v>0.1235115739238356</v>
      </c>
      <c r="AW52" s="13" t="s">
        <v>97</v>
      </c>
      <c r="AX52" s="4" t="str">
        <f>AX51</f>
        <v>i^{n,i }_{1}$,A</v>
      </c>
      <c r="AZ52" s="13" t="s">
        <v>27</v>
      </c>
      <c r="BA52" s="32">
        <f>BA51</f>
        <v>107</v>
      </c>
      <c r="BB52" s="13" t="s">
        <v>27</v>
      </c>
      <c r="BC52" s="23">
        <f t="shared" si="3"/>
        <v>107.544229788664</v>
      </c>
      <c r="BD52" s="13" t="s">
        <v>27</v>
      </c>
      <c r="BE52" s="23">
        <f t="shared" si="4"/>
        <v>108.23768479503806</v>
      </c>
      <c r="BF52" s="13" t="s">
        <v>27</v>
      </c>
      <c r="BG52" s="33">
        <f>BG51</f>
        <v>111000</v>
      </c>
      <c r="BH52" s="13" t="s">
        <v>27</v>
      </c>
      <c r="BI52" s="24">
        <f t="shared" si="5"/>
        <v>5.3431093985027996E-2</v>
      </c>
      <c r="BJ52" s="13" t="s">
        <v>34</v>
      </c>
    </row>
    <row r="53" spans="1:63" ht="18">
      <c r="A53" s="11">
        <v>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5">
        <v>1</v>
      </c>
      <c r="K53" s="35">
        <v>0</v>
      </c>
      <c r="L53" s="35">
        <v>0</v>
      </c>
      <c r="M53" s="35">
        <v>-1</v>
      </c>
      <c r="N53" s="3">
        <v>0</v>
      </c>
      <c r="O53" s="3">
        <v>0</v>
      </c>
      <c r="P53" s="3">
        <v>0</v>
      </c>
      <c r="Q53" s="3">
        <v>0</v>
      </c>
      <c r="R53" s="34">
        <v>7</v>
      </c>
      <c r="S53" s="13">
        <f t="shared" si="30"/>
        <v>-6.5414646823413696</v>
      </c>
      <c r="V53" s="4">
        <v>5.0370913587250001</v>
      </c>
      <c r="X53" s="6" t="s">
        <v>13</v>
      </c>
      <c r="Y53" s="25">
        <v>111111.11111111099</v>
      </c>
      <c r="Z53" s="26">
        <v>0.107544229788664</v>
      </c>
      <c r="AA53" s="25">
        <f>V39</f>
        <v>0.10739381453280469</v>
      </c>
      <c r="AB53" s="25">
        <f t="shared" si="29"/>
        <v>2.5138610216911936E-3</v>
      </c>
      <c r="AW53" s="4" t="s">
        <v>82</v>
      </c>
      <c r="AX53" s="4" t="s">
        <v>83</v>
      </c>
      <c r="AZ53" s="13" t="s">
        <v>27</v>
      </c>
      <c r="BA53" s="32">
        <v>-136</v>
      </c>
      <c r="BB53" s="13" t="s">
        <v>27</v>
      </c>
      <c r="BC53" s="23">
        <f t="shared" si="3"/>
        <v>-133.78122130354402</v>
      </c>
      <c r="BD53" s="13" t="s">
        <v>27</v>
      </c>
      <c r="BE53" s="23">
        <f t="shared" si="4"/>
        <v>-135.93388905146753</v>
      </c>
      <c r="BF53" s="13" t="s">
        <v>27</v>
      </c>
      <c r="BG53" s="4">
        <v>6944.4</v>
      </c>
      <c r="BH53" s="13" t="s">
        <v>27</v>
      </c>
      <c r="BI53" s="24">
        <f t="shared" si="5"/>
        <v>3.2180405784375976E-2</v>
      </c>
      <c r="BJ53" s="13" t="s">
        <v>34</v>
      </c>
    </row>
    <row r="54" spans="1:63" ht="18">
      <c r="A54" s="11">
        <v>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5">
        <v>0</v>
      </c>
      <c r="K54" s="35">
        <v>1</v>
      </c>
      <c r="L54" s="35">
        <v>0</v>
      </c>
      <c r="M54" s="35">
        <v>-1</v>
      </c>
      <c r="N54" s="3">
        <v>0</v>
      </c>
      <c r="O54" s="3">
        <v>0</v>
      </c>
      <c r="P54" s="3">
        <v>0</v>
      </c>
      <c r="Q54" s="3">
        <v>0</v>
      </c>
      <c r="R54" s="34">
        <v>8</v>
      </c>
      <c r="S54" s="13">
        <f t="shared" si="30"/>
        <v>0.13435571283908401</v>
      </c>
      <c r="V54" s="4">
        <v>-6.8850435363779203</v>
      </c>
      <c r="X54" s="30" t="s">
        <v>14</v>
      </c>
      <c r="Y54" s="30">
        <f>Y53</f>
        <v>111111.11111111099</v>
      </c>
      <c r="Z54" s="31">
        <v>0.107544229788664</v>
      </c>
      <c r="AA54" s="30">
        <f>V20</f>
        <v>0.10823768479503806</v>
      </c>
      <c r="AB54" s="30">
        <f t="shared" si="29"/>
        <v>5.3431093985027996E-2</v>
      </c>
      <c r="AW54" s="4" t="s">
        <v>84</v>
      </c>
      <c r="AX54" s="4" t="s">
        <v>85</v>
      </c>
      <c r="AZ54" s="13" t="s">
        <v>27</v>
      </c>
      <c r="BA54" s="32">
        <v>507.1</v>
      </c>
      <c r="BB54" s="13" t="s">
        <v>27</v>
      </c>
      <c r="BC54" s="23">
        <f t="shared" si="3"/>
        <v>509.90350381870797</v>
      </c>
      <c r="BD54" s="13" t="s">
        <v>27</v>
      </c>
      <c r="BE54" s="23">
        <f t="shared" si="4"/>
        <v>512.03022701349926</v>
      </c>
      <c r="BF54" s="13" t="s">
        <v>27</v>
      </c>
      <c r="BG54" s="4">
        <v>6944.4</v>
      </c>
      <c r="BH54" s="13" t="s">
        <v>27</v>
      </c>
      <c r="BI54" s="24">
        <f t="shared" si="5"/>
        <v>3.1409385744882203E-2</v>
      </c>
      <c r="BJ54" s="13" t="s">
        <v>34</v>
      </c>
    </row>
    <row r="55" spans="1:63" ht="18">
      <c r="A55" s="11">
        <v>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5">
        <v>0</v>
      </c>
      <c r="K55" s="35">
        <v>0</v>
      </c>
      <c r="L55" s="35">
        <v>1</v>
      </c>
      <c r="M55" s="35">
        <v>-1</v>
      </c>
      <c r="N55" s="3">
        <v>0</v>
      </c>
      <c r="O55" s="3">
        <v>0</v>
      </c>
      <c r="P55" s="3">
        <v>0</v>
      </c>
      <c r="Q55" s="3">
        <v>0</v>
      </c>
      <c r="R55" s="34">
        <v>9</v>
      </c>
      <c r="S55" s="13">
        <f t="shared" si="30"/>
        <v>5.0375918545146803</v>
      </c>
      <c r="V55" s="4">
        <v>1.8588215024345203</v>
      </c>
      <c r="X55" s="25">
        <v>25</v>
      </c>
      <c r="Y55" s="25">
        <v>6944.4444444444398</v>
      </c>
      <c r="Z55" s="26">
        <v>-0.133781221303544</v>
      </c>
      <c r="AA55" s="25">
        <f>V40</f>
        <v>-0.13593388905146753</v>
      </c>
      <c r="AB55" s="25">
        <f t="shared" si="29"/>
        <v>3.2180405784375976E-2</v>
      </c>
      <c r="AW55" s="4" t="s">
        <v>86</v>
      </c>
      <c r="AX55" s="4" t="s">
        <v>87</v>
      </c>
      <c r="AZ55" s="13" t="s">
        <v>27</v>
      </c>
      <c r="BA55" s="32">
        <v>-265.2</v>
      </c>
      <c r="BB55" s="13" t="s">
        <v>27</v>
      </c>
      <c r="BC55" s="23">
        <f t="shared" si="3"/>
        <v>-273.08540025918899</v>
      </c>
      <c r="BD55" s="13" t="s">
        <v>27</v>
      </c>
      <c r="BE55" s="23">
        <f t="shared" si="4"/>
        <v>-267.70153184986725</v>
      </c>
      <c r="BF55" s="13" t="s">
        <v>27</v>
      </c>
      <c r="BG55" s="4">
        <v>6944.4</v>
      </c>
      <c r="BH55" s="13" t="s">
        <v>27</v>
      </c>
      <c r="BI55" s="24">
        <f t="shared" si="5"/>
        <v>0.20129193783953309</v>
      </c>
      <c r="BJ55" s="13" t="s">
        <v>34</v>
      </c>
    </row>
    <row r="56" spans="1:63" ht="18">
      <c r="A56" s="11">
        <v>10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5">
        <v>1</v>
      </c>
      <c r="O56" s="35">
        <v>0</v>
      </c>
      <c r="P56" s="35">
        <v>0</v>
      </c>
      <c r="Q56" s="35">
        <v>-1</v>
      </c>
      <c r="R56" s="34">
        <v>10</v>
      </c>
      <c r="S56" s="13">
        <f t="shared" si="30"/>
        <v>-6.8845430405882402</v>
      </c>
      <c r="V56" s="4">
        <v>4.6426268533621888</v>
      </c>
      <c r="X56" s="6">
        <v>26</v>
      </c>
      <c r="Y56" s="25">
        <v>6944.4444444444398</v>
      </c>
      <c r="Z56" s="26">
        <v>0.50990350381870797</v>
      </c>
      <c r="AA56" s="25">
        <f>V41</f>
        <v>0.51203022701349921</v>
      </c>
      <c r="AB56" s="25">
        <f t="shared" si="29"/>
        <v>3.1409385744882203E-2</v>
      </c>
      <c r="AW56" s="4" t="s">
        <v>101</v>
      </c>
      <c r="AX56" s="4" t="s">
        <v>88</v>
      </c>
      <c r="AZ56" s="13" t="s">
        <v>27</v>
      </c>
      <c r="BA56" s="32">
        <v>-107.1</v>
      </c>
      <c r="BB56" s="13" t="s">
        <v>27</v>
      </c>
      <c r="BC56" s="23">
        <f t="shared" si="3"/>
        <v>-108.938112961564</v>
      </c>
      <c r="BD56" s="13" t="s">
        <v>27</v>
      </c>
      <c r="BE56" s="23">
        <f t="shared" si="4"/>
        <v>-108.92983176610083</v>
      </c>
      <c r="BF56" s="13" t="s">
        <v>27</v>
      </c>
      <c r="BG56" s="33">
        <v>111000</v>
      </c>
      <c r="BH56" s="13" t="s">
        <v>27</v>
      </c>
      <c r="BI56" s="24">
        <f t="shared" si="5"/>
        <v>7.6197998110294858E-6</v>
      </c>
      <c r="BJ56" s="13" t="s">
        <v>34</v>
      </c>
    </row>
    <row r="57" spans="1:63" ht="18">
      <c r="A57" s="11">
        <v>11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5">
        <v>0</v>
      </c>
      <c r="O57" s="35">
        <v>1</v>
      </c>
      <c r="P57" s="35">
        <v>0</v>
      </c>
      <c r="Q57" s="35">
        <v>-1</v>
      </c>
      <c r="R57" s="34">
        <v>11</v>
      </c>
      <c r="S57" s="13">
        <f t="shared" si="30"/>
        <v>1.8593219982242</v>
      </c>
      <c r="V57" s="4">
        <v>-6.7138941669375312</v>
      </c>
      <c r="X57" s="6">
        <v>27</v>
      </c>
      <c r="Y57" s="25">
        <v>6944.4444444444398</v>
      </c>
      <c r="Z57" s="26">
        <v>-0.27308540025918898</v>
      </c>
      <c r="AA57" s="25">
        <f>V42</f>
        <v>-0.26770153184986722</v>
      </c>
      <c r="AB57" s="25">
        <f t="shared" si="29"/>
        <v>0.20129193783953309</v>
      </c>
      <c r="AW57" s="13" t="s">
        <v>96</v>
      </c>
      <c r="AX57" s="4" t="str">
        <f>AX56</f>
        <v>i^{n,i }_{2}$,A</v>
      </c>
      <c r="AZ57" s="13" t="s">
        <v>27</v>
      </c>
      <c r="BA57" s="32">
        <f>BA56</f>
        <v>-107.1</v>
      </c>
      <c r="BB57" s="13" t="s">
        <v>27</v>
      </c>
      <c r="BC57" s="23">
        <f t="shared" si="3"/>
        <v>-108.938112961564</v>
      </c>
      <c r="BD57" s="13" t="s">
        <v>27</v>
      </c>
      <c r="BE57" s="23">
        <f t="shared" si="4"/>
        <v>-108.23768479503806</v>
      </c>
      <c r="BF57" s="13" t="s">
        <v>27</v>
      </c>
      <c r="BG57" s="33">
        <f>BG56</f>
        <v>111000</v>
      </c>
      <c r="BH57" s="13" t="s">
        <v>27</v>
      </c>
      <c r="BI57" s="24">
        <f t="shared" si="5"/>
        <v>5.4511068495875802E-2</v>
      </c>
      <c r="BJ57" s="13" t="s">
        <v>34</v>
      </c>
    </row>
    <row r="58" spans="1:63" ht="18">
      <c r="A58" s="11">
        <v>12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5">
        <v>0</v>
      </c>
      <c r="O58" s="35">
        <v>0</v>
      </c>
      <c r="P58" s="35">
        <v>1</v>
      </c>
      <c r="Q58" s="35">
        <v>-1</v>
      </c>
      <c r="R58" s="34">
        <v>12</v>
      </c>
      <c r="S58" s="13">
        <f t="shared" si="30"/>
        <v>5.0049578967980603E-4</v>
      </c>
      <c r="V58" s="4">
        <v>1.9346687639347391</v>
      </c>
      <c r="X58" s="6" t="s">
        <v>11</v>
      </c>
      <c r="Y58" s="25">
        <v>111111.11111111099</v>
      </c>
      <c r="Z58" s="26">
        <v>-0.108938112961564</v>
      </c>
      <c r="AA58" s="25">
        <f>V43</f>
        <v>-0.10892983176610083</v>
      </c>
      <c r="AB58" s="25">
        <f t="shared" si="29"/>
        <v>7.6197998110294858E-6</v>
      </c>
      <c r="AW58" s="4" t="s">
        <v>89</v>
      </c>
      <c r="AX58" s="4" t="s">
        <v>90</v>
      </c>
      <c r="AZ58" s="13" t="s">
        <v>27</v>
      </c>
      <c r="BA58" s="39">
        <v>5</v>
      </c>
      <c r="BB58" s="4" t="s">
        <v>27</v>
      </c>
      <c r="BC58" s="40">
        <f>Z60</f>
        <v>4.9499000000000004</v>
      </c>
      <c r="BD58" s="13" t="s">
        <v>27</v>
      </c>
      <c r="BE58" s="39">
        <v>4.9480000000000004</v>
      </c>
      <c r="BF58" s="4" t="s">
        <v>27</v>
      </c>
      <c r="BG58" s="4">
        <v>4.9000000000000004</v>
      </c>
      <c r="BH58" s="13" t="s">
        <v>27</v>
      </c>
      <c r="BI58" s="24">
        <f t="shared" si="5"/>
        <v>4.1812719847830908E-7</v>
      </c>
      <c r="BJ58" s="13" t="s">
        <v>34</v>
      </c>
      <c r="BK58" s="4" t="s">
        <v>24</v>
      </c>
    </row>
    <row r="59" spans="1:63" ht="18">
      <c r="A59" s="3"/>
      <c r="R59" s="34">
        <v>13</v>
      </c>
      <c r="S59" s="13">
        <f t="shared" si="30"/>
        <v>4.6452750211635596</v>
      </c>
      <c r="X59" s="30" t="s">
        <v>12</v>
      </c>
      <c r="Y59" s="30">
        <f>Y58</f>
        <v>111111.11111111099</v>
      </c>
      <c r="Z59" s="31">
        <v>-0.108938112961564</v>
      </c>
      <c r="AA59" s="30">
        <f>V24</f>
        <v>-0.10823768479503806</v>
      </c>
      <c r="AB59" s="30">
        <f t="shared" si="29"/>
        <v>5.4511068495875802E-2</v>
      </c>
      <c r="AZ59" s="4" t="s">
        <v>27</v>
      </c>
      <c r="BB59" s="4" t="s">
        <v>27</v>
      </c>
      <c r="BD59" s="13" t="s">
        <v>27</v>
      </c>
      <c r="BF59" s="4" t="s">
        <v>27</v>
      </c>
      <c r="BH59" s="4" t="s">
        <v>27</v>
      </c>
      <c r="BI59" s="4" t="s">
        <v>107</v>
      </c>
      <c r="BJ59" s="41">
        <f>AB62</f>
        <v>2.6244648593909559</v>
      </c>
    </row>
    <row r="60" spans="1:63" ht="18">
      <c r="A60" s="3"/>
      <c r="R60" s="34">
        <v>14</v>
      </c>
      <c r="S60" s="13">
        <f t="shared" si="30"/>
        <v>-6.7112459991361604</v>
      </c>
      <c r="X60" s="36">
        <v>29</v>
      </c>
      <c r="Y60" s="37">
        <v>4.9382716049382704</v>
      </c>
      <c r="Z60" s="38">
        <v>4.9499000000000004</v>
      </c>
      <c r="AA60" s="37">
        <f>S25</f>
        <v>4.9496090175990002</v>
      </c>
      <c r="AB60" s="37">
        <f t="shared" si="29"/>
        <v>4.1812719847830908E-7</v>
      </c>
      <c r="AW60" s="4" t="s">
        <v>91</v>
      </c>
    </row>
    <row r="61" spans="1:63" ht="18">
      <c r="A61" s="3"/>
      <c r="R61" s="34">
        <v>15</v>
      </c>
      <c r="S61" s="13">
        <f t="shared" si="30"/>
        <v>1.9373169317361101</v>
      </c>
      <c r="X61" s="3"/>
      <c r="Y61" s="3"/>
      <c r="Z61" s="3"/>
      <c r="AW61" s="4" t="s">
        <v>92</v>
      </c>
    </row>
    <row r="62" spans="1:63" ht="21.75">
      <c r="A62" s="3"/>
      <c r="R62" s="34">
        <v>16</v>
      </c>
      <c r="S62" s="13">
        <f t="shared" si="30"/>
        <v>2.6481678013709499E-3</v>
      </c>
      <c r="Z62" s="4" t="s">
        <v>102</v>
      </c>
      <c r="AA62" s="3" t="s">
        <v>17</v>
      </c>
      <c r="AB62" s="42">
        <f>SUM(AB28:AB60)</f>
        <v>2.6244648593909559</v>
      </c>
      <c r="AW62" s="4" t="s">
        <v>93</v>
      </c>
    </row>
    <row r="63" spans="1:6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63" ht="18">
      <c r="B64" s="34">
        <v>1</v>
      </c>
      <c r="C64" s="34">
        <v>2</v>
      </c>
      <c r="D64" s="34">
        <v>3</v>
      </c>
      <c r="E64" s="34">
        <v>4</v>
      </c>
      <c r="F64" s="34">
        <v>5</v>
      </c>
      <c r="G64" s="34">
        <v>6</v>
      </c>
      <c r="H64" s="34">
        <v>7</v>
      </c>
      <c r="I64" s="34">
        <v>8</v>
      </c>
      <c r="J64" s="34">
        <v>9</v>
      </c>
      <c r="K64" s="34">
        <v>10</v>
      </c>
      <c r="L64" s="34">
        <v>11</v>
      </c>
      <c r="M64" s="34">
        <v>12</v>
      </c>
      <c r="N64" s="34">
        <v>13</v>
      </c>
      <c r="O64" s="34">
        <v>14</v>
      </c>
      <c r="P64" s="34">
        <v>15</v>
      </c>
      <c r="Q64" s="34">
        <v>16</v>
      </c>
      <c r="R64" s="34">
        <v>17</v>
      </c>
    </row>
    <row r="65" spans="1:21" ht="18">
      <c r="A65" s="13" t="s">
        <v>110</v>
      </c>
    </row>
    <row r="66" spans="1:21" s="13" customFormat="1" ht="18">
      <c r="B66" s="43">
        <f>B47</f>
        <v>1</v>
      </c>
      <c r="C66" s="43">
        <f t="shared" ref="C66:Q67" si="31">C47</f>
        <v>0</v>
      </c>
      <c r="D66" s="43">
        <f t="shared" si="31"/>
        <v>0</v>
      </c>
      <c r="E66" s="43">
        <f t="shared" si="31"/>
        <v>-1</v>
      </c>
      <c r="F66" s="44">
        <f t="shared" si="31"/>
        <v>0</v>
      </c>
      <c r="G66" s="44">
        <f t="shared" si="31"/>
        <v>0</v>
      </c>
      <c r="H66" s="44">
        <f t="shared" si="31"/>
        <v>0</v>
      </c>
      <c r="I66" s="44">
        <f t="shared" si="31"/>
        <v>0</v>
      </c>
      <c r="J66" s="44">
        <f t="shared" si="31"/>
        <v>0</v>
      </c>
      <c r="K66" s="44">
        <f t="shared" si="31"/>
        <v>0</v>
      </c>
      <c r="L66" s="44">
        <f t="shared" si="31"/>
        <v>0</v>
      </c>
      <c r="M66" s="44">
        <f t="shared" si="31"/>
        <v>0</v>
      </c>
      <c r="N66" s="44">
        <f t="shared" si="31"/>
        <v>0</v>
      </c>
      <c r="O66" s="44">
        <f t="shared" si="31"/>
        <v>0</v>
      </c>
      <c r="P66" s="44">
        <f t="shared" si="31"/>
        <v>0</v>
      </c>
      <c r="Q66" s="44">
        <f t="shared" si="31"/>
        <v>0</v>
      </c>
      <c r="R66" s="44">
        <v>0</v>
      </c>
      <c r="S66" s="13" t="s">
        <v>3</v>
      </c>
      <c r="T66" s="45">
        <v>1</v>
      </c>
      <c r="U66" s="45"/>
    </row>
    <row r="67" spans="1:21" s="13" customFormat="1" ht="18">
      <c r="B67" s="43">
        <f>B48</f>
        <v>0</v>
      </c>
      <c r="C67" s="43">
        <f t="shared" si="31"/>
        <v>1</v>
      </c>
      <c r="D67" s="43">
        <f t="shared" si="31"/>
        <v>0</v>
      </c>
      <c r="E67" s="43">
        <f t="shared" si="31"/>
        <v>-1</v>
      </c>
      <c r="F67" s="44">
        <f t="shared" si="31"/>
        <v>0</v>
      </c>
      <c r="G67" s="44">
        <f t="shared" si="31"/>
        <v>0</v>
      </c>
      <c r="H67" s="44">
        <f t="shared" si="31"/>
        <v>0</v>
      </c>
      <c r="I67" s="44">
        <f t="shared" si="31"/>
        <v>0</v>
      </c>
      <c r="J67" s="44">
        <f t="shared" si="31"/>
        <v>0</v>
      </c>
      <c r="K67" s="44">
        <f t="shared" si="31"/>
        <v>0</v>
      </c>
      <c r="L67" s="44">
        <f t="shared" si="31"/>
        <v>0</v>
      </c>
      <c r="M67" s="44">
        <f t="shared" si="31"/>
        <v>0</v>
      </c>
      <c r="N67" s="44">
        <f t="shared" si="31"/>
        <v>0</v>
      </c>
      <c r="O67" s="44">
        <f t="shared" si="31"/>
        <v>0</v>
      </c>
      <c r="P67" s="44">
        <f t="shared" si="31"/>
        <v>0</v>
      </c>
      <c r="Q67" s="44">
        <f t="shared" si="31"/>
        <v>0</v>
      </c>
      <c r="R67" s="44">
        <v>0</v>
      </c>
      <c r="S67" s="13" t="s">
        <v>3</v>
      </c>
      <c r="T67" s="45">
        <v>2</v>
      </c>
      <c r="U67" s="45"/>
    </row>
    <row r="68" spans="1:21" s="13" customFormat="1" ht="18">
      <c r="B68" s="43">
        <f t="shared" ref="B68:Q68" si="32">B49</f>
        <v>0</v>
      </c>
      <c r="C68" s="43">
        <f t="shared" si="32"/>
        <v>0</v>
      </c>
      <c r="D68" s="43">
        <f t="shared" si="32"/>
        <v>1</v>
      </c>
      <c r="E68" s="43">
        <f t="shared" si="32"/>
        <v>-1</v>
      </c>
      <c r="F68" s="44">
        <f t="shared" si="32"/>
        <v>0</v>
      </c>
      <c r="G68" s="44">
        <f t="shared" si="32"/>
        <v>0</v>
      </c>
      <c r="H68" s="44">
        <f t="shared" si="32"/>
        <v>0</v>
      </c>
      <c r="I68" s="44">
        <f t="shared" si="32"/>
        <v>0</v>
      </c>
      <c r="J68" s="44">
        <f t="shared" si="32"/>
        <v>0</v>
      </c>
      <c r="K68" s="44">
        <f t="shared" si="32"/>
        <v>0</v>
      </c>
      <c r="L68" s="44">
        <f t="shared" si="32"/>
        <v>0</v>
      </c>
      <c r="M68" s="44">
        <f t="shared" si="32"/>
        <v>0</v>
      </c>
      <c r="N68" s="44">
        <f t="shared" si="32"/>
        <v>0</v>
      </c>
      <c r="O68" s="44">
        <f t="shared" si="32"/>
        <v>0</v>
      </c>
      <c r="P68" s="44">
        <f t="shared" si="32"/>
        <v>0</v>
      </c>
      <c r="Q68" s="44">
        <f t="shared" si="32"/>
        <v>0</v>
      </c>
      <c r="R68" s="44">
        <v>0</v>
      </c>
      <c r="S68" s="13" t="s">
        <v>3</v>
      </c>
      <c r="T68" s="45">
        <v>3</v>
      </c>
      <c r="U68" s="45"/>
    </row>
    <row r="69" spans="1:21" s="13" customFormat="1" ht="18">
      <c r="B69" s="44">
        <f t="shared" ref="B69:Q69" si="33">B50</f>
        <v>0</v>
      </c>
      <c r="C69" s="44">
        <f t="shared" si="33"/>
        <v>0</v>
      </c>
      <c r="D69" s="44">
        <f t="shared" si="33"/>
        <v>0</v>
      </c>
      <c r="E69" s="44">
        <f t="shared" si="33"/>
        <v>0</v>
      </c>
      <c r="F69" s="43">
        <f t="shared" si="33"/>
        <v>1</v>
      </c>
      <c r="G69" s="43">
        <f t="shared" si="33"/>
        <v>0</v>
      </c>
      <c r="H69" s="43">
        <f t="shared" si="33"/>
        <v>0</v>
      </c>
      <c r="I69" s="43">
        <f t="shared" si="33"/>
        <v>-1</v>
      </c>
      <c r="J69" s="44">
        <f t="shared" si="33"/>
        <v>0</v>
      </c>
      <c r="K69" s="44">
        <f t="shared" si="33"/>
        <v>0</v>
      </c>
      <c r="L69" s="44">
        <f t="shared" si="33"/>
        <v>0</v>
      </c>
      <c r="M69" s="44">
        <f t="shared" si="33"/>
        <v>0</v>
      </c>
      <c r="N69" s="44">
        <f t="shared" si="33"/>
        <v>0</v>
      </c>
      <c r="O69" s="44">
        <f t="shared" si="33"/>
        <v>0</v>
      </c>
      <c r="P69" s="44">
        <f t="shared" si="33"/>
        <v>0</v>
      </c>
      <c r="Q69" s="44">
        <f t="shared" si="33"/>
        <v>0</v>
      </c>
      <c r="R69" s="44">
        <v>0</v>
      </c>
      <c r="S69" s="13" t="s">
        <v>3</v>
      </c>
      <c r="T69" s="45">
        <v>4</v>
      </c>
      <c r="U69" s="45"/>
    </row>
    <row r="70" spans="1:21" s="13" customFormat="1" ht="18">
      <c r="B70" s="44">
        <f t="shared" ref="B70:Q70" si="34">B51</f>
        <v>0</v>
      </c>
      <c r="C70" s="44">
        <f t="shared" si="34"/>
        <v>0</v>
      </c>
      <c r="D70" s="44">
        <f t="shared" si="34"/>
        <v>0</v>
      </c>
      <c r="E70" s="44">
        <f t="shared" si="34"/>
        <v>0</v>
      </c>
      <c r="F70" s="43">
        <f t="shared" si="34"/>
        <v>0</v>
      </c>
      <c r="G70" s="43">
        <f t="shared" si="34"/>
        <v>1</v>
      </c>
      <c r="H70" s="43">
        <f t="shared" si="34"/>
        <v>0</v>
      </c>
      <c r="I70" s="43">
        <f t="shared" si="34"/>
        <v>-1</v>
      </c>
      <c r="J70" s="44">
        <f t="shared" si="34"/>
        <v>0</v>
      </c>
      <c r="K70" s="44">
        <f t="shared" si="34"/>
        <v>0</v>
      </c>
      <c r="L70" s="44">
        <f t="shared" si="34"/>
        <v>0</v>
      </c>
      <c r="M70" s="44">
        <f t="shared" si="34"/>
        <v>0</v>
      </c>
      <c r="N70" s="44">
        <f t="shared" si="34"/>
        <v>0</v>
      </c>
      <c r="O70" s="44">
        <f t="shared" si="34"/>
        <v>0</v>
      </c>
      <c r="P70" s="44">
        <f t="shared" si="34"/>
        <v>0</v>
      </c>
      <c r="Q70" s="44">
        <f t="shared" si="34"/>
        <v>0</v>
      </c>
      <c r="R70" s="44">
        <v>0</v>
      </c>
      <c r="S70" s="13" t="s">
        <v>3</v>
      </c>
      <c r="T70" s="45">
        <v>5</v>
      </c>
      <c r="U70" s="45"/>
    </row>
    <row r="71" spans="1:21" s="13" customFormat="1" ht="18">
      <c r="B71" s="44">
        <f t="shared" ref="B71:Q71" si="35">B52</f>
        <v>0</v>
      </c>
      <c r="C71" s="44">
        <f t="shared" si="35"/>
        <v>0</v>
      </c>
      <c r="D71" s="44">
        <f t="shared" si="35"/>
        <v>0</v>
      </c>
      <c r="E71" s="44">
        <f t="shared" si="35"/>
        <v>0</v>
      </c>
      <c r="F71" s="43">
        <f t="shared" si="35"/>
        <v>0</v>
      </c>
      <c r="G71" s="43">
        <f t="shared" si="35"/>
        <v>0</v>
      </c>
      <c r="H71" s="43">
        <f t="shared" si="35"/>
        <v>1</v>
      </c>
      <c r="I71" s="43">
        <f t="shared" si="35"/>
        <v>-1</v>
      </c>
      <c r="J71" s="44">
        <f t="shared" si="35"/>
        <v>0</v>
      </c>
      <c r="K71" s="44">
        <f t="shared" si="35"/>
        <v>0</v>
      </c>
      <c r="L71" s="44">
        <f t="shared" si="35"/>
        <v>0</v>
      </c>
      <c r="M71" s="44">
        <f t="shared" si="35"/>
        <v>0</v>
      </c>
      <c r="N71" s="44">
        <f t="shared" si="35"/>
        <v>0</v>
      </c>
      <c r="O71" s="44">
        <f t="shared" si="35"/>
        <v>0</v>
      </c>
      <c r="P71" s="44">
        <f t="shared" si="35"/>
        <v>0</v>
      </c>
      <c r="Q71" s="44">
        <f t="shared" si="35"/>
        <v>0</v>
      </c>
      <c r="R71" s="44">
        <v>0</v>
      </c>
      <c r="S71" s="13" t="s">
        <v>3</v>
      </c>
      <c r="T71" s="45">
        <v>6</v>
      </c>
      <c r="U71" s="45"/>
    </row>
    <row r="72" spans="1:21" s="13" customFormat="1" ht="18">
      <c r="B72" s="44">
        <f t="shared" ref="B72:Q72" si="36">B53</f>
        <v>0</v>
      </c>
      <c r="C72" s="44">
        <f t="shared" si="36"/>
        <v>0</v>
      </c>
      <c r="D72" s="44">
        <f t="shared" si="36"/>
        <v>0</v>
      </c>
      <c r="E72" s="44">
        <f t="shared" si="36"/>
        <v>0</v>
      </c>
      <c r="F72" s="44">
        <f t="shared" si="36"/>
        <v>0</v>
      </c>
      <c r="G72" s="44">
        <f t="shared" si="36"/>
        <v>0</v>
      </c>
      <c r="H72" s="44">
        <f t="shared" si="36"/>
        <v>0</v>
      </c>
      <c r="I72" s="44">
        <f t="shared" si="36"/>
        <v>0</v>
      </c>
      <c r="J72" s="43">
        <f t="shared" si="36"/>
        <v>1</v>
      </c>
      <c r="K72" s="43">
        <f t="shared" si="36"/>
        <v>0</v>
      </c>
      <c r="L72" s="43">
        <f t="shared" si="36"/>
        <v>0</v>
      </c>
      <c r="M72" s="43">
        <f t="shared" si="36"/>
        <v>-1</v>
      </c>
      <c r="N72" s="44">
        <f t="shared" si="36"/>
        <v>0</v>
      </c>
      <c r="O72" s="44">
        <f t="shared" si="36"/>
        <v>0</v>
      </c>
      <c r="P72" s="44">
        <f t="shared" si="36"/>
        <v>0</v>
      </c>
      <c r="Q72" s="44">
        <f t="shared" si="36"/>
        <v>0</v>
      </c>
      <c r="R72" s="44">
        <v>0</v>
      </c>
      <c r="S72" s="13" t="s">
        <v>3</v>
      </c>
      <c r="T72" s="45">
        <v>7</v>
      </c>
      <c r="U72" s="45"/>
    </row>
    <row r="73" spans="1:21" s="13" customFormat="1" ht="18">
      <c r="B73" s="44">
        <f t="shared" ref="B73:Q73" si="37">B54</f>
        <v>0</v>
      </c>
      <c r="C73" s="44">
        <f t="shared" si="37"/>
        <v>0</v>
      </c>
      <c r="D73" s="44">
        <f t="shared" si="37"/>
        <v>0</v>
      </c>
      <c r="E73" s="44">
        <f t="shared" si="37"/>
        <v>0</v>
      </c>
      <c r="F73" s="44">
        <f t="shared" si="37"/>
        <v>0</v>
      </c>
      <c r="G73" s="44">
        <f t="shared" si="37"/>
        <v>0</v>
      </c>
      <c r="H73" s="44">
        <f t="shared" si="37"/>
        <v>0</v>
      </c>
      <c r="I73" s="44">
        <f t="shared" si="37"/>
        <v>0</v>
      </c>
      <c r="J73" s="43">
        <f t="shared" si="37"/>
        <v>0</v>
      </c>
      <c r="K73" s="43">
        <f t="shared" si="37"/>
        <v>1</v>
      </c>
      <c r="L73" s="43">
        <f t="shared" si="37"/>
        <v>0</v>
      </c>
      <c r="M73" s="43">
        <f t="shared" si="37"/>
        <v>-1</v>
      </c>
      <c r="N73" s="44">
        <f t="shared" si="37"/>
        <v>0</v>
      </c>
      <c r="O73" s="44">
        <f t="shared" si="37"/>
        <v>0</v>
      </c>
      <c r="P73" s="44">
        <f t="shared" si="37"/>
        <v>0</v>
      </c>
      <c r="Q73" s="44">
        <f t="shared" si="37"/>
        <v>0</v>
      </c>
      <c r="R73" s="44">
        <v>0</v>
      </c>
      <c r="S73" s="13" t="s">
        <v>3</v>
      </c>
      <c r="T73" s="45">
        <v>8</v>
      </c>
      <c r="U73" s="45"/>
    </row>
    <row r="74" spans="1:21" s="13" customFormat="1" ht="18">
      <c r="B74" s="44">
        <f t="shared" ref="B74:Q74" si="38">B55</f>
        <v>0</v>
      </c>
      <c r="C74" s="44">
        <f t="shared" si="38"/>
        <v>0</v>
      </c>
      <c r="D74" s="44">
        <f t="shared" si="38"/>
        <v>0</v>
      </c>
      <c r="E74" s="44">
        <f t="shared" si="38"/>
        <v>0</v>
      </c>
      <c r="F74" s="44">
        <f t="shared" si="38"/>
        <v>0</v>
      </c>
      <c r="G74" s="44">
        <f t="shared" si="38"/>
        <v>0</v>
      </c>
      <c r="H74" s="44">
        <f t="shared" si="38"/>
        <v>0</v>
      </c>
      <c r="I74" s="44">
        <f t="shared" si="38"/>
        <v>0</v>
      </c>
      <c r="J74" s="43">
        <f t="shared" si="38"/>
        <v>0</v>
      </c>
      <c r="K74" s="43">
        <f t="shared" si="38"/>
        <v>0</v>
      </c>
      <c r="L74" s="43">
        <f t="shared" si="38"/>
        <v>1</v>
      </c>
      <c r="M74" s="43">
        <f t="shared" si="38"/>
        <v>-1</v>
      </c>
      <c r="N74" s="44">
        <f t="shared" si="38"/>
        <v>0</v>
      </c>
      <c r="O74" s="44">
        <f t="shared" si="38"/>
        <v>0</v>
      </c>
      <c r="P74" s="44">
        <f t="shared" si="38"/>
        <v>0</v>
      </c>
      <c r="Q74" s="44">
        <f t="shared" si="38"/>
        <v>0</v>
      </c>
      <c r="R74" s="44">
        <v>0</v>
      </c>
      <c r="S74" s="13" t="s">
        <v>3</v>
      </c>
      <c r="T74" s="45">
        <v>9</v>
      </c>
      <c r="U74" s="45"/>
    </row>
    <row r="75" spans="1:21" s="13" customFormat="1" ht="18">
      <c r="B75" s="44">
        <f t="shared" ref="B75:Q75" si="39">B56</f>
        <v>0</v>
      </c>
      <c r="C75" s="44">
        <f t="shared" si="39"/>
        <v>0</v>
      </c>
      <c r="D75" s="44">
        <f t="shared" si="39"/>
        <v>0</v>
      </c>
      <c r="E75" s="44">
        <f t="shared" si="39"/>
        <v>0</v>
      </c>
      <c r="F75" s="44">
        <f t="shared" si="39"/>
        <v>0</v>
      </c>
      <c r="G75" s="44">
        <f t="shared" si="39"/>
        <v>0</v>
      </c>
      <c r="H75" s="44">
        <f t="shared" si="39"/>
        <v>0</v>
      </c>
      <c r="I75" s="44">
        <f t="shared" si="39"/>
        <v>0</v>
      </c>
      <c r="J75" s="44">
        <f t="shared" si="39"/>
        <v>0</v>
      </c>
      <c r="K75" s="44">
        <f t="shared" si="39"/>
        <v>0</v>
      </c>
      <c r="L75" s="44">
        <f t="shared" si="39"/>
        <v>0</v>
      </c>
      <c r="M75" s="44">
        <f t="shared" si="39"/>
        <v>0</v>
      </c>
      <c r="N75" s="43">
        <f t="shared" si="39"/>
        <v>1</v>
      </c>
      <c r="O75" s="43">
        <f t="shared" si="39"/>
        <v>0</v>
      </c>
      <c r="P75" s="43">
        <f t="shared" si="39"/>
        <v>0</v>
      </c>
      <c r="Q75" s="43">
        <f t="shared" si="39"/>
        <v>-1</v>
      </c>
      <c r="R75" s="44">
        <v>0</v>
      </c>
      <c r="S75" s="13" t="s">
        <v>3</v>
      </c>
      <c r="T75" s="45">
        <v>10</v>
      </c>
      <c r="U75" s="45"/>
    </row>
    <row r="76" spans="1:21" s="13" customFormat="1" ht="18">
      <c r="B76" s="44">
        <f t="shared" ref="B76:Q76" si="40">B57</f>
        <v>0</v>
      </c>
      <c r="C76" s="44">
        <f t="shared" si="40"/>
        <v>0</v>
      </c>
      <c r="D76" s="44">
        <f t="shared" si="40"/>
        <v>0</v>
      </c>
      <c r="E76" s="44">
        <f t="shared" si="40"/>
        <v>0</v>
      </c>
      <c r="F76" s="44">
        <f t="shared" si="40"/>
        <v>0</v>
      </c>
      <c r="G76" s="44">
        <f t="shared" si="40"/>
        <v>0</v>
      </c>
      <c r="H76" s="44">
        <f t="shared" si="40"/>
        <v>0</v>
      </c>
      <c r="I76" s="44">
        <f t="shared" si="40"/>
        <v>0</v>
      </c>
      <c r="J76" s="44">
        <f t="shared" si="40"/>
        <v>0</v>
      </c>
      <c r="K76" s="44">
        <f t="shared" si="40"/>
        <v>0</v>
      </c>
      <c r="L76" s="44">
        <f t="shared" si="40"/>
        <v>0</v>
      </c>
      <c r="M76" s="44">
        <f t="shared" si="40"/>
        <v>0</v>
      </c>
      <c r="N76" s="43">
        <f t="shared" si="40"/>
        <v>0</v>
      </c>
      <c r="O76" s="43">
        <f t="shared" si="40"/>
        <v>1</v>
      </c>
      <c r="P76" s="43">
        <f t="shared" si="40"/>
        <v>0</v>
      </c>
      <c r="Q76" s="43">
        <f t="shared" si="40"/>
        <v>-1</v>
      </c>
      <c r="R76" s="44">
        <v>0</v>
      </c>
      <c r="S76" s="13" t="s">
        <v>3</v>
      </c>
      <c r="T76" s="45">
        <v>11</v>
      </c>
      <c r="U76" s="45"/>
    </row>
    <row r="77" spans="1:21" s="13" customFormat="1" ht="18">
      <c r="B77" s="44">
        <f t="shared" ref="B77:Q77" si="41">B58</f>
        <v>0</v>
      </c>
      <c r="C77" s="44">
        <f t="shared" si="41"/>
        <v>0</v>
      </c>
      <c r="D77" s="44">
        <f t="shared" si="41"/>
        <v>0</v>
      </c>
      <c r="E77" s="44">
        <f t="shared" si="41"/>
        <v>0</v>
      </c>
      <c r="F77" s="44">
        <f t="shared" si="41"/>
        <v>0</v>
      </c>
      <c r="G77" s="44">
        <f t="shared" si="41"/>
        <v>0</v>
      </c>
      <c r="H77" s="44">
        <f t="shared" si="41"/>
        <v>0</v>
      </c>
      <c r="I77" s="44">
        <f t="shared" si="41"/>
        <v>0</v>
      </c>
      <c r="J77" s="44">
        <f t="shared" si="41"/>
        <v>0</v>
      </c>
      <c r="K77" s="44">
        <f t="shared" si="41"/>
        <v>0</v>
      </c>
      <c r="L77" s="44">
        <f t="shared" si="41"/>
        <v>0</v>
      </c>
      <c r="M77" s="44">
        <f t="shared" si="41"/>
        <v>0</v>
      </c>
      <c r="N77" s="43">
        <f t="shared" si="41"/>
        <v>0</v>
      </c>
      <c r="O77" s="43">
        <f t="shared" si="41"/>
        <v>0</v>
      </c>
      <c r="P77" s="43">
        <f t="shared" si="41"/>
        <v>1</v>
      </c>
      <c r="Q77" s="43">
        <f t="shared" si="41"/>
        <v>-1</v>
      </c>
      <c r="R77" s="44">
        <v>0</v>
      </c>
      <c r="S77" s="13" t="s">
        <v>3</v>
      </c>
      <c r="T77" s="45">
        <v>12</v>
      </c>
      <c r="U77" s="45"/>
    </row>
    <row r="78" spans="1:21" ht="18">
      <c r="B78" s="17">
        <f>B28</f>
        <v>0.42816464075692601</v>
      </c>
      <c r="C78" s="17">
        <f t="shared" ref="C78:Q78" si="42">C28</f>
        <v>-0.207990019837896</v>
      </c>
      <c r="D78" s="17">
        <f t="shared" si="42"/>
        <v>-7.5061991141072995E-2</v>
      </c>
      <c r="E78" s="17">
        <f t="shared" si="42"/>
        <v>-0.10436470556866501</v>
      </c>
      <c r="F78" s="17">
        <f t="shared" si="42"/>
        <v>-0.42816464075692601</v>
      </c>
      <c r="G78" s="17">
        <f t="shared" si="42"/>
        <v>0.207990019837896</v>
      </c>
      <c r="H78" s="17">
        <f t="shared" si="42"/>
        <v>7.5061991141072995E-2</v>
      </c>
      <c r="I78" s="17">
        <f t="shared" si="42"/>
        <v>0.10436470556866501</v>
      </c>
      <c r="J78" s="18">
        <f t="shared" si="42"/>
        <v>0.88786869560632597</v>
      </c>
      <c r="K78" s="18">
        <f t="shared" si="42"/>
        <v>-0.304706308820268</v>
      </c>
      <c r="L78" s="18">
        <f t="shared" si="42"/>
        <v>-0.198002140433991</v>
      </c>
      <c r="M78" s="18">
        <f t="shared" si="42"/>
        <v>-0.14131643359948101</v>
      </c>
      <c r="N78" s="18">
        <f t="shared" si="42"/>
        <v>-0.88786869560632597</v>
      </c>
      <c r="O78" s="18">
        <f t="shared" si="42"/>
        <v>0.304706308820268</v>
      </c>
      <c r="P78" s="18">
        <f t="shared" si="42"/>
        <v>0.198002140433991</v>
      </c>
      <c r="Q78" s="18">
        <f t="shared" si="42"/>
        <v>0.14131643359948101</v>
      </c>
      <c r="R78" s="44">
        <v>0</v>
      </c>
      <c r="S78" s="4" t="s">
        <v>3</v>
      </c>
      <c r="T78" s="45">
        <v>13</v>
      </c>
      <c r="U78" s="45"/>
    </row>
    <row r="79" spans="1:21" ht="18">
      <c r="B79" s="17">
        <f t="shared" ref="B79:Q79" si="43">B29</f>
        <v>-0.207990019837896</v>
      </c>
      <c r="C79" s="17">
        <f t="shared" si="43"/>
        <v>0.47889832823386502</v>
      </c>
      <c r="D79" s="17">
        <f t="shared" si="43"/>
        <v>-0.12745526949509201</v>
      </c>
      <c r="E79" s="17">
        <f t="shared" si="43"/>
        <v>-0.12424133134620299</v>
      </c>
      <c r="F79" s="17">
        <f t="shared" si="43"/>
        <v>0.207990019837896</v>
      </c>
      <c r="G79" s="17">
        <f t="shared" si="43"/>
        <v>-0.47889832823386502</v>
      </c>
      <c r="H79" s="17">
        <f t="shared" si="43"/>
        <v>0.12745526949509201</v>
      </c>
      <c r="I79" s="17">
        <f t="shared" si="43"/>
        <v>0.12424133134620299</v>
      </c>
      <c r="J79" s="18">
        <f t="shared" si="43"/>
        <v>-0.304706308820268</v>
      </c>
      <c r="K79" s="18">
        <f t="shared" si="43"/>
        <v>0.92006766339335899</v>
      </c>
      <c r="L79" s="18">
        <f t="shared" si="43"/>
        <v>-0.241686646923197</v>
      </c>
      <c r="M79" s="18">
        <f t="shared" si="43"/>
        <v>-0.15335329809392101</v>
      </c>
      <c r="N79" s="18">
        <f t="shared" si="43"/>
        <v>0.304706308820268</v>
      </c>
      <c r="O79" s="18">
        <f t="shared" si="43"/>
        <v>-0.92006766339335899</v>
      </c>
      <c r="P79" s="18">
        <f t="shared" si="43"/>
        <v>0.241686646923197</v>
      </c>
      <c r="Q79" s="18">
        <f t="shared" si="43"/>
        <v>0.15335329809392101</v>
      </c>
      <c r="R79" s="44">
        <v>0</v>
      </c>
      <c r="S79" s="4" t="s">
        <v>3</v>
      </c>
      <c r="T79" s="45">
        <v>14</v>
      </c>
      <c r="U79" s="45"/>
    </row>
    <row r="80" spans="1:21" ht="18">
      <c r="B80" s="17">
        <f t="shared" ref="B80:Q80" si="44">B30</f>
        <v>-7.5061991141072995E-2</v>
      </c>
      <c r="C80" s="17">
        <f t="shared" si="44"/>
        <v>-0.12745526949509201</v>
      </c>
      <c r="D80" s="17">
        <f t="shared" si="44"/>
        <v>0.38475728818252902</v>
      </c>
      <c r="E80" s="17">
        <f t="shared" si="44"/>
        <v>-0.133954375150584</v>
      </c>
      <c r="F80" s="17">
        <f t="shared" si="44"/>
        <v>7.5061991141072995E-2</v>
      </c>
      <c r="G80" s="17">
        <f t="shared" si="44"/>
        <v>0.12745526949509201</v>
      </c>
      <c r="H80" s="17">
        <f t="shared" si="44"/>
        <v>-0.38475728818252902</v>
      </c>
      <c r="I80" s="17">
        <f t="shared" si="44"/>
        <v>0.133954375150584</v>
      </c>
      <c r="J80" s="18">
        <f t="shared" si="44"/>
        <v>-0.198002140433991</v>
      </c>
      <c r="K80" s="18">
        <f t="shared" si="44"/>
        <v>-0.241686646923197</v>
      </c>
      <c r="L80" s="18">
        <f t="shared" si="44"/>
        <v>0.85698243365920501</v>
      </c>
      <c r="M80" s="18">
        <f t="shared" si="44"/>
        <v>-0.15769296865346799</v>
      </c>
      <c r="N80" s="18">
        <f t="shared" si="44"/>
        <v>0.198002140433991</v>
      </c>
      <c r="O80" s="18">
        <f t="shared" si="44"/>
        <v>0.241686646923197</v>
      </c>
      <c r="P80" s="18">
        <f t="shared" si="44"/>
        <v>-0.85698243365920501</v>
      </c>
      <c r="Q80" s="18">
        <f t="shared" si="44"/>
        <v>0.15769296865346799</v>
      </c>
      <c r="R80" s="44">
        <v>0</v>
      </c>
      <c r="S80" s="4" t="s">
        <v>3</v>
      </c>
      <c r="T80" s="45">
        <v>15</v>
      </c>
      <c r="U80" s="45"/>
    </row>
    <row r="81" spans="2:21" ht="18">
      <c r="B81" s="17">
        <f t="shared" ref="B81:Q81" si="45">B31</f>
        <v>-0.14511262977795703</v>
      </c>
      <c r="C81" s="17">
        <f t="shared" si="45"/>
        <v>-0.14345303890087702</v>
      </c>
      <c r="D81" s="17">
        <f t="shared" si="45"/>
        <v>-0.18224002754636404</v>
      </c>
      <c r="E81" s="17">
        <f t="shared" si="45"/>
        <v>-1.637439587934548</v>
      </c>
      <c r="F81" s="17">
        <f t="shared" si="45"/>
        <v>0.14511262977795703</v>
      </c>
      <c r="G81" s="17">
        <f t="shared" si="45"/>
        <v>0.14345303890087702</v>
      </c>
      <c r="H81" s="17">
        <f t="shared" si="45"/>
        <v>0.18224002754636404</v>
      </c>
      <c r="I81" s="17">
        <f t="shared" si="45"/>
        <v>-0.36256041206545198</v>
      </c>
      <c r="J81" s="18">
        <f t="shared" si="45"/>
        <v>-0.38516024635206703</v>
      </c>
      <c r="K81" s="18">
        <f t="shared" si="45"/>
        <v>-0.37367470764989397</v>
      </c>
      <c r="L81" s="18">
        <f t="shared" si="45"/>
        <v>-0.41729364630201704</v>
      </c>
      <c r="M81" s="18">
        <f t="shared" si="45"/>
        <v>0.45236270034687004</v>
      </c>
      <c r="N81" s="18">
        <f t="shared" si="45"/>
        <v>0.38516024635206703</v>
      </c>
      <c r="O81" s="18">
        <f t="shared" si="45"/>
        <v>0.37367470764989397</v>
      </c>
      <c r="P81" s="18">
        <f t="shared" si="45"/>
        <v>0.41729364630201704</v>
      </c>
      <c r="Q81" s="18">
        <f t="shared" si="45"/>
        <v>-0.45236270034687004</v>
      </c>
      <c r="R81" s="44">
        <v>0</v>
      </c>
      <c r="S81" s="4" t="s">
        <v>3</v>
      </c>
      <c r="T81" s="45">
        <v>16</v>
      </c>
      <c r="U81" s="45"/>
    </row>
    <row r="82" spans="2:21" ht="18">
      <c r="B82" s="46">
        <f t="shared" ref="B82:Q82" si="46">B12</f>
        <v>-0.10436470556866501</v>
      </c>
      <c r="C82" s="46">
        <f t="shared" si="46"/>
        <v>-0.12424133134620299</v>
      </c>
      <c r="D82" s="46">
        <f t="shared" si="46"/>
        <v>-0.133954375150584</v>
      </c>
      <c r="E82" s="46">
        <f t="shared" si="46"/>
        <v>0.43039302171548499</v>
      </c>
      <c r="F82" s="46">
        <f t="shared" si="46"/>
        <v>0.10436470556866501</v>
      </c>
      <c r="G82" s="46">
        <f t="shared" si="46"/>
        <v>0.12424133134620299</v>
      </c>
      <c r="H82" s="46">
        <f t="shared" si="46"/>
        <v>0.133954375150584</v>
      </c>
      <c r="I82" s="46">
        <f t="shared" si="46"/>
        <v>-0.43039302171548499</v>
      </c>
      <c r="J82" s="46">
        <f t="shared" si="46"/>
        <v>-0.14131643359948101</v>
      </c>
      <c r="K82" s="46">
        <f t="shared" si="46"/>
        <v>-0.15335329809392101</v>
      </c>
      <c r="L82" s="46">
        <f t="shared" si="46"/>
        <v>-0.15769296865346799</v>
      </c>
      <c r="M82" s="46">
        <f t="shared" si="46"/>
        <v>0.62511962772732899</v>
      </c>
      <c r="N82" s="46">
        <f t="shared" si="46"/>
        <v>0.14131643359948101</v>
      </c>
      <c r="O82" s="46">
        <f t="shared" si="46"/>
        <v>0.15335329809392101</v>
      </c>
      <c r="P82" s="46">
        <f t="shared" si="46"/>
        <v>0.15769296865346799</v>
      </c>
      <c r="Q82" s="46">
        <f t="shared" si="46"/>
        <v>-0.62511962772732899</v>
      </c>
      <c r="R82" s="44">
        <v>0</v>
      </c>
      <c r="S82" s="4" t="s">
        <v>3</v>
      </c>
      <c r="T82" s="45">
        <v>17</v>
      </c>
      <c r="U82" s="45"/>
    </row>
    <row r="83" spans="2:21" ht="18">
      <c r="B83" s="17">
        <f t="shared" ref="B83:Q83" si="47">B32</f>
        <v>-0.42816464075692601</v>
      </c>
      <c r="C83" s="17">
        <f t="shared" si="47"/>
        <v>0.207990019837896</v>
      </c>
      <c r="D83" s="17">
        <f t="shared" si="47"/>
        <v>7.5061991141072995E-2</v>
      </c>
      <c r="E83" s="17">
        <f t="shared" si="47"/>
        <v>0.10436470556866501</v>
      </c>
      <c r="F83" s="27">
        <f t="shared" si="47"/>
        <v>0.42816464075692601</v>
      </c>
      <c r="G83" s="27">
        <f t="shared" si="47"/>
        <v>-0.207990019837896</v>
      </c>
      <c r="H83" s="27">
        <f t="shared" si="47"/>
        <v>-7.5061991141072995E-2</v>
      </c>
      <c r="I83" s="27">
        <f t="shared" si="47"/>
        <v>-0.10436470556866501</v>
      </c>
      <c r="J83" s="18">
        <f t="shared" si="47"/>
        <v>-0.88786869560632597</v>
      </c>
      <c r="K83" s="18">
        <f t="shared" si="47"/>
        <v>0.304706308820268</v>
      </c>
      <c r="L83" s="18">
        <f t="shared" si="47"/>
        <v>0.198002140433991</v>
      </c>
      <c r="M83" s="18">
        <f t="shared" si="47"/>
        <v>0.14131643359948101</v>
      </c>
      <c r="N83" s="18">
        <f t="shared" si="47"/>
        <v>0.88786869560632597</v>
      </c>
      <c r="O83" s="18">
        <f t="shared" si="47"/>
        <v>-0.304706308820268</v>
      </c>
      <c r="P83" s="18">
        <f t="shared" si="47"/>
        <v>-0.198002140433991</v>
      </c>
      <c r="Q83" s="18">
        <f t="shared" si="47"/>
        <v>-0.14131643359948101</v>
      </c>
      <c r="R83" s="44">
        <v>0</v>
      </c>
      <c r="S83" s="4" t="s">
        <v>3</v>
      </c>
      <c r="T83" s="45">
        <v>18</v>
      </c>
      <c r="U83" s="45"/>
    </row>
    <row r="84" spans="2:21" ht="18">
      <c r="B84" s="17">
        <f t="shared" ref="B84:Q84" si="48">B33</f>
        <v>0.207990019837896</v>
      </c>
      <c r="C84" s="17">
        <f t="shared" si="48"/>
        <v>-0.47889832823386502</v>
      </c>
      <c r="D84" s="17">
        <f t="shared" si="48"/>
        <v>0.12745526949509201</v>
      </c>
      <c r="E84" s="17">
        <f t="shared" si="48"/>
        <v>0.12424133134620299</v>
      </c>
      <c r="F84" s="27">
        <f t="shared" si="48"/>
        <v>-0.207990019837896</v>
      </c>
      <c r="G84" s="27">
        <f t="shared" si="48"/>
        <v>0.47889832823386502</v>
      </c>
      <c r="H84" s="27">
        <f t="shared" si="48"/>
        <v>-0.12745526949509201</v>
      </c>
      <c r="I84" s="27">
        <f t="shared" si="48"/>
        <v>-0.12424133134620299</v>
      </c>
      <c r="J84" s="18">
        <f t="shared" si="48"/>
        <v>0.304706308820268</v>
      </c>
      <c r="K84" s="18">
        <f t="shared" si="48"/>
        <v>-0.92006766339335899</v>
      </c>
      <c r="L84" s="18">
        <f t="shared" si="48"/>
        <v>0.241686646923197</v>
      </c>
      <c r="M84" s="18">
        <f t="shared" si="48"/>
        <v>0.15335329809392101</v>
      </c>
      <c r="N84" s="18">
        <f t="shared" si="48"/>
        <v>-0.304706308820268</v>
      </c>
      <c r="O84" s="18">
        <f t="shared" si="48"/>
        <v>0.92006766339335899</v>
      </c>
      <c r="P84" s="18">
        <f t="shared" si="48"/>
        <v>-0.241686646923197</v>
      </c>
      <c r="Q84" s="18">
        <f t="shared" si="48"/>
        <v>-0.15335329809392101</v>
      </c>
      <c r="R84" s="44">
        <v>0</v>
      </c>
      <c r="S84" s="4" t="s">
        <v>3</v>
      </c>
      <c r="T84" s="45">
        <v>19</v>
      </c>
      <c r="U84" s="45"/>
    </row>
    <row r="85" spans="2:21" ht="18">
      <c r="B85" s="17">
        <f t="shared" ref="B85:Q85" si="49">B34</f>
        <v>7.5061991141072995E-2</v>
      </c>
      <c r="C85" s="17">
        <f t="shared" si="49"/>
        <v>0.12745526949509201</v>
      </c>
      <c r="D85" s="17">
        <f t="shared" si="49"/>
        <v>-0.38475728818252902</v>
      </c>
      <c r="E85" s="17">
        <f t="shared" si="49"/>
        <v>0.133954375150584</v>
      </c>
      <c r="F85" s="27">
        <f t="shared" si="49"/>
        <v>-7.5061991141072995E-2</v>
      </c>
      <c r="G85" s="27">
        <f t="shared" si="49"/>
        <v>-0.12745526949509201</v>
      </c>
      <c r="H85" s="27">
        <f t="shared" si="49"/>
        <v>0.38475728818252902</v>
      </c>
      <c r="I85" s="27">
        <f t="shared" si="49"/>
        <v>-0.133954375150584</v>
      </c>
      <c r="J85" s="18">
        <f t="shared" si="49"/>
        <v>0.198002140433991</v>
      </c>
      <c r="K85" s="18">
        <f t="shared" si="49"/>
        <v>0.241686646923197</v>
      </c>
      <c r="L85" s="18">
        <f t="shared" si="49"/>
        <v>-0.85698243365920501</v>
      </c>
      <c r="M85" s="18">
        <f t="shared" si="49"/>
        <v>0.15769296865346799</v>
      </c>
      <c r="N85" s="18">
        <f t="shared" si="49"/>
        <v>-0.198002140433991</v>
      </c>
      <c r="O85" s="18">
        <f t="shared" si="49"/>
        <v>-0.241686646923197</v>
      </c>
      <c r="P85" s="18">
        <f t="shared" si="49"/>
        <v>0.85698243365920501</v>
      </c>
      <c r="Q85" s="18">
        <f t="shared" si="49"/>
        <v>-0.15769296865346799</v>
      </c>
      <c r="R85" s="44">
        <v>0</v>
      </c>
      <c r="S85" s="4" t="s">
        <v>3</v>
      </c>
      <c r="T85" s="45">
        <v>20</v>
      </c>
      <c r="U85" s="45"/>
    </row>
    <row r="86" spans="2:21" ht="18">
      <c r="B86" s="17">
        <f t="shared" ref="B86:Q86" si="50">B35</f>
        <v>0.14511262977795703</v>
      </c>
      <c r="C86" s="17">
        <f t="shared" si="50"/>
        <v>0.14345303890087702</v>
      </c>
      <c r="D86" s="17">
        <f t="shared" si="50"/>
        <v>0.18224002754636404</v>
      </c>
      <c r="E86" s="17">
        <f t="shared" si="50"/>
        <v>-0.36256041206545198</v>
      </c>
      <c r="F86" s="27">
        <f t="shared" si="50"/>
        <v>-0.14511262977795703</v>
      </c>
      <c r="G86" s="27">
        <f t="shared" si="50"/>
        <v>-0.14345303890087702</v>
      </c>
      <c r="H86" s="27">
        <f t="shared" si="50"/>
        <v>-0.18224002754636404</v>
      </c>
      <c r="I86" s="28">
        <f t="shared" si="50"/>
        <v>0.16052425194767994</v>
      </c>
      <c r="J86" s="18">
        <f t="shared" si="50"/>
        <v>0.38516024635206703</v>
      </c>
      <c r="K86" s="18">
        <f t="shared" si="50"/>
        <v>0.37367470764989397</v>
      </c>
      <c r="L86" s="18">
        <f t="shared" si="50"/>
        <v>0.41729364630201704</v>
      </c>
      <c r="M86" s="18">
        <f t="shared" si="50"/>
        <v>-0.45236270034687004</v>
      </c>
      <c r="N86" s="18">
        <f t="shared" si="50"/>
        <v>-0.38516024635206703</v>
      </c>
      <c r="O86" s="18">
        <f t="shared" si="50"/>
        <v>-0.37367470764989397</v>
      </c>
      <c r="P86" s="18">
        <f t="shared" si="50"/>
        <v>-0.41729364630201704</v>
      </c>
      <c r="Q86" s="18">
        <f t="shared" si="50"/>
        <v>0.45236270034687004</v>
      </c>
      <c r="R86" s="28">
        <f>S16/S25^2</f>
        <v>5.484213442996792E-3</v>
      </c>
      <c r="S86" s="4" t="s">
        <v>3</v>
      </c>
      <c r="T86" s="45">
        <v>21</v>
      </c>
      <c r="U86" s="45"/>
    </row>
    <row r="87" spans="2:21" ht="18">
      <c r="B87" s="46">
        <f t="shared" ref="B87:Q87" si="51">B16</f>
        <v>0.10436470556866501</v>
      </c>
      <c r="C87" s="46">
        <f t="shared" si="51"/>
        <v>0.12424133134620299</v>
      </c>
      <c r="D87" s="46">
        <f t="shared" si="51"/>
        <v>0.133954375150584</v>
      </c>
      <c r="E87" s="46">
        <f t="shared" si="51"/>
        <v>-0.43039302171548499</v>
      </c>
      <c r="F87" s="46">
        <f t="shared" si="51"/>
        <v>-0.10436470556866501</v>
      </c>
      <c r="G87" s="46">
        <f t="shared" si="51"/>
        <v>-0.12424133134620299</v>
      </c>
      <c r="H87" s="46">
        <f t="shared" si="51"/>
        <v>-0.133954375150584</v>
      </c>
      <c r="I87" s="46">
        <f t="shared" si="51"/>
        <v>0.43039302171548499</v>
      </c>
      <c r="J87" s="46">
        <f t="shared" si="51"/>
        <v>0.14131643359948101</v>
      </c>
      <c r="K87" s="46">
        <f t="shared" si="51"/>
        <v>0.15335329809392101</v>
      </c>
      <c r="L87" s="46">
        <f t="shared" si="51"/>
        <v>0.15769296865346799</v>
      </c>
      <c r="M87" s="46">
        <f t="shared" si="51"/>
        <v>-0.62511962772732899</v>
      </c>
      <c r="N87" s="46">
        <f t="shared" si="51"/>
        <v>-0.14131643359948101</v>
      </c>
      <c r="O87" s="46">
        <f t="shared" si="51"/>
        <v>-0.15335329809392101</v>
      </c>
      <c r="P87" s="46">
        <f t="shared" si="51"/>
        <v>-0.15769296865346799</v>
      </c>
      <c r="Q87" s="46">
        <f t="shared" si="51"/>
        <v>0.62511962772732899</v>
      </c>
      <c r="R87" s="44">
        <v>0</v>
      </c>
      <c r="S87" s="4" t="s">
        <v>3</v>
      </c>
      <c r="T87" s="45">
        <v>22</v>
      </c>
      <c r="U87" s="45"/>
    </row>
    <row r="88" spans="2:21" ht="18">
      <c r="B88" s="18">
        <f t="shared" ref="B88:Q88" si="52">B36</f>
        <v>-0.88786869560632597</v>
      </c>
      <c r="C88" s="18">
        <f t="shared" si="52"/>
        <v>0.304706308820268</v>
      </c>
      <c r="D88" s="18">
        <f t="shared" si="52"/>
        <v>0.198002140433991</v>
      </c>
      <c r="E88" s="18">
        <f t="shared" si="52"/>
        <v>0.14131643359948101</v>
      </c>
      <c r="F88" s="18">
        <f t="shared" si="52"/>
        <v>0.88786869560632597</v>
      </c>
      <c r="G88" s="18">
        <f t="shared" si="52"/>
        <v>-0.304706308820268</v>
      </c>
      <c r="H88" s="18">
        <f t="shared" si="52"/>
        <v>-0.198002140433991</v>
      </c>
      <c r="I88" s="18">
        <f t="shared" si="52"/>
        <v>-0.14131643359948101</v>
      </c>
      <c r="J88" s="17">
        <f t="shared" si="52"/>
        <v>0.42816464075692601</v>
      </c>
      <c r="K88" s="17">
        <f t="shared" si="52"/>
        <v>-0.207990019837896</v>
      </c>
      <c r="L88" s="17">
        <f t="shared" si="52"/>
        <v>-7.5061991141072995E-2</v>
      </c>
      <c r="M88" s="17">
        <f t="shared" si="52"/>
        <v>-0.10436470556866501</v>
      </c>
      <c r="N88" s="17">
        <f t="shared" si="52"/>
        <v>-0.42816464075692601</v>
      </c>
      <c r="O88" s="17">
        <f t="shared" si="52"/>
        <v>0.207990019837896</v>
      </c>
      <c r="P88" s="17">
        <f t="shared" si="52"/>
        <v>7.5061991141072995E-2</v>
      </c>
      <c r="Q88" s="17">
        <f t="shared" si="52"/>
        <v>0.10436470556866501</v>
      </c>
      <c r="R88" s="44">
        <v>0</v>
      </c>
      <c r="S88" s="4" t="s">
        <v>3</v>
      </c>
      <c r="T88" s="45">
        <v>23</v>
      </c>
      <c r="U88" s="45"/>
    </row>
    <row r="89" spans="2:21" ht="18">
      <c r="B89" s="18">
        <f t="shared" ref="B89:Q89" si="53">B37</f>
        <v>0.304706308820268</v>
      </c>
      <c r="C89" s="18">
        <f t="shared" si="53"/>
        <v>-0.92006766339335899</v>
      </c>
      <c r="D89" s="18">
        <f t="shared" si="53"/>
        <v>0.241686646923197</v>
      </c>
      <c r="E89" s="18">
        <f t="shared" si="53"/>
        <v>0.15335329809392101</v>
      </c>
      <c r="F89" s="18">
        <f t="shared" si="53"/>
        <v>-0.304706308820268</v>
      </c>
      <c r="G89" s="18">
        <f t="shared" si="53"/>
        <v>0.92006766339335899</v>
      </c>
      <c r="H89" s="18">
        <f t="shared" si="53"/>
        <v>-0.241686646923197</v>
      </c>
      <c r="I89" s="18">
        <f t="shared" si="53"/>
        <v>-0.15335329809392101</v>
      </c>
      <c r="J89" s="17">
        <f t="shared" si="53"/>
        <v>-0.207990019837896</v>
      </c>
      <c r="K89" s="17">
        <f t="shared" si="53"/>
        <v>0.47889832823386502</v>
      </c>
      <c r="L89" s="17">
        <f t="shared" si="53"/>
        <v>-0.12745526949509201</v>
      </c>
      <c r="M89" s="17">
        <f t="shared" si="53"/>
        <v>-0.12424133134620299</v>
      </c>
      <c r="N89" s="17">
        <f t="shared" si="53"/>
        <v>0.207990019837896</v>
      </c>
      <c r="O89" s="17">
        <f t="shared" si="53"/>
        <v>-0.47889832823386502</v>
      </c>
      <c r="P89" s="17">
        <f t="shared" si="53"/>
        <v>0.12745526949509201</v>
      </c>
      <c r="Q89" s="17">
        <f t="shared" si="53"/>
        <v>0.12424133134620299</v>
      </c>
      <c r="R89" s="44">
        <v>0</v>
      </c>
      <c r="S89" s="4" t="s">
        <v>3</v>
      </c>
      <c r="T89" s="45">
        <v>24</v>
      </c>
      <c r="U89" s="45"/>
    </row>
    <row r="90" spans="2:21" ht="18">
      <c r="B90" s="18">
        <f t="shared" ref="B90:Q90" si="54">B38</f>
        <v>0.198002140433991</v>
      </c>
      <c r="C90" s="18">
        <f t="shared" si="54"/>
        <v>0.241686646923197</v>
      </c>
      <c r="D90" s="18">
        <f t="shared" si="54"/>
        <v>-0.85698243365920501</v>
      </c>
      <c r="E90" s="18">
        <f t="shared" si="54"/>
        <v>0.15769296865346799</v>
      </c>
      <c r="F90" s="18">
        <f t="shared" si="54"/>
        <v>-0.198002140433991</v>
      </c>
      <c r="G90" s="18">
        <f t="shared" si="54"/>
        <v>-0.241686646923197</v>
      </c>
      <c r="H90" s="18">
        <f t="shared" si="54"/>
        <v>0.85698243365920501</v>
      </c>
      <c r="I90" s="18">
        <f t="shared" si="54"/>
        <v>-0.15769296865346799</v>
      </c>
      <c r="J90" s="17">
        <f t="shared" si="54"/>
        <v>-7.5061991141072995E-2</v>
      </c>
      <c r="K90" s="17">
        <f t="shared" si="54"/>
        <v>-0.12745526949509201</v>
      </c>
      <c r="L90" s="17">
        <f t="shared" si="54"/>
        <v>0.38475728818252902</v>
      </c>
      <c r="M90" s="17">
        <f t="shared" si="54"/>
        <v>-0.133954375150584</v>
      </c>
      <c r="N90" s="17">
        <f t="shared" si="54"/>
        <v>7.5061991141072995E-2</v>
      </c>
      <c r="O90" s="17">
        <f t="shared" si="54"/>
        <v>0.12745526949509201</v>
      </c>
      <c r="P90" s="17">
        <f t="shared" si="54"/>
        <v>-0.38475728818252902</v>
      </c>
      <c r="Q90" s="17">
        <f t="shared" si="54"/>
        <v>0.133954375150584</v>
      </c>
      <c r="R90" s="44">
        <v>0</v>
      </c>
      <c r="S90" s="4" t="s">
        <v>3</v>
      </c>
      <c r="T90" s="45">
        <v>25</v>
      </c>
      <c r="U90" s="45"/>
    </row>
    <row r="91" spans="2:21" ht="18">
      <c r="B91" s="18">
        <f t="shared" ref="B91:Q91" si="55">B39</f>
        <v>0.38516024635206703</v>
      </c>
      <c r="C91" s="18">
        <f t="shared" si="55"/>
        <v>0.37367470764989397</v>
      </c>
      <c r="D91" s="18">
        <f t="shared" si="55"/>
        <v>0.41729364630201704</v>
      </c>
      <c r="E91" s="18">
        <f t="shared" si="55"/>
        <v>-0.45236270034687004</v>
      </c>
      <c r="F91" s="18">
        <f t="shared" si="55"/>
        <v>-0.38516024635206703</v>
      </c>
      <c r="G91" s="18">
        <f t="shared" si="55"/>
        <v>-0.37367470764989397</v>
      </c>
      <c r="H91" s="18">
        <f t="shared" si="55"/>
        <v>-0.41729364630201704</v>
      </c>
      <c r="I91" s="18">
        <f t="shared" si="55"/>
        <v>0.45236270034687004</v>
      </c>
      <c r="J91" s="17">
        <f t="shared" si="55"/>
        <v>-0.14511262977795703</v>
      </c>
      <c r="K91" s="17">
        <f t="shared" si="55"/>
        <v>-0.14345303890087702</v>
      </c>
      <c r="L91" s="17">
        <f t="shared" si="55"/>
        <v>-0.18224002754636404</v>
      </c>
      <c r="M91" s="17">
        <f t="shared" si="55"/>
        <v>-1.637439587934548</v>
      </c>
      <c r="N91" s="17">
        <f t="shared" si="55"/>
        <v>0.14511262977795703</v>
      </c>
      <c r="O91" s="17">
        <f t="shared" si="55"/>
        <v>0.14345303890087702</v>
      </c>
      <c r="P91" s="17">
        <f t="shared" si="55"/>
        <v>0.18224002754636404</v>
      </c>
      <c r="Q91" s="17">
        <f t="shared" si="55"/>
        <v>-0.36256041206545198</v>
      </c>
      <c r="R91" s="44">
        <v>0</v>
      </c>
      <c r="S91" s="4" t="s">
        <v>3</v>
      </c>
      <c r="T91" s="45">
        <v>26</v>
      </c>
      <c r="U91" s="45"/>
    </row>
    <row r="92" spans="2:21" ht="18">
      <c r="B92" s="46">
        <f t="shared" ref="B92:Q92" si="56">B20</f>
        <v>0.14131643359948101</v>
      </c>
      <c r="C92" s="46">
        <f t="shared" si="56"/>
        <v>0.15335329809392101</v>
      </c>
      <c r="D92" s="46">
        <f t="shared" si="56"/>
        <v>0.15769296865346799</v>
      </c>
      <c r="E92" s="46">
        <f t="shared" si="56"/>
        <v>-0.62511962772732899</v>
      </c>
      <c r="F92" s="46">
        <f t="shared" si="56"/>
        <v>-0.14131643359948101</v>
      </c>
      <c r="G92" s="46">
        <f t="shared" si="56"/>
        <v>-0.15335329809392101</v>
      </c>
      <c r="H92" s="46">
        <f t="shared" si="56"/>
        <v>-0.15769296865346799</v>
      </c>
      <c r="I92" s="46">
        <f t="shared" si="56"/>
        <v>0.62511962772732899</v>
      </c>
      <c r="J92" s="46">
        <f t="shared" si="56"/>
        <v>-0.10436470556866501</v>
      </c>
      <c r="K92" s="46">
        <f t="shared" si="56"/>
        <v>-0.12424133134620299</v>
      </c>
      <c r="L92" s="46">
        <f t="shared" si="56"/>
        <v>-0.133954375150584</v>
      </c>
      <c r="M92" s="46">
        <f t="shared" si="56"/>
        <v>0.43039302171548499</v>
      </c>
      <c r="N92" s="46">
        <f t="shared" si="56"/>
        <v>0.10436470556866501</v>
      </c>
      <c r="O92" s="46">
        <f t="shared" si="56"/>
        <v>0.12424133134620299</v>
      </c>
      <c r="P92" s="46">
        <f t="shared" si="56"/>
        <v>0.133954375150584</v>
      </c>
      <c r="Q92" s="46">
        <f t="shared" si="56"/>
        <v>-0.43039302171548499</v>
      </c>
      <c r="R92" s="44">
        <v>0</v>
      </c>
      <c r="S92" s="4" t="s">
        <v>3</v>
      </c>
      <c r="T92" s="45">
        <v>27</v>
      </c>
      <c r="U92" s="45"/>
    </row>
    <row r="93" spans="2:21" ht="18">
      <c r="B93" s="18">
        <f t="shared" ref="B93:Q93" si="57">B40</f>
        <v>0.88786869560632597</v>
      </c>
      <c r="C93" s="18">
        <f t="shared" si="57"/>
        <v>-0.304706308820268</v>
      </c>
      <c r="D93" s="18">
        <f t="shared" si="57"/>
        <v>-0.198002140433991</v>
      </c>
      <c r="E93" s="18">
        <f t="shared" si="57"/>
        <v>-0.14131643359948101</v>
      </c>
      <c r="F93" s="18">
        <f t="shared" si="57"/>
        <v>-0.88786869560632597</v>
      </c>
      <c r="G93" s="18">
        <f t="shared" si="57"/>
        <v>0.304706308820268</v>
      </c>
      <c r="H93" s="18">
        <f t="shared" si="57"/>
        <v>0.198002140433991</v>
      </c>
      <c r="I93" s="18">
        <f t="shared" si="57"/>
        <v>0.14131643359948101</v>
      </c>
      <c r="J93" s="17">
        <f t="shared" si="57"/>
        <v>-0.42816464075692601</v>
      </c>
      <c r="K93" s="17">
        <f t="shared" si="57"/>
        <v>0.207990019837896</v>
      </c>
      <c r="L93" s="17">
        <f t="shared" si="57"/>
        <v>7.5061991141072995E-2</v>
      </c>
      <c r="M93" s="17">
        <f t="shared" si="57"/>
        <v>0.10436470556866501</v>
      </c>
      <c r="N93" s="27">
        <f t="shared" si="57"/>
        <v>0.42816464075692601</v>
      </c>
      <c r="O93" s="27">
        <f t="shared" si="57"/>
        <v>-0.207990019837896</v>
      </c>
      <c r="P93" s="27">
        <f t="shared" si="57"/>
        <v>-7.5061991141072995E-2</v>
      </c>
      <c r="Q93" s="27">
        <f t="shared" si="57"/>
        <v>-0.10436470556866501</v>
      </c>
      <c r="R93" s="44">
        <v>0</v>
      </c>
      <c r="S93" s="4" t="s">
        <v>3</v>
      </c>
      <c r="T93" s="45">
        <v>28</v>
      </c>
      <c r="U93" s="45"/>
    </row>
    <row r="94" spans="2:21" ht="18">
      <c r="B94" s="18">
        <f t="shared" ref="B94:Q94" si="58">B41</f>
        <v>-0.304706308820268</v>
      </c>
      <c r="C94" s="18">
        <f t="shared" si="58"/>
        <v>0.92006766339335899</v>
      </c>
      <c r="D94" s="18">
        <f t="shared" si="58"/>
        <v>-0.241686646923197</v>
      </c>
      <c r="E94" s="18">
        <f t="shared" si="58"/>
        <v>-0.15335329809392101</v>
      </c>
      <c r="F94" s="18">
        <f t="shared" si="58"/>
        <v>0.304706308820268</v>
      </c>
      <c r="G94" s="18">
        <f t="shared" si="58"/>
        <v>-0.92006766339335899</v>
      </c>
      <c r="H94" s="18">
        <f t="shared" si="58"/>
        <v>0.241686646923197</v>
      </c>
      <c r="I94" s="18">
        <f t="shared" si="58"/>
        <v>0.15335329809392101</v>
      </c>
      <c r="J94" s="17">
        <f t="shared" si="58"/>
        <v>0.207990019837896</v>
      </c>
      <c r="K94" s="17">
        <f t="shared" si="58"/>
        <v>-0.47889832823386502</v>
      </c>
      <c r="L94" s="17">
        <f t="shared" si="58"/>
        <v>0.12745526949509201</v>
      </c>
      <c r="M94" s="17">
        <f t="shared" si="58"/>
        <v>0.12424133134620299</v>
      </c>
      <c r="N94" s="27">
        <f t="shared" si="58"/>
        <v>-0.207990019837896</v>
      </c>
      <c r="O94" s="27">
        <f t="shared" si="58"/>
        <v>0.47889832823386502</v>
      </c>
      <c r="P94" s="27">
        <f t="shared" si="58"/>
        <v>-0.12745526949509201</v>
      </c>
      <c r="Q94" s="27">
        <f t="shared" si="58"/>
        <v>-0.12424133134620299</v>
      </c>
      <c r="R94" s="44">
        <v>0</v>
      </c>
      <c r="S94" s="4" t="s">
        <v>3</v>
      </c>
      <c r="T94" s="45">
        <v>29</v>
      </c>
      <c r="U94" s="45"/>
    </row>
    <row r="95" spans="2:21" ht="18">
      <c r="B95" s="18">
        <f t="shared" ref="B95:Q95" si="59">B42</f>
        <v>-0.198002140433991</v>
      </c>
      <c r="C95" s="18">
        <f t="shared" si="59"/>
        <v>-0.241686646923197</v>
      </c>
      <c r="D95" s="18">
        <f t="shared" si="59"/>
        <v>0.85698243365920501</v>
      </c>
      <c r="E95" s="18">
        <f t="shared" si="59"/>
        <v>-0.15769296865346799</v>
      </c>
      <c r="F95" s="18">
        <f t="shared" si="59"/>
        <v>0.198002140433991</v>
      </c>
      <c r="G95" s="18">
        <f t="shared" si="59"/>
        <v>0.241686646923197</v>
      </c>
      <c r="H95" s="18">
        <f t="shared" si="59"/>
        <v>-0.85698243365920501</v>
      </c>
      <c r="I95" s="18">
        <f t="shared" si="59"/>
        <v>0.15769296865346799</v>
      </c>
      <c r="J95" s="17">
        <f t="shared" si="59"/>
        <v>7.5061991141072995E-2</v>
      </c>
      <c r="K95" s="17">
        <f t="shared" si="59"/>
        <v>0.12745526949509201</v>
      </c>
      <c r="L95" s="17">
        <f t="shared" si="59"/>
        <v>-0.38475728818252902</v>
      </c>
      <c r="M95" s="17">
        <f t="shared" si="59"/>
        <v>0.133954375150584</v>
      </c>
      <c r="N95" s="27">
        <f t="shared" si="59"/>
        <v>-7.5061991141072995E-2</v>
      </c>
      <c r="O95" s="27">
        <f t="shared" si="59"/>
        <v>-0.12745526949509201</v>
      </c>
      <c r="P95" s="27">
        <f t="shared" si="59"/>
        <v>0.38475728818252902</v>
      </c>
      <c r="Q95" s="27">
        <f t="shared" si="59"/>
        <v>-0.133954375150584</v>
      </c>
      <c r="R95" s="44">
        <v>0</v>
      </c>
      <c r="S95" s="4" t="s">
        <v>3</v>
      </c>
      <c r="T95" s="45">
        <v>30</v>
      </c>
      <c r="U95" s="45"/>
    </row>
    <row r="96" spans="2:21" ht="18">
      <c r="B96" s="18">
        <f t="shared" ref="B96:Q96" si="60">B43</f>
        <v>-0.38516024635206703</v>
      </c>
      <c r="C96" s="18">
        <f t="shared" si="60"/>
        <v>-0.37367470764989397</v>
      </c>
      <c r="D96" s="18">
        <f t="shared" si="60"/>
        <v>-0.41729364630201704</v>
      </c>
      <c r="E96" s="18">
        <f t="shared" si="60"/>
        <v>0.45236270034687004</v>
      </c>
      <c r="F96" s="18">
        <f t="shared" si="60"/>
        <v>0.38516024635206703</v>
      </c>
      <c r="G96" s="18">
        <f t="shared" si="60"/>
        <v>0.37367470764989397</v>
      </c>
      <c r="H96" s="18">
        <f t="shared" si="60"/>
        <v>0.41729364630201704</v>
      </c>
      <c r="I96" s="18">
        <f t="shared" si="60"/>
        <v>-0.45236270034687004</v>
      </c>
      <c r="J96" s="17">
        <f t="shared" si="60"/>
        <v>0.14511262977795703</v>
      </c>
      <c r="K96" s="17">
        <f t="shared" si="60"/>
        <v>0.14345303890087702</v>
      </c>
      <c r="L96" s="17">
        <f t="shared" si="60"/>
        <v>0.18224002754636404</v>
      </c>
      <c r="M96" s="17">
        <f t="shared" si="60"/>
        <v>-0.36256041206545198</v>
      </c>
      <c r="N96" s="27">
        <f t="shared" si="60"/>
        <v>-0.14511262977795703</v>
      </c>
      <c r="O96" s="27">
        <f t="shared" si="60"/>
        <v>-0.14345303890087702</v>
      </c>
      <c r="P96" s="27">
        <f t="shared" si="60"/>
        <v>-0.18224002754636404</v>
      </c>
      <c r="Q96" s="28">
        <f t="shared" si="60"/>
        <v>0.16052425194767994</v>
      </c>
      <c r="R96" s="28">
        <f>S24/S25^2</f>
        <v>1.0809452868583236E-4</v>
      </c>
      <c r="S96" s="4" t="s">
        <v>3</v>
      </c>
      <c r="T96" s="45">
        <v>31</v>
      </c>
      <c r="U96" s="45"/>
    </row>
    <row r="97" spans="2:21" ht="18">
      <c r="B97" s="46">
        <f t="shared" ref="B97:Q97" si="61">B24</f>
        <v>-0.14131643359948101</v>
      </c>
      <c r="C97" s="46">
        <f t="shared" si="61"/>
        <v>-0.15335329809392101</v>
      </c>
      <c r="D97" s="46">
        <f t="shared" si="61"/>
        <v>-0.15769296865346799</v>
      </c>
      <c r="E97" s="46">
        <f t="shared" si="61"/>
        <v>0.62511962772732899</v>
      </c>
      <c r="F97" s="46">
        <f t="shared" si="61"/>
        <v>0.14131643359948101</v>
      </c>
      <c r="G97" s="46">
        <f t="shared" si="61"/>
        <v>0.15335329809392101</v>
      </c>
      <c r="H97" s="46">
        <f t="shared" si="61"/>
        <v>0.15769296865346799</v>
      </c>
      <c r="I97" s="46">
        <f t="shared" si="61"/>
        <v>-0.62511962772732899</v>
      </c>
      <c r="J97" s="46">
        <f t="shared" si="61"/>
        <v>0.10436470556866501</v>
      </c>
      <c r="K97" s="46">
        <f t="shared" si="61"/>
        <v>0.12424133134620299</v>
      </c>
      <c r="L97" s="46">
        <f t="shared" si="61"/>
        <v>0.133954375150584</v>
      </c>
      <c r="M97" s="46">
        <f t="shared" si="61"/>
        <v>-0.43039302171548499</v>
      </c>
      <c r="N97" s="46">
        <f t="shared" si="61"/>
        <v>-0.10436470556866501</v>
      </c>
      <c r="O97" s="46">
        <f t="shared" si="61"/>
        <v>-0.12424133134620299</v>
      </c>
      <c r="P97" s="46">
        <f t="shared" si="61"/>
        <v>-0.133954375150584</v>
      </c>
      <c r="Q97" s="46">
        <f t="shared" si="61"/>
        <v>0.43039302171548499</v>
      </c>
      <c r="R97" s="44">
        <v>0</v>
      </c>
      <c r="S97" s="4" t="s">
        <v>3</v>
      </c>
      <c r="T97" s="45">
        <v>32</v>
      </c>
      <c r="U97" s="45"/>
    </row>
    <row r="98" spans="2:21" ht="18"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7">
        <v>1</v>
      </c>
      <c r="S98" s="4" t="s">
        <v>2</v>
      </c>
      <c r="T98" s="45">
        <v>33</v>
      </c>
      <c r="U98" s="45"/>
    </row>
    <row r="103" spans="2:21">
      <c r="C103" s="48"/>
    </row>
    <row r="104" spans="2:21">
      <c r="C104" s="48"/>
    </row>
    <row r="105" spans="2:21">
      <c r="C105" s="48"/>
    </row>
    <row r="106" spans="2:21">
      <c r="C106" s="48"/>
    </row>
  </sheetData>
  <mergeCells count="2">
    <mergeCell ref="S7:U7"/>
    <mergeCell ref="V7:X7"/>
  </mergeCells>
  <hyperlinks>
    <hyperlink ref="A5" r:id="rId1"/>
  </hyperlinks>
  <pageMargins left="0.75" right="0.75" top="1" bottom="1" header="0.5" footer="0.5"/>
  <pageSetup orientation="portrait" horizontalDpi="4294967292" verticalDpi="4294967292"/>
  <drawing r:id="rId2"/>
  <legacyDrawing r:id="rId3"/>
  <oleObjects>
    <oleObject progId="Equation.3" shapeId="1025" r:id="rId4"/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APPROACH - UNCONSTRAINED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Oliveira</dc:creator>
  <cp:lastModifiedBy>VaioPC</cp:lastModifiedBy>
  <dcterms:created xsi:type="dcterms:W3CDTF">2019-07-14T18:20:04Z</dcterms:created>
  <dcterms:modified xsi:type="dcterms:W3CDTF">2019-07-15T22:40:40Z</dcterms:modified>
</cp:coreProperties>
</file>