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m.deoliveiradejes/Dropbox (Uniandes)/SCOPF/"/>
    </mc:Choice>
  </mc:AlternateContent>
  <xr:revisionPtr revIDLastSave="0" documentId="13_ncr:1_{02ED80F7-C850-EF49-9C56-0C0C9C472C05}" xr6:coauthVersionLast="46" xr6:coauthVersionMax="46" xr10:uidLastSave="{00000000-0000-0000-0000-000000000000}"/>
  <bookViews>
    <workbookView xWindow="42900" yWindow="3060" windowWidth="26420" windowHeight="18540" activeTab="2" xr2:uid="{00000000-000D-0000-FFFF-FFFF00000000}"/>
  </bookViews>
  <sheets>
    <sheet name="Database" sheetId="33" r:id="rId1"/>
    <sheet name="Sensitivity Report 2" sheetId="36" state="hidden" r:id="rId2"/>
    <sheet name="SCOPF" sheetId="21" r:id="rId3"/>
  </sheets>
  <definedNames>
    <definedName name="_B11" localSheetId="2">SCOPF!#REF!</definedName>
    <definedName name="_B11">#REF!</definedName>
    <definedName name="_B12" localSheetId="2">SCOPF!#REF!</definedName>
    <definedName name="_B12">#REF!</definedName>
    <definedName name="_B13" localSheetId="2">SCOPF!#REF!</definedName>
    <definedName name="_B13">#REF!</definedName>
    <definedName name="_B21" localSheetId="2">SCOPF!#REF!</definedName>
    <definedName name="_B21">#REF!</definedName>
    <definedName name="_B22" localSheetId="2">SCOPF!#REF!</definedName>
    <definedName name="_B22">#REF!</definedName>
    <definedName name="_B23" localSheetId="2">SCOPF!#REF!</definedName>
    <definedName name="_B23">#REF!</definedName>
    <definedName name="_B31" localSheetId="2">SCOPF!#REF!</definedName>
    <definedName name="_B31">#REF!</definedName>
    <definedName name="_B32" localSheetId="2">SCOPF!#REF!</definedName>
    <definedName name="_B32">#REF!</definedName>
    <definedName name="_B33" localSheetId="2">SCOPF!#REF!</definedName>
    <definedName name="_B33">#REF!</definedName>
    <definedName name="_G11" localSheetId="2">SCOPF!#REF!</definedName>
    <definedName name="_G11">#REF!</definedName>
    <definedName name="_G12" localSheetId="2">SCOPF!#REF!</definedName>
    <definedName name="_G12">#REF!</definedName>
    <definedName name="_G13" localSheetId="2">SCOPF!#REF!</definedName>
    <definedName name="_G13">#REF!</definedName>
    <definedName name="_G21" localSheetId="2">SCOPF!#REF!</definedName>
    <definedName name="_G21">#REF!</definedName>
    <definedName name="_G22" localSheetId="2">SCOPF!#REF!</definedName>
    <definedName name="_G22">#REF!</definedName>
    <definedName name="_G23" localSheetId="2">SCOPF!#REF!</definedName>
    <definedName name="_G23">#REF!</definedName>
    <definedName name="_G31" localSheetId="2">SCOPF!#REF!</definedName>
    <definedName name="_G31">#REF!</definedName>
    <definedName name="_G32" localSheetId="2">SCOPF!#REF!</definedName>
    <definedName name="_G32">#REF!</definedName>
    <definedName name="_G33" localSheetId="2">SCOPF!#REF!</definedName>
    <definedName name="_G33">#REF!</definedName>
    <definedName name="_PD1" localSheetId="2">SCOPF!#REF!</definedName>
    <definedName name="_PD1">#REF!</definedName>
    <definedName name="_PD2" localSheetId="2">SCOPF!#REF!</definedName>
    <definedName name="_PD2">#REF!</definedName>
    <definedName name="_PD3" localSheetId="2">SCOPF!#REF!</definedName>
    <definedName name="_PD3">#REF!</definedName>
    <definedName name="_PG1" localSheetId="2">SCOPF!#REF!</definedName>
    <definedName name="_PG1">#REF!</definedName>
    <definedName name="_PG2" localSheetId="2">SCOPF!#REF!</definedName>
    <definedName name="_PG2">#REF!</definedName>
    <definedName name="_PG3" localSheetId="2">SCOPF!#REF!</definedName>
    <definedName name="_PG3">#REF!</definedName>
    <definedName name="_QD1" localSheetId="2">SCOPF!#REF!</definedName>
    <definedName name="_QD1">#REF!</definedName>
    <definedName name="_QD2" localSheetId="2">SCOPF!#REF!</definedName>
    <definedName name="_QD2">#REF!</definedName>
    <definedName name="_QD3" localSheetId="2">SCOPF!#REF!</definedName>
    <definedName name="_QD3">#REF!</definedName>
    <definedName name="_QG1" localSheetId="2">SCOPF!#REF!</definedName>
    <definedName name="_QG1">#REF!</definedName>
    <definedName name="_QG2" localSheetId="2">SCOPF!#REF!</definedName>
    <definedName name="_QG2">#REF!</definedName>
    <definedName name="_QG3" localSheetId="2">SCOPF!#REF!</definedName>
    <definedName name="_QG3">#REF!</definedName>
    <definedName name="_T1" localSheetId="2">SCOPF!#REF!</definedName>
    <definedName name="_T1">#REF!</definedName>
    <definedName name="_T2" localSheetId="2">SCOPF!#REF!</definedName>
    <definedName name="_T2">#REF!</definedName>
    <definedName name="_T3" localSheetId="2">SCOPF!#REF!</definedName>
    <definedName name="_T3">#REF!</definedName>
    <definedName name="_V1" localSheetId="2">SCOPF!#REF!</definedName>
    <definedName name="_V1">#REF!</definedName>
    <definedName name="_V2" localSheetId="2">SCOPF!#REF!</definedName>
    <definedName name="_V2">#REF!</definedName>
    <definedName name="_V3" localSheetId="2">SCOPF!#REF!</definedName>
    <definedName name="_V3">#REF!</definedName>
    <definedName name="Sbase">SCOPF!$C$6</definedName>
    <definedName name="solver_adj" localSheetId="2" hidden="1">SCOPF!$C$15:$C$26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0" localSheetId="2" hidden="1">SCOPF!#REF!</definedName>
    <definedName name="solver_lhs1" localSheetId="2" hidden="1">SCOPF!$C$15:$C$22</definedName>
    <definedName name="solver_lhs2" localSheetId="2" hidden="1">SCOPF!$J$20:$J$24</definedName>
    <definedName name="solver_lhs3" localSheetId="2" hidden="1">SCOPF!$K$26:$K$28</definedName>
    <definedName name="solver_lhs4" localSheetId="2" hidden="1">SCOPF!$K$26:$K$28</definedName>
    <definedName name="solver_lhs5" localSheetId="2" hidden="1">SCOPF!$L$31:$L$36</definedName>
    <definedName name="solver_lhs6" localSheetId="2" hidden="1">SCOPF!$L$31:$L$36</definedName>
    <definedName name="solver_lhs7" localSheetId="2" hidden="1">SCOPF!#REF!</definedName>
    <definedName name="solver_lhs8" localSheetId="2" hidden="1">SCOPF!#REF!</definedName>
    <definedName name="solver_lin" localSheetId="2" hidden="1">2</definedName>
    <definedName name="solver_mip" localSheetId="2" hidden="1">2147483647</definedName>
    <definedName name="solver_mni" localSheetId="2" hidden="1">30</definedName>
    <definedName name="solver_mrt" localSheetId="2" hidden="1">0.0001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SCOPF!$M$15</definedName>
    <definedName name="solver_pre" localSheetId="2" hidden="1">0.000001</definedName>
    <definedName name="solver_rbv" localSheetId="2" hidden="1">2</definedName>
    <definedName name="solver_rel0" localSheetId="2" hidden="1">2</definedName>
    <definedName name="solver_rel1" localSheetId="2" hidden="1">3</definedName>
    <definedName name="solver_rel2" localSheetId="2" hidden="1">2</definedName>
    <definedName name="solver_rel3" localSheetId="2" hidden="1">1</definedName>
    <definedName name="solver_rel4" localSheetId="2" hidden="1">3</definedName>
    <definedName name="solver_rel5" localSheetId="2" hidden="1">1</definedName>
    <definedName name="solver_rel6" localSheetId="2" hidden="1">3</definedName>
    <definedName name="solver_rel7" localSheetId="2" hidden="1">1</definedName>
    <definedName name="solver_rel8" localSheetId="2" hidden="1">3</definedName>
    <definedName name="solver_rhs0" localSheetId="2" hidden="1">SCOPF!#REF!</definedName>
    <definedName name="solver_rhs1" localSheetId="2" hidden="1">0</definedName>
    <definedName name="solver_rhs2" localSheetId="2" hidden="1">SCOPF!$T$20:$T$24</definedName>
    <definedName name="solver_rhs3" localSheetId="2" hidden="1">SCOPF!$F$26:$F$28</definedName>
    <definedName name="solver_rhs4" localSheetId="2" hidden="1">SCOPF!$M$26:$M$28</definedName>
    <definedName name="solver_rhs5" localSheetId="2" hidden="1">SCOPF!$D$31:$D$36</definedName>
    <definedName name="solver_rhs6" localSheetId="2" hidden="1">SCOPF!$N$31:$N$36</definedName>
    <definedName name="solver_rhs7" localSheetId="2" hidden="1">SCOPF!#REF!</definedName>
    <definedName name="solver_rhs8" localSheetId="2" hidden="1">SCOPF!#REF!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1" i="21" l="1"/>
  <c r="N41" i="21"/>
  <c r="M42" i="21"/>
  <c r="N42" i="21"/>
  <c r="M43" i="21"/>
  <c r="N43" i="21"/>
  <c r="M44" i="21"/>
  <c r="N44" i="21"/>
  <c r="M45" i="21"/>
  <c r="N45" i="21"/>
  <c r="N40" i="21"/>
  <c r="M40" i="21"/>
  <c r="I20" i="21"/>
  <c r="I21" i="21"/>
  <c r="I22" i="21"/>
  <c r="I23" i="21"/>
  <c r="J20" i="21" a="1"/>
  <c r="J41" i="21"/>
  <c r="J42" i="21"/>
  <c r="J43" i="21"/>
  <c r="J20" i="21"/>
  <c r="J40" i="21"/>
  <c r="F41" i="21"/>
  <c r="G41" i="21"/>
  <c r="H41" i="21"/>
  <c r="I41" i="21"/>
  <c r="F42" i="21"/>
  <c r="G42" i="21"/>
  <c r="H42" i="21"/>
  <c r="I42" i="21"/>
  <c r="F43" i="21"/>
  <c r="G43" i="21"/>
  <c r="H43" i="21"/>
  <c r="I43" i="21"/>
  <c r="F44" i="21"/>
  <c r="G44" i="21"/>
  <c r="H44" i="21"/>
  <c r="I44" i="21"/>
  <c r="F45" i="21"/>
  <c r="G45" i="21"/>
  <c r="H45" i="21"/>
  <c r="I45" i="21"/>
  <c r="G40" i="21"/>
  <c r="H40" i="21"/>
  <c r="I40" i="21"/>
  <c r="F40" i="21"/>
  <c r="J44" i="21"/>
  <c r="L40" i="21" a="1"/>
  <c r="L40" i="21"/>
  <c r="T24" i="21"/>
  <c r="J24" i="21"/>
  <c r="J11" i="21"/>
  <c r="H27" i="21"/>
  <c r="I27" i="21"/>
  <c r="J27" i="21"/>
  <c r="K27" i="21"/>
  <c r="D32" i="21"/>
  <c r="D33" i="21"/>
  <c r="D34" i="21"/>
  <c r="D35" i="21"/>
  <c r="D36" i="21"/>
  <c r="D31" i="21"/>
  <c r="N32" i="21"/>
  <c r="N33" i="21"/>
  <c r="N34" i="21"/>
  <c r="N35" i="21"/>
  <c r="N36" i="21"/>
  <c r="N31" i="21"/>
  <c r="J31" i="21"/>
  <c r="J32" i="21"/>
  <c r="J33" i="21"/>
  <c r="J34" i="21"/>
  <c r="L31" i="21" a="1"/>
  <c r="L31" i="21"/>
  <c r="F32" i="21"/>
  <c r="G32" i="21"/>
  <c r="H32" i="21"/>
  <c r="I32" i="21"/>
  <c r="F33" i="21"/>
  <c r="G33" i="21"/>
  <c r="H33" i="21"/>
  <c r="I33" i="21"/>
  <c r="F34" i="21"/>
  <c r="G34" i="21"/>
  <c r="H34" i="21"/>
  <c r="I34" i="21"/>
  <c r="F35" i="21"/>
  <c r="G35" i="21"/>
  <c r="H35" i="21"/>
  <c r="I35" i="21"/>
  <c r="F36" i="21"/>
  <c r="G36" i="21"/>
  <c r="H36" i="21"/>
  <c r="I36" i="21"/>
  <c r="G31" i="21"/>
  <c r="H31" i="21"/>
  <c r="I31" i="21"/>
  <c r="F31" i="21"/>
  <c r="C6" i="21"/>
  <c r="F27" i="21"/>
  <c r="F28" i="21"/>
  <c r="F26" i="21"/>
  <c r="J8" i="21"/>
  <c r="J9" i="21"/>
  <c r="J10" i="21"/>
  <c r="J12" i="21"/>
  <c r="H28" i="21"/>
  <c r="I28" i="21"/>
  <c r="J28" i="21"/>
  <c r="K28" i="21"/>
  <c r="H26" i="21"/>
  <c r="I26" i="21"/>
  <c r="J26" i="21"/>
  <c r="K26" i="21"/>
  <c r="M27" i="21"/>
  <c r="M28" i="21"/>
  <c r="M26" i="21"/>
  <c r="L23" i="21"/>
  <c r="P23" i="21"/>
  <c r="R23" i="21"/>
  <c r="T23" i="21"/>
  <c r="L22" i="21"/>
  <c r="P22" i="21"/>
  <c r="R22" i="21"/>
  <c r="T22" i="21"/>
  <c r="L21" i="21"/>
  <c r="N21" i="21"/>
  <c r="T21" i="21"/>
  <c r="L20" i="21"/>
  <c r="N20" i="21"/>
  <c r="T20" i="21"/>
  <c r="E21" i="21"/>
  <c r="F21" i="21"/>
  <c r="G21" i="21"/>
  <c r="H21" i="21"/>
  <c r="E22" i="21"/>
  <c r="F22" i="21"/>
  <c r="G22" i="21"/>
  <c r="H22" i="21"/>
  <c r="E23" i="21"/>
  <c r="F23" i="21"/>
  <c r="G23" i="21"/>
  <c r="H23" i="21"/>
  <c r="F20" i="21"/>
  <c r="G20" i="21"/>
  <c r="H20" i="21"/>
  <c r="E20" i="21"/>
  <c r="J16" i="21"/>
  <c r="M16" i="21"/>
  <c r="J17" i="21"/>
  <c r="M17" i="21"/>
  <c r="J18" i="21"/>
  <c r="M18" i="21"/>
  <c r="P16" i="21"/>
  <c r="P17" i="21"/>
  <c r="I16" i="21"/>
  <c r="L16" i="21"/>
  <c r="I17" i="21"/>
  <c r="L17" i="21"/>
  <c r="I18" i="21"/>
  <c r="L18" i="21"/>
  <c r="O16" i="21"/>
  <c r="O17" i="21"/>
  <c r="M15" i="21"/>
  <c r="N9" i="21"/>
  <c r="N10" i="21"/>
  <c r="N11" i="21"/>
  <c r="N12" i="21"/>
  <c r="N13" i="21"/>
  <c r="N8" i="21"/>
  <c r="M9" i="21"/>
  <c r="M10" i="21"/>
  <c r="M11" i="21"/>
  <c r="M12" i="21"/>
  <c r="M13" i="21"/>
  <c r="M8" i="21"/>
  <c r="F8" i="21"/>
  <c r="G8" i="21"/>
  <c r="H8" i="21"/>
  <c r="I8" i="21"/>
  <c r="F9" i="21"/>
  <c r="G9" i="21"/>
  <c r="H9" i="21"/>
  <c r="I9" i="21"/>
  <c r="F10" i="21"/>
  <c r="G10" i="21"/>
  <c r="H10" i="21"/>
  <c r="I10" i="21"/>
  <c r="F11" i="21"/>
  <c r="G11" i="21"/>
  <c r="H11" i="21"/>
  <c r="I11" i="21"/>
  <c r="F12" i="21"/>
  <c r="G12" i="21"/>
  <c r="H12" i="21"/>
  <c r="I12" i="21"/>
  <c r="F13" i="21"/>
  <c r="G13" i="21"/>
  <c r="H13" i="21"/>
  <c r="I13" i="21"/>
  <c r="L8" i="21" a="1"/>
  <c r="L8" i="21"/>
  <c r="E13" i="33"/>
  <c r="M18" i="33"/>
  <c r="G26" i="36"/>
  <c r="G21" i="36"/>
  <c r="G22" i="36"/>
  <c r="G23" i="36"/>
  <c r="G24" i="36"/>
  <c r="G25" i="36"/>
  <c r="G20" i="36"/>
  <c r="L45" i="21"/>
  <c r="L44" i="21"/>
  <c r="L43" i="21"/>
  <c r="L42" i="21"/>
  <c r="L41" i="21"/>
  <c r="L36" i="21"/>
  <c r="L35" i="21"/>
  <c r="L34" i="21"/>
  <c r="L33" i="21"/>
  <c r="L32" i="21"/>
  <c r="J23" i="21"/>
  <c r="J22" i="21"/>
  <c r="J21" i="21"/>
  <c r="L13" i="21"/>
  <c r="L12" i="21"/>
  <c r="L11" i="21"/>
  <c r="L10" i="21"/>
  <c r="L9" i="2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<sst xmlns="http://schemas.openxmlformats.org/spreadsheetml/2006/main" count="174" uniqueCount="124">
  <si>
    <t>Sbase</t>
  </si>
  <si>
    <t>MVA</t>
  </si>
  <si>
    <t>PG3=</t>
  </si>
  <si>
    <t>QG3=</t>
  </si>
  <si>
    <t>PD1=</t>
  </si>
  <si>
    <t>PD2=</t>
  </si>
  <si>
    <t>PD3=</t>
  </si>
  <si>
    <t>QD1=</t>
  </si>
  <si>
    <t>QD2=</t>
  </si>
  <si>
    <t>QD3=</t>
  </si>
  <si>
    <t>v1=</t>
  </si>
  <si>
    <t>theta1=</t>
  </si>
  <si>
    <t>v2=</t>
  </si>
  <si>
    <t>Operación Económica de Sistemas de Potencia</t>
  </si>
  <si>
    <t xml:space="preserve">Database tomada de </t>
  </si>
  <si>
    <t>Generation data</t>
  </si>
  <si>
    <t>Unit</t>
  </si>
  <si>
    <r>
      <t>P</t>
    </r>
    <r>
      <rPr>
        <vertAlign val="subscript"/>
        <sz val="12"/>
        <color theme="1"/>
        <rFont val="Calibri (Body)"/>
      </rPr>
      <t>Gmin</t>
    </r>
  </si>
  <si>
    <r>
      <t>P</t>
    </r>
    <r>
      <rPr>
        <vertAlign val="subscript"/>
        <sz val="12"/>
        <color theme="1"/>
        <rFont val="Calibri (Body)"/>
      </rPr>
      <t>Gmax</t>
    </r>
  </si>
  <si>
    <t>$/MWh</t>
  </si>
  <si>
    <t>MW</t>
  </si>
  <si>
    <t>Demand data</t>
  </si>
  <si>
    <t>Control</t>
  </si>
  <si>
    <t>Microsoft Excel 16.0 Sensitivity Report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</si>
  <si>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</si>
  <si>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</si>
  <si>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</si>
  <si>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</si>
  <si>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</si>
  <si>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</si>
  <si>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</si>
  <si>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</si>
  <si>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</si>
  <si>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</si>
  <si>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$D$10</t>
  </si>
  <si>
    <t>_V3</t>
  </si>
  <si>
    <t>$D$11</t>
  </si>
  <si>
    <t>_T2</t>
  </si>
  <si>
    <t>$D$12</t>
  </si>
  <si>
    <t>_T3</t>
  </si>
  <si>
    <t>$D$13</t>
  </si>
  <si>
    <t>_PG1</t>
  </si>
  <si>
    <t>$D$14</t>
  </si>
  <si>
    <t>_PG2</t>
  </si>
  <si>
    <t>$D$15</t>
  </si>
  <si>
    <t>_QG1</t>
  </si>
  <si>
    <t>$D$16</t>
  </si>
  <si>
    <t>_QG2</t>
  </si>
  <si>
    <t>$C$29</t>
  </si>
  <si>
    <t>P1=PG1-PD1=0 -&gt; b =$/MWh2</t>
  </si>
  <si>
    <t>$C$30</t>
  </si>
  <si>
    <t>P2=PG2-PD2=0 -&gt; b =$/MWh2</t>
  </si>
  <si>
    <t>$C$31</t>
  </si>
  <si>
    <t>P3=PG3-PD3=0 -&gt; b =$/MWh2</t>
  </si>
  <si>
    <t>$C$32</t>
  </si>
  <si>
    <t>Q1=QG1-QD1=0 -&gt; b =$/MWh2</t>
  </si>
  <si>
    <t>$C$33</t>
  </si>
  <si>
    <t>Q2=QG2-QD2=0 -&gt; b =$/MWh2</t>
  </si>
  <si>
    <t>$C$34</t>
  </si>
  <si>
    <t>Q3=QG3-QD3=0 -&gt; b =$/MWh2</t>
  </si>
  <si>
    <t>Mvar</t>
  </si>
  <si>
    <t>Worksheet: [Despacho_Economico_Basico_RedCongest.xlsx]DE Básico + Red</t>
  </si>
  <si>
    <t>$H$46</t>
  </si>
  <si>
    <t>Report Created: 30/03/2021 9:43:22 a. m.</t>
  </si>
  <si>
    <r>
      <t>Q</t>
    </r>
    <r>
      <rPr>
        <vertAlign val="subscript"/>
        <sz val="12"/>
        <color theme="1"/>
        <rFont val="Calibri (Body)"/>
      </rPr>
      <t>Gmin</t>
    </r>
  </si>
  <si>
    <r>
      <t>Q</t>
    </r>
    <r>
      <rPr>
        <vertAlign val="subscript"/>
        <sz val="12"/>
        <color theme="1"/>
        <rFont val="Calibri (Body)"/>
      </rPr>
      <t>Gmax</t>
    </r>
  </si>
  <si>
    <t>Ejemplo 1: SYSTEM STATES</t>
  </si>
  <si>
    <t>Caso de Estudio 4</t>
  </si>
  <si>
    <t>Cls</t>
  </si>
  <si>
    <r>
      <t>C</t>
    </r>
    <r>
      <rPr>
        <vertAlign val="subscript"/>
        <sz val="11"/>
        <color theme="1"/>
        <rFont val="Calibri"/>
        <family val="2"/>
        <scheme val="minor"/>
      </rPr>
      <t>u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</si>
  <si>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</si>
  <si>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G3+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</si>
  <si>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G4+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</si>
  <si>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G5+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</si>
  <si>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G3-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</si>
  <si>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G4-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</si>
  <si>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G5-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</si>
  <si>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D1-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</si>
  <si>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D2-</t>
    </r>
  </si>
  <si>
    <r>
      <t>P</t>
    </r>
    <r>
      <rPr>
        <vertAlign val="subscript"/>
        <sz val="11"/>
        <color theme="1"/>
        <rFont val="Calibri"/>
        <family val="2"/>
        <scheme val="minor"/>
      </rPr>
      <t>D1</t>
    </r>
  </si>
  <si>
    <r>
      <t>P</t>
    </r>
    <r>
      <rPr>
        <vertAlign val="subscript"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/>
    </r>
  </si>
  <si>
    <r>
      <t>Q</t>
    </r>
    <r>
      <rPr>
        <vertAlign val="subscript"/>
        <sz val="11"/>
        <color theme="1"/>
        <rFont val="Calibri"/>
        <family val="2"/>
        <scheme val="minor"/>
      </rPr>
      <t>D1</t>
    </r>
  </si>
  <si>
    <r>
      <t>Q</t>
    </r>
    <r>
      <rPr>
        <vertAlign val="subscript"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/>
    </r>
  </si>
  <si>
    <t>From</t>
  </si>
  <si>
    <t>To</t>
  </si>
  <si>
    <t>ID</t>
  </si>
  <si>
    <t>r</t>
  </si>
  <si>
    <t>x</t>
  </si>
  <si>
    <t>Bcap</t>
  </si>
  <si>
    <t>Pmax</t>
  </si>
  <si>
    <t>A=</t>
  </si>
  <si>
    <t>B=</t>
  </si>
  <si>
    <t>X</t>
  </si>
  <si>
    <t>Sf=</t>
  </si>
  <si>
    <r>
      <t>P</t>
    </r>
    <r>
      <rPr>
        <vertAlign val="subscript"/>
        <sz val="12"/>
        <color theme="1"/>
        <rFont val="Calibri (Body)"/>
      </rPr>
      <t xml:space="preserve">G </t>
    </r>
  </si>
  <si>
    <t>=</t>
  </si>
  <si>
    <t>Pflow</t>
  </si>
  <si>
    <t>L12</t>
  </si>
  <si>
    <t>L13</t>
  </si>
  <si>
    <t>L14</t>
  </si>
  <si>
    <t>Line Data (pu)</t>
  </si>
  <si>
    <t>L25</t>
  </si>
  <si>
    <t>L34</t>
  </si>
  <si>
    <t>L45</t>
  </si>
  <si>
    <t>Pinj</t>
  </si>
  <si>
    <t>Operacion en Emergencia</t>
  </si>
  <si>
    <t>Limite de capacidad violado</t>
  </si>
  <si>
    <t>A Pinj = Pflow</t>
  </si>
  <si>
    <t>+</t>
  </si>
  <si>
    <t>minimizar el costo total de los desvios =</t>
  </si>
  <si>
    <t>Redespacho: Encuentre las variaciones:</t>
  </si>
  <si>
    <t>q1</t>
  </si>
  <si>
    <t>q2</t>
  </si>
  <si>
    <t>q3</t>
  </si>
  <si>
    <t>q4</t>
  </si>
  <si>
    <t>-</t>
  </si>
  <si>
    <t>sujeto al equilibrio de potencia:</t>
  </si>
  <si>
    <t>sujeto limites de generación</t>
  </si>
  <si>
    <t>&gt;</t>
  </si>
  <si>
    <t>sujeto limites de transporte</t>
  </si>
  <si>
    <t>S=</t>
  </si>
  <si>
    <t>Limite de capacidad ya no está violado</t>
  </si>
  <si>
    <t>Operacion Normal</t>
  </si>
  <si>
    <t>Ejemplo 2: Flujo de Potencia Optima de Seguridad (Redespacho + Bote de Carga)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</si>
</sst>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9" formatCode="0.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1"/>
      <color rgb="FF0070C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4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164" fontId="1" fillId="4" borderId="0" xfId="0" applyNumberFormat="1" applyFont="1" applyFill="1" applyBorder="1" applyAlignment="1">
      <alignment horizontal="left"/>
    </xf>
    <xf numFmtId="164" fontId="0" fillId="4" borderId="0" xfId="0" applyNumberFormat="1" applyFill="1" applyBorder="1" applyAlignment="1">
      <alignment horizontal="left"/>
    </xf>
    <xf numFmtId="0" fontId="2" fillId="2" borderId="0" xfId="0" applyFont="1" applyFill="1"/>
    <xf numFmtId="0" fontId="0" fillId="0" borderId="5" xfId="0" applyFill="1" applyBorder="1" applyAlignment="1"/>
    <xf numFmtId="0" fontId="0" fillId="0" borderId="6" xfId="0" applyFill="1" applyBorder="1" applyAlignment="1"/>
    <xf numFmtId="0" fontId="1" fillId="2" borderId="0" xfId="0" applyFont="1" applyFill="1"/>
    <xf numFmtId="0" fontId="0" fillId="5" borderId="0" xfId="0" applyFill="1"/>
    <xf numFmtId="0" fontId="11" fillId="0" borderId="3" xfId="0" applyFont="1" applyFill="1" applyBorder="1" applyAlignment="1">
      <alignment horizontal="center"/>
    </xf>
    <xf numFmtId="0" fontId="11" fillId="0" borderId="4" xfId="0" applyFont="1" applyFill="1" applyBorder="1" applyAlignment="1">
      <alignment horizontal="center"/>
    </xf>
    <xf numFmtId="0" fontId="13" fillId="6" borderId="0" xfId="0" applyFont="1" applyFill="1"/>
    <xf numFmtId="2" fontId="0" fillId="0" borderId="5" xfId="0" applyNumberFormat="1" applyFill="1" applyBorder="1" applyAlignment="1"/>
    <xf numFmtId="2" fontId="0" fillId="0" borderId="0" xfId="0" applyNumberFormat="1"/>
    <xf numFmtId="2" fontId="0" fillId="0" borderId="6" xfId="0" applyNumberFormat="1" applyFill="1" applyBorder="1" applyAlignment="1"/>
    <xf numFmtId="0" fontId="1" fillId="2" borderId="0" xfId="0" applyFont="1" applyFill="1" applyAlignment="1">
      <alignment horizontal="center"/>
    </xf>
    <xf numFmtId="0" fontId="12" fillId="2" borderId="0" xfId="0" applyFont="1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/>
    <xf numFmtId="0" fontId="0" fillId="11" borderId="0" xfId="0" applyFill="1"/>
    <xf numFmtId="0" fontId="9" fillId="2" borderId="0" xfId="0" applyFont="1" applyFill="1"/>
    <xf numFmtId="0" fontId="0" fillId="13" borderId="0" xfId="0" applyFill="1"/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5" fontId="0" fillId="12" borderId="0" xfId="0" applyNumberFormat="1" applyFill="1"/>
    <xf numFmtId="0" fontId="1" fillId="4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9" fontId="0" fillId="10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184638</xdr:colOff>
      <xdr:row>0</xdr:row>
      <xdr:rowOff>22218</xdr:rowOff>
    </xdr:from>
    <xdr:to>
      <xdr:col>2</xdr:col>
      <xdr:colOff>644769</xdr:colOff>
      <xdr:row>5</xdr:row>
      <xdr:rowOff>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F3E115-E927-C542-974D-EF2D0599F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638" y="22218"/>
          <a:ext cx="2111131" cy="86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171824</xdr:colOff>
      <xdr:row>0</xdr:row>
      <xdr:rowOff>0</xdr:rowOff>
    </xdr:from>
    <xdr:to>
      <xdr:col>3</xdr:col>
      <xdr:colOff>287589</xdr:colOff>
      <xdr:row>5</xdr:row>
      <xdr:rowOff>2883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2B57BDF-1008-2C4A-9C3D-93CBD1D01F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824" y="0"/>
          <a:ext cx="2112280" cy="928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E0DC-F611-534C-B29D-27F4B7B8E407}">
  <dimension ref="A1:M88"/>
  <sheetViews>
    <sheetView topLeftCell="A34" zoomScale="150" zoomScaleNormal="150" workbookViewId="0">
      <selection activeCell="C57" sqref="C57:F62"/>
    </sheetView>
  </sheetViews>
  <sheetFormatPr baseColWidth="10" defaultColWidth="11.5" defaultRowHeight="15" x14ac:dyDescent="0.2"/>
  <sheetData>
    <row r="1" spans="1:13" s="2" customFormat="1" x14ac:dyDescent="0.2"/>
    <row r="2" spans="1:13" s="2" customFormat="1" ht="19" x14ac:dyDescent="0.25">
      <c r="E2" s="4" t="s">
        <v>13</v>
      </c>
    </row>
    <row r="3" spans="1:13" s="2" customFormat="1" ht="19" x14ac:dyDescent="0.25">
      <c r="E3" s="5" t="s">
        <v>66</v>
      </c>
    </row>
    <row r="4" spans="1:13" s="2" customFormat="1" x14ac:dyDescent="0.2"/>
    <row r="5" spans="1:13" s="6" customFormat="1" ht="5" customHeight="1" x14ac:dyDescent="0.2"/>
    <row r="6" spans="1:13" s="2" customFormat="1" x14ac:dyDescent="0.2"/>
    <row r="7" spans="1:13" s="2" customFormat="1" ht="14.25" customHeight="1" x14ac:dyDescent="0.2">
      <c r="A7" s="2" t="s">
        <v>14</v>
      </c>
      <c r="C7" t="s">
        <v>67</v>
      </c>
    </row>
    <row r="8" spans="1:13" s="2" customFormat="1" ht="14.25" customHeight="1" x14ac:dyDescent="0.2"/>
    <row r="9" spans="1:13" s="2" customFormat="1" ht="14.25" customHeight="1" x14ac:dyDescent="0.2">
      <c r="B9" s="2" t="s">
        <v>15</v>
      </c>
      <c r="D9" s="1" t="s">
        <v>0</v>
      </c>
      <c r="E9" s="1">
        <v>100</v>
      </c>
      <c r="F9" s="1" t="s">
        <v>1</v>
      </c>
    </row>
    <row r="10" spans="1:13" s="2" customFormat="1" ht="14.25" customHeight="1" x14ac:dyDescent="0.2">
      <c r="B10" s="7"/>
      <c r="C10" s="7"/>
      <c r="D10" s="7"/>
      <c r="E10" s="7"/>
    </row>
    <row r="11" spans="1:13" s="2" customFormat="1" ht="14.25" customHeight="1" x14ac:dyDescent="0.25">
      <c r="B11" s="8" t="s">
        <v>16</v>
      </c>
      <c r="C11" s="8" t="s">
        <v>69</v>
      </c>
      <c r="D11" s="8" t="s">
        <v>70</v>
      </c>
      <c r="E11" s="8" t="s">
        <v>94</v>
      </c>
      <c r="F11" s="8" t="s">
        <v>17</v>
      </c>
      <c r="G11" s="8" t="s">
        <v>18</v>
      </c>
      <c r="H11" s="8" t="s">
        <v>64</v>
      </c>
      <c r="I11" s="8" t="s">
        <v>65</v>
      </c>
      <c r="L11" s="39" t="s">
        <v>22</v>
      </c>
      <c r="M11" s="39"/>
    </row>
    <row r="12" spans="1:13" s="2" customFormat="1" ht="14.25" customHeight="1" x14ac:dyDescent="0.2">
      <c r="B12" s="9"/>
      <c r="C12" s="8" t="s">
        <v>19</v>
      </c>
      <c r="D12" s="8" t="s">
        <v>19</v>
      </c>
      <c r="E12" s="8" t="s">
        <v>20</v>
      </c>
      <c r="F12" s="8" t="s">
        <v>20</v>
      </c>
      <c r="G12" s="8" t="s">
        <v>20</v>
      </c>
      <c r="H12" s="8" t="s">
        <v>20</v>
      </c>
      <c r="I12" s="8" t="s">
        <v>20</v>
      </c>
      <c r="L12" s="11" t="s">
        <v>11</v>
      </c>
      <c r="M12" s="12">
        <v>0</v>
      </c>
    </row>
    <row r="13" spans="1:13" s="2" customFormat="1" ht="14.25" customHeight="1" x14ac:dyDescent="0.2">
      <c r="B13" s="7">
        <v>3</v>
      </c>
      <c r="C13" s="7">
        <v>1000</v>
      </c>
      <c r="D13" s="7">
        <v>1000</v>
      </c>
      <c r="E13" s="7">
        <f>1300</f>
        <v>1300</v>
      </c>
      <c r="F13" s="7">
        <v>250</v>
      </c>
      <c r="G13" s="7">
        <v>1500</v>
      </c>
      <c r="H13" s="7">
        <v>-750</v>
      </c>
      <c r="I13" s="7">
        <v>750</v>
      </c>
      <c r="L13" s="11" t="s">
        <v>10</v>
      </c>
      <c r="M13" s="12">
        <v>1</v>
      </c>
    </row>
    <row r="14" spans="1:13" s="2" customFormat="1" ht="14.25" customHeight="1" x14ac:dyDescent="0.2">
      <c r="B14" s="7">
        <v>4</v>
      </c>
      <c r="C14" s="7">
        <v>1000</v>
      </c>
      <c r="D14" s="7">
        <v>1000</v>
      </c>
      <c r="E14" s="7">
        <v>1250</v>
      </c>
      <c r="F14" s="7">
        <v>250</v>
      </c>
      <c r="G14" s="7">
        <v>1500</v>
      </c>
      <c r="H14" s="7">
        <v>-750</v>
      </c>
      <c r="I14" s="7">
        <v>750</v>
      </c>
      <c r="L14" s="11"/>
      <c r="M14" s="12"/>
    </row>
    <row r="15" spans="1:13" s="2" customFormat="1" ht="14.25" customHeight="1" x14ac:dyDescent="0.2">
      <c r="B15" s="10">
        <v>5</v>
      </c>
      <c r="C15" s="10">
        <v>2000</v>
      </c>
      <c r="D15" s="10">
        <v>2000</v>
      </c>
      <c r="E15" s="10"/>
      <c r="F15" s="10">
        <v>250</v>
      </c>
      <c r="G15" s="10">
        <v>1000</v>
      </c>
      <c r="H15" s="10">
        <v>-500</v>
      </c>
      <c r="I15" s="10">
        <v>500</v>
      </c>
      <c r="L15" s="11" t="s">
        <v>12</v>
      </c>
      <c r="M15" s="13">
        <v>1</v>
      </c>
    </row>
    <row r="16" spans="1:13" s="2" customFormat="1" ht="14.25" customHeight="1" x14ac:dyDescent="0.2">
      <c r="L16" s="11" t="s">
        <v>4</v>
      </c>
      <c r="M16" s="13">
        <v>0</v>
      </c>
    </row>
    <row r="17" spans="1:13" s="2" customFormat="1" ht="14.25" customHeight="1" x14ac:dyDescent="0.2">
      <c r="B17" s="2" t="s">
        <v>21</v>
      </c>
      <c r="L17" s="11" t="s">
        <v>5</v>
      </c>
      <c r="M17" s="12">
        <v>0</v>
      </c>
    </row>
    <row r="18" spans="1:13" s="2" customFormat="1" ht="14.25" customHeight="1" x14ac:dyDescent="0.2">
      <c r="L18" s="11" t="s">
        <v>6</v>
      </c>
      <c r="M18" s="12">
        <f>C19</f>
        <v>2500</v>
      </c>
    </row>
    <row r="19" spans="1:13" s="2" customFormat="1" ht="14.25" customHeight="1" x14ac:dyDescent="0.25">
      <c r="B19" s="2" t="s">
        <v>79</v>
      </c>
      <c r="C19" s="2">
        <v>2500</v>
      </c>
      <c r="D19" s="2" t="s">
        <v>20</v>
      </c>
      <c r="L19" s="11" t="s">
        <v>7</v>
      </c>
      <c r="M19" s="13">
        <v>0</v>
      </c>
    </row>
    <row r="20" spans="1:13" s="2" customFormat="1" ht="14.25" customHeight="1" x14ac:dyDescent="0.25">
      <c r="B20" s="2" t="s">
        <v>80</v>
      </c>
      <c r="C20" s="2">
        <v>300</v>
      </c>
      <c r="D20" s="2" t="s">
        <v>20</v>
      </c>
      <c r="L20" s="11" t="s">
        <v>8</v>
      </c>
      <c r="M20" s="13">
        <v>0</v>
      </c>
    </row>
    <row r="21" spans="1:13" s="2" customFormat="1" ht="14.25" customHeight="1" x14ac:dyDescent="0.25">
      <c r="B21" s="2" t="s">
        <v>81</v>
      </c>
      <c r="C21" s="2">
        <v>750</v>
      </c>
      <c r="D21" s="2" t="s">
        <v>60</v>
      </c>
      <c r="L21" s="11" t="s">
        <v>9</v>
      </c>
      <c r="M21" s="13">
        <v>0</v>
      </c>
    </row>
    <row r="22" spans="1:13" s="2" customFormat="1" ht="14.25" customHeight="1" x14ac:dyDescent="0.25">
      <c r="B22" s="2" t="s">
        <v>82</v>
      </c>
      <c r="C22" s="2">
        <v>100</v>
      </c>
      <c r="D22" s="2" t="s">
        <v>60</v>
      </c>
      <c r="E22" s="2" t="s">
        <v>68</v>
      </c>
      <c r="F22" s="2">
        <v>10000</v>
      </c>
      <c r="G22" s="2" t="s">
        <v>19</v>
      </c>
      <c r="L22" s="11" t="s">
        <v>2</v>
      </c>
      <c r="M22" s="13">
        <v>0</v>
      </c>
    </row>
    <row r="23" spans="1:13" s="2" customFormat="1" ht="14.25" customHeight="1" x14ac:dyDescent="0.2">
      <c r="L23" s="11" t="s">
        <v>3</v>
      </c>
      <c r="M23" s="13">
        <v>0</v>
      </c>
    </row>
    <row r="24" spans="1:13" s="2" customFormat="1" ht="14.25" customHeight="1" x14ac:dyDescent="0.2">
      <c r="B24" s="2" t="s">
        <v>100</v>
      </c>
    </row>
    <row r="25" spans="1:13" s="2" customFormat="1" x14ac:dyDescent="0.2">
      <c r="A25" s="7"/>
      <c r="B25" s="7" t="s">
        <v>83</v>
      </c>
      <c r="C25" s="7" t="s">
        <v>84</v>
      </c>
      <c r="D25" s="7" t="s">
        <v>85</v>
      </c>
      <c r="E25" s="7" t="s">
        <v>86</v>
      </c>
      <c r="F25" s="7" t="s">
        <v>87</v>
      </c>
      <c r="G25" s="7" t="s">
        <v>88</v>
      </c>
      <c r="H25" s="7" t="s">
        <v>89</v>
      </c>
    </row>
    <row r="26" spans="1:13" s="2" customFormat="1" x14ac:dyDescent="0.2">
      <c r="B26" s="7">
        <v>1</v>
      </c>
      <c r="C26" s="7">
        <v>2</v>
      </c>
      <c r="D26" s="7" t="s">
        <v>97</v>
      </c>
      <c r="E26" s="7">
        <v>2E-3</v>
      </c>
      <c r="F26" s="7">
        <v>0.01</v>
      </c>
      <c r="G26" s="7">
        <v>2E-3</v>
      </c>
      <c r="H26" s="7">
        <v>10</v>
      </c>
    </row>
    <row r="27" spans="1:13" s="2" customFormat="1" x14ac:dyDescent="0.2">
      <c r="B27" s="7">
        <v>1</v>
      </c>
      <c r="C27" s="7">
        <v>3</v>
      </c>
      <c r="D27" s="7" t="s">
        <v>98</v>
      </c>
      <c r="E27" s="7">
        <v>4.0000000000000001E-3</v>
      </c>
      <c r="F27" s="7">
        <v>0.02</v>
      </c>
      <c r="G27" s="7">
        <v>4.0000000000000001E-3</v>
      </c>
      <c r="H27" s="7">
        <v>10</v>
      </c>
    </row>
    <row r="28" spans="1:13" s="2" customFormat="1" x14ac:dyDescent="0.2">
      <c r="B28" s="7">
        <v>1</v>
      </c>
      <c r="C28" s="7">
        <v>4</v>
      </c>
      <c r="D28" s="7" t="s">
        <v>99</v>
      </c>
      <c r="E28" s="7">
        <v>2E-3</v>
      </c>
      <c r="F28" s="7">
        <v>0.01</v>
      </c>
      <c r="G28" s="7">
        <v>2E-3</v>
      </c>
      <c r="H28" s="7">
        <v>10</v>
      </c>
    </row>
    <row r="29" spans="1:13" s="2" customFormat="1" x14ac:dyDescent="0.2">
      <c r="B29" s="7">
        <v>2</v>
      </c>
      <c r="C29" s="7">
        <v>5</v>
      </c>
      <c r="D29" s="7" t="s">
        <v>101</v>
      </c>
      <c r="E29" s="7">
        <v>4.0000000000000001E-3</v>
      </c>
      <c r="F29" s="7">
        <v>0.02</v>
      </c>
      <c r="G29" s="7">
        <v>4.0000000000000001E-3</v>
      </c>
      <c r="H29" s="7">
        <v>10</v>
      </c>
    </row>
    <row r="30" spans="1:13" s="2" customFormat="1" x14ac:dyDescent="0.2">
      <c r="B30" s="7">
        <v>3</v>
      </c>
      <c r="C30" s="7">
        <v>4</v>
      </c>
      <c r="D30" s="7" t="s">
        <v>102</v>
      </c>
      <c r="E30" s="7">
        <v>4.0000000000000001E-3</v>
      </c>
      <c r="F30" s="7">
        <v>0.02</v>
      </c>
      <c r="G30" s="7">
        <v>4.0000000000000001E-3</v>
      </c>
      <c r="H30" s="7">
        <v>10</v>
      </c>
    </row>
    <row r="31" spans="1:13" s="2" customFormat="1" x14ac:dyDescent="0.2">
      <c r="B31" s="7">
        <v>4</v>
      </c>
      <c r="C31" s="7">
        <v>5</v>
      </c>
      <c r="D31" s="7" t="s">
        <v>103</v>
      </c>
      <c r="E31" s="7">
        <v>4.0000000000000001E-3</v>
      </c>
      <c r="F31" s="7">
        <v>0.02</v>
      </c>
      <c r="G31" s="7">
        <v>4.0000000000000001E-3</v>
      </c>
      <c r="H31" s="7">
        <v>10</v>
      </c>
    </row>
    <row r="32" spans="1:1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s="2"/>
      <c r="B33" s="17" t="s">
        <v>90</v>
      </c>
      <c r="C33" s="28">
        <v>1</v>
      </c>
      <c r="D33" s="28">
        <v>1</v>
      </c>
      <c r="E33" s="28">
        <v>1</v>
      </c>
      <c r="F33" s="28">
        <v>0</v>
      </c>
      <c r="G33" s="28">
        <v>0</v>
      </c>
      <c r="H33" s="28">
        <v>0</v>
      </c>
      <c r="I33" s="2"/>
      <c r="J33" s="2"/>
    </row>
    <row r="34" spans="1:10" x14ac:dyDescent="0.2">
      <c r="A34" s="2"/>
      <c r="B34" s="17"/>
      <c r="C34" s="28">
        <v>-1</v>
      </c>
      <c r="D34" s="28">
        <v>0</v>
      </c>
      <c r="E34" s="28">
        <v>0</v>
      </c>
      <c r="F34" s="28">
        <v>1</v>
      </c>
      <c r="G34" s="28">
        <v>0</v>
      </c>
      <c r="H34" s="28">
        <v>0</v>
      </c>
      <c r="I34" s="2"/>
      <c r="J34" s="2"/>
    </row>
    <row r="35" spans="1:10" x14ac:dyDescent="0.2">
      <c r="A35" s="2"/>
      <c r="B35" s="17"/>
      <c r="C35" s="28">
        <v>0</v>
      </c>
      <c r="D35" s="28">
        <v>-1</v>
      </c>
      <c r="E35" s="28">
        <v>0</v>
      </c>
      <c r="F35" s="28">
        <v>0</v>
      </c>
      <c r="G35" s="28">
        <v>1</v>
      </c>
      <c r="H35" s="28">
        <v>0</v>
      </c>
      <c r="I35" s="2"/>
      <c r="J35" s="2"/>
    </row>
    <row r="36" spans="1:10" x14ac:dyDescent="0.2">
      <c r="A36" s="2"/>
      <c r="B36" s="17"/>
      <c r="C36" s="28">
        <v>0</v>
      </c>
      <c r="D36" s="28">
        <v>0</v>
      </c>
      <c r="E36" s="28">
        <v>-1</v>
      </c>
      <c r="F36" s="28">
        <v>0</v>
      </c>
      <c r="G36" s="28">
        <v>-1</v>
      </c>
      <c r="H36" s="28">
        <v>1</v>
      </c>
      <c r="I36" s="2"/>
      <c r="J36" s="2"/>
    </row>
    <row r="37" spans="1:10" x14ac:dyDescent="0.2">
      <c r="A37" s="2"/>
      <c r="B37" s="17"/>
      <c r="C37" s="2"/>
      <c r="D37" s="2"/>
      <c r="E37" s="2"/>
      <c r="F37" s="2"/>
      <c r="G37" s="2"/>
      <c r="H37" s="2"/>
      <c r="I37" s="2"/>
      <c r="J37" s="2"/>
    </row>
    <row r="38" spans="1:10" x14ac:dyDescent="0.2">
      <c r="A38" s="2"/>
      <c r="B38" s="17" t="s">
        <v>91</v>
      </c>
      <c r="C38" s="18">
        <v>250</v>
      </c>
      <c r="D38" s="18">
        <v>-100</v>
      </c>
      <c r="E38" s="18">
        <v>-50</v>
      </c>
      <c r="F38" s="18">
        <v>-100</v>
      </c>
      <c r="G38" s="2"/>
      <c r="H38" s="2"/>
      <c r="I38" s="2"/>
      <c r="J38" s="2"/>
    </row>
    <row r="39" spans="1:10" x14ac:dyDescent="0.2">
      <c r="A39" s="2"/>
      <c r="B39" s="17"/>
      <c r="C39" s="18">
        <v>-100</v>
      </c>
      <c r="D39" s="18">
        <v>150</v>
      </c>
      <c r="E39" s="18">
        <v>0</v>
      </c>
      <c r="F39" s="18">
        <v>0</v>
      </c>
      <c r="G39" s="2"/>
      <c r="H39" s="2"/>
      <c r="I39" s="2"/>
      <c r="J39" s="2"/>
    </row>
    <row r="40" spans="1:10" x14ac:dyDescent="0.2">
      <c r="A40" s="2"/>
      <c r="B40" s="17"/>
      <c r="C40" s="18">
        <v>-50</v>
      </c>
      <c r="D40" s="18">
        <v>0</v>
      </c>
      <c r="E40" s="18">
        <v>100</v>
      </c>
      <c r="F40" s="18">
        <v>-50</v>
      </c>
      <c r="G40" s="2"/>
      <c r="H40" s="2"/>
      <c r="I40" s="2"/>
      <c r="J40" s="2"/>
    </row>
    <row r="41" spans="1:10" x14ac:dyDescent="0.2">
      <c r="A41" s="2"/>
      <c r="B41" s="17"/>
      <c r="C41" s="18">
        <v>-100</v>
      </c>
      <c r="D41" s="18">
        <v>0</v>
      </c>
      <c r="E41" s="18">
        <v>-50</v>
      </c>
      <c r="F41" s="18">
        <v>200</v>
      </c>
      <c r="G41" s="2"/>
      <c r="H41" s="2"/>
      <c r="I41" s="2"/>
      <c r="J41" s="2"/>
    </row>
    <row r="42" spans="1:10" x14ac:dyDescent="0.2">
      <c r="A42" s="2"/>
      <c r="B42" s="17"/>
      <c r="C42" s="2"/>
      <c r="D42" s="2"/>
      <c r="E42" s="2"/>
      <c r="F42" s="2"/>
      <c r="G42" s="2"/>
      <c r="H42" s="2"/>
      <c r="I42" s="2"/>
      <c r="J42" s="2"/>
    </row>
    <row r="43" spans="1:10" x14ac:dyDescent="0.2">
      <c r="A43" s="2"/>
      <c r="B43" s="17" t="s">
        <v>92</v>
      </c>
      <c r="C43" s="29">
        <v>0.01</v>
      </c>
      <c r="D43" s="29">
        <v>0</v>
      </c>
      <c r="E43" s="29">
        <v>0</v>
      </c>
      <c r="F43" s="29">
        <v>0</v>
      </c>
      <c r="G43" s="29">
        <v>0</v>
      </c>
      <c r="H43" s="29">
        <v>0</v>
      </c>
      <c r="I43" s="2"/>
      <c r="J43" s="2"/>
    </row>
    <row r="44" spans="1:10" x14ac:dyDescent="0.2">
      <c r="A44" s="2"/>
      <c r="B44" s="17"/>
      <c r="C44" s="29">
        <v>0</v>
      </c>
      <c r="D44" s="29">
        <v>0.02</v>
      </c>
      <c r="E44" s="29">
        <v>0</v>
      </c>
      <c r="F44" s="29">
        <v>0</v>
      </c>
      <c r="G44" s="29">
        <v>0</v>
      </c>
      <c r="H44" s="29">
        <v>0</v>
      </c>
      <c r="I44" s="2"/>
      <c r="J44" s="2"/>
    </row>
    <row r="45" spans="1:10" x14ac:dyDescent="0.2">
      <c r="A45" s="2"/>
      <c r="B45" s="17"/>
      <c r="C45" s="29">
        <v>0</v>
      </c>
      <c r="D45" s="29">
        <v>0</v>
      </c>
      <c r="E45" s="29">
        <v>0.01</v>
      </c>
      <c r="F45" s="29">
        <v>0</v>
      </c>
      <c r="G45" s="29">
        <v>0</v>
      </c>
      <c r="H45" s="29">
        <v>0</v>
      </c>
      <c r="I45" s="2"/>
      <c r="J45" s="2"/>
    </row>
    <row r="46" spans="1:10" x14ac:dyDescent="0.2">
      <c r="A46" s="2"/>
      <c r="B46" s="17"/>
      <c r="C46" s="29">
        <v>0</v>
      </c>
      <c r="D46" s="29">
        <v>0</v>
      </c>
      <c r="E46" s="29">
        <v>0</v>
      </c>
      <c r="F46" s="29">
        <v>0.02</v>
      </c>
      <c r="G46" s="29">
        <v>0</v>
      </c>
      <c r="H46" s="29">
        <v>0</v>
      </c>
      <c r="I46" s="2"/>
      <c r="J46" s="2"/>
    </row>
    <row r="47" spans="1:10" x14ac:dyDescent="0.2">
      <c r="A47" s="2"/>
      <c r="B47" s="17"/>
      <c r="C47" s="29">
        <v>0</v>
      </c>
      <c r="D47" s="29">
        <v>0</v>
      </c>
      <c r="E47" s="29">
        <v>0</v>
      </c>
      <c r="F47" s="29">
        <v>0</v>
      </c>
      <c r="G47" s="29">
        <v>0.02</v>
      </c>
      <c r="H47" s="29">
        <v>0</v>
      </c>
      <c r="I47" s="2"/>
      <c r="J47" s="2"/>
    </row>
    <row r="48" spans="1:10" x14ac:dyDescent="0.2">
      <c r="A48" s="2"/>
      <c r="B48" s="17"/>
      <c r="C48" s="29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0.02</v>
      </c>
      <c r="I48" s="2"/>
      <c r="J48" s="2"/>
    </row>
    <row r="49" spans="1:10" x14ac:dyDescent="0.2">
      <c r="A49" s="2"/>
      <c r="B49" s="17"/>
      <c r="C49" s="2"/>
      <c r="D49" s="2"/>
      <c r="E49" s="2"/>
      <c r="F49" s="2"/>
      <c r="G49" s="2"/>
      <c r="H49" s="2"/>
      <c r="I49" s="2"/>
      <c r="J49" s="2"/>
    </row>
    <row r="50" spans="1:10" x14ac:dyDescent="0.2">
      <c r="A50" s="2"/>
      <c r="B50" s="17"/>
      <c r="C50" s="41">
        <v>0.482702269786149</v>
      </c>
      <c r="D50" s="41">
        <v>-0.34485825631077399</v>
      </c>
      <c r="E50" s="41">
        <v>0.41372096439037498</v>
      </c>
      <c r="F50" s="41">
        <v>0.344772756671751</v>
      </c>
      <c r="G50" s="2"/>
      <c r="H50" s="2"/>
      <c r="I50" s="2"/>
      <c r="J50" s="2"/>
    </row>
    <row r="51" spans="1:10" x14ac:dyDescent="0.2">
      <c r="A51" s="2"/>
      <c r="B51" s="17"/>
      <c r="C51" s="41">
        <v>0.10346781946365601</v>
      </c>
      <c r="D51" s="41">
        <v>6.89771667657684E-2</v>
      </c>
      <c r="E51" s="41">
        <v>-0.48271881696993502</v>
      </c>
      <c r="F51" s="41">
        <v>-6.8944070908883104E-2</v>
      </c>
      <c r="G51" s="2"/>
      <c r="H51" s="2"/>
      <c r="I51" s="2"/>
      <c r="J51" s="2"/>
    </row>
    <row r="52" spans="1:10" x14ac:dyDescent="0.2">
      <c r="A52" s="2"/>
      <c r="B52" s="17" t="s">
        <v>93</v>
      </c>
      <c r="C52" s="41">
        <v>0.41377198879465299</v>
      </c>
      <c r="D52" s="41">
        <v>0.27584247568025499</v>
      </c>
      <c r="E52" s="41">
        <v>6.8948208049574702E-2</v>
      </c>
      <c r="F52" s="41">
        <v>-0.27587005683885901</v>
      </c>
      <c r="G52" s="2"/>
      <c r="H52" s="2"/>
      <c r="I52" s="2"/>
      <c r="J52" s="2"/>
    </row>
    <row r="53" spans="1:10" x14ac:dyDescent="0.2">
      <c r="A53" s="2"/>
      <c r="B53" s="2"/>
      <c r="C53" s="41">
        <v>0.48267330938758601</v>
      </c>
      <c r="D53" s="41">
        <v>0.65510243754297304</v>
      </c>
      <c r="E53" s="41">
        <v>0.41369614262181698</v>
      </c>
      <c r="F53" s="41">
        <v>0.34475207154745802</v>
      </c>
      <c r="G53" s="2"/>
      <c r="H53" s="2"/>
      <c r="I53" s="2"/>
      <c r="J53" s="2"/>
    </row>
    <row r="54" spans="1:10" x14ac:dyDescent="0.2">
      <c r="A54" s="2"/>
      <c r="B54" s="2"/>
      <c r="C54" s="41">
        <v>0.10341817493367</v>
      </c>
      <c r="D54" s="41">
        <v>6.8944071074358904E-2</v>
      </c>
      <c r="E54" s="41">
        <v>0.51719292099472203</v>
      </c>
      <c r="F54" s="41">
        <v>-6.8990957510546499E-2</v>
      </c>
      <c r="G54" s="2"/>
      <c r="H54" s="2"/>
      <c r="I54" s="2"/>
      <c r="J54" s="2"/>
    </row>
    <row r="55" spans="1:10" x14ac:dyDescent="0.2">
      <c r="A55" s="2"/>
      <c r="B55" s="2"/>
      <c r="C55" s="41">
        <v>0.51713844988333402</v>
      </c>
      <c r="D55" s="41">
        <v>0.34475207154745802</v>
      </c>
      <c r="E55" s="41">
        <v>0.58608252079221701</v>
      </c>
      <c r="F55" s="41">
        <v>0.65507347830276397</v>
      </c>
      <c r="G55" s="2"/>
      <c r="H55" s="2"/>
      <c r="I55" s="2"/>
      <c r="J55" s="2"/>
    </row>
    <row r="56" spans="1:1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">
      <c r="A57" s="2"/>
      <c r="B57" s="2"/>
      <c r="C57" s="35">
        <v>100</v>
      </c>
      <c r="D57" s="35">
        <v>-100</v>
      </c>
      <c r="E57" s="35">
        <v>0</v>
      </c>
      <c r="F57" s="35">
        <v>0</v>
      </c>
      <c r="G57" s="2"/>
      <c r="H57" s="2"/>
      <c r="I57" s="2"/>
      <c r="J57" s="2"/>
    </row>
    <row r="58" spans="1:10" x14ac:dyDescent="0.2">
      <c r="A58" s="2"/>
      <c r="B58" s="2"/>
      <c r="C58" s="35">
        <v>50</v>
      </c>
      <c r="D58" s="35">
        <v>0</v>
      </c>
      <c r="E58" s="35">
        <v>-50</v>
      </c>
      <c r="F58" s="35">
        <v>0</v>
      </c>
      <c r="G58" s="2"/>
      <c r="H58" s="2"/>
      <c r="I58" s="2"/>
      <c r="J58" s="2"/>
    </row>
    <row r="59" spans="1:10" x14ac:dyDescent="0.2">
      <c r="A59" s="2"/>
      <c r="B59" s="17" t="s">
        <v>120</v>
      </c>
      <c r="C59" s="35">
        <v>100</v>
      </c>
      <c r="D59" s="35">
        <v>0</v>
      </c>
      <c r="E59" s="35">
        <v>0</v>
      </c>
      <c r="F59" s="35">
        <v>-100</v>
      </c>
      <c r="G59" s="2"/>
      <c r="H59" s="2"/>
      <c r="I59" s="2"/>
      <c r="J59" s="2"/>
    </row>
    <row r="60" spans="1:10" x14ac:dyDescent="0.2">
      <c r="A60" s="2"/>
      <c r="B60" s="2"/>
      <c r="C60" s="35">
        <v>0</v>
      </c>
      <c r="D60" s="35">
        <v>50</v>
      </c>
      <c r="E60" s="35">
        <v>0</v>
      </c>
      <c r="F60" s="35">
        <v>0</v>
      </c>
      <c r="G60" s="2"/>
      <c r="H60" s="2"/>
      <c r="I60" s="2"/>
      <c r="J60" s="2"/>
    </row>
    <row r="61" spans="1:10" x14ac:dyDescent="0.2">
      <c r="A61" s="2"/>
      <c r="B61" s="2"/>
      <c r="C61" s="35">
        <v>0</v>
      </c>
      <c r="D61" s="35">
        <v>0</v>
      </c>
      <c r="E61" s="35">
        <v>50</v>
      </c>
      <c r="F61" s="35">
        <v>-50</v>
      </c>
      <c r="G61" s="2"/>
      <c r="H61" s="2"/>
      <c r="I61" s="2"/>
      <c r="J61" s="2"/>
    </row>
    <row r="62" spans="1:10" x14ac:dyDescent="0.2">
      <c r="A62" s="2"/>
      <c r="B62" s="2"/>
      <c r="C62" s="35">
        <v>0</v>
      </c>
      <c r="D62" s="35">
        <v>0</v>
      </c>
      <c r="E62" s="35">
        <v>0</v>
      </c>
      <c r="F62" s="35">
        <v>50</v>
      </c>
      <c r="G62" s="2"/>
      <c r="H62" s="2"/>
      <c r="I62" s="2"/>
      <c r="J62" s="2"/>
    </row>
    <row r="63" spans="1:1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2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2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2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2">
      <c r="A88" s="2"/>
      <c r="B88" s="2"/>
      <c r="C88" s="2"/>
      <c r="D88" s="2"/>
      <c r="E88" s="2"/>
      <c r="F88" s="2"/>
      <c r="G88" s="2"/>
      <c r="H88" s="2"/>
      <c r="I88" s="2"/>
      <c r="J88" s="2"/>
    </row>
  </sheetData>
  <mergeCells count="1">
    <mergeCell ref="L11:M11"/>
  </mergeCells>
  <phoneticPr fontId="10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5B8E-1207-4C18-A952-5F64BE97625E}">
  <dimension ref="A1:H26"/>
  <sheetViews>
    <sheetView showGridLines="0" topLeftCell="A11" zoomScale="150" zoomScaleNormal="150" workbookViewId="0">
      <selection activeCell="G22" sqref="G20:G22"/>
    </sheetView>
  </sheetViews>
  <sheetFormatPr baseColWidth="10" defaultColWidth="8.83203125" defaultRowHeight="15" x14ac:dyDescent="0.2"/>
  <cols>
    <col min="1" max="1" width="2.33203125" customWidth="1"/>
    <col min="2" max="2" width="6.33203125" bestFit="1" customWidth="1"/>
    <col min="3" max="3" width="7.33203125" customWidth="1"/>
    <col min="4" max="4" width="12.6640625" bestFit="1" customWidth="1"/>
    <col min="5" max="5" width="12.83203125" bestFit="1" customWidth="1"/>
    <col min="7" max="7" width="10.6640625" bestFit="1" customWidth="1"/>
  </cols>
  <sheetData>
    <row r="1" spans="1:5" x14ac:dyDescent="0.2">
      <c r="A1" s="1" t="s">
        <v>23</v>
      </c>
    </row>
    <row r="2" spans="1:5" x14ac:dyDescent="0.2">
      <c r="A2" s="1" t="s">
        <v>61</v>
      </c>
    </row>
    <row r="3" spans="1:5" x14ac:dyDescent="0.2">
      <c r="A3" s="1" t="s">
        <v>63</v>
      </c>
    </row>
    <row r="6" spans="1:5" ht="16" thickBot="1" x14ac:dyDescent="0.25">
      <c r="A6" t="s">
        <v>24</v>
      </c>
    </row>
    <row r="7" spans="1:5" x14ac:dyDescent="0.2">
      <c r="B7" s="19"/>
      <c r="C7" s="19"/>
      <c r="D7" s="19" t="s">
        <v>27</v>
      </c>
      <c r="E7" s="19" t="s">
        <v>29</v>
      </c>
    </row>
    <row r="8" spans="1:5" ht="16" thickBot="1" x14ac:dyDescent="0.25">
      <c r="B8" s="20" t="s">
        <v>25</v>
      </c>
      <c r="C8" s="20" t="s">
        <v>26</v>
      </c>
      <c r="D8" s="20" t="s">
        <v>28</v>
      </c>
      <c r="E8" s="20" t="s">
        <v>30</v>
      </c>
    </row>
    <row r="9" spans="1:5" x14ac:dyDescent="0.2">
      <c r="B9" s="15" t="s">
        <v>34</v>
      </c>
      <c r="C9" s="15" t="s">
        <v>35</v>
      </c>
      <c r="D9" s="15">
        <v>0.9980087422674736</v>
      </c>
      <c r="E9" s="15">
        <v>0</v>
      </c>
    </row>
    <row r="10" spans="1:5" x14ac:dyDescent="0.2">
      <c r="B10" s="15" t="s">
        <v>36</v>
      </c>
      <c r="C10" s="15" t="s">
        <v>37</v>
      </c>
      <c r="D10" s="15">
        <v>-1.5059632191391812E-2</v>
      </c>
      <c r="E10" s="15">
        <v>0</v>
      </c>
    </row>
    <row r="11" spans="1:5" x14ac:dyDescent="0.2">
      <c r="B11" s="15" t="s">
        <v>38</v>
      </c>
      <c r="C11" s="15" t="s">
        <v>39</v>
      </c>
      <c r="D11" s="15">
        <v>-7.019730346348256E-2</v>
      </c>
      <c r="E11" s="15">
        <v>0</v>
      </c>
    </row>
    <row r="12" spans="1:5" x14ac:dyDescent="0.2">
      <c r="B12" s="15" t="s">
        <v>40</v>
      </c>
      <c r="C12" s="15" t="s">
        <v>41</v>
      </c>
      <c r="D12" s="15">
        <v>0.85059062962359988</v>
      </c>
      <c r="E12" s="15">
        <v>0</v>
      </c>
    </row>
    <row r="13" spans="1:5" x14ac:dyDescent="0.2">
      <c r="B13" s="15" t="s">
        <v>42</v>
      </c>
      <c r="C13" s="15" t="s">
        <v>43</v>
      </c>
      <c r="D13" s="15">
        <v>0.39940937037640012</v>
      </c>
      <c r="E13" s="15">
        <v>0</v>
      </c>
    </row>
    <row r="14" spans="1:5" x14ac:dyDescent="0.2">
      <c r="B14" s="15" t="s">
        <v>44</v>
      </c>
      <c r="C14" s="15" t="s">
        <v>45</v>
      </c>
      <c r="D14" s="15">
        <v>4.5625668906479101E-2</v>
      </c>
      <c r="E14" s="15">
        <v>0</v>
      </c>
    </row>
    <row r="15" spans="1:5" ht="16" thickBot="1" x14ac:dyDescent="0.25">
      <c r="B15" s="16" t="s">
        <v>46</v>
      </c>
      <c r="C15" s="16" t="s">
        <v>47</v>
      </c>
      <c r="D15" s="16">
        <v>3.6213220786662101E-2</v>
      </c>
      <c r="E15" s="16">
        <v>0</v>
      </c>
    </row>
    <row r="17" spans="1:8" ht="16" thickBot="1" x14ac:dyDescent="0.25">
      <c r="A17" t="s">
        <v>31</v>
      </c>
    </row>
    <row r="18" spans="1:8" x14ac:dyDescent="0.2">
      <c r="B18" s="19"/>
      <c r="C18" s="19"/>
      <c r="D18" s="19" t="s">
        <v>27</v>
      </c>
      <c r="E18" s="19" t="s">
        <v>32</v>
      </c>
      <c r="G18" s="19" t="s">
        <v>32</v>
      </c>
    </row>
    <row r="19" spans="1:8" ht="16" thickBot="1" x14ac:dyDescent="0.25">
      <c r="B19" s="20" t="s">
        <v>25</v>
      </c>
      <c r="C19" s="20" t="s">
        <v>26</v>
      </c>
      <c r="D19" s="20" t="s">
        <v>28</v>
      </c>
      <c r="E19" s="20" t="s">
        <v>33</v>
      </c>
      <c r="G19" s="20" t="s">
        <v>33</v>
      </c>
    </row>
    <row r="20" spans="1:8" x14ac:dyDescent="0.2">
      <c r="B20" s="15" t="s">
        <v>48</v>
      </c>
      <c r="C20" s="15" t="s">
        <v>49</v>
      </c>
      <c r="D20" s="15">
        <v>0.85059062962359988</v>
      </c>
      <c r="E20" s="22">
        <v>5701.18310546875</v>
      </c>
      <c r="F20" s="23"/>
      <c r="G20" s="22">
        <f>E20/200</f>
        <v>28.505915527343749</v>
      </c>
      <c r="H20" s="2" t="s">
        <v>19</v>
      </c>
    </row>
    <row r="21" spans="1:8" x14ac:dyDescent="0.2">
      <c r="B21" s="15" t="s">
        <v>50</v>
      </c>
      <c r="C21" s="15" t="s">
        <v>51</v>
      </c>
      <c r="D21" s="15">
        <v>0.39940937037640012</v>
      </c>
      <c r="E21" s="22">
        <v>6597.64013671875</v>
      </c>
      <c r="F21" s="23"/>
      <c r="G21" s="22">
        <f t="shared" ref="G21:G25" si="0">E21/200</f>
        <v>32.988200683593753</v>
      </c>
      <c r="H21" s="2" t="s">
        <v>19</v>
      </c>
    </row>
    <row r="22" spans="1:8" x14ac:dyDescent="0.2">
      <c r="B22" s="15" t="s">
        <v>52</v>
      </c>
      <c r="C22" s="15" t="s">
        <v>53</v>
      </c>
      <c r="D22" s="15">
        <v>-1.25</v>
      </c>
      <c r="E22" s="22">
        <v>7496.7746298275806</v>
      </c>
      <c r="F22" s="23"/>
      <c r="G22" s="22">
        <f t="shared" si="0"/>
        <v>37.483873149137906</v>
      </c>
      <c r="H22" s="2" t="s">
        <v>19</v>
      </c>
    </row>
    <row r="23" spans="1:8" x14ac:dyDescent="0.2">
      <c r="B23" s="15" t="s">
        <v>54</v>
      </c>
      <c r="C23" s="15" t="s">
        <v>55</v>
      </c>
      <c r="D23" s="15">
        <v>4.5625668906479101E-2</v>
      </c>
      <c r="E23" s="22">
        <v>0</v>
      </c>
      <c r="F23" s="23"/>
      <c r="G23" s="22">
        <f t="shared" si="0"/>
        <v>0</v>
      </c>
    </row>
    <row r="24" spans="1:8" x14ac:dyDescent="0.2">
      <c r="B24" s="15" t="s">
        <v>56</v>
      </c>
      <c r="C24" s="15" t="s">
        <v>57</v>
      </c>
      <c r="D24" s="15">
        <v>3.6213220786662101E-2</v>
      </c>
      <c r="E24" s="22">
        <v>0</v>
      </c>
      <c r="F24" s="23"/>
      <c r="G24" s="22">
        <f t="shared" si="0"/>
        <v>0</v>
      </c>
    </row>
    <row r="25" spans="1:8" x14ac:dyDescent="0.2">
      <c r="B25" s="15" t="s">
        <v>58</v>
      </c>
      <c r="C25" s="15" t="s">
        <v>59</v>
      </c>
      <c r="D25" s="15">
        <v>0</v>
      </c>
      <c r="E25" s="22">
        <v>-6.83041415073113</v>
      </c>
      <c r="F25" s="23"/>
      <c r="G25" s="22">
        <f t="shared" si="0"/>
        <v>-3.4152070753655651E-2</v>
      </c>
    </row>
    <row r="26" spans="1:8" ht="16" thickBot="1" x14ac:dyDescent="0.25">
      <c r="B26" s="16" t="s">
        <v>62</v>
      </c>
      <c r="C26" s="16" t="s">
        <v>1</v>
      </c>
      <c r="D26" s="16">
        <v>140.0000001789081</v>
      </c>
      <c r="E26" s="24">
        <v>-13.482168462607149</v>
      </c>
      <c r="F26" s="23"/>
      <c r="G26" s="24">
        <f>E26/200</f>
        <v>-6.7410842313035749E-2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8"/>
  <sheetViews>
    <sheetView tabSelected="1" zoomScaleNormal="100" zoomScalePageLayoutView="130" workbookViewId="0">
      <pane ySplit="5" topLeftCell="A6" activePane="bottomLeft" state="frozen"/>
      <selection pane="bottomLeft" activeCell="C23" sqref="C23:C26"/>
    </sheetView>
  </sheetViews>
  <sheetFormatPr baseColWidth="10" defaultColWidth="11.5" defaultRowHeight="15" x14ac:dyDescent="0.2"/>
  <cols>
    <col min="1" max="30" width="8.6640625" customWidth="1"/>
  </cols>
  <sheetData>
    <row r="1" spans="1:30" s="2" customFormat="1" x14ac:dyDescent="0.2"/>
    <row r="2" spans="1:30" s="2" customFormat="1" ht="19" x14ac:dyDescent="0.25">
      <c r="E2" s="4" t="s">
        <v>13</v>
      </c>
    </row>
    <row r="3" spans="1:30" s="2" customFormat="1" ht="19" x14ac:dyDescent="0.25">
      <c r="E3" s="21" t="s">
        <v>123</v>
      </c>
    </row>
    <row r="4" spans="1:30" s="2" customFormat="1" x14ac:dyDescent="0.2"/>
    <row r="5" spans="1:30" s="6" customFormat="1" ht="5" customHeight="1" x14ac:dyDescent="0.2"/>
    <row r="6" spans="1:30" s="2" customFormat="1" x14ac:dyDescent="0.2">
      <c r="B6" s="2" t="s">
        <v>0</v>
      </c>
      <c r="C6" s="2">
        <f>Database!E9</f>
        <v>100</v>
      </c>
    </row>
    <row r="7" spans="1:30" x14ac:dyDescent="0.2">
      <c r="A7" s="2"/>
      <c r="B7" s="2"/>
      <c r="C7" s="2"/>
      <c r="D7" s="2"/>
      <c r="E7" s="2"/>
      <c r="F7" s="40" t="s">
        <v>105</v>
      </c>
      <c r="G7" s="40"/>
      <c r="H7" s="40"/>
      <c r="I7" s="40"/>
      <c r="J7" s="7" t="s">
        <v>104</v>
      </c>
      <c r="K7" s="7"/>
      <c r="L7" s="7" t="s">
        <v>96</v>
      </c>
      <c r="M7" s="7" t="s">
        <v>89</v>
      </c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2">
      <c r="A8" s="2"/>
      <c r="B8" s="2"/>
      <c r="C8" s="2"/>
      <c r="D8" s="2"/>
      <c r="E8" s="2"/>
      <c r="F8" s="7">
        <f>Database!C50</f>
        <v>0.482702269786149</v>
      </c>
      <c r="G8" s="7">
        <f>Database!D50</f>
        <v>-0.34485825631077399</v>
      </c>
      <c r="H8" s="7">
        <f>Database!E50</f>
        <v>0.41372096439037498</v>
      </c>
      <c r="I8" s="7">
        <f>Database!F50</f>
        <v>0.344772756671751</v>
      </c>
      <c r="J8" s="7">
        <f>-Database!C19/Sbase</f>
        <v>-25</v>
      </c>
      <c r="K8" s="7"/>
      <c r="L8" s="3" cm="1">
        <f t="array" ref="L8:L13">MMULT(F8:I13,J8:J11)</f>
        <v>-1.3449499802496412</v>
      </c>
      <c r="M8" s="7">
        <f>Database!H26</f>
        <v>10</v>
      </c>
      <c r="N8" s="7" t="str">
        <f>Database!D26</f>
        <v>L12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2">
      <c r="A9" s="2"/>
      <c r="B9" s="2"/>
      <c r="C9" s="2"/>
      <c r="D9" s="2"/>
      <c r="E9" s="2"/>
      <c r="F9" s="7">
        <f>Database!C51</f>
        <v>0.10346781946365601</v>
      </c>
      <c r="G9" s="7">
        <f>Database!D51</f>
        <v>6.89771667657684E-2</v>
      </c>
      <c r="H9" s="7">
        <f>Database!E51</f>
        <v>-0.48271881696993502</v>
      </c>
      <c r="I9" s="7">
        <f>Database!F51</f>
        <v>-6.8944070908883104E-2</v>
      </c>
      <c r="J9" s="7">
        <f>-Database!C20/Sbase</f>
        <v>-3</v>
      </c>
      <c r="K9" s="7" t="s">
        <v>95</v>
      </c>
      <c r="L9" s="3">
        <v>-9.9307724938588997</v>
      </c>
      <c r="M9" s="7">
        <f>Database!H27</f>
        <v>10</v>
      </c>
      <c r="N9" s="7" t="str">
        <f>Database!D27</f>
        <v>L13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2">
      <c r="A10" s="2"/>
      <c r="B10" s="2"/>
      <c r="C10" s="17" t="s">
        <v>107</v>
      </c>
      <c r="D10" s="17"/>
      <c r="E10" s="2"/>
      <c r="F10" s="7">
        <f>Database!C52</f>
        <v>0.41377198879465299</v>
      </c>
      <c r="G10" s="7">
        <f>Database!D52</f>
        <v>0.27584247568025499</v>
      </c>
      <c r="H10" s="7">
        <f>Database!E52</f>
        <v>6.8948208049574702E-2</v>
      </c>
      <c r="I10" s="7">
        <f>Database!F52</f>
        <v>-0.27587005683885901</v>
      </c>
      <c r="J10" s="7">
        <f>Database!E13/Sbase</f>
        <v>13</v>
      </c>
      <c r="K10" s="7"/>
      <c r="L10" s="30">
        <v>-13.723876152748357</v>
      </c>
      <c r="M10" s="31">
        <f>Database!H28</f>
        <v>10</v>
      </c>
      <c r="N10" s="31" t="str">
        <f>Database!D28</f>
        <v>L14</v>
      </c>
      <c r="O10" s="14" t="s">
        <v>106</v>
      </c>
      <c r="P10" s="14"/>
      <c r="Q10" s="1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2">
      <c r="A11" s="2"/>
      <c r="B11" s="2"/>
      <c r="C11" s="2"/>
      <c r="D11" s="2"/>
      <c r="E11" s="2"/>
      <c r="F11" s="7">
        <f>Database!C53</f>
        <v>0.48267330938758601</v>
      </c>
      <c r="G11" s="7">
        <f>Database!D53</f>
        <v>0.65510243754297304</v>
      </c>
      <c r="H11" s="7">
        <f>Database!E53</f>
        <v>0.41369614262181698</v>
      </c>
      <c r="I11" s="7">
        <f>Database!F53</f>
        <v>0.34475207154745802</v>
      </c>
      <c r="J11" s="7">
        <f>Database!E14/Sbase</f>
        <v>12.5</v>
      </c>
      <c r="K11" s="7"/>
      <c r="L11" s="3">
        <v>-4.3446892988917245</v>
      </c>
      <c r="M11" s="7">
        <f>Database!H29</f>
        <v>10</v>
      </c>
      <c r="N11" s="7" t="str">
        <f>Database!D29</f>
        <v>L25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2">
      <c r="A12" s="2"/>
      <c r="B12" s="2"/>
      <c r="C12" s="2"/>
      <c r="D12" s="2"/>
      <c r="E12" s="2"/>
      <c r="F12" s="7">
        <f>Database!C54</f>
        <v>0.10341817493367</v>
      </c>
      <c r="G12" s="7">
        <f>Database!D54</f>
        <v>6.8944071074358904E-2</v>
      </c>
      <c r="H12" s="7">
        <f>Database!E54</f>
        <v>0.51719292099472203</v>
      </c>
      <c r="I12" s="7">
        <f>Database!F54</f>
        <v>-6.8990957510546499E-2</v>
      </c>
      <c r="J12" s="7">
        <f>-SUM(J8:J11)</f>
        <v>2.5</v>
      </c>
      <c r="K12" s="7"/>
      <c r="L12" s="3">
        <v>3.0688344174847288</v>
      </c>
      <c r="M12" s="7">
        <f>Database!H30</f>
        <v>10</v>
      </c>
      <c r="N12" s="7" t="str">
        <f>Database!D30</f>
        <v>L34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2">
      <c r="A13" s="2"/>
      <c r="B13" s="2"/>
      <c r="C13" s="2"/>
      <c r="D13" s="2"/>
      <c r="E13" s="2"/>
      <c r="F13" s="7">
        <f>Database!C55</f>
        <v>0.51713844988333402</v>
      </c>
      <c r="G13" s="7">
        <f>Database!D55</f>
        <v>0.34475207154745802</v>
      </c>
      <c r="H13" s="7">
        <f>Database!E55</f>
        <v>0.58608252079221701</v>
      </c>
      <c r="I13" s="7">
        <f>Database!F55</f>
        <v>0.65507347830276397</v>
      </c>
      <c r="J13" s="7"/>
      <c r="K13" s="7"/>
      <c r="L13" s="3">
        <v>1.8447737873576475</v>
      </c>
      <c r="M13" s="7">
        <f>Database!H31</f>
        <v>10</v>
      </c>
      <c r="N13" s="7" t="str">
        <f>Database!D31</f>
        <v>L45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2">
      <c r="A14" s="2"/>
      <c r="B14" s="2" t="s">
        <v>110</v>
      </c>
      <c r="C14" s="2"/>
      <c r="D14" s="2"/>
      <c r="E14" s="2"/>
      <c r="F14" s="7"/>
      <c r="G14" s="7"/>
      <c r="H14" s="7"/>
      <c r="I14" s="7"/>
      <c r="J14" s="7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ht="17" x14ac:dyDescent="0.25">
      <c r="A15" s="2"/>
      <c r="B15" s="26" t="s">
        <v>71</v>
      </c>
      <c r="C15" s="27">
        <v>2</v>
      </c>
      <c r="D15" s="2"/>
      <c r="E15" s="2"/>
      <c r="F15" s="2"/>
      <c r="G15" s="2"/>
      <c r="H15" s="2"/>
      <c r="I15" s="2" t="s">
        <v>109</v>
      </c>
      <c r="J15" s="2"/>
      <c r="K15" s="2"/>
      <c r="L15" s="2"/>
      <c r="M15" s="33">
        <f>I16*J16+L16*M16+I17*J17+L17*M17+I18*J18+L18*M18+O16*P16+O17*P17</f>
        <v>44000.000000000015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ht="17" x14ac:dyDescent="0.25">
      <c r="A16" s="2"/>
      <c r="B16" s="26" t="s">
        <v>72</v>
      </c>
      <c r="C16" s="27">
        <v>0</v>
      </c>
      <c r="D16" s="2"/>
      <c r="E16" s="2"/>
      <c r="F16" s="2"/>
      <c r="G16" s="2"/>
      <c r="H16" s="2"/>
      <c r="I16" s="32">
        <f>Database!C13</f>
        <v>1000</v>
      </c>
      <c r="J16" s="32">
        <f>C15</f>
        <v>2</v>
      </c>
      <c r="K16" s="32"/>
      <c r="L16" s="32">
        <f>Database!D13</f>
        <v>1000</v>
      </c>
      <c r="M16" s="32">
        <f>C18</f>
        <v>0</v>
      </c>
      <c r="N16" s="32"/>
      <c r="O16" s="32">
        <f>Database!F22</f>
        <v>10000</v>
      </c>
      <c r="P16" s="32">
        <f>C21</f>
        <v>2.0000000000000013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ht="17" x14ac:dyDescent="0.25">
      <c r="A17" s="2"/>
      <c r="B17" s="26" t="s">
        <v>73</v>
      </c>
      <c r="C17" s="27">
        <v>5.9999999999999991</v>
      </c>
      <c r="D17" s="2"/>
      <c r="E17" s="2"/>
      <c r="F17" s="2"/>
      <c r="G17" s="2"/>
      <c r="H17" s="2"/>
      <c r="I17" s="32">
        <f>Database!C14</f>
        <v>1000</v>
      </c>
      <c r="J17" s="32">
        <f>C16</f>
        <v>0</v>
      </c>
      <c r="K17" s="32" t="s">
        <v>108</v>
      </c>
      <c r="L17" s="32">
        <f>Database!D14</f>
        <v>1000</v>
      </c>
      <c r="M17" s="32">
        <f>C19</f>
        <v>10</v>
      </c>
      <c r="N17" s="32" t="s">
        <v>108</v>
      </c>
      <c r="O17" s="32">
        <f>O16</f>
        <v>10000</v>
      </c>
      <c r="P17" s="32">
        <f>C22</f>
        <v>0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17" x14ac:dyDescent="0.25">
      <c r="A18" s="2"/>
      <c r="B18" s="26" t="s">
        <v>74</v>
      </c>
      <c r="C18" s="27">
        <v>0</v>
      </c>
      <c r="D18" s="2"/>
      <c r="E18" s="2"/>
      <c r="F18" s="2"/>
      <c r="G18" s="2"/>
      <c r="H18" s="2"/>
      <c r="I18" s="32">
        <f>Database!C15</f>
        <v>2000</v>
      </c>
      <c r="J18" s="32">
        <f>C17</f>
        <v>5.9999999999999991</v>
      </c>
      <c r="K18" s="32"/>
      <c r="L18" s="32">
        <f>Database!D15</f>
        <v>2000</v>
      </c>
      <c r="M18" s="32">
        <f>C20</f>
        <v>0</v>
      </c>
      <c r="N18" s="32"/>
      <c r="O18" s="32"/>
      <c r="P18" s="3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ht="17" x14ac:dyDescent="0.25">
      <c r="A19" s="2"/>
      <c r="B19" s="26" t="s">
        <v>75</v>
      </c>
      <c r="C19" s="27">
        <v>10</v>
      </c>
      <c r="D19" s="2"/>
      <c r="E19" s="2" t="s">
        <v>116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ht="17" x14ac:dyDescent="0.25">
      <c r="A20" s="2"/>
      <c r="B20" s="26" t="s">
        <v>76</v>
      </c>
      <c r="C20" s="27">
        <v>0</v>
      </c>
      <c r="D20" s="2"/>
      <c r="E20" s="2">
        <f>Database!C38</f>
        <v>250</v>
      </c>
      <c r="F20" s="2">
        <f>Database!D38</f>
        <v>-100</v>
      </c>
      <c r="G20" s="2">
        <f>Database!E38</f>
        <v>-50</v>
      </c>
      <c r="H20" s="2">
        <f>Database!F38</f>
        <v>-100</v>
      </c>
      <c r="I20" s="2">
        <f>C23</f>
        <v>-0.15000000000000002</v>
      </c>
      <c r="J20" s="17" cm="1">
        <f t="array" ref="J20:J23">MMULT(E20:H23,I20:I23)</f>
        <v>-23.000000000000007</v>
      </c>
      <c r="K20" s="2"/>
      <c r="L20" s="7">
        <f>J8</f>
        <v>-25</v>
      </c>
      <c r="M20" s="7"/>
      <c r="N20" s="7">
        <f>C21</f>
        <v>2.0000000000000013</v>
      </c>
      <c r="O20" s="7"/>
      <c r="P20" s="7"/>
      <c r="Q20" s="7"/>
      <c r="R20" s="7"/>
      <c r="S20" s="2"/>
      <c r="T20" s="25">
        <f>L20+N20</f>
        <v>-23</v>
      </c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ht="17" x14ac:dyDescent="0.25">
      <c r="A21" s="2"/>
      <c r="B21" s="26" t="s">
        <v>77</v>
      </c>
      <c r="C21" s="27">
        <v>2.0000000000000013</v>
      </c>
      <c r="D21" s="2"/>
      <c r="E21" s="2">
        <f>Database!C39</f>
        <v>-100</v>
      </c>
      <c r="F21" s="2">
        <f>Database!D39</f>
        <v>150</v>
      </c>
      <c r="G21" s="2">
        <f>Database!E39</f>
        <v>0</v>
      </c>
      <c r="H21" s="2">
        <f>Database!F39</f>
        <v>0</v>
      </c>
      <c r="I21" s="2">
        <f>C24</f>
        <v>-0.12000000000000002</v>
      </c>
      <c r="J21" s="17">
        <v>-3.0000000000000018</v>
      </c>
      <c r="K21" s="7" t="s">
        <v>95</v>
      </c>
      <c r="L21" s="7">
        <f>J9</f>
        <v>-3</v>
      </c>
      <c r="M21" s="7" t="s">
        <v>115</v>
      </c>
      <c r="N21" s="7">
        <f>C22</f>
        <v>0</v>
      </c>
      <c r="O21" s="7" t="s">
        <v>108</v>
      </c>
      <c r="P21" s="7"/>
      <c r="Q21" s="7" t="s">
        <v>115</v>
      </c>
      <c r="R21" s="7"/>
      <c r="S21" s="2"/>
      <c r="T21" s="25">
        <f>L21+N21</f>
        <v>-3</v>
      </c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17" x14ac:dyDescent="0.25">
      <c r="A22" s="2"/>
      <c r="B22" s="26" t="s">
        <v>78</v>
      </c>
      <c r="C22" s="27">
        <v>0</v>
      </c>
      <c r="D22" s="2"/>
      <c r="E22" s="2">
        <f>Database!C40</f>
        <v>-50</v>
      </c>
      <c r="F22" s="2">
        <f>Database!D40</f>
        <v>0</v>
      </c>
      <c r="G22" s="2">
        <f>Database!E40</f>
        <v>100</v>
      </c>
      <c r="H22" s="2">
        <f>Database!F40</f>
        <v>-50</v>
      </c>
      <c r="I22" s="2">
        <f>C25</f>
        <v>4.9999999999999975E-2</v>
      </c>
      <c r="J22" s="17">
        <v>14.999999999999998</v>
      </c>
      <c r="K22" s="2"/>
      <c r="L22" s="7">
        <f>J10</f>
        <v>13</v>
      </c>
      <c r="M22" s="7"/>
      <c r="N22" s="7"/>
      <c r="O22" s="7"/>
      <c r="P22" s="7">
        <f>C15</f>
        <v>2</v>
      </c>
      <c r="Q22" s="7"/>
      <c r="R22" s="7">
        <f>C18</f>
        <v>0</v>
      </c>
      <c r="S22" s="2" t="s">
        <v>95</v>
      </c>
      <c r="T22" s="25">
        <f>L22+P22-R22</f>
        <v>15</v>
      </c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">
      <c r="A23" s="2"/>
      <c r="B23" s="34" t="s">
        <v>111</v>
      </c>
      <c r="C23" s="38">
        <v>-0.15000000000000002</v>
      </c>
      <c r="D23" s="2"/>
      <c r="E23" s="2">
        <f>Database!C41</f>
        <v>-100</v>
      </c>
      <c r="F23" s="2">
        <f>Database!D41</f>
        <v>0</v>
      </c>
      <c r="G23" s="2">
        <f>Database!E41</f>
        <v>-50</v>
      </c>
      <c r="H23" s="2">
        <f>Database!F41</f>
        <v>200</v>
      </c>
      <c r="I23" s="2">
        <f>C26</f>
        <v>-0.05</v>
      </c>
      <c r="J23" s="17">
        <v>2.5000000000000036</v>
      </c>
      <c r="K23" s="2"/>
      <c r="L23" s="7">
        <f>J11</f>
        <v>12.5</v>
      </c>
      <c r="M23" s="7"/>
      <c r="N23" s="7"/>
      <c r="O23" s="7"/>
      <c r="P23" s="7">
        <f>C16</f>
        <v>0</v>
      </c>
      <c r="Q23" s="7"/>
      <c r="R23" s="7">
        <f>C19</f>
        <v>10</v>
      </c>
      <c r="S23" s="2"/>
      <c r="T23" s="25">
        <f>L23+P23-R23</f>
        <v>2.5</v>
      </c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">
      <c r="A24" s="2"/>
      <c r="B24" s="34" t="s">
        <v>112</v>
      </c>
      <c r="C24" s="38">
        <v>-0.12000000000000002</v>
      </c>
      <c r="D24" s="2"/>
      <c r="E24" s="2"/>
      <c r="F24" s="2"/>
      <c r="G24" s="2"/>
      <c r="H24" s="2"/>
      <c r="I24" s="2"/>
      <c r="J24" s="17">
        <f>C15+C16+C17-C18-C19-C20</f>
        <v>-2.0000000000000009</v>
      </c>
      <c r="K24" s="2"/>
      <c r="L24" s="2"/>
      <c r="M24" s="7"/>
      <c r="N24" s="7"/>
      <c r="O24" s="7"/>
      <c r="P24" s="7"/>
      <c r="Q24" s="7"/>
      <c r="R24" s="7"/>
      <c r="S24" s="2"/>
      <c r="T24" s="25">
        <f>-C21-C22</f>
        <v>-2.0000000000000013</v>
      </c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">
      <c r="A25" s="2"/>
      <c r="B25" s="34" t="s">
        <v>113</v>
      </c>
      <c r="C25" s="38">
        <v>4.9999999999999975E-2</v>
      </c>
      <c r="D25" s="2"/>
      <c r="E25" s="2" t="s">
        <v>117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">
      <c r="A26" s="2"/>
      <c r="B26" s="34" t="s">
        <v>114</v>
      </c>
      <c r="C26" s="38">
        <v>-0.05</v>
      </c>
      <c r="D26" s="2"/>
      <c r="E26" s="2"/>
      <c r="F26" s="7">
        <f>Database!G13/Sbase</f>
        <v>15</v>
      </c>
      <c r="G26" s="7" t="s">
        <v>118</v>
      </c>
      <c r="H26" s="2">
        <f>J10</f>
        <v>13</v>
      </c>
      <c r="I26" s="2">
        <f>C15</f>
        <v>2</v>
      </c>
      <c r="J26" s="2">
        <f>C18</f>
        <v>0</v>
      </c>
      <c r="K26" s="25">
        <f>H26+I26-J26</f>
        <v>15</v>
      </c>
      <c r="L26" s="7" t="s">
        <v>118</v>
      </c>
      <c r="M26" s="7">
        <f>Database!F13/Sbase</f>
        <v>2.5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">
      <c r="A27" s="2"/>
      <c r="B27" s="2"/>
      <c r="C27" s="2"/>
      <c r="D27" s="2"/>
      <c r="E27" s="2"/>
      <c r="F27" s="7">
        <f>Database!G14/Sbase</f>
        <v>15</v>
      </c>
      <c r="G27" s="7" t="s">
        <v>118</v>
      </c>
      <c r="H27" s="2">
        <f t="shared" ref="H27:H28" si="0">J11</f>
        <v>12.5</v>
      </c>
      <c r="I27" s="2">
        <f t="shared" ref="I27:I28" si="1">C16</f>
        <v>0</v>
      </c>
      <c r="J27" s="2">
        <f t="shared" ref="J27:J28" si="2">C19</f>
        <v>10</v>
      </c>
      <c r="K27" s="25">
        <f>H27+I27-J27</f>
        <v>2.5</v>
      </c>
      <c r="L27" s="7" t="s">
        <v>118</v>
      </c>
      <c r="M27" s="7">
        <f>Database!F14/Sbase</f>
        <v>2.5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">
      <c r="A28" s="2"/>
      <c r="B28" s="2"/>
      <c r="C28" s="2"/>
      <c r="D28" s="2"/>
      <c r="E28" s="2"/>
      <c r="F28" s="7">
        <f>Database!G15/Sbase</f>
        <v>10</v>
      </c>
      <c r="G28" s="7" t="s">
        <v>118</v>
      </c>
      <c r="H28" s="2">
        <f t="shared" si="0"/>
        <v>2.5</v>
      </c>
      <c r="I28" s="2">
        <f t="shared" si="1"/>
        <v>5.9999999999999991</v>
      </c>
      <c r="J28" s="2">
        <f t="shared" si="2"/>
        <v>0</v>
      </c>
      <c r="K28" s="25">
        <f t="shared" ref="K28" si="3">H28+I28-J28</f>
        <v>8.5</v>
      </c>
      <c r="L28" s="7" t="s">
        <v>118</v>
      </c>
      <c r="M28" s="7">
        <f>Database!F15/Sbase</f>
        <v>2.5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">
      <c r="A29" s="2"/>
      <c r="B29" s="2"/>
      <c r="C29" s="2"/>
      <c r="D29" s="2"/>
      <c r="E29" s="2" t="s">
        <v>119</v>
      </c>
      <c r="F29" s="2"/>
      <c r="G29" s="2"/>
      <c r="H29" s="2"/>
      <c r="I29" s="2"/>
      <c r="J29" s="2"/>
      <c r="K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">
      <c r="A31" s="2"/>
      <c r="B31" s="2"/>
      <c r="C31" s="2"/>
      <c r="D31" s="2">
        <f>Database!H26</f>
        <v>10</v>
      </c>
      <c r="E31" s="7" t="s">
        <v>118</v>
      </c>
      <c r="F31" s="2">
        <f>Database!C57</f>
        <v>100</v>
      </c>
      <c r="G31" s="2">
        <f>Database!D57</f>
        <v>-100</v>
      </c>
      <c r="H31" s="2">
        <f>Database!E57</f>
        <v>0</v>
      </c>
      <c r="I31" s="2">
        <f>Database!F57</f>
        <v>0</v>
      </c>
      <c r="J31" s="2">
        <f>C23</f>
        <v>-0.15000000000000002</v>
      </c>
      <c r="K31" s="2"/>
      <c r="L31" s="2" cm="1">
        <f t="array" ref="L31:L36">MMULT(F31:I36,J31:J34)</f>
        <v>-3</v>
      </c>
      <c r="M31" s="7" t="s">
        <v>118</v>
      </c>
      <c r="N31" s="2">
        <f>-Database!H26</f>
        <v>-10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">
      <c r="A32" s="2"/>
      <c r="B32" s="2"/>
      <c r="C32" s="2"/>
      <c r="D32" s="2">
        <f>Database!H27</f>
        <v>10</v>
      </c>
      <c r="E32" s="7" t="s">
        <v>118</v>
      </c>
      <c r="F32" s="2">
        <f>Database!C58</f>
        <v>50</v>
      </c>
      <c r="G32" s="2">
        <f>Database!D58</f>
        <v>0</v>
      </c>
      <c r="H32" s="2">
        <f>Database!E58</f>
        <v>-50</v>
      </c>
      <c r="I32" s="2">
        <f>Database!F58</f>
        <v>0</v>
      </c>
      <c r="J32" s="2">
        <f t="shared" ref="J32:J34" si="4">C24</f>
        <v>-0.12000000000000002</v>
      </c>
      <c r="K32" s="2"/>
      <c r="L32" s="2">
        <v>-10</v>
      </c>
      <c r="M32" s="7" t="s">
        <v>118</v>
      </c>
      <c r="N32" s="2">
        <f>-Database!H27</f>
        <v>-10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">
      <c r="A33" s="2"/>
      <c r="B33" s="2"/>
      <c r="C33" s="2"/>
      <c r="D33" s="2">
        <f>Database!H28</f>
        <v>10</v>
      </c>
      <c r="E33" s="7" t="s">
        <v>118</v>
      </c>
      <c r="F33" s="2">
        <f>Database!C59</f>
        <v>100</v>
      </c>
      <c r="G33" s="2">
        <f>Database!D59</f>
        <v>0</v>
      </c>
      <c r="H33" s="2">
        <f>Database!E59</f>
        <v>0</v>
      </c>
      <c r="I33" s="2">
        <f>Database!F59</f>
        <v>-100</v>
      </c>
      <c r="J33" s="2">
        <f t="shared" si="4"/>
        <v>4.9999999999999975E-2</v>
      </c>
      <c r="K33" s="7" t="s">
        <v>95</v>
      </c>
      <c r="L33" s="2">
        <v>-10.000000000000002</v>
      </c>
      <c r="M33" s="7" t="s">
        <v>118</v>
      </c>
      <c r="N33" s="2">
        <f>-Database!H28</f>
        <v>-10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">
      <c r="A34" s="2"/>
      <c r="B34" s="2"/>
      <c r="C34" s="2"/>
      <c r="D34" s="2">
        <f>Database!H29</f>
        <v>10</v>
      </c>
      <c r="E34" s="7" t="s">
        <v>118</v>
      </c>
      <c r="F34" s="2">
        <f>Database!C60</f>
        <v>0</v>
      </c>
      <c r="G34" s="2">
        <f>Database!D60</f>
        <v>50</v>
      </c>
      <c r="H34" s="2">
        <f>Database!E60</f>
        <v>0</v>
      </c>
      <c r="I34" s="2">
        <f>Database!F60</f>
        <v>0</v>
      </c>
      <c r="J34" s="2">
        <f t="shared" si="4"/>
        <v>-0.05</v>
      </c>
      <c r="K34" s="2"/>
      <c r="L34" s="2">
        <v>-6.0000000000000009</v>
      </c>
      <c r="M34" s="7" t="s">
        <v>118</v>
      </c>
      <c r="N34" s="2">
        <f>-Database!H29</f>
        <v>-10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">
      <c r="A35" s="2"/>
      <c r="B35" s="2"/>
      <c r="C35" s="2"/>
      <c r="D35" s="2">
        <f>Database!H30</f>
        <v>10</v>
      </c>
      <c r="E35" s="7" t="s">
        <v>118</v>
      </c>
      <c r="F35" s="2">
        <f>Database!C61</f>
        <v>0</v>
      </c>
      <c r="G35" s="2">
        <f>Database!D61</f>
        <v>0</v>
      </c>
      <c r="H35" s="2">
        <f>Database!E61</f>
        <v>50</v>
      </c>
      <c r="I35" s="2">
        <f>Database!F61</f>
        <v>-50</v>
      </c>
      <c r="J35" s="2"/>
      <c r="K35" s="2"/>
      <c r="L35" s="2">
        <v>4.9999999999999982</v>
      </c>
      <c r="M35" s="7" t="s">
        <v>118</v>
      </c>
      <c r="N35" s="2">
        <f>-Database!H30</f>
        <v>-10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">
      <c r="A36" s="2"/>
      <c r="B36" s="2"/>
      <c r="C36" s="2"/>
      <c r="D36" s="2">
        <f>Database!H31</f>
        <v>10</v>
      </c>
      <c r="E36" s="7" t="s">
        <v>118</v>
      </c>
      <c r="F36" s="2">
        <f>Database!C62</f>
        <v>0</v>
      </c>
      <c r="G36" s="2">
        <f>Database!D62</f>
        <v>0</v>
      </c>
      <c r="H36" s="2">
        <f>Database!E62</f>
        <v>0</v>
      </c>
      <c r="I36" s="2">
        <f>Database!F62</f>
        <v>50</v>
      </c>
      <c r="J36" s="2"/>
      <c r="K36" s="2"/>
      <c r="L36" s="2">
        <v>-2.5</v>
      </c>
      <c r="M36" s="7" t="s">
        <v>118</v>
      </c>
      <c r="N36" s="2">
        <f>-Database!H31</f>
        <v>-10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">
      <c r="A39" s="2"/>
      <c r="B39" s="2"/>
      <c r="C39" s="2"/>
      <c r="D39" s="2"/>
      <c r="E39" s="2"/>
      <c r="F39" s="40" t="s">
        <v>122</v>
      </c>
      <c r="G39" s="40"/>
      <c r="H39" s="40"/>
      <c r="I39" s="40"/>
      <c r="J39" s="7" t="s">
        <v>104</v>
      </c>
      <c r="K39" s="7"/>
      <c r="L39" s="7" t="s">
        <v>96</v>
      </c>
      <c r="M39" s="7" t="s">
        <v>89</v>
      </c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">
      <c r="A40" s="2"/>
      <c r="B40" s="2"/>
      <c r="C40" s="2"/>
      <c r="D40" s="2"/>
      <c r="E40" s="2"/>
      <c r="F40" s="7">
        <f>F8</f>
        <v>0.482702269786149</v>
      </c>
      <c r="G40" s="7">
        <f t="shared" ref="G40:I40" si="5">G8</f>
        <v>-0.34485825631077399</v>
      </c>
      <c r="H40" s="7">
        <f t="shared" si="5"/>
        <v>0.41372096439037498</v>
      </c>
      <c r="I40" s="7">
        <f t="shared" si="5"/>
        <v>0.344772756671751</v>
      </c>
      <c r="J40" s="7">
        <f>J20</f>
        <v>-23.000000000000007</v>
      </c>
      <c r="K40" s="7"/>
      <c r="L40" s="3" cm="1">
        <f t="array" ref="L40:L45">MMULT(F40:I45,J40:J43)</f>
        <v>-2.9998310786141058</v>
      </c>
      <c r="M40" s="3">
        <f>M8</f>
        <v>10</v>
      </c>
      <c r="N40" s="3" t="str">
        <f>N8</f>
        <v>L12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">
      <c r="A41" s="2"/>
      <c r="B41" s="2"/>
      <c r="C41" s="2"/>
      <c r="D41" s="2"/>
      <c r="E41" s="2"/>
      <c r="F41" s="7">
        <f t="shared" ref="F41:I41" si="6">F9</f>
        <v>0.10346781946365601</v>
      </c>
      <c r="G41" s="7">
        <f t="shared" si="6"/>
        <v>6.89771667657684E-2</v>
      </c>
      <c r="H41" s="7">
        <f t="shared" si="6"/>
        <v>-0.48271881696993502</v>
      </c>
      <c r="I41" s="7">
        <f t="shared" si="6"/>
        <v>-6.8944070908883104E-2</v>
      </c>
      <c r="J41" s="7">
        <f t="shared" ref="J41:J43" si="7">J21</f>
        <v>-3.0000000000000018</v>
      </c>
      <c r="K41" s="7" t="s">
        <v>95</v>
      </c>
      <c r="L41" s="3">
        <v>-9.9998337797826284</v>
      </c>
      <c r="M41" s="3">
        <f t="shared" ref="M41:N41" si="8">M9</f>
        <v>10</v>
      </c>
      <c r="N41" s="3" t="str">
        <f t="shared" si="8"/>
        <v>L13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">
      <c r="A42" s="2"/>
      <c r="B42" s="2"/>
      <c r="C42" s="17" t="s">
        <v>107</v>
      </c>
      <c r="D42" s="17"/>
      <c r="E42" s="2"/>
      <c r="F42" s="7">
        <f t="shared" ref="F42:I42" si="9">F10</f>
        <v>0.41377198879465299</v>
      </c>
      <c r="G42" s="7">
        <f t="shared" si="9"/>
        <v>0.27584247568025499</v>
      </c>
      <c r="H42" s="7">
        <f t="shared" si="9"/>
        <v>6.8948208049574702E-2</v>
      </c>
      <c r="I42" s="7">
        <f t="shared" si="9"/>
        <v>-0.27587005683885901</v>
      </c>
      <c r="J42" s="7">
        <f t="shared" si="7"/>
        <v>14.999999999999998</v>
      </c>
      <c r="K42" s="7"/>
      <c r="L42" s="36">
        <v>-9.9997351906713163</v>
      </c>
      <c r="M42" s="36">
        <f t="shared" ref="M42:N42" si="10">M10</f>
        <v>10</v>
      </c>
      <c r="N42" s="36" t="str">
        <f t="shared" si="10"/>
        <v>L14</v>
      </c>
      <c r="O42" s="37" t="s">
        <v>121</v>
      </c>
      <c r="P42" s="37"/>
      <c r="Q42" s="37"/>
      <c r="R42" s="37"/>
      <c r="S42" s="3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">
      <c r="A43" s="2"/>
      <c r="B43" s="2"/>
      <c r="C43" s="2"/>
      <c r="D43" s="2"/>
      <c r="E43" s="2"/>
      <c r="F43" s="7">
        <f t="shared" ref="F43:I43" si="11">F11</f>
        <v>0.48267330938758601</v>
      </c>
      <c r="G43" s="7">
        <f t="shared" si="11"/>
        <v>0.65510243754297304</v>
      </c>
      <c r="H43" s="7">
        <f t="shared" si="11"/>
        <v>0.41369614262181698</v>
      </c>
      <c r="I43" s="7">
        <f t="shared" si="11"/>
        <v>0.34475207154745802</v>
      </c>
      <c r="J43" s="7">
        <f t="shared" si="7"/>
        <v>2.5000000000000036</v>
      </c>
      <c r="K43" s="7"/>
      <c r="L43" s="3">
        <v>-5.9994711103475016</v>
      </c>
      <c r="M43" s="3">
        <f t="shared" ref="M43:N43" si="12">M11</f>
        <v>10</v>
      </c>
      <c r="N43" s="3" t="str">
        <f t="shared" si="12"/>
        <v>L25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">
      <c r="A44" s="2"/>
      <c r="B44" s="2"/>
      <c r="C44" s="2"/>
      <c r="D44" s="2"/>
      <c r="E44" s="2"/>
      <c r="F44" s="7">
        <f t="shared" ref="F44:I44" si="13">F12</f>
        <v>0.10341817493367</v>
      </c>
      <c r="G44" s="7">
        <f t="shared" si="13"/>
        <v>6.8944071074358904E-2</v>
      </c>
      <c r="H44" s="7">
        <f t="shared" si="13"/>
        <v>0.51719292099472203</v>
      </c>
      <c r="I44" s="7">
        <f t="shared" si="13"/>
        <v>-6.8990957510546499E-2</v>
      </c>
      <c r="J44" s="7">
        <f>-SUM(J40:J43)</f>
        <v>8.5000000000000053</v>
      </c>
      <c r="K44" s="7"/>
      <c r="L44" s="3">
        <v>4.9999661844469756</v>
      </c>
      <c r="M44" s="3">
        <f t="shared" ref="M44:N44" si="14">M12</f>
        <v>10</v>
      </c>
      <c r="N44" s="3" t="str">
        <f t="shared" si="14"/>
        <v>L34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">
      <c r="A45" s="2"/>
      <c r="B45" s="2"/>
      <c r="C45" s="2"/>
      <c r="D45" s="2"/>
      <c r="E45" s="2"/>
      <c r="F45" s="7">
        <f t="shared" ref="F45:I45" si="15">F13</f>
        <v>0.51713844988333402</v>
      </c>
      <c r="G45" s="7">
        <f t="shared" si="15"/>
        <v>0.34475207154745802</v>
      </c>
      <c r="H45" s="7">
        <f t="shared" si="15"/>
        <v>0.58608252079221701</v>
      </c>
      <c r="I45" s="7">
        <f t="shared" si="15"/>
        <v>0.65507347830276397</v>
      </c>
      <c r="J45" s="7"/>
      <c r="K45" s="7"/>
      <c r="L45" s="3">
        <v>-2.4995190543188937</v>
      </c>
      <c r="M45" s="3">
        <f t="shared" ref="M45:N45" si="16">M13</f>
        <v>10</v>
      </c>
      <c r="N45" s="3" t="str">
        <f t="shared" si="16"/>
        <v>L45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</sheetData>
  <mergeCells count="2">
    <mergeCell ref="F7:I7"/>
    <mergeCell ref="F39:I39"/>
  </mergeCells>
  <phoneticPr fontId="10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Database</vt:lpstr>
      <vt:lpstr>Sensitivity Report 2</vt:lpstr>
      <vt:lpstr>SCOPF</vt:lpstr>
      <vt:lpstr>Sbase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VEW0313</dc:creator>
  <cp:lastModifiedBy>Microsoft Office User</cp:lastModifiedBy>
  <dcterms:created xsi:type="dcterms:W3CDTF">2017-09-02T16:46:35Z</dcterms:created>
  <dcterms:modified xsi:type="dcterms:W3CDTF">2021-04-16T03:44:36Z</dcterms:modified>
</cp:coreProperties>
</file>