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ELE4109-SistemasdeGestindeEnerga/Documentos compartidos/Contenido del Curso/semana 10 - DEE-OPF/proyecto/"/>
    </mc:Choice>
  </mc:AlternateContent>
  <xr:revisionPtr revIDLastSave="4" documentId="8_{7655D808-EC63-104A-9DC8-237735B7F762}" xr6:coauthVersionLast="46" xr6:coauthVersionMax="46" xr10:uidLastSave="{6B905A99-15F1-044F-9697-21EB2BCC99F4}"/>
  <bookViews>
    <workbookView xWindow="35340" yWindow="980" windowWidth="36660" windowHeight="20240" xr2:uid="{A9DDF80A-1618-0045-BB95-DEEF7C05D6EF}"/>
  </bookViews>
  <sheets>
    <sheet name="resultados" sheetId="1" r:id="rId1"/>
    <sheet name="demand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W6" i="1"/>
  <c r="L8" i="1"/>
  <c r="AD8" i="1" s="1"/>
  <c r="M8" i="1"/>
  <c r="P8" i="1" s="1"/>
  <c r="X8" i="1" s="1"/>
  <c r="N8" i="1"/>
  <c r="O8" i="1"/>
  <c r="O7" i="1"/>
  <c r="N7" i="1"/>
  <c r="M7" i="1"/>
  <c r="L7" i="1"/>
  <c r="P6" i="1"/>
  <c r="D21" i="1"/>
  <c r="E21" i="1"/>
  <c r="F21" i="1"/>
  <c r="D23" i="1"/>
  <c r="E23" i="1"/>
  <c r="F23" i="1"/>
  <c r="C21" i="1"/>
  <c r="C23" i="1"/>
  <c r="H7" i="2"/>
  <c r="H8" i="2"/>
  <c r="H9" i="2"/>
  <c r="H6" i="2"/>
  <c r="W26" i="1"/>
  <c r="AB6" i="1"/>
  <c r="AD7" i="1" l="1"/>
  <c r="W8" i="1"/>
  <c r="P7" i="1"/>
  <c r="X7" i="1" s="1"/>
  <c r="W7" i="1"/>
  <c r="T6" i="1"/>
  <c r="Z6" i="1" s="1"/>
  <c r="U6" i="1"/>
  <c r="Y6" i="1"/>
  <c r="AA6" i="1"/>
  <c r="AC6" i="1" s="1"/>
  <c r="Q6" i="1"/>
  <c r="R6" i="1"/>
  <c r="Q8" i="1"/>
  <c r="R8" i="1"/>
  <c r="T8" i="1"/>
  <c r="U8" i="1"/>
  <c r="AA8" i="1"/>
  <c r="AB8" i="1"/>
  <c r="E10" i="2"/>
  <c r="V6" i="1" l="1"/>
  <c r="Y8" i="1"/>
  <c r="AC8" i="1"/>
  <c r="V8" i="1"/>
  <c r="S6" i="1"/>
  <c r="AE6" i="1"/>
  <c r="Z8" i="1"/>
  <c r="D2" i="2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W28" i="1"/>
  <c r="W27" i="1"/>
  <c r="U7" i="1"/>
  <c r="Q7" i="1"/>
  <c r="R7" i="1"/>
  <c r="T7" i="1"/>
  <c r="AA7" i="1"/>
  <c r="AB7" i="1"/>
  <c r="S8" i="1" l="1"/>
  <c r="AE8" i="1"/>
  <c r="K9" i="2"/>
  <c r="I9" i="2"/>
  <c r="J9" i="2" s="1"/>
  <c r="Z7" i="1"/>
  <c r="V7" i="1"/>
  <c r="Y7" i="1"/>
  <c r="AC7" i="1"/>
  <c r="S7" i="1" l="1"/>
  <c r="AE7" i="1"/>
  <c r="I6" i="2"/>
  <c r="J6" i="2" s="1"/>
  <c r="K6" i="2"/>
  <c r="I7" i="2"/>
  <c r="J7" i="2" s="1"/>
  <c r="K7" i="2"/>
  <c r="K8" i="2"/>
  <c r="I8" i="2"/>
  <c r="J8" i="2" s="1"/>
</calcChain>
</file>

<file path=xl/sharedStrings.xml><?xml version="1.0" encoding="utf-8"?>
<sst xmlns="http://schemas.openxmlformats.org/spreadsheetml/2006/main" count="84" uniqueCount="76">
  <si>
    <t>l</t>
  </si>
  <si>
    <r>
      <t>l</t>
    </r>
    <r>
      <rPr>
        <i/>
        <vertAlign val="subscript"/>
        <sz val="12"/>
        <color theme="1"/>
        <rFont val="Symbol"/>
        <charset val="2"/>
      </rPr>
      <t>2</t>
    </r>
  </si>
  <si>
    <r>
      <t>l</t>
    </r>
    <r>
      <rPr>
        <i/>
        <vertAlign val="subscript"/>
        <sz val="12"/>
        <color theme="1"/>
        <rFont val="Symbol"/>
        <charset val="2"/>
      </rPr>
      <t>3</t>
    </r>
    <r>
      <rPr>
        <sz val="12"/>
        <color theme="1"/>
        <rFont val="Calibri"/>
        <family val="2"/>
        <scheme val="minor"/>
      </rPr>
      <t/>
    </r>
  </si>
  <si>
    <t>$/MWh</t>
  </si>
  <si>
    <r>
      <t>P</t>
    </r>
    <r>
      <rPr>
        <i/>
        <vertAlign val="subscript"/>
        <sz val="12"/>
        <color theme="1"/>
        <rFont val="Calibri (Body)"/>
      </rPr>
      <t>G1</t>
    </r>
  </si>
  <si>
    <r>
      <t>P</t>
    </r>
    <r>
      <rPr>
        <i/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/>
    </r>
  </si>
  <si>
    <t>MW</t>
  </si>
  <si>
    <r>
      <t>IC</t>
    </r>
    <r>
      <rPr>
        <i/>
        <vertAlign val="subscript"/>
        <sz val="12"/>
        <color theme="1"/>
        <rFont val="Calibri (Body)"/>
      </rPr>
      <t>1</t>
    </r>
  </si>
  <si>
    <r>
      <t>IC</t>
    </r>
    <r>
      <rPr>
        <i/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/>
    </r>
  </si>
  <si>
    <r>
      <t>C</t>
    </r>
    <r>
      <rPr>
        <i/>
        <vertAlign val="subscript"/>
        <sz val="12"/>
        <color theme="1"/>
        <rFont val="Calibri (Body)"/>
      </rPr>
      <t>1</t>
    </r>
  </si>
  <si>
    <r>
      <t>C</t>
    </r>
    <r>
      <rPr>
        <i/>
        <vertAlign val="subscript"/>
        <sz val="12"/>
        <color theme="1"/>
        <rFont val="Calibri (Body)"/>
      </rPr>
      <t>2</t>
    </r>
  </si>
  <si>
    <r>
      <t>C</t>
    </r>
    <r>
      <rPr>
        <i/>
        <vertAlign val="subscript"/>
        <sz val="12"/>
        <color theme="1"/>
        <rFont val="Calibri (Body)"/>
      </rPr>
      <t>TOT</t>
    </r>
  </si>
  <si>
    <t>$/h</t>
  </si>
  <si>
    <r>
      <t>l</t>
    </r>
    <r>
      <rPr>
        <i/>
        <vertAlign val="subscript"/>
        <sz val="12"/>
        <color theme="1"/>
        <rFont val="Symbol"/>
        <charset val="2"/>
      </rPr>
      <t>4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</si>
  <si>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charset val="2"/>
      </rPr>
      <t>5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</si>
  <si>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charset val="2"/>
      </rPr>
      <t>6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</si>
  <si>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charset val="2"/>
      </rPr>
      <t>7</t>
    </r>
    <r>
      <rPr>
        <sz val="12"/>
        <color theme="1"/>
        <rFont val="Calibri"/>
        <family val="2"/>
        <scheme val="minor"/>
      </rPr>
      <t/>
    </r>
  </si>
  <si>
    <r>
      <t>l</t>
    </r>
    <r>
      <rPr>
        <i/>
        <vertAlign val="subscript"/>
        <sz val="12"/>
        <color theme="1"/>
        <rFont val="Symbol"/>
        <charset val="2"/>
      </rPr>
      <t>8</t>
    </r>
    <r>
      <rPr>
        <sz val="12"/>
        <color theme="1"/>
        <rFont val="Calibri"/>
        <family val="2"/>
        <scheme val="minor"/>
      </rPr>
      <t/>
    </r>
  </si>
  <si>
    <t>IC: Costo incremental de cada generador</t>
  </si>
  <si>
    <t>L: Lucro total de los generadores</t>
  </si>
  <si>
    <t>R: Remuneración de la Red por pérdidas y congestion</t>
  </si>
  <si>
    <t>C: Costos de producción</t>
  </si>
  <si>
    <r>
      <t>P</t>
    </r>
    <r>
      <rPr>
        <i/>
        <vertAlign val="subscript"/>
        <sz val="12"/>
        <color theme="1"/>
        <rFont val="Calibri (Body)"/>
      </rPr>
      <t>D</t>
    </r>
  </si>
  <si>
    <t>I: Ingreso total generadores  por venta de energíados, incluir los componentes (energía y pérdidas+congestión)</t>
  </si>
  <si>
    <t>P: Pago total de la demandas por compra de energía incluir los componentes (energía y pérdidas+congestión)</t>
  </si>
  <si>
    <t>Total</t>
  </si>
  <si>
    <t>W</t>
  </si>
  <si>
    <t>P/C</t>
  </si>
  <si>
    <t>a1=</t>
  </si>
  <si>
    <t>b1=</t>
  </si>
  <si>
    <t>a2=</t>
  </si>
  <si>
    <t>b2=</t>
  </si>
  <si>
    <t>Ingreso generadores</t>
  </si>
  <si>
    <t>Pago demandas</t>
  </si>
  <si>
    <t>Generación</t>
  </si>
  <si>
    <t>Costos</t>
  </si>
  <si>
    <t>Lucro</t>
  </si>
  <si>
    <t>Gen</t>
  </si>
  <si>
    <t>Remun.</t>
  </si>
  <si>
    <t>red</t>
  </si>
  <si>
    <t>Costo Marginal</t>
  </si>
  <si>
    <t>Precios</t>
  </si>
  <si>
    <t>Despacho</t>
  </si>
  <si>
    <t>Elasticidad</t>
  </si>
  <si>
    <t>m</t>
  </si>
  <si>
    <t>nodo</t>
  </si>
  <si>
    <t>lmx</t>
  </si>
  <si>
    <t>Sbase</t>
  </si>
  <si>
    <t>MVA</t>
  </si>
  <si>
    <t>A</t>
  </si>
  <si>
    <t>B</t>
  </si>
  <si>
    <t>Estudio 2 - Elastico Perdidas Lim Gen y Transm (115MVA)</t>
  </si>
  <si>
    <t>Estudio 1 - Elastico Perdidas Lim Gen y Transm L34 150MVA</t>
  </si>
  <si>
    <t>Utilidad</t>
  </si>
  <si>
    <t>SW</t>
  </si>
  <si>
    <r>
      <t>P</t>
    </r>
    <r>
      <rPr>
        <i/>
        <vertAlign val="subscript"/>
        <sz val="12"/>
        <color theme="1"/>
        <rFont val="Calibri (Body)"/>
      </rPr>
      <t>D4</t>
    </r>
  </si>
  <si>
    <r>
      <t>P</t>
    </r>
    <r>
      <rPr>
        <i/>
        <vertAlign val="subscript"/>
        <sz val="12"/>
        <color theme="1"/>
        <rFont val="Calibri (Body)"/>
      </rPr>
      <t>D5</t>
    </r>
    <r>
      <rPr>
        <sz val="12"/>
        <color theme="1"/>
        <rFont val="Calibri"/>
        <family val="2"/>
        <scheme val="minor"/>
      </rPr>
      <t/>
    </r>
  </si>
  <si>
    <r>
      <t>P</t>
    </r>
    <r>
      <rPr>
        <i/>
        <vertAlign val="subscript"/>
        <sz val="12"/>
        <color theme="1"/>
        <rFont val="Calibri (Body)"/>
      </rPr>
      <t>D6</t>
    </r>
    <r>
      <rPr>
        <sz val="12"/>
        <color theme="1"/>
        <rFont val="Calibri"/>
        <family val="2"/>
        <scheme val="minor"/>
      </rPr>
      <t/>
    </r>
  </si>
  <si>
    <r>
      <t>P</t>
    </r>
    <r>
      <rPr>
        <i/>
        <vertAlign val="subscript"/>
        <sz val="12"/>
        <color theme="1"/>
        <rFont val="Calibri (Body)"/>
      </rPr>
      <t>D8</t>
    </r>
  </si>
  <si>
    <r>
      <t>P</t>
    </r>
    <r>
      <rPr>
        <vertAlign val="superscript"/>
        <sz val="12"/>
        <color theme="1"/>
        <rFont val="Calibri (Body)"/>
      </rPr>
      <t>0</t>
    </r>
    <r>
      <rPr>
        <vertAlign val="subscript"/>
        <sz val="12"/>
        <color theme="1"/>
        <rFont val="Calibri (Body)"/>
      </rPr>
      <t>DI</t>
    </r>
  </si>
  <si>
    <r>
      <rPr>
        <sz val="12"/>
        <color theme="1"/>
        <rFont val="Symbol"/>
        <charset val="2"/>
      </rPr>
      <t>l</t>
    </r>
    <r>
      <rPr>
        <vertAlign val="superscript"/>
        <sz val="12"/>
        <color theme="1"/>
        <rFont val="Calibri (Body)"/>
      </rPr>
      <t>0</t>
    </r>
  </si>
  <si>
    <t>Referencia inelastico con perdidas y restriccion de red</t>
  </si>
  <si>
    <t>Demanda</t>
  </si>
  <si>
    <t xml:space="preserve">U </t>
  </si>
  <si>
    <r>
      <rPr>
        <sz val="12"/>
        <color theme="1"/>
        <rFont val="Symbol"/>
        <charset val="2"/>
      </rPr>
      <t>l</t>
    </r>
    <r>
      <rPr>
        <sz val="12"/>
        <color theme="1"/>
        <rFont val="Calibri"/>
        <family val="2"/>
        <scheme val="minor"/>
      </rPr>
      <t>max4</t>
    </r>
    <r>
      <rPr>
        <sz val="12"/>
        <color theme="1"/>
        <rFont val="Calibri"/>
        <family val="2"/>
        <charset val="2"/>
        <scheme val="minor"/>
      </rPr>
      <t>=</t>
    </r>
  </si>
  <si>
    <r>
      <rPr>
        <sz val="12"/>
        <color theme="1"/>
        <rFont val="Symbol"/>
        <charset val="2"/>
      </rPr>
      <t>l</t>
    </r>
    <r>
      <rPr>
        <sz val="12"/>
        <color theme="1"/>
        <rFont val="Calibri"/>
        <family val="2"/>
        <scheme val="minor"/>
      </rPr>
      <t>max5</t>
    </r>
    <r>
      <rPr>
        <sz val="12"/>
        <color theme="1"/>
        <rFont val="Calibri"/>
        <family val="2"/>
        <charset val="2"/>
        <scheme val="minor"/>
      </rPr>
      <t>=</t>
    </r>
  </si>
  <si>
    <r>
      <rPr>
        <sz val="12"/>
        <color theme="1"/>
        <rFont val="Symbol"/>
        <charset val="2"/>
      </rPr>
      <t>l</t>
    </r>
    <r>
      <rPr>
        <sz val="12"/>
        <color theme="1"/>
        <rFont val="Calibri"/>
        <family val="2"/>
        <scheme val="minor"/>
      </rPr>
      <t>max6</t>
    </r>
    <r>
      <rPr>
        <sz val="12"/>
        <color theme="1"/>
        <rFont val="Calibri"/>
        <family val="2"/>
        <charset val="2"/>
        <scheme val="minor"/>
      </rPr>
      <t>=</t>
    </r>
  </si>
  <si>
    <r>
      <rPr>
        <sz val="12"/>
        <color theme="1"/>
        <rFont val="Symbol"/>
        <charset val="2"/>
      </rPr>
      <t>l</t>
    </r>
    <r>
      <rPr>
        <sz val="12"/>
        <color theme="1"/>
        <rFont val="Calibri"/>
        <family val="2"/>
        <scheme val="minor"/>
      </rPr>
      <t>max8</t>
    </r>
    <r>
      <rPr>
        <sz val="12"/>
        <color theme="1"/>
        <rFont val="Calibri"/>
        <family val="2"/>
        <charset val="2"/>
        <scheme val="minor"/>
      </rPr>
      <t>=</t>
    </r>
  </si>
  <si>
    <t>m4=</t>
  </si>
  <si>
    <t>m5=</t>
  </si>
  <si>
    <t>m6=</t>
  </si>
  <si>
    <t>m8=</t>
  </si>
  <si>
    <r>
      <t xml:space="preserve">l:  </t>
    </r>
    <r>
      <rPr>
        <sz val="10"/>
        <color theme="1"/>
        <rFont val="Calibri (Body)"/>
      </rPr>
      <t>precion marginales locales</t>
    </r>
  </si>
  <si>
    <t>Referencia</t>
  </si>
  <si>
    <t>Esudio 1</t>
  </si>
  <si>
    <t>Estudio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</si>
</sst>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Symbol"/>
      <charset val="2"/>
    </font>
    <font>
      <i/>
      <vertAlign val="subscript"/>
      <sz val="12"/>
      <color theme="1"/>
      <name val="Symbol"/>
      <charset val="2"/>
    </font>
    <font>
      <sz val="8"/>
      <name val="Calibri"/>
      <family val="2"/>
      <scheme val="minor"/>
    </font>
    <font>
      <i/>
      <vertAlign val="subscript"/>
      <sz val="12"/>
      <color theme="1"/>
      <name val="Calibri (Body)"/>
    </font>
    <font>
      <sz val="10"/>
      <color theme="1"/>
      <name val="Calibri"/>
      <family val="2"/>
      <scheme val="minor"/>
    </font>
    <font>
      <sz val="10"/>
      <color theme="1"/>
      <name val="Symbol"/>
      <charset val="2"/>
    </font>
    <font>
      <i/>
      <sz val="12"/>
      <color theme="1"/>
      <name val="Calibri (Body)"/>
    </font>
    <font>
      <sz val="18"/>
      <color theme="1"/>
      <name val="Helvetica"/>
      <family val="2"/>
    </font>
    <font>
      <sz val="12"/>
      <color theme="1"/>
      <name val="Helvetica"/>
      <family val="2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sz val="12"/>
      <color theme="1"/>
      <name val="Symbol"/>
      <charset val="2"/>
    </font>
    <font>
      <sz val="12"/>
      <color theme="1"/>
      <name val="Calibri"/>
      <family val="2"/>
      <charset val="2"/>
    </font>
    <font>
      <sz val="12"/>
      <color theme="1"/>
      <name val="Calibri"/>
      <family val="2"/>
      <charset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ont="1" applyFill="1"/>
    <xf numFmtId="0" fontId="6" fillId="4" borderId="0" xfId="0" applyFont="1" applyFill="1"/>
    <xf numFmtId="0" fontId="7" fillId="4" borderId="0" xfId="0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2" fontId="0" fillId="4" borderId="1" xfId="0" applyNumberFormat="1" applyFill="1" applyBorder="1" applyAlignment="1">
      <alignment horizontal="center"/>
    </xf>
    <xf numFmtId="0" fontId="1" fillId="2" borderId="1" xfId="0" applyFont="1" applyFill="1" applyBorder="1"/>
    <xf numFmtId="164" fontId="0" fillId="2" borderId="1" xfId="0" applyNumberFormat="1" applyFill="1" applyBorder="1" applyAlignment="1">
      <alignment horizontal="center"/>
    </xf>
    <xf numFmtId="0" fontId="9" fillId="0" borderId="0" xfId="0" applyFont="1"/>
    <xf numFmtId="2" fontId="0" fillId="3" borderId="1" xfId="0" applyNumberFormat="1" applyFont="1" applyFill="1" applyBorder="1" applyAlignment="1"/>
    <xf numFmtId="0" fontId="0" fillId="4" borderId="6" xfId="0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6" fillId="4" borderId="0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1" fillId="5" borderId="4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3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resultados!$B$9</c:f>
              <c:strCache>
                <c:ptCount val="1"/>
                <c:pt idx="0">
                  <c:v>Referencia inelastico con perdidas y restriccion de 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resultados!$D$6:$K$6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3-204F-A915-A3AEDFE501B2}"/>
            </c:ext>
          </c:extLst>
        </c:ser>
        <c:ser>
          <c:idx val="1"/>
          <c:order val="1"/>
          <c:tx>
            <c:strRef>
              <c:f>resultados!$B$10</c:f>
              <c:strCache>
                <c:ptCount val="1"/>
                <c:pt idx="0">
                  <c:v>Estudio 1 - Elastico Perdidas Lim Gen y Transm L34 150MVA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resultados!$D$7:$K$7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3-204F-A915-A3AEDFE501B2}"/>
            </c:ext>
          </c:extLst>
        </c:ser>
        <c:ser>
          <c:idx val="2"/>
          <c:order val="2"/>
          <c:tx>
            <c:strRef>
              <c:f>resultados!$B$11</c:f>
              <c:strCache>
                <c:ptCount val="1"/>
                <c:pt idx="0">
                  <c:v>Estudio 2 - Elastico Perdidas Lim Gen y Transm (115MVA)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resultados!$D$8:$K$8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3-204F-A915-A3AEDFE5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252575"/>
        <c:axId val="1128442287"/>
      </c:lineChart>
      <c:catAx>
        <c:axId val="14642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442287"/>
        <c:crosses val="autoZero"/>
        <c:auto val="1"/>
        <c:lblAlgn val="ctr"/>
        <c:lblOffset val="100"/>
        <c:noMultiLvlLbl val="0"/>
      </c:catAx>
      <c:valAx>
        <c:axId val="1128442287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75293</xdr:colOff>
      <xdr:row>0</xdr:row>
      <xdr:rowOff>671195</xdr:rowOff>
    </xdr:to>
    <xdr:pic>
      <xdr:nvPicPr>
        <xdr:cNvPr id="3" name="Imagen 2" descr="Imagen que contiene dibujo, firmar, alimentos&#10;&#10;Descripción generada automáticamente">
          <a:extLst>
            <a:ext uri="{FF2B5EF4-FFF2-40B4-BE49-F238E27FC236}">
              <a16:creationId xmlns:a16="http://schemas.microsoft.com/office/drawing/2014/main" id="{23D0C64B-118A-7546-8D08-B2B69196E8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4150" cy="671195"/>
        </a:xfrm>
        <a:prstGeom prst="rect">
          <a:avLst/>
        </a:prstGeom>
      </xdr:spPr>
    </xdr:pic>
    <xdr:clientData/>
  </xdr:twoCellAnchor>
  <xdr:twoCellAnchor>
    <xdr:from>
      <xdr:col>12</xdr:col>
      <xdr:colOff>289278</xdr:colOff>
      <xdr:row>16</xdr:row>
      <xdr:rowOff>70556</xdr:rowOff>
    </xdr:from>
    <xdr:to>
      <xdr:col>21</xdr:col>
      <xdr:colOff>239889</xdr:colOff>
      <xdr:row>29</xdr:row>
      <xdr:rowOff>190596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83B2C6B-263F-1A49-8036-475485D77159}"/>
            </a:ext>
          </a:extLst>
        </xdr:cNvPr>
        <xdr:cNvGrpSpPr/>
      </xdr:nvGrpSpPr>
      <xdr:grpSpPr>
        <a:xfrm>
          <a:off x="6249207" y="3581199"/>
          <a:ext cx="4295825" cy="2623754"/>
          <a:chOff x="2057844" y="1811651"/>
          <a:chExt cx="4364024" cy="3048097"/>
        </a:xfrm>
      </xdr:grpSpPr>
      <xdr:sp macro="" textlink="">
        <xdr:nvSpPr>
          <xdr:cNvPr id="5" name="Rectángulo 188">
            <a:extLst>
              <a:ext uri="{FF2B5EF4-FFF2-40B4-BE49-F238E27FC236}">
                <a16:creationId xmlns:a16="http://schemas.microsoft.com/office/drawing/2014/main" id="{3178BB89-F4B3-E544-ABA7-60C68156640F}"/>
              </a:ext>
            </a:extLst>
          </xdr:cNvPr>
          <xdr:cNvSpPr/>
        </xdr:nvSpPr>
        <xdr:spPr>
          <a:xfrm rot="16200000">
            <a:off x="2785151" y="3742022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sp macro="" textlink="">
        <xdr:nvSpPr>
          <xdr:cNvPr id="6" name="CuadroTexto 364">
            <a:extLst>
              <a:ext uri="{FF2B5EF4-FFF2-40B4-BE49-F238E27FC236}">
                <a16:creationId xmlns:a16="http://schemas.microsoft.com/office/drawing/2014/main" id="{3DA17A2E-D9F4-B34B-AD84-80A5771509C5}"/>
              </a:ext>
            </a:extLst>
          </xdr:cNvPr>
          <xdr:cNvSpPr txBox="1"/>
        </xdr:nvSpPr>
        <xdr:spPr>
          <a:xfrm>
            <a:off x="3291994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1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7" name="Rectángulo 141">
            <a:extLst>
              <a:ext uri="{FF2B5EF4-FFF2-40B4-BE49-F238E27FC236}">
                <a16:creationId xmlns:a16="http://schemas.microsoft.com/office/drawing/2014/main" id="{986B1C8C-5AE9-414D-A79F-01E959602C80}"/>
              </a:ext>
            </a:extLst>
          </xdr:cNvPr>
          <xdr:cNvSpPr/>
        </xdr:nvSpPr>
        <xdr:spPr>
          <a:xfrm rot="5400000">
            <a:off x="2796158" y="2522536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8" name="Conector recto 337">
            <a:extLst>
              <a:ext uri="{FF2B5EF4-FFF2-40B4-BE49-F238E27FC236}">
                <a16:creationId xmlns:a16="http://schemas.microsoft.com/office/drawing/2014/main" id="{5BC7C445-3B33-B946-90C1-9751D0E44E71}"/>
              </a:ext>
            </a:extLst>
          </xdr:cNvPr>
          <xdr:cNvCxnSpPr>
            <a:cxnSpLocks/>
            <a:stCxn id="63" idx="2"/>
            <a:endCxn id="65" idx="4"/>
          </xdr:cNvCxnSpPr>
        </xdr:nvCxnSpPr>
        <xdr:spPr>
          <a:xfrm flipH="1" flipV="1">
            <a:off x="2814797" y="2155886"/>
            <a:ext cx="4108" cy="17590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" name="Agrupar 51">
            <a:extLst>
              <a:ext uri="{FF2B5EF4-FFF2-40B4-BE49-F238E27FC236}">
                <a16:creationId xmlns:a16="http://schemas.microsoft.com/office/drawing/2014/main" id="{B54E866F-F625-6840-A3A1-57000B3257A7}"/>
              </a:ext>
            </a:extLst>
          </xdr:cNvPr>
          <xdr:cNvGrpSpPr/>
        </xdr:nvGrpSpPr>
        <xdr:grpSpPr>
          <a:xfrm>
            <a:off x="2635811" y="1811651"/>
            <a:ext cx="357972" cy="344235"/>
            <a:chOff x="513989" y="2399805"/>
            <a:chExt cx="713232" cy="713205"/>
          </a:xfrm>
        </xdr:grpSpPr>
        <xdr:sp macro="" textlink="">
          <xdr:nvSpPr>
            <xdr:cNvPr id="65" name="Elipse 24">
              <a:extLst>
                <a:ext uri="{FF2B5EF4-FFF2-40B4-BE49-F238E27FC236}">
                  <a16:creationId xmlns:a16="http://schemas.microsoft.com/office/drawing/2014/main" id="{DA949762-1E73-F044-AFF5-F8ABA0F41E58}"/>
                </a:ext>
              </a:extLst>
            </xdr:cNvPr>
            <xdr:cNvSpPr/>
          </xdr:nvSpPr>
          <xdr:spPr>
            <a:xfrm>
              <a:off x="513989" y="2399805"/>
              <a:ext cx="713232" cy="713205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6" name="Agrupar 50">
              <a:extLst>
                <a:ext uri="{FF2B5EF4-FFF2-40B4-BE49-F238E27FC236}">
                  <a16:creationId xmlns:a16="http://schemas.microsoft.com/office/drawing/2014/main" id="{BD3C5830-2853-1A41-AA53-512E92DE5717}"/>
                </a:ext>
              </a:extLst>
            </xdr:cNvPr>
            <xdr:cNvGrpSpPr/>
          </xdr:nvGrpSpPr>
          <xdr:grpSpPr>
            <a:xfrm>
              <a:off x="640043" y="2583347"/>
              <a:ext cx="473632" cy="331761"/>
              <a:chOff x="870606" y="4138532"/>
              <a:chExt cx="473632" cy="331761"/>
            </a:xfrm>
          </xdr:grpSpPr>
          <xdr:sp macro="" textlink="">
            <xdr:nvSpPr>
              <xdr:cNvPr id="67" name="Arco 25">
                <a:extLst>
                  <a:ext uri="{FF2B5EF4-FFF2-40B4-BE49-F238E27FC236}">
                    <a16:creationId xmlns:a16="http://schemas.microsoft.com/office/drawing/2014/main" id="{18F1EF6B-11A6-3A43-BE0F-F7D6A6DAA599}"/>
                  </a:ext>
                </a:extLst>
              </xdr:cNvPr>
              <xdr:cNvSpPr/>
            </xdr:nvSpPr>
            <xdr:spPr>
              <a:xfrm rot="10800000" flipV="1">
                <a:off x="870606" y="4202009"/>
                <a:ext cx="224650" cy="268284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8" name="Arco 26">
                <a:extLst>
                  <a:ext uri="{FF2B5EF4-FFF2-40B4-BE49-F238E27FC236}">
                    <a16:creationId xmlns:a16="http://schemas.microsoft.com/office/drawing/2014/main" id="{A151C2E0-8C74-E74F-B42E-86B99A6BB046}"/>
                  </a:ext>
                </a:extLst>
              </xdr:cNvPr>
              <xdr:cNvSpPr/>
            </xdr:nvSpPr>
            <xdr:spPr>
              <a:xfrm flipV="1">
                <a:off x="1095268" y="4138532"/>
                <a:ext cx="248970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10" name="Rectángulo 141">
            <a:extLst>
              <a:ext uri="{FF2B5EF4-FFF2-40B4-BE49-F238E27FC236}">
                <a16:creationId xmlns:a16="http://schemas.microsoft.com/office/drawing/2014/main" id="{AF5A2B30-D467-7341-BD01-F17E61665DE9}"/>
              </a:ext>
            </a:extLst>
          </xdr:cNvPr>
          <xdr:cNvSpPr/>
        </xdr:nvSpPr>
        <xdr:spPr>
          <a:xfrm rot="5400000">
            <a:off x="2792808" y="2050442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4D2DACA-EEDB-EE4F-B856-326AF92B1556}"/>
              </a:ext>
            </a:extLst>
          </xdr:cNvPr>
          <xdr:cNvGrpSpPr/>
        </xdr:nvGrpSpPr>
        <xdr:grpSpPr>
          <a:xfrm>
            <a:off x="2728853" y="2331788"/>
            <a:ext cx="179716" cy="270748"/>
            <a:chOff x="1603453" y="2223336"/>
            <a:chExt cx="179716" cy="270748"/>
          </a:xfrm>
        </xdr:grpSpPr>
        <xdr:sp macro="" textlink="">
          <xdr:nvSpPr>
            <xdr:cNvPr id="63" name="Elipse 214">
              <a:extLst>
                <a:ext uri="{FF2B5EF4-FFF2-40B4-BE49-F238E27FC236}">
                  <a16:creationId xmlns:a16="http://schemas.microsoft.com/office/drawing/2014/main" id="{C3D13BAF-045A-8248-ADC8-E27C0919A319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64" name="Elipse 214">
              <a:extLst>
                <a:ext uri="{FF2B5EF4-FFF2-40B4-BE49-F238E27FC236}">
                  <a16:creationId xmlns:a16="http://schemas.microsoft.com/office/drawing/2014/main" id="{CC829149-7CBD-4243-B202-FCA93946F7D1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12" name="Conector recto 337">
            <a:extLst>
              <a:ext uri="{FF2B5EF4-FFF2-40B4-BE49-F238E27FC236}">
                <a16:creationId xmlns:a16="http://schemas.microsoft.com/office/drawing/2014/main" id="{CB062A90-985E-6A4A-93F3-30ED21008A1D}"/>
              </a:ext>
            </a:extLst>
          </xdr:cNvPr>
          <xdr:cNvCxnSpPr>
            <a:cxnSpLocks/>
            <a:stCxn id="64" idx="6"/>
            <a:endCxn id="7" idx="1"/>
          </xdr:cNvCxnSpPr>
        </xdr:nvCxnSpPr>
        <xdr:spPr>
          <a:xfrm>
            <a:off x="2818516" y="2602536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337">
            <a:extLst>
              <a:ext uri="{FF2B5EF4-FFF2-40B4-BE49-F238E27FC236}">
                <a16:creationId xmlns:a16="http://schemas.microsoft.com/office/drawing/2014/main" id="{8AC7E27E-DC3C-774E-BDE8-5B929A467282}"/>
              </a:ext>
            </a:extLst>
          </xdr:cNvPr>
          <xdr:cNvCxnSpPr>
            <a:cxnSpLocks/>
          </xdr:cNvCxnSpPr>
        </xdr:nvCxnSpPr>
        <xdr:spPr>
          <a:xfrm>
            <a:off x="2707361" y="2752841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ángulo 141">
            <a:extLst>
              <a:ext uri="{FF2B5EF4-FFF2-40B4-BE49-F238E27FC236}">
                <a16:creationId xmlns:a16="http://schemas.microsoft.com/office/drawing/2014/main" id="{7B523FA0-6B8B-1D4E-995A-961AA45D5372}"/>
              </a:ext>
            </a:extLst>
          </xdr:cNvPr>
          <xdr:cNvSpPr/>
        </xdr:nvSpPr>
        <xdr:spPr>
          <a:xfrm rot="5400000">
            <a:off x="4210837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5" name="Conector recto 337">
            <a:extLst>
              <a:ext uri="{FF2B5EF4-FFF2-40B4-BE49-F238E27FC236}">
                <a16:creationId xmlns:a16="http://schemas.microsoft.com/office/drawing/2014/main" id="{E92D8877-427A-A94E-B8D8-400FDE891DA3}"/>
              </a:ext>
            </a:extLst>
          </xdr:cNvPr>
          <xdr:cNvCxnSpPr>
            <a:cxnSpLocks/>
          </xdr:cNvCxnSpPr>
        </xdr:nvCxnSpPr>
        <xdr:spPr>
          <a:xfrm>
            <a:off x="2971142" y="3828425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ángulo 188">
            <a:extLst>
              <a:ext uri="{FF2B5EF4-FFF2-40B4-BE49-F238E27FC236}">
                <a16:creationId xmlns:a16="http://schemas.microsoft.com/office/drawing/2014/main" id="{AE57EE06-A6F1-C94C-A42D-CC6A25AA8928}"/>
              </a:ext>
            </a:extLst>
          </xdr:cNvPr>
          <xdr:cNvSpPr/>
        </xdr:nvSpPr>
        <xdr:spPr>
          <a:xfrm rot="16200000">
            <a:off x="4226549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17" name="Conector recto 337">
            <a:extLst>
              <a:ext uri="{FF2B5EF4-FFF2-40B4-BE49-F238E27FC236}">
                <a16:creationId xmlns:a16="http://schemas.microsoft.com/office/drawing/2014/main" id="{173957EF-9D23-A845-B02C-4680580C9408}"/>
              </a:ext>
            </a:extLst>
          </xdr:cNvPr>
          <xdr:cNvCxnSpPr>
            <a:cxnSpLocks/>
          </xdr:cNvCxnSpPr>
        </xdr:nvCxnSpPr>
        <xdr:spPr>
          <a:xfrm>
            <a:off x="2988973" y="2828279"/>
            <a:ext cx="108784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337">
            <a:extLst>
              <a:ext uri="{FF2B5EF4-FFF2-40B4-BE49-F238E27FC236}">
                <a16:creationId xmlns:a16="http://schemas.microsoft.com/office/drawing/2014/main" id="{9646CF0F-D9BE-8443-8737-76BE366EC69C}"/>
              </a:ext>
            </a:extLst>
          </xdr:cNvPr>
          <xdr:cNvCxnSpPr>
            <a:cxnSpLocks/>
          </xdr:cNvCxnSpPr>
        </xdr:nvCxnSpPr>
        <xdr:spPr>
          <a:xfrm>
            <a:off x="2988973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cto 337">
            <a:extLst>
              <a:ext uri="{FF2B5EF4-FFF2-40B4-BE49-F238E27FC236}">
                <a16:creationId xmlns:a16="http://schemas.microsoft.com/office/drawing/2014/main" id="{C0E20D5D-BDC4-444B-BDFC-5789C9BC6615}"/>
              </a:ext>
            </a:extLst>
          </xdr:cNvPr>
          <xdr:cNvCxnSpPr>
            <a:cxnSpLocks/>
          </xdr:cNvCxnSpPr>
        </xdr:nvCxnSpPr>
        <xdr:spPr>
          <a:xfrm>
            <a:off x="4076818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ector recto 337">
            <a:extLst>
              <a:ext uri="{FF2B5EF4-FFF2-40B4-BE49-F238E27FC236}">
                <a16:creationId xmlns:a16="http://schemas.microsoft.com/office/drawing/2014/main" id="{9AE96938-3290-C645-B973-8D4A443C6B20}"/>
              </a:ext>
            </a:extLst>
          </xdr:cNvPr>
          <xdr:cNvCxnSpPr>
            <a:cxnSpLocks/>
          </xdr:cNvCxnSpPr>
        </xdr:nvCxnSpPr>
        <xdr:spPr>
          <a:xfrm>
            <a:off x="2971142" y="3828698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ector recto 337">
            <a:extLst>
              <a:ext uri="{FF2B5EF4-FFF2-40B4-BE49-F238E27FC236}">
                <a16:creationId xmlns:a16="http://schemas.microsoft.com/office/drawing/2014/main" id="{3EE4B69B-9C4A-954C-AEFD-C3712F4C0343}"/>
              </a:ext>
            </a:extLst>
          </xdr:cNvPr>
          <xdr:cNvCxnSpPr>
            <a:cxnSpLocks/>
          </xdr:cNvCxnSpPr>
        </xdr:nvCxnSpPr>
        <xdr:spPr>
          <a:xfrm>
            <a:off x="4103615" y="3822619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ector recto 337">
            <a:extLst>
              <a:ext uri="{FF2B5EF4-FFF2-40B4-BE49-F238E27FC236}">
                <a16:creationId xmlns:a16="http://schemas.microsoft.com/office/drawing/2014/main" id="{320E92C8-2514-2940-B6E0-4F9CA870A873}"/>
              </a:ext>
            </a:extLst>
          </xdr:cNvPr>
          <xdr:cNvCxnSpPr>
            <a:cxnSpLocks/>
          </xdr:cNvCxnSpPr>
        </xdr:nvCxnSpPr>
        <xdr:spPr>
          <a:xfrm>
            <a:off x="2870003" y="2741528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337">
            <a:extLst>
              <a:ext uri="{FF2B5EF4-FFF2-40B4-BE49-F238E27FC236}">
                <a16:creationId xmlns:a16="http://schemas.microsoft.com/office/drawing/2014/main" id="{87C31747-EB39-914A-83D0-A8A3BF567CEE}"/>
              </a:ext>
            </a:extLst>
          </xdr:cNvPr>
          <xdr:cNvCxnSpPr>
            <a:cxnSpLocks/>
          </xdr:cNvCxnSpPr>
        </xdr:nvCxnSpPr>
        <xdr:spPr>
          <a:xfrm>
            <a:off x="4192388" y="3736277"/>
            <a:ext cx="0" cy="17726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cto 337">
            <a:extLst>
              <a:ext uri="{FF2B5EF4-FFF2-40B4-BE49-F238E27FC236}">
                <a16:creationId xmlns:a16="http://schemas.microsoft.com/office/drawing/2014/main" id="{9F57F244-4BDB-7842-992A-5C56D6C9732A}"/>
              </a:ext>
            </a:extLst>
          </xdr:cNvPr>
          <xdr:cNvCxnSpPr>
            <a:cxnSpLocks/>
          </xdr:cNvCxnSpPr>
        </xdr:nvCxnSpPr>
        <xdr:spPr>
          <a:xfrm flipH="1" flipV="1">
            <a:off x="2877956" y="2918620"/>
            <a:ext cx="1324869" cy="838842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cto 337">
            <a:extLst>
              <a:ext uri="{FF2B5EF4-FFF2-40B4-BE49-F238E27FC236}">
                <a16:creationId xmlns:a16="http://schemas.microsoft.com/office/drawing/2014/main" id="{F1D33E61-9A05-C24E-AC95-360105BA2298}"/>
              </a:ext>
            </a:extLst>
          </xdr:cNvPr>
          <xdr:cNvCxnSpPr>
            <a:cxnSpLocks/>
          </xdr:cNvCxnSpPr>
        </xdr:nvCxnSpPr>
        <xdr:spPr>
          <a:xfrm>
            <a:off x="4401737" y="3829567"/>
            <a:ext cx="1132473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ángulo 188">
            <a:extLst>
              <a:ext uri="{FF2B5EF4-FFF2-40B4-BE49-F238E27FC236}">
                <a16:creationId xmlns:a16="http://schemas.microsoft.com/office/drawing/2014/main" id="{F9F0263F-0404-1349-9078-E8698DDD5F33}"/>
              </a:ext>
            </a:extLst>
          </xdr:cNvPr>
          <xdr:cNvSpPr/>
        </xdr:nvSpPr>
        <xdr:spPr>
          <a:xfrm rot="16200000">
            <a:off x="5661954" y="3742021"/>
            <a:ext cx="53826" cy="407317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27" name="Conector recto 337">
            <a:extLst>
              <a:ext uri="{FF2B5EF4-FFF2-40B4-BE49-F238E27FC236}">
                <a16:creationId xmlns:a16="http://schemas.microsoft.com/office/drawing/2014/main" id="{54446502-36B7-574F-B21B-0230FF38AE7C}"/>
              </a:ext>
            </a:extLst>
          </xdr:cNvPr>
          <xdr:cNvCxnSpPr>
            <a:cxnSpLocks/>
          </xdr:cNvCxnSpPr>
        </xdr:nvCxnSpPr>
        <xdr:spPr>
          <a:xfrm>
            <a:off x="4401737" y="3829840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recto 337">
            <a:extLst>
              <a:ext uri="{FF2B5EF4-FFF2-40B4-BE49-F238E27FC236}">
                <a16:creationId xmlns:a16="http://schemas.microsoft.com/office/drawing/2014/main" id="{D0BFFE07-AB33-434C-B702-09F8233AF48D}"/>
              </a:ext>
            </a:extLst>
          </xdr:cNvPr>
          <xdr:cNvCxnSpPr>
            <a:cxnSpLocks/>
          </xdr:cNvCxnSpPr>
        </xdr:nvCxnSpPr>
        <xdr:spPr>
          <a:xfrm>
            <a:off x="5534210" y="3823761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ángulo 141">
            <a:extLst>
              <a:ext uri="{FF2B5EF4-FFF2-40B4-BE49-F238E27FC236}">
                <a16:creationId xmlns:a16="http://schemas.microsoft.com/office/drawing/2014/main" id="{CBEDEC90-13E3-CD42-9066-E46ECFC8E0FE}"/>
              </a:ext>
            </a:extLst>
          </xdr:cNvPr>
          <xdr:cNvSpPr/>
        </xdr:nvSpPr>
        <xdr:spPr>
          <a:xfrm rot="5400000">
            <a:off x="5648031" y="2522394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cxnSp macro="">
        <xdr:nvCxnSpPr>
          <xdr:cNvPr id="30" name="Conector recto 337">
            <a:extLst>
              <a:ext uri="{FF2B5EF4-FFF2-40B4-BE49-F238E27FC236}">
                <a16:creationId xmlns:a16="http://schemas.microsoft.com/office/drawing/2014/main" id="{86DD982E-40F8-F04A-9F12-F008D82A5C14}"/>
              </a:ext>
            </a:extLst>
          </xdr:cNvPr>
          <xdr:cNvCxnSpPr>
            <a:cxnSpLocks/>
          </xdr:cNvCxnSpPr>
        </xdr:nvCxnSpPr>
        <xdr:spPr>
          <a:xfrm>
            <a:off x="4373774" y="2828279"/>
            <a:ext cx="1153885" cy="0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ector recto 337">
            <a:extLst>
              <a:ext uri="{FF2B5EF4-FFF2-40B4-BE49-F238E27FC236}">
                <a16:creationId xmlns:a16="http://schemas.microsoft.com/office/drawing/2014/main" id="{A7D85AEC-E0D0-C945-AF5B-2BE5E3B69280}"/>
              </a:ext>
            </a:extLst>
          </xdr:cNvPr>
          <xdr:cNvCxnSpPr>
            <a:cxnSpLocks/>
          </xdr:cNvCxnSpPr>
        </xdr:nvCxnSpPr>
        <xdr:spPr>
          <a:xfrm>
            <a:off x="4373774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337">
            <a:extLst>
              <a:ext uri="{FF2B5EF4-FFF2-40B4-BE49-F238E27FC236}">
                <a16:creationId xmlns:a16="http://schemas.microsoft.com/office/drawing/2014/main" id="{8074AD99-BCA1-6B47-894E-205022AC7F21}"/>
              </a:ext>
            </a:extLst>
          </xdr:cNvPr>
          <xdr:cNvCxnSpPr>
            <a:cxnSpLocks/>
          </xdr:cNvCxnSpPr>
        </xdr:nvCxnSpPr>
        <xdr:spPr>
          <a:xfrm>
            <a:off x="5527659" y="2747363"/>
            <a:ext cx="0" cy="8892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ector recto 337">
            <a:extLst>
              <a:ext uri="{FF2B5EF4-FFF2-40B4-BE49-F238E27FC236}">
                <a16:creationId xmlns:a16="http://schemas.microsoft.com/office/drawing/2014/main" id="{0F098F0C-8FBE-4A40-A5C9-13817BCEB63F}"/>
              </a:ext>
            </a:extLst>
          </xdr:cNvPr>
          <xdr:cNvCxnSpPr>
            <a:cxnSpLocks/>
          </xdr:cNvCxnSpPr>
        </xdr:nvCxnSpPr>
        <xdr:spPr>
          <a:xfrm>
            <a:off x="5724624" y="2747050"/>
            <a:ext cx="1" cy="117171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ector recto 337">
            <a:extLst>
              <a:ext uri="{FF2B5EF4-FFF2-40B4-BE49-F238E27FC236}">
                <a16:creationId xmlns:a16="http://schemas.microsoft.com/office/drawing/2014/main" id="{9574BC1B-72A8-4E41-932E-7F6EF7FD876C}"/>
              </a:ext>
            </a:extLst>
          </xdr:cNvPr>
          <xdr:cNvCxnSpPr>
            <a:cxnSpLocks/>
            <a:stCxn id="57" idx="2"/>
            <a:endCxn id="59" idx="4"/>
          </xdr:cNvCxnSpPr>
        </xdr:nvCxnSpPr>
        <xdr:spPr>
          <a:xfrm>
            <a:off x="4250225" y="4346333"/>
            <a:ext cx="4108" cy="169179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35" name="Agrupar 51">
            <a:extLst>
              <a:ext uri="{FF2B5EF4-FFF2-40B4-BE49-F238E27FC236}">
                <a16:creationId xmlns:a16="http://schemas.microsoft.com/office/drawing/2014/main" id="{FAE8135C-789B-974A-BE94-B9A6B1BDB3B3}"/>
              </a:ext>
            </a:extLst>
          </xdr:cNvPr>
          <xdr:cNvGrpSpPr/>
        </xdr:nvGrpSpPr>
        <xdr:grpSpPr>
          <a:xfrm rot="10800000">
            <a:off x="4075347" y="4515512"/>
            <a:ext cx="357972" cy="344236"/>
            <a:chOff x="513989" y="2970944"/>
            <a:chExt cx="713232" cy="713206"/>
          </a:xfrm>
        </xdr:grpSpPr>
        <xdr:sp macro="" textlink="">
          <xdr:nvSpPr>
            <xdr:cNvPr id="59" name="Elipse 24">
              <a:extLst>
                <a:ext uri="{FF2B5EF4-FFF2-40B4-BE49-F238E27FC236}">
                  <a16:creationId xmlns:a16="http://schemas.microsoft.com/office/drawing/2014/main" id="{E9693842-CA7C-CF4A-969A-6061E7B54595}"/>
                </a:ext>
              </a:extLst>
            </xdr:cNvPr>
            <xdr:cNvSpPr/>
          </xdr:nvSpPr>
          <xdr:spPr>
            <a:xfrm>
              <a:off x="513989" y="2970944"/>
              <a:ext cx="713232" cy="713206"/>
            </a:xfrm>
            <a:prstGeom prst="ellipse">
              <a:avLst/>
            </a:prstGeom>
            <a:solidFill>
              <a:srgbClr val="FFFF00"/>
            </a:solidFill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grpSp>
          <xdr:nvGrpSpPr>
            <xdr:cNvPr id="60" name="Agrupar 50">
              <a:extLst>
                <a:ext uri="{FF2B5EF4-FFF2-40B4-BE49-F238E27FC236}">
                  <a16:creationId xmlns:a16="http://schemas.microsoft.com/office/drawing/2014/main" id="{44BFAA8A-036A-5F49-926C-4540A8AB8FFE}"/>
                </a:ext>
              </a:extLst>
            </xdr:cNvPr>
            <xdr:cNvGrpSpPr/>
          </xdr:nvGrpSpPr>
          <xdr:grpSpPr>
            <a:xfrm>
              <a:off x="640043" y="3154486"/>
              <a:ext cx="473632" cy="331761"/>
              <a:chOff x="870606" y="4709671"/>
              <a:chExt cx="473632" cy="331761"/>
            </a:xfrm>
          </xdr:grpSpPr>
          <xdr:sp macro="" textlink="">
            <xdr:nvSpPr>
              <xdr:cNvPr id="61" name="Arco 25">
                <a:extLst>
                  <a:ext uri="{FF2B5EF4-FFF2-40B4-BE49-F238E27FC236}">
                    <a16:creationId xmlns:a16="http://schemas.microsoft.com/office/drawing/2014/main" id="{CD192F54-7469-5347-90B4-6B2EC90560BA}"/>
                  </a:ext>
                </a:extLst>
              </xdr:cNvPr>
              <xdr:cNvSpPr/>
            </xdr:nvSpPr>
            <xdr:spPr>
              <a:xfrm rot="10800000" flipV="1">
                <a:off x="870606" y="4773149"/>
                <a:ext cx="224651" cy="268283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  <xdr:sp macro="" textlink="">
            <xdr:nvSpPr>
              <xdr:cNvPr id="62" name="Arco 26">
                <a:extLst>
                  <a:ext uri="{FF2B5EF4-FFF2-40B4-BE49-F238E27FC236}">
                    <a16:creationId xmlns:a16="http://schemas.microsoft.com/office/drawing/2014/main" id="{46C4323B-8ED1-7747-8F3E-80AEA4722E85}"/>
                  </a:ext>
                </a:extLst>
              </xdr:cNvPr>
              <xdr:cNvSpPr/>
            </xdr:nvSpPr>
            <xdr:spPr>
              <a:xfrm flipV="1">
                <a:off x="1095269" y="4709671"/>
                <a:ext cx="248969" cy="331757"/>
              </a:xfrm>
              <a:prstGeom prst="arc">
                <a:avLst>
                  <a:gd name="adj1" fmla="val 10746619"/>
                  <a:gd name="adj2" fmla="val 0"/>
                </a:avLst>
              </a:prstGeom>
              <a:ln w="12700" cmpd="sng">
                <a:solidFill>
                  <a:schemeClr val="tx1"/>
                </a:solidFill>
              </a:ln>
              <a:effectLst/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E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 sz="6000"/>
              </a:p>
            </xdr:txBody>
          </xdr:sp>
        </xdr:grpSp>
      </xdr:grpSp>
      <xdr:sp macro="" textlink="">
        <xdr:nvSpPr>
          <xdr:cNvPr id="36" name="Rectángulo 141">
            <a:extLst>
              <a:ext uri="{FF2B5EF4-FFF2-40B4-BE49-F238E27FC236}">
                <a16:creationId xmlns:a16="http://schemas.microsoft.com/office/drawing/2014/main" id="{56948B6A-FCF1-6A4F-9F87-7EA961CCAEBC}"/>
              </a:ext>
            </a:extLst>
          </xdr:cNvPr>
          <xdr:cNvSpPr/>
        </xdr:nvSpPr>
        <xdr:spPr>
          <a:xfrm rot="16200000">
            <a:off x="4230603" y="4234295"/>
            <a:ext cx="45719" cy="400110"/>
          </a:xfrm>
          <a:prstGeom prst="rect">
            <a:avLst/>
          </a:prstGeom>
          <a:solidFill>
            <a:schemeClr val="tx1"/>
          </a:solidFill>
          <a:ln>
            <a:solidFill>
              <a:srgbClr val="000000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0"/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AE01B480-00BF-C44F-A889-3E64FE80A947}"/>
              </a:ext>
            </a:extLst>
          </xdr:cNvPr>
          <xdr:cNvGrpSpPr/>
        </xdr:nvGrpSpPr>
        <xdr:grpSpPr>
          <a:xfrm rot="10800000">
            <a:off x="4160561" y="4075585"/>
            <a:ext cx="179716" cy="270748"/>
            <a:chOff x="1603453" y="2223336"/>
            <a:chExt cx="179716" cy="270748"/>
          </a:xfrm>
        </xdr:grpSpPr>
        <xdr:sp macro="" textlink="">
          <xdr:nvSpPr>
            <xdr:cNvPr id="57" name="Elipse 214">
              <a:extLst>
                <a:ext uri="{FF2B5EF4-FFF2-40B4-BE49-F238E27FC236}">
                  <a16:creationId xmlns:a16="http://schemas.microsoft.com/office/drawing/2014/main" id="{87203687-FE24-ED45-BB3A-A83C125AA24D}"/>
                </a:ext>
              </a:extLst>
            </xdr:cNvPr>
            <xdr:cNvSpPr/>
          </xdr:nvSpPr>
          <xdr:spPr>
            <a:xfrm rot="5400000">
              <a:off x="1603256" y="2223922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  <xdr:sp macro="" textlink="">
          <xdr:nvSpPr>
            <xdr:cNvPr id="58" name="Elipse 214">
              <a:extLst>
                <a:ext uri="{FF2B5EF4-FFF2-40B4-BE49-F238E27FC236}">
                  <a16:creationId xmlns:a16="http://schemas.microsoft.com/office/drawing/2014/main" id="{6940CD1A-658F-3D43-A4BE-8E988F7F36C3}"/>
                </a:ext>
              </a:extLst>
            </xdr:cNvPr>
            <xdr:cNvSpPr/>
          </xdr:nvSpPr>
          <xdr:spPr>
            <a:xfrm rot="5400000">
              <a:off x="1602867" y="2314171"/>
              <a:ext cx="180499" cy="179327"/>
            </a:xfrm>
            <a:prstGeom prst="ellipse">
              <a:avLst/>
            </a:prstGeom>
            <a:noFill/>
            <a:ln w="12700" cmpd="sng">
              <a:solidFill>
                <a:schemeClr val="tx1"/>
              </a:solidFill>
            </a:ln>
            <a:effectLst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E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5400"/>
            </a:p>
          </xdr:txBody>
        </xdr:sp>
      </xdr:grpSp>
      <xdr:cxnSp macro="">
        <xdr:nvCxnSpPr>
          <xdr:cNvPr id="38" name="Conector recto 337">
            <a:extLst>
              <a:ext uri="{FF2B5EF4-FFF2-40B4-BE49-F238E27FC236}">
                <a16:creationId xmlns:a16="http://schemas.microsoft.com/office/drawing/2014/main" id="{77703AB6-1598-6A41-9653-2F0595035C31}"/>
              </a:ext>
            </a:extLst>
          </xdr:cNvPr>
          <xdr:cNvCxnSpPr>
            <a:cxnSpLocks/>
            <a:stCxn id="58" idx="6"/>
          </xdr:cNvCxnSpPr>
        </xdr:nvCxnSpPr>
        <xdr:spPr>
          <a:xfrm flipH="1" flipV="1">
            <a:off x="4250112" y="3978389"/>
            <a:ext cx="502" cy="97196"/>
          </a:xfrm>
          <a:prstGeom prst="line">
            <a:avLst/>
          </a:prstGeom>
          <a:ln w="12700" cmpd="sng">
            <a:solidFill>
              <a:schemeClr val="tx1"/>
            </a:solidFill>
            <a:headEnd type="none"/>
            <a:tailEnd type="none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CuadroTexto 364">
            <a:extLst>
              <a:ext uri="{FF2B5EF4-FFF2-40B4-BE49-F238E27FC236}">
                <a16:creationId xmlns:a16="http://schemas.microsoft.com/office/drawing/2014/main" id="{DFAC5E29-127F-454C-BE62-834853148A27}"/>
              </a:ext>
            </a:extLst>
          </xdr:cNvPr>
          <xdr:cNvSpPr txBox="1"/>
        </xdr:nvSpPr>
        <xdr:spPr>
          <a:xfrm>
            <a:off x="4709312" y="281656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2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0" name="CuadroTexto 364">
            <a:extLst>
              <a:ext uri="{FF2B5EF4-FFF2-40B4-BE49-F238E27FC236}">
                <a16:creationId xmlns:a16="http://schemas.microsoft.com/office/drawing/2014/main" id="{5A454323-254C-034E-B1C8-59EDE0FCEC5A}"/>
              </a:ext>
            </a:extLst>
          </xdr:cNvPr>
          <xdr:cNvSpPr txBox="1"/>
        </xdr:nvSpPr>
        <xdr:spPr>
          <a:xfrm>
            <a:off x="4716275" y="3638888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4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1" name="CuadroTexto 364">
            <a:extLst>
              <a:ext uri="{FF2B5EF4-FFF2-40B4-BE49-F238E27FC236}">
                <a16:creationId xmlns:a16="http://schemas.microsoft.com/office/drawing/2014/main" id="{792CE408-DC71-254F-B1C9-4693622CCFED}"/>
              </a:ext>
            </a:extLst>
          </xdr:cNvPr>
          <xdr:cNvSpPr txBox="1"/>
        </xdr:nvSpPr>
        <xdr:spPr>
          <a:xfrm>
            <a:off x="3263367" y="3628555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5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2" name="CuadroTexto 364">
            <a:extLst>
              <a:ext uri="{FF2B5EF4-FFF2-40B4-BE49-F238E27FC236}">
                <a16:creationId xmlns:a16="http://schemas.microsoft.com/office/drawing/2014/main" id="{4A5C32F4-4C95-4F45-9B75-85C9056F9766}"/>
              </a:ext>
            </a:extLst>
          </xdr:cNvPr>
          <xdr:cNvSpPr txBox="1"/>
        </xdr:nvSpPr>
        <xdr:spPr>
          <a:xfrm rot="16200000">
            <a:off x="2539165" y="334677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6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3" name="CuadroTexto 364">
            <a:extLst>
              <a:ext uri="{FF2B5EF4-FFF2-40B4-BE49-F238E27FC236}">
                <a16:creationId xmlns:a16="http://schemas.microsoft.com/office/drawing/2014/main" id="{178465B4-5838-2A47-81E5-4B9FAE48A29A}"/>
              </a:ext>
            </a:extLst>
          </xdr:cNvPr>
          <xdr:cNvSpPr txBox="1"/>
        </xdr:nvSpPr>
        <xdr:spPr>
          <a:xfrm rot="5400000">
            <a:off x="5362490" y="3225310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3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4" name="CuadroTexto 364">
            <a:extLst>
              <a:ext uri="{FF2B5EF4-FFF2-40B4-BE49-F238E27FC236}">
                <a16:creationId xmlns:a16="http://schemas.microsoft.com/office/drawing/2014/main" id="{4360E6EC-EAC4-7844-B09E-A1B717F0EDD0}"/>
              </a:ext>
            </a:extLst>
          </xdr:cNvPr>
          <xdr:cNvSpPr txBox="1"/>
        </xdr:nvSpPr>
        <xdr:spPr>
          <a:xfrm rot="2110075">
            <a:off x="3352052" y="3170222"/>
            <a:ext cx="5088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>
                <a:latin typeface="CMU Serif Roman"/>
                <a:cs typeface="CMU Serif Roman"/>
              </a:rPr>
              <a:t>Line 7</a:t>
            </a:r>
            <a:endParaRPr lang="en-US" sz="1000" b="1" i="1" baseline="-25000">
              <a:solidFill>
                <a:srgbClr val="FF0000"/>
              </a:solidFill>
              <a:latin typeface="CMU Serif Roman"/>
              <a:cs typeface="CMU Serif Roman"/>
            </a:endParaRPr>
          </a:p>
        </xdr:txBody>
      </xdr:sp>
      <xdr:sp macro="" textlink="">
        <xdr:nvSpPr>
          <xdr:cNvPr id="45" name="TextBox 1">
            <a:extLst>
              <a:ext uri="{FF2B5EF4-FFF2-40B4-BE49-F238E27FC236}">
                <a16:creationId xmlns:a16="http://schemas.microsoft.com/office/drawing/2014/main" id="{E7671F91-BFA2-4947-A29C-7697BCDEA8D9}"/>
              </a:ext>
            </a:extLst>
          </xdr:cNvPr>
          <xdr:cNvSpPr txBox="1"/>
        </xdr:nvSpPr>
        <xdr:spPr>
          <a:xfrm>
            <a:off x="3560448" y="385378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7</a:t>
            </a:r>
          </a:p>
        </xdr:txBody>
      </xdr:sp>
      <xdr:sp macro="" textlink="">
        <xdr:nvSpPr>
          <xdr:cNvPr id="46" name="TextBox 339">
            <a:extLst>
              <a:ext uri="{FF2B5EF4-FFF2-40B4-BE49-F238E27FC236}">
                <a16:creationId xmlns:a16="http://schemas.microsoft.com/office/drawing/2014/main" id="{73EE3EE9-8B56-B247-A7EA-8E021279E52E}"/>
              </a:ext>
            </a:extLst>
          </xdr:cNvPr>
          <xdr:cNvSpPr txBox="1"/>
        </xdr:nvSpPr>
        <xdr:spPr>
          <a:xfrm>
            <a:off x="2123985" y="2139589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1</a:t>
            </a:r>
          </a:p>
        </xdr:txBody>
      </xdr:sp>
      <xdr:sp macro="" textlink="">
        <xdr:nvSpPr>
          <xdr:cNvPr id="47" name="TextBox 342">
            <a:extLst>
              <a:ext uri="{FF2B5EF4-FFF2-40B4-BE49-F238E27FC236}">
                <a16:creationId xmlns:a16="http://schemas.microsoft.com/office/drawing/2014/main" id="{C066148B-4BF8-2849-BDC5-460641CEA111}"/>
              </a:ext>
            </a:extLst>
          </xdr:cNvPr>
          <xdr:cNvSpPr txBox="1"/>
        </xdr:nvSpPr>
        <xdr:spPr>
          <a:xfrm>
            <a:off x="4423562" y="4318752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2</a:t>
            </a:r>
          </a:p>
        </xdr:txBody>
      </xdr:sp>
      <xdr:sp macro="" textlink="">
        <xdr:nvSpPr>
          <xdr:cNvPr id="48" name="TextBox 343">
            <a:extLst>
              <a:ext uri="{FF2B5EF4-FFF2-40B4-BE49-F238E27FC236}">
                <a16:creationId xmlns:a16="http://schemas.microsoft.com/office/drawing/2014/main" id="{B2A080AE-9949-CB44-BCAB-262574E526EF}"/>
              </a:ext>
            </a:extLst>
          </xdr:cNvPr>
          <xdr:cNvSpPr txBox="1"/>
        </xdr:nvSpPr>
        <xdr:spPr>
          <a:xfrm>
            <a:off x="2123985" y="2601415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3</a:t>
            </a:r>
          </a:p>
        </xdr:txBody>
      </xdr:sp>
      <xdr:sp macro="" textlink="">
        <xdr:nvSpPr>
          <xdr:cNvPr id="49" name="TextBox 344">
            <a:extLst>
              <a:ext uri="{FF2B5EF4-FFF2-40B4-BE49-F238E27FC236}">
                <a16:creationId xmlns:a16="http://schemas.microsoft.com/office/drawing/2014/main" id="{0FB46E2A-5BDD-7043-8CBF-1BEB3E9D9AE2}"/>
              </a:ext>
            </a:extLst>
          </xdr:cNvPr>
          <xdr:cNvSpPr txBox="1"/>
        </xdr:nvSpPr>
        <xdr:spPr>
          <a:xfrm>
            <a:off x="4380907" y="2618613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4</a:t>
            </a:r>
          </a:p>
        </xdr:txBody>
      </xdr:sp>
      <xdr:sp macro="" textlink="">
        <xdr:nvSpPr>
          <xdr:cNvPr id="50" name="TextBox 345">
            <a:extLst>
              <a:ext uri="{FF2B5EF4-FFF2-40B4-BE49-F238E27FC236}">
                <a16:creationId xmlns:a16="http://schemas.microsoft.com/office/drawing/2014/main" id="{39F1D8A0-3464-CF42-AABD-9A32F21910CF}"/>
              </a:ext>
            </a:extLst>
          </xdr:cNvPr>
          <xdr:cNvSpPr txBox="1"/>
        </xdr:nvSpPr>
        <xdr:spPr>
          <a:xfrm>
            <a:off x="5836739" y="2629730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5</a:t>
            </a:r>
          </a:p>
        </xdr:txBody>
      </xdr:sp>
      <xdr:sp macro="" textlink="">
        <xdr:nvSpPr>
          <xdr:cNvPr id="51" name="TextBox 346">
            <a:extLst>
              <a:ext uri="{FF2B5EF4-FFF2-40B4-BE49-F238E27FC236}">
                <a16:creationId xmlns:a16="http://schemas.microsoft.com/office/drawing/2014/main" id="{4B4C6A65-5A18-EF4B-95AD-528F369B90E7}"/>
              </a:ext>
            </a:extLst>
          </xdr:cNvPr>
          <xdr:cNvSpPr txBox="1"/>
        </xdr:nvSpPr>
        <xdr:spPr>
          <a:xfrm>
            <a:off x="5886144" y="3820466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6</a:t>
            </a:r>
          </a:p>
        </xdr:txBody>
      </xdr:sp>
      <xdr:sp macro="" textlink="">
        <xdr:nvSpPr>
          <xdr:cNvPr id="52" name="TextBox 347">
            <a:extLst>
              <a:ext uri="{FF2B5EF4-FFF2-40B4-BE49-F238E27FC236}">
                <a16:creationId xmlns:a16="http://schemas.microsoft.com/office/drawing/2014/main" id="{BB5804DF-4E8B-794B-A1E6-08206A8F5D55}"/>
              </a:ext>
            </a:extLst>
          </xdr:cNvPr>
          <xdr:cNvSpPr txBox="1"/>
        </xdr:nvSpPr>
        <xdr:spPr>
          <a:xfrm>
            <a:off x="2057844" y="3820467"/>
            <a:ext cx="53572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solidFill>
                  <a:schemeClr val="accent1"/>
                </a:solidFill>
                <a:latin typeface="CMU Serif Upright Italic Uprigh" panose="02000603000000000000" pitchFamily="2" charset="0"/>
                <a:ea typeface="CMU Serif Upright Italic Uprigh" panose="02000603000000000000" pitchFamily="2" charset="0"/>
                <a:cs typeface="CMU Serif Upright Italic Uprigh" panose="02000603000000000000" pitchFamily="2" charset="0"/>
              </a:rPr>
              <a:t>Bus 8</a:t>
            </a:r>
          </a:p>
        </xdr:txBody>
      </xdr:sp>
      <xdr:cxnSp macro="">
        <xdr:nvCxnSpPr>
          <xdr:cNvPr id="53" name="Conector recto 337">
            <a:extLst>
              <a:ext uri="{FF2B5EF4-FFF2-40B4-BE49-F238E27FC236}">
                <a16:creationId xmlns:a16="http://schemas.microsoft.com/office/drawing/2014/main" id="{1ACA15CB-8F8A-8947-AD0E-6CAE8BF99EC3}"/>
              </a:ext>
            </a:extLst>
          </xdr:cNvPr>
          <xdr:cNvCxnSpPr>
            <a:cxnSpLocks/>
          </xdr:cNvCxnSpPr>
        </xdr:nvCxnSpPr>
        <xdr:spPr>
          <a:xfrm flipV="1">
            <a:off x="4250111" y="2444106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cto 337">
            <a:extLst>
              <a:ext uri="{FF2B5EF4-FFF2-40B4-BE49-F238E27FC236}">
                <a16:creationId xmlns:a16="http://schemas.microsoft.com/office/drawing/2014/main" id="{ACDB63F6-4414-E24A-9195-A76DEED34BC5}"/>
              </a:ext>
            </a:extLst>
          </xdr:cNvPr>
          <xdr:cNvCxnSpPr>
            <a:cxnSpLocks/>
          </xdr:cNvCxnSpPr>
        </xdr:nvCxnSpPr>
        <xdr:spPr>
          <a:xfrm flipV="1">
            <a:off x="5669489" y="2431751"/>
            <a:ext cx="0" cy="297422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337">
            <a:extLst>
              <a:ext uri="{FF2B5EF4-FFF2-40B4-BE49-F238E27FC236}">
                <a16:creationId xmlns:a16="http://schemas.microsoft.com/office/drawing/2014/main" id="{1FCC0AC4-E245-D942-BF7F-4B5AD793BFDA}"/>
              </a:ext>
            </a:extLst>
          </xdr:cNvPr>
          <xdr:cNvCxnSpPr>
            <a:cxnSpLocks/>
          </xdr:cNvCxnSpPr>
        </xdr:nvCxnSpPr>
        <xdr:spPr>
          <a:xfrm>
            <a:off x="5669489" y="3918766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ector recto 337">
            <a:extLst>
              <a:ext uri="{FF2B5EF4-FFF2-40B4-BE49-F238E27FC236}">
                <a16:creationId xmlns:a16="http://schemas.microsoft.com/office/drawing/2014/main" id="{20893A54-42DC-8848-874C-A3E590FAF234}"/>
              </a:ext>
            </a:extLst>
          </xdr:cNvPr>
          <xdr:cNvCxnSpPr>
            <a:cxnSpLocks/>
          </xdr:cNvCxnSpPr>
        </xdr:nvCxnSpPr>
        <xdr:spPr>
          <a:xfrm>
            <a:off x="2821206" y="3926868"/>
            <a:ext cx="0" cy="279638"/>
          </a:xfrm>
          <a:prstGeom prst="line">
            <a:avLst/>
          </a:prstGeom>
          <a:ln w="12700" cmpd="sng">
            <a:solidFill>
              <a:schemeClr val="tx1"/>
            </a:solidFill>
            <a:headEnd type="none" w="med" len="med"/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355801</xdr:colOff>
      <xdr:row>21</xdr:row>
      <xdr:rowOff>36285</xdr:rowOff>
    </xdr:from>
    <xdr:to>
      <xdr:col>16</xdr:col>
      <xdr:colOff>426357</xdr:colOff>
      <xdr:row>21</xdr:row>
      <xdr:rowOff>44350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4B53418F-4077-A841-8BCB-600B1D13F9AA}"/>
            </a:ext>
          </a:extLst>
        </xdr:cNvPr>
        <xdr:cNvCxnSpPr/>
      </xdr:nvCxnSpPr>
      <xdr:spPr>
        <a:xfrm flipV="1">
          <a:off x="7186587" y="4454071"/>
          <a:ext cx="1068413" cy="8065"/>
        </a:xfrm>
        <a:prstGeom prst="straightConnector1">
          <a:avLst/>
        </a:prstGeom>
        <a:ln w="41275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25198</xdr:colOff>
      <xdr:row>19</xdr:row>
      <xdr:rowOff>164293</xdr:rowOff>
    </xdr:from>
    <xdr:ext cx="691343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4EDE5662-6B44-3348-A5FE-EEDFC24B0DC1}"/>
            </a:ext>
          </a:extLst>
        </xdr:cNvPr>
        <xdr:cNvSpPr txBox="1"/>
      </xdr:nvSpPr>
      <xdr:spPr>
        <a:xfrm>
          <a:off x="7291412" y="4182936"/>
          <a:ext cx="6913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115MVA</a:t>
          </a:r>
        </a:p>
      </xdr:txBody>
    </xdr:sp>
    <xdr:clientData/>
  </xdr:oneCellAnchor>
  <xdr:twoCellAnchor>
    <xdr:from>
      <xdr:col>21</xdr:col>
      <xdr:colOff>322038</xdr:colOff>
      <xdr:row>10</xdr:row>
      <xdr:rowOff>117928</xdr:rowOff>
    </xdr:from>
    <xdr:to>
      <xdr:col>30</xdr:col>
      <xdr:colOff>217714</xdr:colOff>
      <xdr:row>32</xdr:row>
      <xdr:rowOff>36286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5AEA529-9F83-314A-8BCA-B40B5AA73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86CF-DFDE-3C47-B691-97F2693F05DB}">
  <dimension ref="A1:AF43"/>
  <sheetViews>
    <sheetView tabSelected="1" zoomScale="140" zoomScaleNormal="140"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cols>
    <col min="1" max="1" width="9.83203125" customWidth="1"/>
    <col min="2" max="2" width="8.1640625" customWidth="1"/>
    <col min="3" max="7" width="6.33203125" customWidth="1"/>
    <col min="8" max="15" width="5.6640625" customWidth="1"/>
    <col min="16" max="16" width="7.33203125" customWidth="1"/>
    <col min="17" max="17" width="5.6640625" customWidth="1"/>
    <col min="18" max="18" width="7.33203125" customWidth="1"/>
    <col min="19" max="19" width="5.33203125" customWidth="1"/>
    <col min="20" max="22" width="7" customWidth="1"/>
    <col min="23" max="23" width="8.1640625" customWidth="1"/>
    <col min="24" max="25" width="7" customWidth="1"/>
    <col min="26" max="26" width="7.6640625" customWidth="1"/>
    <col min="27" max="29" width="7.1640625" customWidth="1"/>
    <col min="30" max="31" width="12.1640625" bestFit="1" customWidth="1"/>
  </cols>
  <sheetData>
    <row r="1" spans="1:32" s="12" customFormat="1" ht="59" customHeight="1" thickBot="1" x14ac:dyDescent="0.25"/>
    <row r="3" spans="1:32" x14ac:dyDescent="0.2">
      <c r="A3" s="34"/>
      <c r="B3" s="46" t="s">
        <v>42</v>
      </c>
      <c r="C3" s="47"/>
      <c r="D3" s="58" t="s">
        <v>41</v>
      </c>
      <c r="E3" s="59"/>
      <c r="F3" s="59"/>
      <c r="G3" s="59"/>
      <c r="H3" s="59"/>
      <c r="I3" s="59"/>
      <c r="J3" s="59"/>
      <c r="K3" s="60"/>
      <c r="L3" s="61" t="s">
        <v>62</v>
      </c>
      <c r="M3" s="46"/>
      <c r="N3" s="46"/>
      <c r="O3" s="46"/>
      <c r="P3" s="47"/>
      <c r="Q3" s="14" t="s">
        <v>40</v>
      </c>
      <c r="R3" s="8"/>
      <c r="S3" s="2" t="s">
        <v>36</v>
      </c>
      <c r="T3" s="43" t="s">
        <v>32</v>
      </c>
      <c r="U3" s="44"/>
      <c r="V3" s="45"/>
      <c r="W3" s="43" t="s">
        <v>33</v>
      </c>
      <c r="X3" s="44"/>
      <c r="Y3" s="45"/>
      <c r="Z3" s="2" t="s">
        <v>38</v>
      </c>
      <c r="AA3" s="43" t="s">
        <v>35</v>
      </c>
      <c r="AB3" s="44"/>
      <c r="AC3" s="45"/>
      <c r="AD3" s="24" t="s">
        <v>53</v>
      </c>
      <c r="AE3" s="24" t="s">
        <v>54</v>
      </c>
      <c r="AF3" s="1"/>
    </row>
    <row r="4" spans="1:32" ht="18" x14ac:dyDescent="0.25">
      <c r="A4" s="35"/>
      <c r="B4" s="33" t="s">
        <v>4</v>
      </c>
      <c r="C4" s="25" t="s">
        <v>5</v>
      </c>
      <c r="D4" s="26" t="s">
        <v>0</v>
      </c>
      <c r="E4" s="26" t="s">
        <v>1</v>
      </c>
      <c r="F4" s="26" t="s">
        <v>2</v>
      </c>
      <c r="G4" s="26" t="s">
        <v>13</v>
      </c>
      <c r="H4" s="26" t="s">
        <v>14</v>
      </c>
      <c r="I4" s="26" t="s">
        <v>15</v>
      </c>
      <c r="J4" s="26" t="s">
        <v>16</v>
      </c>
      <c r="K4" s="26" t="s">
        <v>17</v>
      </c>
      <c r="L4" s="3" t="s">
        <v>55</v>
      </c>
      <c r="M4" s="3" t="s">
        <v>56</v>
      </c>
      <c r="N4" s="3" t="s">
        <v>57</v>
      </c>
      <c r="O4" s="3" t="s">
        <v>58</v>
      </c>
      <c r="P4" s="3" t="s">
        <v>22</v>
      </c>
      <c r="Q4" s="2" t="s">
        <v>7</v>
      </c>
      <c r="R4" s="2" t="s">
        <v>8</v>
      </c>
      <c r="S4" s="2" t="s">
        <v>37</v>
      </c>
      <c r="T4" s="9" t="s">
        <v>25</v>
      </c>
      <c r="U4" s="9" t="s">
        <v>26</v>
      </c>
      <c r="V4" s="9" t="s">
        <v>27</v>
      </c>
      <c r="W4" s="9" t="s">
        <v>25</v>
      </c>
      <c r="X4" s="9" t="s">
        <v>26</v>
      </c>
      <c r="Y4" s="9" t="s">
        <v>27</v>
      </c>
      <c r="Z4" s="2" t="s">
        <v>39</v>
      </c>
      <c r="AA4" s="2" t="s">
        <v>9</v>
      </c>
      <c r="AB4" s="2" t="s">
        <v>10</v>
      </c>
      <c r="AC4" s="2" t="s">
        <v>11</v>
      </c>
      <c r="AD4" s="24" t="s">
        <v>63</v>
      </c>
      <c r="AE4" s="24" t="s">
        <v>54</v>
      </c>
      <c r="AF4" s="1"/>
    </row>
    <row r="5" spans="1:32" x14ac:dyDescent="0.2">
      <c r="A5" s="36"/>
      <c r="B5" s="41"/>
      <c r="C5" s="42"/>
      <c r="D5" s="48" t="s">
        <v>3</v>
      </c>
      <c r="E5" s="49"/>
      <c r="F5" s="49"/>
      <c r="G5" s="49"/>
      <c r="H5" s="49"/>
      <c r="I5" s="49"/>
      <c r="J5" s="49"/>
      <c r="K5" s="50"/>
      <c r="L5" s="51" t="s">
        <v>6</v>
      </c>
      <c r="M5" s="52"/>
      <c r="N5" s="52"/>
      <c r="O5" s="52"/>
      <c r="P5" s="37"/>
      <c r="Q5" s="53" t="s">
        <v>3</v>
      </c>
      <c r="R5" s="54"/>
      <c r="S5" s="55" t="s">
        <v>12</v>
      </c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F5" s="1"/>
    </row>
    <row r="6" spans="1:32" x14ac:dyDescent="0.2">
      <c r="A6" s="29" t="s">
        <v>73</v>
      </c>
      <c r="B6" s="27"/>
      <c r="C6" s="27"/>
      <c r="D6" s="28"/>
      <c r="E6" s="28"/>
      <c r="F6" s="28"/>
      <c r="G6" s="28"/>
      <c r="H6" s="28"/>
      <c r="I6" s="28"/>
      <c r="J6" s="28"/>
      <c r="K6" s="28"/>
      <c r="L6" s="17">
        <v>60</v>
      </c>
      <c r="M6" s="17">
        <v>70</v>
      </c>
      <c r="N6" s="17">
        <v>70</v>
      </c>
      <c r="O6" s="17">
        <v>40</v>
      </c>
      <c r="P6" s="17">
        <f>SUM(L6:O6)</f>
        <v>240</v>
      </c>
      <c r="Q6" s="11">
        <f>$I$20+B6*$K$20</f>
        <v>25</v>
      </c>
      <c r="R6" s="11">
        <f>$I$21+$K$21*C6</f>
        <v>20</v>
      </c>
      <c r="S6" s="9">
        <f t="shared" ref="S6" si="0">T6-AC6</f>
        <v>0</v>
      </c>
      <c r="T6" s="9">
        <f>D6*B6+E6*C6</f>
        <v>0</v>
      </c>
      <c r="U6" s="9">
        <f>D6*(B6+C6)</f>
        <v>0</v>
      </c>
      <c r="V6" s="15">
        <f>T6-U6</f>
        <v>0</v>
      </c>
      <c r="W6" s="9">
        <f>$L$6*G6+$M$6*H6+$N$6*I6+$O$6*K6</f>
        <v>0</v>
      </c>
      <c r="X6" s="9">
        <f>D6*P6</f>
        <v>0</v>
      </c>
      <c r="Y6" s="15">
        <f>W6-X6</f>
        <v>0</v>
      </c>
      <c r="Z6" s="9">
        <f>W6-T6</f>
        <v>0</v>
      </c>
      <c r="AA6" s="9">
        <f>$I$20*B6+0.5*$K$20*B6^2</f>
        <v>0</v>
      </c>
      <c r="AB6" s="9">
        <f>$I$21*C6+0.5*$K$21*C6^2</f>
        <v>0</v>
      </c>
      <c r="AC6" s="9">
        <f>AA6+AB6</f>
        <v>0</v>
      </c>
      <c r="AD6" s="10">
        <v>0</v>
      </c>
      <c r="AE6" s="10">
        <f>-AC6</f>
        <v>0</v>
      </c>
      <c r="AF6" s="1"/>
    </row>
    <row r="7" spans="1:32" x14ac:dyDescent="0.2">
      <c r="A7" s="29" t="s">
        <v>74</v>
      </c>
      <c r="B7" s="40"/>
      <c r="C7" s="40"/>
      <c r="D7" s="28"/>
      <c r="E7" s="28"/>
      <c r="F7" s="28"/>
      <c r="G7" s="28"/>
      <c r="H7" s="28"/>
      <c r="I7" s="28"/>
      <c r="J7" s="28"/>
      <c r="K7" s="28"/>
      <c r="L7" s="62">
        <f>(G7-$C$21)/$C$23</f>
        <v>80</v>
      </c>
      <c r="M7" s="62">
        <f>(H7-$D$21)/$D$23</f>
        <v>93.333333333333329</v>
      </c>
      <c r="N7" s="62">
        <f>(I7-$E$21)/$E$23</f>
        <v>93.333333333333329</v>
      </c>
      <c r="O7" s="62">
        <f>(K7-$F$21)/$F$23</f>
        <v>53.333333333333329</v>
      </c>
      <c r="P7" s="17">
        <f t="shared" ref="P7:P8" si="1">SUM(L7:O7)</f>
        <v>319.99999999999994</v>
      </c>
      <c r="Q7" s="11">
        <f>$I$20+B7*$K$20</f>
        <v>25</v>
      </c>
      <c r="R7" s="11">
        <f>$I$21+$K$21*C7</f>
        <v>20</v>
      </c>
      <c r="S7" s="24">
        <f t="shared" ref="S7:S8" si="2">T7-AC7</f>
        <v>0</v>
      </c>
      <c r="T7" s="24">
        <f>D7*B7+E7*C7</f>
        <v>0</v>
      </c>
      <c r="U7" s="24">
        <f>D7*(B7+C7)</f>
        <v>0</v>
      </c>
      <c r="V7" s="10">
        <f>T7-U7</f>
        <v>0</v>
      </c>
      <c r="W7" s="9">
        <f>$L$7*G7+$M$7*H7+$N$7*I7+$O$7*K7</f>
        <v>0</v>
      </c>
      <c r="X7" s="9">
        <f t="shared" ref="X7:X8" si="3">D7*P7</f>
        <v>0</v>
      </c>
      <c r="Y7" s="10">
        <f>W7-X7</f>
        <v>0</v>
      </c>
      <c r="Z7" s="24">
        <f>W7-T7</f>
        <v>0</v>
      </c>
      <c r="AA7" s="24">
        <f>$I$20*B7+0.5*$K$20*B7^2</f>
        <v>0</v>
      </c>
      <c r="AB7" s="24">
        <f>$I$21*C7+0.5*$K$21*C7^2</f>
        <v>0</v>
      </c>
      <c r="AC7" s="24">
        <f>AA7+AB7</f>
        <v>0</v>
      </c>
      <c r="AD7" s="39">
        <f>$C$21*L7+$C$23*0.5*L7^2+$D$21*M7+0.5*$D$23*M7^2+$E$21*N7+0.5*$E$23*N7^2+$F$21*O7+0.5*$F$23*O7^2</f>
        <v>20203.879449769302</v>
      </c>
      <c r="AE7" s="39">
        <f>AD7-AC7</f>
        <v>20203.879449769302</v>
      </c>
      <c r="AF7" s="1"/>
    </row>
    <row r="8" spans="1:32" ht="17" customHeight="1" x14ac:dyDescent="0.25">
      <c r="A8" s="29" t="s">
        <v>75</v>
      </c>
      <c r="B8" s="40"/>
      <c r="C8" s="40"/>
      <c r="D8" s="28"/>
      <c r="E8" s="28"/>
      <c r="F8" s="28"/>
      <c r="G8" s="28"/>
      <c r="H8" s="28"/>
      <c r="I8" s="28"/>
      <c r="J8" s="28"/>
      <c r="K8" s="28"/>
      <c r="L8" s="62">
        <f>(G8-$C$21)/$C$23</f>
        <v>80</v>
      </c>
      <c r="M8" s="62">
        <f>(H8-$D$21)/$D$23</f>
        <v>93.333333333333329</v>
      </c>
      <c r="N8" s="62">
        <f>(I8-$E$21)/$E$23</f>
        <v>93.333333333333329</v>
      </c>
      <c r="O8" s="62">
        <f>(K8-$F$21)/$F$23</f>
        <v>53.333333333333329</v>
      </c>
      <c r="P8" s="17">
        <f t="shared" si="1"/>
        <v>319.99999999999994</v>
      </c>
      <c r="Q8" s="11">
        <f>$I$20+B8*$K$20</f>
        <v>25</v>
      </c>
      <c r="R8" s="11">
        <f>$I$21+$K$21*C8</f>
        <v>20</v>
      </c>
      <c r="S8" s="24">
        <f t="shared" si="2"/>
        <v>0</v>
      </c>
      <c r="T8" s="24">
        <f>D8*B8+E8*C8</f>
        <v>0</v>
      </c>
      <c r="U8" s="24">
        <f>D8*(B8+C8)</f>
        <v>0</v>
      </c>
      <c r="V8" s="10">
        <f>T8-U8</f>
        <v>0</v>
      </c>
      <c r="W8" s="9">
        <f>$L$8*G8+$M$8*H8+$N$8*I8+$O$8*K8</f>
        <v>0</v>
      </c>
      <c r="X8" s="9">
        <f t="shared" si="3"/>
        <v>0</v>
      </c>
      <c r="Y8" s="10">
        <f>W8-X8</f>
        <v>0</v>
      </c>
      <c r="Z8" s="24">
        <f>W8-T8</f>
        <v>0</v>
      </c>
      <c r="AA8" s="24">
        <f>$I$20*B8+0.5*$K$20*B8^2</f>
        <v>0</v>
      </c>
      <c r="AB8" s="24">
        <f>$I$21*C8+0.5*$K$21*C8^2</f>
        <v>0</v>
      </c>
      <c r="AC8" s="24">
        <f>AA8+AB8</f>
        <v>0</v>
      </c>
      <c r="AD8" s="39">
        <f>$C$21*L8+$C$23*0.5*L8^2+$D$21*M8+0.5*$D$23*M8^2+$E$21*N8+0.5*$E$23*N8^2+$F$21*O8+0.5*$F$23*O8^2</f>
        <v>20203.879449769302</v>
      </c>
      <c r="AE8" s="39">
        <f>AD8-AC8</f>
        <v>20203.879449769302</v>
      </c>
      <c r="AF8" s="16"/>
    </row>
    <row r="9" spans="1:32" s="31" customFormat="1" ht="14" customHeight="1" x14ac:dyDescent="0.2">
      <c r="A9" s="4"/>
      <c r="B9" s="31" t="s">
        <v>61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2"/>
    </row>
    <row r="10" spans="1:32" s="31" customFormat="1" ht="14" customHeight="1" x14ac:dyDescent="0.2">
      <c r="A10" s="30"/>
      <c r="B10" s="31" t="s">
        <v>52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2"/>
    </row>
    <row r="11" spans="1:32" s="31" customFormat="1" ht="14" customHeight="1" x14ac:dyDescent="0.2">
      <c r="A11" s="30"/>
      <c r="B11" s="31" t="s">
        <v>51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2"/>
    </row>
    <row r="12" spans="1:32" s="4" customFormat="1" ht="12" customHeight="1" x14ac:dyDescent="0.2">
      <c r="A12" s="6"/>
      <c r="B12" s="7" t="s">
        <v>72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5"/>
    </row>
    <row r="13" spans="1:32" s="4" customFormat="1" ht="12" customHeight="1" x14ac:dyDescent="0.2">
      <c r="A13" s="6"/>
      <c r="B13" s="6" t="s">
        <v>18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5"/>
    </row>
    <row r="14" spans="1:32" s="4" customFormat="1" ht="12" customHeight="1" x14ac:dyDescent="0.2">
      <c r="A14" s="6"/>
      <c r="B14" s="6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5"/>
    </row>
    <row r="15" spans="1:32" s="4" customFormat="1" ht="12" customHeight="1" x14ac:dyDescent="0.2">
      <c r="A15" s="6"/>
      <c r="B15" s="6" t="s">
        <v>23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5"/>
    </row>
    <row r="16" spans="1:32" s="4" customFormat="1" ht="12" customHeight="1" x14ac:dyDescent="0.2">
      <c r="A16" s="6"/>
      <c r="B16" s="6" t="s">
        <v>24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5"/>
    </row>
    <row r="17" spans="1:32" s="4" customFormat="1" ht="12" customHeight="1" x14ac:dyDescent="0.2">
      <c r="A17" s="6"/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5"/>
    </row>
    <row r="18" spans="1:32" s="4" customFormat="1" ht="12" customHeight="1" x14ac:dyDescent="0.2">
      <c r="A18" s="6"/>
      <c r="B18" s="6" t="s">
        <v>21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5"/>
    </row>
    <row r="19" spans="1:32" s="4" customFormat="1" x14ac:dyDescent="0.2">
      <c r="C19" s="4" t="s">
        <v>62</v>
      </c>
      <c r="H19" s="4" t="s">
        <v>34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s="4" customFormat="1" x14ac:dyDescent="0.2">
      <c r="C20" s="38" t="s">
        <v>64</v>
      </c>
      <c r="D20" s="38" t="s">
        <v>65</v>
      </c>
      <c r="E20" s="38" t="s">
        <v>66</v>
      </c>
      <c r="F20" s="38" t="s">
        <v>67</v>
      </c>
      <c r="H20" s="4" t="s">
        <v>28</v>
      </c>
      <c r="I20" s="4">
        <v>25</v>
      </c>
      <c r="J20" s="4" t="s">
        <v>29</v>
      </c>
      <c r="K20" s="4">
        <v>0.05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s="4" customFormat="1" x14ac:dyDescent="0.2">
      <c r="C21" s="23">
        <f>demanda!I6</f>
        <v>126.2604038635576</v>
      </c>
      <c r="D21" s="23">
        <f>demanda!I7</f>
        <v>126.4924024062172</v>
      </c>
      <c r="E21" s="23">
        <f>demanda!I8</f>
        <v>126.32189529407361</v>
      </c>
      <c r="F21" s="23">
        <f>demanda!I9</f>
        <v>125.8298525955036</v>
      </c>
      <c r="H21" s="4" t="s">
        <v>30</v>
      </c>
      <c r="I21" s="4">
        <v>20</v>
      </c>
      <c r="J21" s="4" t="s">
        <v>31</v>
      </c>
      <c r="K21" s="4">
        <v>0.1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s="4" customFormat="1" x14ac:dyDescent="0.2">
      <c r="C22" s="23" t="s">
        <v>68</v>
      </c>
      <c r="D22" s="23" t="s">
        <v>69</v>
      </c>
      <c r="E22" s="23" t="s">
        <v>70</v>
      </c>
      <c r="F22" s="23" t="s">
        <v>71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s="4" customFormat="1" x14ac:dyDescent="0.2">
      <c r="C23" s="23">
        <f>demanda!H6</f>
        <v>-1.5782550482944699</v>
      </c>
      <c r="D23" s="23">
        <f>demanda!H7</f>
        <v>-1.3552757400666129</v>
      </c>
      <c r="E23" s="23">
        <f>demanda!H8</f>
        <v>-1.3534488781507887</v>
      </c>
      <c r="F23" s="23">
        <f>demanda!H9</f>
        <v>-2.3593097361656925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s="4" customFormat="1" x14ac:dyDescent="0.2"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s="4" customFormat="1" x14ac:dyDescent="0.2"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s="4" customFormat="1" x14ac:dyDescent="0.2">
      <c r="S26" s="5"/>
      <c r="T26" s="5"/>
      <c r="U26" s="5"/>
      <c r="V26" s="5"/>
      <c r="W26" s="13">
        <f t="shared" ref="W26:AD26" si="4">$D$6</f>
        <v>0</v>
      </c>
      <c r="X26" s="13">
        <f t="shared" si="4"/>
        <v>0</v>
      </c>
      <c r="Y26" s="13">
        <f t="shared" si="4"/>
        <v>0</v>
      </c>
      <c r="Z26" s="13">
        <f t="shared" si="4"/>
        <v>0</v>
      </c>
      <c r="AA26" s="13">
        <f t="shared" si="4"/>
        <v>0</v>
      </c>
      <c r="AB26" s="13">
        <f t="shared" si="4"/>
        <v>0</v>
      </c>
      <c r="AC26" s="13">
        <f t="shared" si="4"/>
        <v>0</v>
      </c>
      <c r="AD26" s="13">
        <f t="shared" si="4"/>
        <v>0</v>
      </c>
      <c r="AE26" s="5"/>
      <c r="AF26" s="5"/>
    </row>
    <row r="27" spans="1:32" s="4" customFormat="1" x14ac:dyDescent="0.2">
      <c r="W27" s="13">
        <f t="shared" ref="W27:AD28" si="5">D7</f>
        <v>0</v>
      </c>
      <c r="X27" s="13">
        <f t="shared" si="5"/>
        <v>0</v>
      </c>
      <c r="Y27" s="13">
        <f t="shared" si="5"/>
        <v>0</v>
      </c>
      <c r="Z27" s="13">
        <f t="shared" si="5"/>
        <v>0</v>
      </c>
      <c r="AA27" s="13">
        <f t="shared" si="5"/>
        <v>0</v>
      </c>
      <c r="AB27" s="13">
        <f t="shared" si="5"/>
        <v>0</v>
      </c>
      <c r="AC27" s="13">
        <f t="shared" si="5"/>
        <v>0</v>
      </c>
      <c r="AD27" s="13">
        <f t="shared" si="5"/>
        <v>0</v>
      </c>
    </row>
    <row r="28" spans="1:32" s="4" customFormat="1" x14ac:dyDescent="0.2">
      <c r="W28" s="13">
        <f t="shared" si="5"/>
        <v>0</v>
      </c>
      <c r="X28" s="13">
        <f t="shared" si="5"/>
        <v>0</v>
      </c>
      <c r="Y28" s="13">
        <f t="shared" si="5"/>
        <v>0</v>
      </c>
      <c r="Z28" s="13">
        <f t="shared" si="5"/>
        <v>0</v>
      </c>
      <c r="AA28" s="13">
        <f t="shared" si="5"/>
        <v>0</v>
      </c>
      <c r="AB28" s="13">
        <f t="shared" si="5"/>
        <v>0</v>
      </c>
      <c r="AC28" s="13">
        <f t="shared" si="5"/>
        <v>0</v>
      </c>
      <c r="AD28" s="13">
        <f t="shared" si="5"/>
        <v>0</v>
      </c>
    </row>
    <row r="29" spans="1:32" s="4" customFormat="1" x14ac:dyDescent="0.2"/>
    <row r="30" spans="1:32" s="4" customFormat="1" x14ac:dyDescent="0.2"/>
    <row r="31" spans="1:32" s="4" customFormat="1" x14ac:dyDescent="0.2"/>
    <row r="32" spans="1: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</sheetData>
  <mergeCells count="11">
    <mergeCell ref="B5:C5"/>
    <mergeCell ref="T3:V3"/>
    <mergeCell ref="W3:Y3"/>
    <mergeCell ref="AA3:AC3"/>
    <mergeCell ref="B3:C3"/>
    <mergeCell ref="D5:K5"/>
    <mergeCell ref="L5:O5"/>
    <mergeCell ref="Q5:R5"/>
    <mergeCell ref="S5:AE5"/>
    <mergeCell ref="D3:K3"/>
    <mergeCell ref="L3:P3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1322-3FC7-554F-97DA-0CD5C095F5D3}">
  <dimension ref="C1:K10"/>
  <sheetViews>
    <sheetView zoomScale="170" zoomScaleNormal="170" workbookViewId="0">
      <selection activeCell="H5" sqref="H5:I9"/>
    </sheetView>
  </sheetViews>
  <sheetFormatPr baseColWidth="10" defaultRowHeight="16" x14ac:dyDescent="0.2"/>
  <cols>
    <col min="1" max="16384" width="10.83203125" style="4"/>
  </cols>
  <sheetData>
    <row r="1" spans="3:11" x14ac:dyDescent="0.2">
      <c r="C1" s="4" t="s">
        <v>47</v>
      </c>
      <c r="D1" s="4">
        <v>150</v>
      </c>
      <c r="E1" s="4" t="s">
        <v>48</v>
      </c>
    </row>
    <row r="2" spans="3:11" x14ac:dyDescent="0.2">
      <c r="C2" s="4" t="s">
        <v>43</v>
      </c>
      <c r="D2" s="4">
        <f>-1/3</f>
        <v>-0.33333333333333331</v>
      </c>
    </row>
    <row r="4" spans="3:11" ht="20" x14ac:dyDescent="0.25">
      <c r="D4" s="18" t="s">
        <v>45</v>
      </c>
      <c r="E4" s="18" t="s">
        <v>59</v>
      </c>
      <c r="F4" s="19" t="s">
        <v>60</v>
      </c>
    </row>
    <row r="5" spans="3:11" x14ac:dyDescent="0.2">
      <c r="D5" s="20"/>
      <c r="E5" s="21" t="s">
        <v>6</v>
      </c>
      <c r="F5" s="21" t="s">
        <v>3</v>
      </c>
      <c r="H5" s="23" t="s">
        <v>44</v>
      </c>
      <c r="I5" s="23" t="s">
        <v>46</v>
      </c>
      <c r="J5" s="23" t="s">
        <v>49</v>
      </c>
      <c r="K5" s="23" t="s">
        <v>50</v>
      </c>
    </row>
    <row r="6" spans="3:11" x14ac:dyDescent="0.2">
      <c r="D6" s="18">
        <v>4</v>
      </c>
      <c r="E6" s="18">
        <v>60</v>
      </c>
      <c r="F6" s="18">
        <v>31.5651009658894</v>
      </c>
      <c r="H6" s="4">
        <f>F6/($D$2*E6)</f>
        <v>-1.5782550482944699</v>
      </c>
      <c r="I6" s="4">
        <f>F6-H6*E6</f>
        <v>126.2604038635576</v>
      </c>
      <c r="J6" s="4">
        <f>I6*$D$1</f>
        <v>18939.060579533641</v>
      </c>
      <c r="K6" s="4">
        <f>ABS(H6*$D$1^2)</f>
        <v>35510.738586625572</v>
      </c>
    </row>
    <row r="7" spans="3:11" x14ac:dyDescent="0.2">
      <c r="D7" s="22">
        <v>5</v>
      </c>
      <c r="E7" s="22">
        <v>70</v>
      </c>
      <c r="F7" s="22">
        <v>31.623100601554299</v>
      </c>
      <c r="H7" s="4">
        <f t="shared" ref="H7:H9" si="0">F7/($D$2*E7)</f>
        <v>-1.3552757400666129</v>
      </c>
      <c r="I7" s="4">
        <f>F7-H7*E7</f>
        <v>126.4924024062172</v>
      </c>
      <c r="J7" s="4">
        <f t="shared" ref="J7:J9" si="1">I7*$D$1</f>
        <v>18973.86036093258</v>
      </c>
      <c r="K7" s="4">
        <f t="shared" ref="K7:K9" si="2">ABS(H7*$D$1^2)</f>
        <v>30493.70415149879</v>
      </c>
    </row>
    <row r="8" spans="3:11" x14ac:dyDescent="0.2">
      <c r="D8" s="22">
        <v>6</v>
      </c>
      <c r="E8" s="22">
        <v>70</v>
      </c>
      <c r="F8" s="22">
        <v>31.5804738235184</v>
      </c>
      <c r="H8" s="4">
        <f t="shared" si="0"/>
        <v>-1.3534488781507887</v>
      </c>
      <c r="I8" s="4">
        <f>F8-H8*E8</f>
        <v>126.32189529407361</v>
      </c>
      <c r="J8" s="4">
        <f t="shared" si="1"/>
        <v>18948.284294111043</v>
      </c>
      <c r="K8" s="4">
        <f t="shared" si="2"/>
        <v>30452.599758392746</v>
      </c>
    </row>
    <row r="9" spans="3:11" x14ac:dyDescent="0.2">
      <c r="D9" s="21">
        <v>8</v>
      </c>
      <c r="E9" s="21">
        <v>40</v>
      </c>
      <c r="F9" s="21">
        <v>31.457463148875899</v>
      </c>
      <c r="H9" s="4">
        <f t="shared" si="0"/>
        <v>-2.3593097361656925</v>
      </c>
      <c r="I9" s="4">
        <f>F9-H9*E9</f>
        <v>125.8298525955036</v>
      </c>
      <c r="J9" s="4">
        <f t="shared" si="1"/>
        <v>18874.477889325539</v>
      </c>
      <c r="K9" s="4">
        <f t="shared" si="2"/>
        <v>53084.46906372808</v>
      </c>
    </row>
    <row r="10" spans="3:11" x14ac:dyDescent="0.2">
      <c r="E10" s="23">
        <f>SUM(E6:E9)</f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2021-03-31T13:04:09Z</dcterms:created>
  <dcterms:modified xsi:type="dcterms:W3CDTF">2021-04-06T21:05:22Z</dcterms:modified>
</cp:coreProperties>
</file>