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1" documentId="8_{3E8FE161-8E47-C040-B8B7-7C18ECA6F38E}" xr6:coauthVersionLast="46" xr6:coauthVersionMax="46" xr10:uidLastSave="{C2F438A2-1F83-004D-91E6-F5D47220DEBC}"/>
  <bookViews>
    <workbookView xWindow="37440" yWindow="2000" windowWidth="24200" windowHeight="14100" xr2:uid="{4DA1A984-D1F4-6F48-89E4-8555A0E112BF}"/>
  </bookViews>
  <sheets>
    <sheet name="database" sheetId="1" r:id="rId1"/>
    <sheet name="direct" sheetId="2" r:id="rId2"/>
    <sheet name="Sensitivity Report 1" sheetId="7" r:id="rId3"/>
    <sheet name="NLP" sheetId="3" r:id="rId4"/>
  </sheets>
  <definedNames>
    <definedName name="solver_adj" localSheetId="1" hidden="1">direct!$Q$8:$Q$18</definedName>
    <definedName name="solver_adj" localSheetId="3" hidden="1">NLP!$G$11:$G$12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NLP!$G$11:$G$12</definedName>
    <definedName name="solver_lhs2" localSheetId="1" hidden="1">direct!$T$8:$T$18</definedName>
    <definedName name="solver_lhs2" localSheetId="3" hidden="1">NLP!$G$11:$G$12</definedName>
    <definedName name="solver_lhs3" localSheetId="3" hidden="1">NLP!$G$13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NLP!$C$13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NLP!$O$14:$O$15</definedName>
    <definedName name="solver_rhs2" localSheetId="1" hidden="1">direct!$W$8:$W$18</definedName>
    <definedName name="solver_rhs2" localSheetId="3" hidden="1">NLP!$N$14:$N$15</definedName>
    <definedName name="solver_rhs3" localSheetId="3" hidden="1">NLP!$K$19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/>
  <c r="T15" i="2"/>
  <c r="S28" i="2"/>
  <c r="S27" i="2"/>
  <c r="S25" i="2"/>
  <c r="S24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/>
  <c r="W13" i="2"/>
  <c r="T17" i="2"/>
  <c r="W14" i="2"/>
  <c r="T18" i="2"/>
  <c r="S26" i="2"/>
  <c r="C15" i="2"/>
  <c r="K6" i="2"/>
  <c r="M6" i="2"/>
  <c r="G13" i="3"/>
  <c r="L15" i="3"/>
  <c r="K15" i="3"/>
  <c r="L14" i="3"/>
  <c r="K14" i="3"/>
  <c r="W10" i="2"/>
  <c r="Z15" i="2"/>
  <c r="AA15" i="2"/>
  <c r="AB15" i="2"/>
  <c r="F9" i="2"/>
  <c r="AA14" i="2"/>
  <c r="AB14" i="2"/>
  <c r="E8" i="2"/>
  <c r="T8" i="2" a="1"/>
  <c r="T9" i="2"/>
  <c r="Z14" i="2"/>
  <c r="C11" i="2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/>
  <c r="C16" i="2"/>
  <c r="C20" i="2"/>
  <c r="C16" i="3"/>
  <c r="C20" i="3"/>
  <c r="C15" i="3"/>
  <c r="C13" i="3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<sst xmlns="http://schemas.openxmlformats.org/spreadsheetml/2006/main" count="177" uniqueCount="72">
  <si>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</si>
  <si>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</si>
  <si>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</si>
  <si>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</si>
  <si>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</si>
  <si>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</si>
  <si>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</si>
  <si>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</si>
  <si>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</si>
  <si>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</si>
  <si>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</si>
  <si>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</si>
  <si>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</si>
  <si>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</si>
  <si>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</si>
  <si>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</si>
  <si>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</si>
  <si>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</si>
  <si>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</si>
  <si>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</si>
  <si>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</si>
  <si>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</si>
  <si>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</si>
  <si>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</si>
  <si>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</si>
  <si>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</si>
  <si>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</si>
  <si>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</si>
  <si>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</si>
  <si>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</si>
  <si>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</si>
  <si>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</si>
  <si>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</si>
  <si>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</si>
  <si>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</si>
  <si>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</si>
  <si>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</si>
  <si>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</si>
  <si>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</si>
  <si>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</si>
  <si>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</si>
  <si>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</si>
  <si>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</si>
  <si>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</si>
  <si>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</si>
  <si>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</si>
  <si>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</si>
  <si>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</si>
  <si>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</si>
  <si>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</si>
  <si>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</si>
  <si>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</si>
  <si>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</si>
  <si>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</si>
  <si>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</si>
  <si>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</si>
  <si>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</si>
  <si>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</si>
  <si>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</si>
  <si>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</si>
  <si>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</si>
  <si>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</si>
  <si>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</si>
  <si>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</si>
  <si>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</si>
  <si>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</si>
  <si>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</si>
  <si>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</si>
  <si>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</si>
  <si>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t>Ejemplo 2: Despacho Económico Básico con restricciones de capacidad de generación</t>
  </si>
  <si>
    <t>SOLUCIÓN OBTENIDA MEDIANTE SOLVER</t>
  </si>
  <si>
    <t>SOLUCIÓN COMPACTA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</si>
</sst>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2" fontId="12" fillId="7" borderId="0" xfId="0" applyNumberFormat="1" applyFont="1" applyFill="1"/>
    <xf numFmtId="0" fontId="0" fillId="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9" borderId="0" xfId="0" applyFont="1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0" borderId="0" xfId="0" applyFont="1" applyFill="1" applyAlignment="1">
      <alignment horizontal="center"/>
    </xf>
    <xf numFmtId="164" fontId="0" fillId="7" borderId="0" xfId="0" applyNumberFormat="1" applyFill="1"/>
    <xf numFmtId="0" fontId="13" fillId="2" borderId="0" xfId="0" applyFont="1" applyFill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488462</xdr:colOff>
      <xdr:row>8</xdr:row>
      <xdr:rowOff>117232</xdr:rowOff>
    </xdr:from>
    <xdr:to>
      <xdr:col>11</xdr:col>
      <xdr:colOff>62523</xdr:colOff>
      <xdr:row>16</xdr:row>
      <xdr:rowOff>144585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54" y="1699847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tabSelected="1" zoomScale="150" zoomScaleNormal="150" workbookViewId="0">
      <selection activeCell="E25" sqref="E25"/>
    </sheetView>
  </sheetViews>
  <sheetFormatPr baseColWidth="10" defaultRowHeight="16" x14ac:dyDescent="0.2"/>
  <cols>
    <col min="1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E3" s="1" t="s">
        <v>69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49</v>
      </c>
      <c r="G11" s="10" t="s">
        <v>50</v>
      </c>
    </row>
    <row r="12" spans="1:7" s="2" customFormat="1" ht="19" x14ac:dyDescent="0.2">
      <c r="B12" s="11"/>
      <c r="C12" s="10" t="s">
        <v>17</v>
      </c>
      <c r="D12" s="10" t="s">
        <v>19</v>
      </c>
      <c r="E12" s="10" t="s">
        <v>30</v>
      </c>
      <c r="F12" s="10" t="s">
        <v>18</v>
      </c>
      <c r="G12" s="10" t="s">
        <v>18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x14ac:dyDescent="0.2">
      <c r="B16" s="2" t="s">
        <v>8</v>
      </c>
    </row>
    <row r="17" spans="2:4" s="2" customFormat="1" x14ac:dyDescent="0.2"/>
    <row r="18" spans="2:4" s="2" customFormat="1" x14ac:dyDescent="0.2">
      <c r="B18" s="2" t="s">
        <v>9</v>
      </c>
      <c r="C18" s="2">
        <v>600</v>
      </c>
      <c r="D18" s="2" t="s">
        <v>18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zoomScale="200" zoomScaleNormal="200" workbookViewId="0">
      <selection activeCell="F16" sqref="F16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6" width="5.1640625" style="4" customWidth="1"/>
    <col min="7" max="15" width="4" style="4" customWidth="1"/>
    <col min="16" max="16" width="2.1640625" style="4" customWidth="1"/>
    <col min="17" max="17" width="6.1640625" style="4" customWidth="1"/>
    <col min="18" max="18" width="6" style="36" customWidth="1"/>
    <col min="19" max="19" width="5.1640625" style="4" customWidth="1"/>
    <col min="20" max="20" width="7.1640625" style="4" customWidth="1"/>
    <col min="21" max="21" width="4" style="4" customWidth="1"/>
    <col min="22" max="22" width="4" style="4" hidden="1" customWidth="1"/>
    <col min="23" max="23" width="6.6640625" style="4" customWidth="1"/>
    <col min="24" max="24" width="5.83203125" style="4" customWidth="1"/>
    <col min="25" max="28" width="6.5" style="4" customWidth="1"/>
    <col min="29" max="16384" width="10.83203125" style="4"/>
  </cols>
  <sheetData>
    <row r="1" spans="1:30" s="2" customFormat="1" x14ac:dyDescent="0.2">
      <c r="R1" s="33"/>
    </row>
    <row r="2" spans="1:30" s="2" customFormat="1" ht="19" x14ac:dyDescent="0.25">
      <c r="G2" s="5" t="s">
        <v>0</v>
      </c>
      <c r="R2" s="33"/>
    </row>
    <row r="3" spans="1:30" s="2" customFormat="1" ht="19" x14ac:dyDescent="0.25">
      <c r="G3" s="1" t="s">
        <v>69</v>
      </c>
      <c r="R3" s="33"/>
    </row>
    <row r="4" spans="1:30" s="2" customFormat="1" x14ac:dyDescent="0.2">
      <c r="R4" s="33"/>
    </row>
    <row r="5" spans="1:30" s="3" customFormat="1" ht="5" customHeight="1" x14ac:dyDescent="0.2">
      <c r="R5" s="34"/>
    </row>
    <row r="6" spans="1:30" s="2" customFormat="1" x14ac:dyDescent="0.2">
      <c r="E6" s="2" t="s">
        <v>54</v>
      </c>
      <c r="F6" s="2">
        <v>2</v>
      </c>
      <c r="G6" s="2">
        <f>3*F6+1</f>
        <v>7</v>
      </c>
      <c r="H6" s="2" t="s">
        <v>55</v>
      </c>
      <c r="I6" s="2">
        <f>2*F6</f>
        <v>4</v>
      </c>
      <c r="J6" s="2" t="s">
        <v>12</v>
      </c>
      <c r="K6" s="2">
        <f>G6+I6</f>
        <v>11</v>
      </c>
      <c r="L6" s="2" t="s">
        <v>56</v>
      </c>
      <c r="M6" s="2">
        <f>K6</f>
        <v>11</v>
      </c>
      <c r="R6" s="33"/>
    </row>
    <row r="7" spans="1:30" s="2" customFormat="1" ht="21" x14ac:dyDescent="0.25">
      <c r="A7" s="42" t="s">
        <v>71</v>
      </c>
      <c r="H7" s="14" t="s">
        <v>11</v>
      </c>
      <c r="R7" s="33"/>
      <c r="W7" s="14" t="s">
        <v>53</v>
      </c>
    </row>
    <row r="8" spans="1:30" s="2" customFormat="1" x14ac:dyDescent="0.2">
      <c r="E8" s="12">
        <f>AB14</f>
        <v>0.05</v>
      </c>
      <c r="F8" s="12">
        <v>0</v>
      </c>
      <c r="G8" s="12">
        <v>-1</v>
      </c>
      <c r="H8" s="30">
        <v>-1</v>
      </c>
      <c r="I8" s="30">
        <v>0</v>
      </c>
      <c r="J8" s="16">
        <v>-1</v>
      </c>
      <c r="K8" s="16">
        <v>0</v>
      </c>
      <c r="L8" s="31">
        <v>0</v>
      </c>
      <c r="M8" s="31">
        <v>0</v>
      </c>
      <c r="N8" s="32">
        <v>0</v>
      </c>
      <c r="O8" s="32">
        <v>0</v>
      </c>
      <c r="Q8" s="41">
        <v>400</v>
      </c>
      <c r="R8" s="33" t="s">
        <v>57</v>
      </c>
      <c r="T8" s="40">
        <f t="array" ref="T8:T14">MMULT(E8:O14,Q8:Q18)</f>
        <v>-20</v>
      </c>
      <c r="W8" s="37">
        <f>-AA14</f>
        <v>-20</v>
      </c>
    </row>
    <row r="9" spans="1:30" s="2" customFormat="1" x14ac:dyDescent="0.2">
      <c r="E9" s="12">
        <v>0</v>
      </c>
      <c r="F9" s="13">
        <f>AB15</f>
        <v>0.1</v>
      </c>
      <c r="G9" s="12">
        <v>-1</v>
      </c>
      <c r="H9" s="30">
        <v>0</v>
      </c>
      <c r="I9" s="30">
        <v>-1</v>
      </c>
      <c r="J9" s="16">
        <v>0</v>
      </c>
      <c r="K9" s="16">
        <v>-1</v>
      </c>
      <c r="L9" s="31">
        <v>0</v>
      </c>
      <c r="M9" s="31">
        <v>0</v>
      </c>
      <c r="N9" s="32">
        <v>0</v>
      </c>
      <c r="O9" s="32">
        <v>0</v>
      </c>
      <c r="Q9" s="41">
        <v>199.99999999999997</v>
      </c>
      <c r="R9" s="33" t="s">
        <v>58</v>
      </c>
      <c r="T9" s="40">
        <v>-25</v>
      </c>
      <c r="W9" s="37">
        <f>-AA15</f>
        <v>-25</v>
      </c>
    </row>
    <row r="10" spans="1:30" s="2" customFormat="1" x14ac:dyDescent="0.2">
      <c r="A10" s="2" t="s">
        <v>20</v>
      </c>
      <c r="E10" s="12">
        <v>1</v>
      </c>
      <c r="F10" s="12">
        <v>1</v>
      </c>
      <c r="G10" s="12">
        <v>0</v>
      </c>
      <c r="H10" s="30">
        <v>0</v>
      </c>
      <c r="I10" s="30">
        <v>0</v>
      </c>
      <c r="J10" s="16">
        <v>0</v>
      </c>
      <c r="K10" s="16">
        <v>0</v>
      </c>
      <c r="L10" s="31">
        <v>0</v>
      </c>
      <c r="M10" s="31">
        <v>0</v>
      </c>
      <c r="N10" s="32">
        <v>0</v>
      </c>
      <c r="O10" s="32">
        <v>0</v>
      </c>
      <c r="Q10" s="41">
        <v>45</v>
      </c>
      <c r="R10" s="35" t="s">
        <v>13</v>
      </c>
      <c r="T10" s="40">
        <v>600</v>
      </c>
      <c r="W10" s="37">
        <f>Z19</f>
        <v>600</v>
      </c>
    </row>
    <row r="11" spans="1:30" s="2" customFormat="1" ht="18" x14ac:dyDescent="0.25">
      <c r="A11" s="19" t="s">
        <v>28</v>
      </c>
      <c r="B11" s="19" t="s">
        <v>12</v>
      </c>
      <c r="C11" s="20">
        <f>Z14+AA14*S24+(1/2)*AB14*S24^2</f>
        <v>12100</v>
      </c>
      <c r="D11" s="2" t="s">
        <v>17</v>
      </c>
      <c r="E11" s="38">
        <v>1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1</v>
      </c>
      <c r="M11" s="38">
        <v>0</v>
      </c>
      <c r="N11" s="38">
        <v>0</v>
      </c>
      <c r="O11" s="38">
        <v>0</v>
      </c>
      <c r="Q11" s="41">
        <v>-5</v>
      </c>
      <c r="R11" s="35" t="s">
        <v>62</v>
      </c>
      <c r="S11" s="2" t="s">
        <v>64</v>
      </c>
      <c r="T11" s="40">
        <v>400</v>
      </c>
      <c r="W11" s="37">
        <f>AD14</f>
        <v>400</v>
      </c>
      <c r="Y11" s="2" t="s">
        <v>7</v>
      </c>
    </row>
    <row r="12" spans="1:30" s="2" customFormat="1" ht="18" x14ac:dyDescent="0.25">
      <c r="A12" s="18" t="s">
        <v>29</v>
      </c>
      <c r="B12" s="18" t="s">
        <v>12</v>
      </c>
      <c r="C12" s="21">
        <f>Z15+AA15*S25+(1/2)*AB15*S25^2</f>
        <v>7199.9999999999982</v>
      </c>
      <c r="D12" s="2" t="s">
        <v>17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1</v>
      </c>
      <c r="N12" s="38">
        <v>0</v>
      </c>
      <c r="O12" s="38">
        <v>0</v>
      </c>
      <c r="Q12" s="41">
        <v>0</v>
      </c>
      <c r="R12" s="35" t="s">
        <v>63</v>
      </c>
      <c r="S12" s="2" t="s">
        <v>64</v>
      </c>
      <c r="T12" s="40">
        <v>300</v>
      </c>
      <c r="W12" s="37">
        <f>AD15</f>
        <v>300</v>
      </c>
      <c r="Y12" s="6"/>
      <c r="Z12" s="6"/>
      <c r="AA12" s="6"/>
      <c r="AB12" s="6"/>
      <c r="AC12" s="7" t="str">
        <f>database!F11</f>
        <v>PGmin</v>
      </c>
      <c r="AD12" s="7" t="str">
        <f>database!G11</f>
        <v>PGmax</v>
      </c>
    </row>
    <row r="13" spans="1:30" s="2" customFormat="1" ht="18" x14ac:dyDescent="0.25">
      <c r="A13" s="2" t="s">
        <v>16</v>
      </c>
      <c r="B13" s="2" t="s">
        <v>12</v>
      </c>
      <c r="C13" s="22">
        <f>SUM(C11:C12)</f>
        <v>19300</v>
      </c>
      <c r="D13" s="2" t="s">
        <v>17</v>
      </c>
      <c r="E13" s="38">
        <v>1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-1</v>
      </c>
      <c r="O13" s="38">
        <v>0</v>
      </c>
      <c r="Q13" s="41">
        <v>0</v>
      </c>
      <c r="R13" s="35" t="s">
        <v>62</v>
      </c>
      <c r="S13" s="2" t="s">
        <v>65</v>
      </c>
      <c r="T13" s="40">
        <v>0</v>
      </c>
      <c r="U13" s="2" t="s">
        <v>12</v>
      </c>
      <c r="W13" s="37">
        <f>AC14</f>
        <v>0</v>
      </c>
      <c r="Y13" s="10" t="s">
        <v>3</v>
      </c>
      <c r="Z13" s="10" t="s">
        <v>4</v>
      </c>
      <c r="AA13" s="10" t="s">
        <v>5</v>
      </c>
      <c r="AB13" s="10" t="s">
        <v>6</v>
      </c>
      <c r="AC13" s="7" t="str">
        <f>database!F12</f>
        <v>MW</v>
      </c>
      <c r="AD13" s="7" t="str">
        <f>database!G12</f>
        <v>MW</v>
      </c>
    </row>
    <row r="14" spans="1:30" s="2" customFormat="1" x14ac:dyDescent="0.2">
      <c r="A14" s="2" t="s">
        <v>21</v>
      </c>
      <c r="C14" s="22"/>
      <c r="E14" s="38">
        <v>0</v>
      </c>
      <c r="F14" s="38">
        <v>1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-1</v>
      </c>
      <c r="Q14" s="41">
        <v>0</v>
      </c>
      <c r="R14" s="35" t="s">
        <v>63</v>
      </c>
      <c r="S14" s="2" t="s">
        <v>65</v>
      </c>
      <c r="T14" s="40">
        <v>0</v>
      </c>
      <c r="W14" s="37">
        <f>AC15</f>
        <v>0</v>
      </c>
      <c r="Y14" s="8">
        <v>1</v>
      </c>
      <c r="Z14" s="7">
        <f>database!C13</f>
        <v>100</v>
      </c>
      <c r="AA14" s="7">
        <f>database!D13</f>
        <v>20</v>
      </c>
      <c r="AB14" s="7">
        <f>database!E13</f>
        <v>0.05</v>
      </c>
      <c r="AC14" s="7">
        <f>database!F13</f>
        <v>0</v>
      </c>
      <c r="AD14" s="7">
        <f>database!G13</f>
        <v>400</v>
      </c>
    </row>
    <row r="15" spans="1:30" s="2" customFormat="1" ht="18" x14ac:dyDescent="0.25">
      <c r="A15" s="19" t="s">
        <v>26</v>
      </c>
      <c r="B15" s="19" t="s">
        <v>12</v>
      </c>
      <c r="C15" s="20">
        <f>S27*S24</f>
        <v>18000</v>
      </c>
      <c r="D15" s="2" t="s">
        <v>17</v>
      </c>
      <c r="Q15" s="41">
        <v>0</v>
      </c>
      <c r="R15" s="35" t="s">
        <v>59</v>
      </c>
      <c r="T15" s="32">
        <f>(Q8-W11)*Q11</f>
        <v>0</v>
      </c>
      <c r="W15" s="39">
        <v>0</v>
      </c>
      <c r="Y15" s="9">
        <v>2</v>
      </c>
      <c r="Z15" s="9">
        <f>database!C14</f>
        <v>200</v>
      </c>
      <c r="AA15" s="9">
        <f>database!D14</f>
        <v>25</v>
      </c>
      <c r="AB15" s="9">
        <f>database!E14</f>
        <v>0.1</v>
      </c>
      <c r="AC15" s="9">
        <f>database!F14</f>
        <v>0</v>
      </c>
      <c r="AD15" s="9">
        <f>database!G14</f>
        <v>300</v>
      </c>
    </row>
    <row r="16" spans="1:30" s="2" customFormat="1" ht="18" x14ac:dyDescent="0.25">
      <c r="A16" s="18" t="s">
        <v>27</v>
      </c>
      <c r="B16" s="18" t="s">
        <v>12</v>
      </c>
      <c r="C16" s="21">
        <f>S27*S25</f>
        <v>8999.9999999999982</v>
      </c>
      <c r="D16" s="2" t="s">
        <v>17</v>
      </c>
      <c r="F16" s="2" t="s">
        <v>10</v>
      </c>
      <c r="Q16" s="41">
        <v>100</v>
      </c>
      <c r="R16" s="35" t="s">
        <v>59</v>
      </c>
      <c r="T16" s="32">
        <f>(Q9-W12)*Q12</f>
        <v>0</v>
      </c>
      <c r="W16" s="39">
        <v>0</v>
      </c>
    </row>
    <row r="17" spans="1:26" s="2" customFormat="1" ht="18" x14ac:dyDescent="0.25">
      <c r="A17" s="2" t="s">
        <v>22</v>
      </c>
      <c r="B17" s="2" t="s">
        <v>12</v>
      </c>
      <c r="C17" s="22">
        <f>SUM(C15:C16)</f>
        <v>27000</v>
      </c>
      <c r="D17" s="2" t="s">
        <v>17</v>
      </c>
      <c r="F17" s="2" t="s">
        <v>10</v>
      </c>
      <c r="Q17" s="41">
        <v>400</v>
      </c>
      <c r="R17" s="35" t="s">
        <v>60</v>
      </c>
      <c r="T17" s="32">
        <f>(Q8-W13)*Q13</f>
        <v>0</v>
      </c>
      <c r="W17" s="39">
        <v>0</v>
      </c>
      <c r="Y17" s="2" t="s">
        <v>8</v>
      </c>
    </row>
    <row r="18" spans="1:26" s="2" customFormat="1" x14ac:dyDescent="0.2">
      <c r="A18" s="2" t="s">
        <v>23</v>
      </c>
      <c r="C18" s="22"/>
      <c r="F18" s="2" t="s">
        <v>10</v>
      </c>
      <c r="Q18" s="41">
        <v>199.99999999999997</v>
      </c>
      <c r="R18" s="35" t="s">
        <v>61</v>
      </c>
      <c r="T18" s="32">
        <f>(Q9-W14)*Q14</f>
        <v>0</v>
      </c>
      <c r="W18" s="39">
        <v>0</v>
      </c>
    </row>
    <row r="19" spans="1:26" s="2" customFormat="1" ht="18" x14ac:dyDescent="0.25">
      <c r="A19" s="19" t="s">
        <v>24</v>
      </c>
      <c r="B19" s="19" t="s">
        <v>12</v>
      </c>
      <c r="C19" s="20">
        <f>C15-C11</f>
        <v>5900</v>
      </c>
      <c r="D19" s="2" t="s">
        <v>17</v>
      </c>
      <c r="F19" s="2" t="s">
        <v>10</v>
      </c>
      <c r="Y19" s="11" t="s">
        <v>9</v>
      </c>
      <c r="Z19" s="10">
        <f>database!C18</f>
        <v>600</v>
      </c>
    </row>
    <row r="20" spans="1:26" s="2" customFormat="1" ht="18" x14ac:dyDescent="0.25">
      <c r="A20" s="18" t="s">
        <v>25</v>
      </c>
      <c r="B20" s="18" t="s">
        <v>12</v>
      </c>
      <c r="C20" s="21">
        <f>C16-C12</f>
        <v>1800</v>
      </c>
      <c r="D20" s="2" t="s">
        <v>17</v>
      </c>
      <c r="F20" s="2" t="s">
        <v>10</v>
      </c>
    </row>
    <row r="21" spans="1:26" s="2" customFormat="1" ht="18" x14ac:dyDescent="0.25">
      <c r="A21" s="2" t="s">
        <v>31</v>
      </c>
      <c r="B21" s="2" t="s">
        <v>12</v>
      </c>
      <c r="C21" s="22">
        <f>SUM(C19:C20)</f>
        <v>7700</v>
      </c>
      <c r="D21" s="2" t="s">
        <v>17</v>
      </c>
      <c r="F21" s="2" t="s">
        <v>10</v>
      </c>
    </row>
    <row r="22" spans="1:26" s="2" customFormat="1" x14ac:dyDescent="0.2">
      <c r="F22" s="2" t="s">
        <v>10</v>
      </c>
    </row>
    <row r="23" spans="1:26" s="2" customFormat="1" ht="18" x14ac:dyDescent="0.25">
      <c r="A23" s="19" t="s">
        <v>66</v>
      </c>
      <c r="B23" s="19" t="s">
        <v>12</v>
      </c>
      <c r="C23" s="20">
        <f>AA14+AB14*S24</f>
        <v>40</v>
      </c>
      <c r="D23" s="2" t="s">
        <v>17</v>
      </c>
    </row>
    <row r="24" spans="1:26" s="2" customFormat="1" ht="18" x14ac:dyDescent="0.25">
      <c r="A24" s="18" t="s">
        <v>67</v>
      </c>
      <c r="B24" s="18" t="s">
        <v>12</v>
      </c>
      <c r="C24" s="21">
        <f>AA15+AB15*S25</f>
        <v>45</v>
      </c>
      <c r="D24" s="2" t="s">
        <v>17</v>
      </c>
      <c r="R24" s="16" t="s">
        <v>14</v>
      </c>
      <c r="S24" s="2">
        <f>Q8</f>
        <v>400</v>
      </c>
      <c r="T24" s="2" t="s">
        <v>18</v>
      </c>
    </row>
    <row r="25" spans="1:26" s="2" customFormat="1" ht="18" x14ac:dyDescent="0.25">
      <c r="R25" s="16" t="s">
        <v>15</v>
      </c>
      <c r="S25" s="2">
        <f>Q9</f>
        <v>199.99999999999997</v>
      </c>
      <c r="T25" s="2" t="s">
        <v>18</v>
      </c>
    </row>
    <row r="26" spans="1:26" s="2" customFormat="1" ht="18" x14ac:dyDescent="0.25">
      <c r="R26" s="6" t="s">
        <v>32</v>
      </c>
      <c r="S26" s="2">
        <f>SUM(S24:S25)</f>
        <v>600</v>
      </c>
      <c r="T26" s="2" t="s">
        <v>18</v>
      </c>
    </row>
    <row r="27" spans="1:26" s="2" customFormat="1" x14ac:dyDescent="0.2">
      <c r="R27" s="15" t="s">
        <v>13</v>
      </c>
      <c r="S27" s="2">
        <f>Q10</f>
        <v>45</v>
      </c>
      <c r="T27" s="2" t="s">
        <v>19</v>
      </c>
    </row>
    <row r="28" spans="1:26" s="2" customFormat="1" x14ac:dyDescent="0.2">
      <c r="R28" s="15" t="s">
        <v>62</v>
      </c>
      <c r="S28" s="2">
        <f>Q11</f>
        <v>-5</v>
      </c>
      <c r="T28" s="2" t="s">
        <v>19</v>
      </c>
    </row>
    <row r="29" spans="1:26" s="2" customFormat="1" x14ac:dyDescent="0.2">
      <c r="R29" s="33"/>
    </row>
    <row r="30" spans="1:26" s="2" customFormat="1" x14ac:dyDescent="0.2">
      <c r="R30" s="33"/>
    </row>
    <row r="31" spans="1:26" s="2" customFormat="1" x14ac:dyDescent="0.2">
      <c r="R31" s="33"/>
    </row>
    <row r="32" spans="1:26" s="2" customFormat="1" x14ac:dyDescent="0.2">
      <c r="R32" s="33"/>
    </row>
    <row r="33" spans="18:18" s="2" customFormat="1" x14ac:dyDescent="0.2">
      <c r="R33" s="33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E23" sqref="E2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23" t="s">
        <v>33</v>
      </c>
    </row>
    <row r="2" spans="1:5" x14ac:dyDescent="0.2">
      <c r="A2" s="23" t="s">
        <v>51</v>
      </c>
    </row>
    <row r="3" spans="1:5" x14ac:dyDescent="0.2">
      <c r="A3" s="23" t="s">
        <v>52</v>
      </c>
    </row>
    <row r="6" spans="1:5" ht="17" thickBot="1" x14ac:dyDescent="0.25">
      <c r="A6" t="s">
        <v>34</v>
      </c>
    </row>
    <row r="7" spans="1:5" x14ac:dyDescent="0.2">
      <c r="B7" s="27"/>
      <c r="C7" s="27"/>
      <c r="D7" s="27" t="s">
        <v>37</v>
      </c>
      <c r="E7" s="27" t="s">
        <v>39</v>
      </c>
    </row>
    <row r="8" spans="1:5" ht="17" thickBot="1" x14ac:dyDescent="0.25">
      <c r="B8" s="28" t="s">
        <v>35</v>
      </c>
      <c r="C8" s="28" t="s">
        <v>36</v>
      </c>
      <c r="D8" s="28" t="s">
        <v>38</v>
      </c>
      <c r="E8" s="28" t="s">
        <v>40</v>
      </c>
    </row>
    <row r="9" spans="1:5" x14ac:dyDescent="0.2">
      <c r="B9" s="24" t="s">
        <v>44</v>
      </c>
      <c r="C9" s="24" t="s">
        <v>45</v>
      </c>
      <c r="D9" s="24">
        <v>400</v>
      </c>
      <c r="E9" s="24">
        <v>-5.0000228881835938</v>
      </c>
    </row>
    <row r="10" spans="1:5" ht="17" thickBot="1" x14ac:dyDescent="0.25">
      <c r="B10" s="25" t="s">
        <v>46</v>
      </c>
      <c r="C10" s="25"/>
      <c r="D10" s="25">
        <v>200.000001</v>
      </c>
      <c r="E10" s="25">
        <v>0</v>
      </c>
    </row>
    <row r="12" spans="1:5" ht="17" thickBot="1" x14ac:dyDescent="0.25">
      <c r="A12" t="s">
        <v>41</v>
      </c>
    </row>
    <row r="13" spans="1:5" x14ac:dyDescent="0.2">
      <c r="B13" s="27"/>
      <c r="C13" s="27"/>
      <c r="D13" s="27" t="s">
        <v>37</v>
      </c>
      <c r="E13" s="27" t="s">
        <v>42</v>
      </c>
    </row>
    <row r="14" spans="1:5" ht="17" thickBot="1" x14ac:dyDescent="0.25">
      <c r="B14" s="28" t="s">
        <v>35</v>
      </c>
      <c r="C14" s="28" t="s">
        <v>36</v>
      </c>
      <c r="D14" s="28" t="s">
        <v>38</v>
      </c>
      <c r="E14" s="28" t="s">
        <v>43</v>
      </c>
    </row>
    <row r="15" spans="1:5" ht="17" thickBot="1" x14ac:dyDescent="0.25">
      <c r="B15" s="25" t="s">
        <v>47</v>
      </c>
      <c r="C15" s="25" t="s">
        <v>48</v>
      </c>
      <c r="D15" s="25">
        <v>600.000001</v>
      </c>
      <c r="E15" s="25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F28" sqref="F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69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ht="47" x14ac:dyDescent="0.55000000000000004">
      <c r="A8" s="43" t="s">
        <v>70</v>
      </c>
    </row>
    <row r="9" spans="1:15" s="2" customFormat="1" x14ac:dyDescent="0.2"/>
    <row r="10" spans="1:15" s="2" customFormat="1" x14ac:dyDescent="0.2">
      <c r="A10" s="2" t="s">
        <v>20</v>
      </c>
    </row>
    <row r="11" spans="1:15" s="2" customFormat="1" ht="18" x14ac:dyDescent="0.25">
      <c r="A11" s="19" t="s">
        <v>28</v>
      </c>
      <c r="B11" s="19" t="s">
        <v>12</v>
      </c>
      <c r="C11" s="20">
        <f>K14+L14*G11+(1/2)*M14*G11^2</f>
        <v>12100</v>
      </c>
      <c r="D11" s="2" t="s">
        <v>17</v>
      </c>
      <c r="E11" s="16" t="s">
        <v>14</v>
      </c>
      <c r="G11" s="29">
        <v>400</v>
      </c>
      <c r="H11" s="2" t="s">
        <v>18</v>
      </c>
      <c r="J11" s="2" t="s">
        <v>7</v>
      </c>
    </row>
    <row r="12" spans="1:15" s="2" customFormat="1" ht="18" x14ac:dyDescent="0.25">
      <c r="A12" s="18" t="s">
        <v>29</v>
      </c>
      <c r="B12" s="18" t="s">
        <v>12</v>
      </c>
      <c r="C12" s="21">
        <f>K15+L15*G12+(1/2)*M15*G12^2</f>
        <v>7200</v>
      </c>
      <c r="D12" s="2" t="s">
        <v>17</v>
      </c>
      <c r="E12" s="16" t="s">
        <v>15</v>
      </c>
      <c r="F12" s="2" t="s">
        <v>12</v>
      </c>
      <c r="G12" s="17">
        <v>200</v>
      </c>
      <c r="H12" s="2" t="s">
        <v>18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16</v>
      </c>
      <c r="B13" s="2" t="s">
        <v>12</v>
      </c>
      <c r="C13" s="26">
        <f>SUM(C11:C12)</f>
        <v>19300</v>
      </c>
      <c r="D13" s="2" t="s">
        <v>17</v>
      </c>
      <c r="E13" s="6" t="s">
        <v>32</v>
      </c>
      <c r="G13" s="6">
        <f>G11+G12</f>
        <v>600</v>
      </c>
      <c r="H13" s="2" t="s">
        <v>18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21</v>
      </c>
      <c r="C14" s="22"/>
      <c r="E14" s="15" t="s">
        <v>13</v>
      </c>
      <c r="G14" s="6">
        <f>'Sensitivity Report 1'!E15</f>
        <v>45.000011444091797</v>
      </c>
      <c r="H14" s="2" t="s">
        <v>19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f>database!G13</f>
        <v>400</v>
      </c>
    </row>
    <row r="15" spans="1:15" s="2" customFormat="1" ht="18" x14ac:dyDescent="0.25">
      <c r="A15" s="19" t="s">
        <v>26</v>
      </c>
      <c r="B15" s="19" t="s">
        <v>12</v>
      </c>
      <c r="C15" s="20">
        <f>G14*G11</f>
        <v>18000.004577636719</v>
      </c>
      <c r="D15" s="2" t="s">
        <v>17</v>
      </c>
      <c r="E15" s="15" t="s">
        <v>68</v>
      </c>
      <c r="G15" s="6">
        <f>'Sensitivity Report 1'!E9</f>
        <v>-5.0000228881835938</v>
      </c>
      <c r="H15" s="2" t="s">
        <v>19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f>database!G14</f>
        <v>300</v>
      </c>
    </row>
    <row r="16" spans="1:15" s="2" customFormat="1" ht="18" x14ac:dyDescent="0.25">
      <c r="A16" s="18" t="s">
        <v>27</v>
      </c>
      <c r="B16" s="18" t="s">
        <v>12</v>
      </c>
      <c r="C16" s="21">
        <f>G14*G12</f>
        <v>9000.0022888183594</v>
      </c>
      <c r="D16" s="2" t="s">
        <v>17</v>
      </c>
    </row>
    <row r="17" spans="1:11" s="2" customFormat="1" ht="18" x14ac:dyDescent="0.25">
      <c r="A17" s="2" t="s">
        <v>22</v>
      </c>
      <c r="B17" s="2" t="s">
        <v>12</v>
      </c>
      <c r="C17" s="22">
        <f>SUM(C15:C16)</f>
        <v>27000.006866455078</v>
      </c>
      <c r="D17" s="2" t="s">
        <v>17</v>
      </c>
      <c r="J17" s="2" t="s">
        <v>8</v>
      </c>
    </row>
    <row r="18" spans="1:11" s="2" customFormat="1" x14ac:dyDescent="0.2">
      <c r="A18" s="2" t="s">
        <v>23</v>
      </c>
      <c r="C18" s="22"/>
    </row>
    <row r="19" spans="1:11" s="2" customFormat="1" ht="18" x14ac:dyDescent="0.25">
      <c r="A19" s="19" t="s">
        <v>24</v>
      </c>
      <c r="B19" s="19" t="s">
        <v>12</v>
      </c>
      <c r="C19" s="20">
        <f>C15-C11</f>
        <v>5900.0045776367188</v>
      </c>
      <c r="D19" s="2" t="s">
        <v>17</v>
      </c>
      <c r="J19" s="11" t="s">
        <v>9</v>
      </c>
      <c r="K19" s="10">
        <f>database!C18</f>
        <v>600</v>
      </c>
    </row>
    <row r="20" spans="1:11" s="2" customFormat="1" ht="18" x14ac:dyDescent="0.25">
      <c r="A20" s="18" t="s">
        <v>25</v>
      </c>
      <c r="B20" s="18" t="s">
        <v>12</v>
      </c>
      <c r="C20" s="21">
        <f>C16-C12</f>
        <v>1800.0022888183594</v>
      </c>
      <c r="D20" s="2" t="s">
        <v>17</v>
      </c>
    </row>
    <row r="21" spans="1:11" s="2" customFormat="1" ht="18" x14ac:dyDescent="0.25">
      <c r="A21" s="2" t="s">
        <v>31</v>
      </c>
      <c r="B21" s="2" t="s">
        <v>12</v>
      </c>
      <c r="C21" s="22">
        <f>SUM(C19:C20)</f>
        <v>7700.0068664550781</v>
      </c>
      <c r="D21" s="2" t="s">
        <v>17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2021-04-01T03:43:27Z</dcterms:modified>
</cp:coreProperties>
</file>