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/MSExcel/"/>
    </mc:Choice>
  </mc:AlternateContent>
  <xr:revisionPtr revIDLastSave="17" documentId="8_{C0D861E7-0F92-5647-875F-72CADF3E2C2D}" xr6:coauthVersionLast="46" xr6:coauthVersionMax="46" xr10:uidLastSave="{E9805DAB-C8AB-DC44-A75D-AFD83DD45A9E}"/>
  <bookViews>
    <workbookView xWindow="36280" yWindow="2840" windowWidth="28040" windowHeight="17440" activeTab="3" xr2:uid="{4DA1A984-D1F4-6F48-89E4-8555A0E112BF}"/>
  </bookViews>
  <sheets>
    <sheet name="database" sheetId="1" r:id="rId1"/>
    <sheet name="direct" sheetId="2" r:id="rId2"/>
    <sheet name="Sensitivity Report 1" sheetId="6" r:id="rId3"/>
    <sheet name="NLP" sheetId="3" r:id="rId4"/>
  </sheets>
  <definedNames>
    <definedName name="solver_adj" localSheetId="3" hidden="1">NLP!$G$11:$G$12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NLP!$G$13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NLP!$C$13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NLP!$K$19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3" l="1"/>
  <c r="S19" i="2"/>
  <c r="M14" i="2" s="1"/>
  <c r="M19" i="2" s="1"/>
  <c r="G14" i="3"/>
  <c r="G13" i="3"/>
  <c r="M15" i="3"/>
  <c r="L15" i="3"/>
  <c r="K15" i="3"/>
  <c r="M14" i="3"/>
  <c r="L14" i="3"/>
  <c r="K14" i="3"/>
  <c r="S15" i="2"/>
  <c r="T15" i="2"/>
  <c r="M13" i="2" s="1"/>
  <c r="M18" i="2" s="1"/>
  <c r="U15" i="2"/>
  <c r="I13" i="2" s="1"/>
  <c r="T14" i="2"/>
  <c r="M12" i="2" s="1"/>
  <c r="M17" i="2" s="1"/>
  <c r="U14" i="2"/>
  <c r="H12" i="2" s="1"/>
  <c r="I17" i="2" s="1" a="1"/>
  <c r="I17" i="2" s="1"/>
  <c r="S14" i="2"/>
  <c r="I19" i="2" l="1"/>
  <c r="K18" i="2"/>
  <c r="J18" i="2"/>
  <c r="I18" i="2"/>
  <c r="K17" i="2"/>
  <c r="J17" i="2"/>
  <c r="J19" i="2"/>
  <c r="K19" i="2"/>
  <c r="O17" i="2" l="1" a="1"/>
  <c r="O17" i="2" s="1"/>
  <c r="C11" i="2" s="1"/>
  <c r="C11" i="3" l="1"/>
  <c r="C12" i="3"/>
  <c r="O19" i="2"/>
  <c r="O18" i="2"/>
  <c r="C12" i="2" s="1"/>
  <c r="C13" i="2" s="1"/>
  <c r="C16" i="2" l="1"/>
  <c r="C20" i="2" s="1"/>
  <c r="C16" i="3"/>
  <c r="C20" i="3" s="1"/>
  <c r="C15" i="3"/>
  <c r="C13" i="3"/>
  <c r="C15" i="2"/>
  <c r="C19" i="2" s="1"/>
  <c r="C21" i="2" l="1"/>
  <c r="C19" i="3"/>
  <c r="C21" i="3" s="1"/>
  <c r="C17" i="3"/>
  <c r="C17" i="2"/>
</calcChain>
</file>

<file path=xl/sharedStrings.xml><?xml version="1.0" encoding="utf-8"?>
<sst xmlns="http://schemas.openxmlformats.org/spreadsheetml/2006/main" count="138" uniqueCount="54">
  <si>
    <t>Operación Económica de Sistemas de Potencia</t>
  </si>
  <si>
    <t>Ejemplo 1: Despacho Económico Básico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</si>
  <si>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</si>
  <si>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</si>
  <si>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</si>
  <si>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</si>
  <si>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</si>
  <si>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</si>
  <si>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</si>
  <si>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</si>
  <si>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</si>
  <si>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</si>
  <si>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</si>
  <si>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</si>
  <si>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t>=</t>
  </si>
  <si>
    <t>l</t>
  </si>
  <si>
    <r>
      <rPr>
        <b/>
        <sz val="12"/>
        <color theme="1"/>
        <rFont val="Symbol"/>
        <charset val="2"/>
      </rPr>
      <t>b</t>
    </r>
    <r>
      <rPr>
        <b/>
        <vertAlign val="superscript"/>
        <sz val="12"/>
        <color theme="1"/>
        <rFont val="Symbol"/>
        <charset val="2"/>
      </rPr>
      <t>-1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Symbol"/>
        <charset val="2"/>
      </rPr>
      <t>a</t>
    </r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</si>
  <si>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</si>
  <si>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</si>
  <si>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</si>
  <si>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</si>
  <si>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</si>
  <si>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</si>
  <si>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</si>
  <si>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</si>
  <si>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</si>
  <si>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</si>
  <si>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</si>
  <si>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</si>
  <si>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</si>
  <si>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</si>
  <si>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</si>
  <si>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</si>
  <si>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</si>
  <si>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</si>
  <si>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</si>
  <si>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</si>
  <si>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</si>
  <si>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</si>
  <si>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</si>
  <si>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</si>
  <si>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</si>
  <si>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</si>
  <si>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</si>
  <si>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</si>
  <si>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</si>
  <si>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</si>
  <si>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Worksheet: [Despacho_Economico_Basico.xlsx]NLP</t>
  </si>
  <si>
    <t>Report Created: 3/28/21 11:41:36 AM</t>
  </si>
  <si>
    <t>$G$11</t>
  </si>
  <si>
    <t>PG1 Ejemplo 1: Despacho Económico Básico</t>
  </si>
  <si>
    <t>$G$12</t>
  </si>
  <si>
    <t>$G$13</t>
  </si>
  <si>
    <t>PG1+PG2 Ejemplo 1: Despacho Económico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</si>
</sst>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b/>
      <vertAlign val="superscript"/>
      <sz val="12"/>
      <color theme="1"/>
      <name val="Symbol"/>
      <charset val="2"/>
    </font>
    <font>
      <sz val="12"/>
      <color theme="1"/>
      <name val="Symbol"/>
      <charset val="2"/>
    </font>
    <font>
      <b/>
      <sz val="12"/>
      <color theme="1"/>
      <name val="Calibri"/>
      <family val="2"/>
      <charset val="2"/>
      <scheme val="minor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0" xfId="0" applyFont="1" applyFill="1"/>
    <xf numFmtId="0" fontId="3" fillId="2" borderId="0" xfId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4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4" borderId="0" xfId="0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6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2" fontId="0" fillId="7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164" fontId="0" fillId="8" borderId="0" xfId="0" applyNumberFormat="1" applyFont="1" applyFill="1"/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E33"/>
  <sheetViews>
    <sheetView zoomScale="130" zoomScaleNormal="130" workbookViewId="0">
      <selection activeCell="H10" sqref="H10"/>
    </sheetView>
  </sheetViews>
  <sheetFormatPr baseColWidth="10" defaultRowHeight="16" x14ac:dyDescent="0.2"/>
  <cols>
    <col min="1" max="16384" width="10.83203125" style="5"/>
  </cols>
  <sheetData>
    <row r="1" spans="1:5" s="3" customFormat="1" x14ac:dyDescent="0.2"/>
    <row r="2" spans="1:5" s="3" customFormat="1" ht="19" x14ac:dyDescent="0.25">
      <c r="E2" s="6" t="s">
        <v>0</v>
      </c>
    </row>
    <row r="3" spans="1:5" s="3" customFormat="1" ht="19" x14ac:dyDescent="0.25">
      <c r="E3" s="1" t="s">
        <v>1</v>
      </c>
    </row>
    <row r="4" spans="1:5" s="3" customFormat="1" x14ac:dyDescent="0.2"/>
    <row r="5" spans="1:5" s="4" customFormat="1" ht="5" customHeight="1" x14ac:dyDescent="0.2"/>
    <row r="6" spans="1:5" s="3" customFormat="1" x14ac:dyDescent="0.2"/>
    <row r="7" spans="1:5" s="3" customFormat="1" x14ac:dyDescent="0.2">
      <c r="A7" s="3" t="s">
        <v>2</v>
      </c>
      <c r="C7" t="s">
        <v>3</v>
      </c>
    </row>
    <row r="8" spans="1:5" s="3" customFormat="1" x14ac:dyDescent="0.2"/>
    <row r="9" spans="1:5" s="3" customFormat="1" x14ac:dyDescent="0.2">
      <c r="B9" s="3" t="s">
        <v>8</v>
      </c>
    </row>
    <row r="10" spans="1:5" s="3" customFormat="1" x14ac:dyDescent="0.2">
      <c r="B10" s="7"/>
      <c r="C10" s="7"/>
      <c r="D10" s="7"/>
      <c r="E10" s="7"/>
    </row>
    <row r="11" spans="1:5" s="3" customFormat="1" x14ac:dyDescent="0.2">
      <c r="B11" s="11" t="s">
        <v>4</v>
      </c>
      <c r="C11" s="11" t="s">
        <v>5</v>
      </c>
      <c r="D11" s="11" t="s">
        <v>6</v>
      </c>
      <c r="E11" s="11" t="s">
        <v>7</v>
      </c>
    </row>
    <row r="12" spans="1:5" s="3" customFormat="1" ht="19" x14ac:dyDescent="0.2">
      <c r="B12" s="12"/>
      <c r="C12" s="11" t="s">
        <v>20</v>
      </c>
      <c r="D12" s="11" t="s">
        <v>22</v>
      </c>
      <c r="E12" s="11" t="s">
        <v>33</v>
      </c>
    </row>
    <row r="13" spans="1:5" s="3" customFormat="1" x14ac:dyDescent="0.2">
      <c r="B13" s="9">
        <v>1</v>
      </c>
      <c r="C13" s="9">
        <v>100</v>
      </c>
      <c r="D13" s="9">
        <v>20</v>
      </c>
      <c r="E13" s="9">
        <v>0.05</v>
      </c>
    </row>
    <row r="14" spans="1:5" s="3" customFormat="1" x14ac:dyDescent="0.2">
      <c r="B14" s="10">
        <v>2</v>
      </c>
      <c r="C14" s="10">
        <v>200</v>
      </c>
      <c r="D14" s="10">
        <v>25</v>
      </c>
      <c r="E14" s="10">
        <v>0.1</v>
      </c>
    </row>
    <row r="15" spans="1:5" s="3" customFormat="1" x14ac:dyDescent="0.2"/>
    <row r="16" spans="1:5" s="3" customFormat="1" x14ac:dyDescent="0.2">
      <c r="B16" s="3" t="s">
        <v>9</v>
      </c>
    </row>
    <row r="17" spans="2:4" s="3" customFormat="1" x14ac:dyDescent="0.2"/>
    <row r="18" spans="2:4" s="3" customFormat="1" x14ac:dyDescent="0.2">
      <c r="B18" s="3" t="s">
        <v>10</v>
      </c>
      <c r="C18" s="3">
        <v>600</v>
      </c>
      <c r="D18" s="3" t="s">
        <v>21</v>
      </c>
    </row>
    <row r="19" spans="2:4" s="3" customFormat="1" x14ac:dyDescent="0.2"/>
    <row r="20" spans="2:4" s="3" customFormat="1" x14ac:dyDescent="0.2"/>
    <row r="21" spans="2:4" s="3" customFormat="1" x14ac:dyDescent="0.2"/>
    <row r="22" spans="2:4" s="3" customFormat="1" x14ac:dyDescent="0.2"/>
    <row r="23" spans="2:4" s="3" customFormat="1" x14ac:dyDescent="0.2"/>
    <row r="24" spans="2:4" s="3" customFormat="1" x14ac:dyDescent="0.2"/>
    <row r="25" spans="2:4" s="3" customFormat="1" x14ac:dyDescent="0.2"/>
    <row r="26" spans="2:4" s="3" customFormat="1" x14ac:dyDescent="0.2"/>
    <row r="27" spans="2:4" s="3" customFormat="1" x14ac:dyDescent="0.2"/>
    <row r="28" spans="2:4" s="3" customFormat="1" x14ac:dyDescent="0.2"/>
    <row r="29" spans="2:4" s="3" customFormat="1" x14ac:dyDescent="0.2"/>
    <row r="30" spans="2:4" s="3" customFormat="1" x14ac:dyDescent="0.2"/>
    <row r="31" spans="2:4" s="3" customFormat="1" x14ac:dyDescent="0.2"/>
    <row r="32" spans="2:4" s="3" customFormat="1" x14ac:dyDescent="0.2"/>
    <row r="33" s="3" customForma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U33"/>
  <sheetViews>
    <sheetView zoomScale="150" zoomScaleNormal="150" workbookViewId="0">
      <selection activeCell="C7" sqref="C7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5" style="5" customWidth="1"/>
    <col min="8" max="10" width="5.1640625" style="5" customWidth="1"/>
    <col min="11" max="11" width="4" style="5" customWidth="1"/>
    <col min="12" max="13" width="4.1640625" style="5" customWidth="1"/>
    <col min="14" max="14" width="2.33203125" style="5" customWidth="1"/>
    <col min="15" max="15" width="8" style="5" customWidth="1"/>
    <col min="16" max="17" width="10.83203125" style="5"/>
    <col min="18" max="21" width="6.5" style="5" customWidth="1"/>
    <col min="22" max="16384" width="10.83203125" style="5"/>
  </cols>
  <sheetData>
    <row r="1" spans="1:21" s="3" customFormat="1" x14ac:dyDescent="0.2"/>
    <row r="2" spans="1:21" s="3" customFormat="1" ht="19" x14ac:dyDescent="0.25">
      <c r="G2" s="6" t="s">
        <v>0</v>
      </c>
    </row>
    <row r="3" spans="1:21" s="3" customFormat="1" ht="19" x14ac:dyDescent="0.25">
      <c r="G3" s="1" t="s">
        <v>1</v>
      </c>
    </row>
    <row r="4" spans="1:21" s="3" customFormat="1" x14ac:dyDescent="0.2"/>
    <row r="5" spans="1:21" s="4" customFormat="1" ht="5" customHeight="1" x14ac:dyDescent="0.2"/>
    <row r="6" spans="1:21" s="3" customFormat="1" x14ac:dyDescent="0.2"/>
    <row r="7" spans="1:21" s="3" customFormat="1" x14ac:dyDescent="0.2">
      <c r="C7" s="2"/>
    </row>
    <row r="8" spans="1:21" s="3" customFormat="1" x14ac:dyDescent="0.2"/>
    <row r="9" spans="1:21" s="3" customFormat="1" x14ac:dyDescent="0.2"/>
    <row r="10" spans="1:21" s="3" customFormat="1" x14ac:dyDescent="0.2">
      <c r="A10" s="3" t="s">
        <v>23</v>
      </c>
    </row>
    <row r="11" spans="1:21" s="3" customFormat="1" ht="18" x14ac:dyDescent="0.25">
      <c r="A11" s="24" t="s">
        <v>31</v>
      </c>
      <c r="B11" s="24" t="s">
        <v>14</v>
      </c>
      <c r="C11" s="25">
        <f>S14+T14*O17+(1/2)*U14*O17^2</f>
        <v>13461.111111111115</v>
      </c>
      <c r="D11" s="3" t="s">
        <v>20</v>
      </c>
      <c r="R11" s="3" t="s">
        <v>8</v>
      </c>
    </row>
    <row r="12" spans="1:21" s="3" customFormat="1" ht="18" x14ac:dyDescent="0.25">
      <c r="A12" s="23" t="s">
        <v>32</v>
      </c>
      <c r="B12" s="23" t="s">
        <v>14</v>
      </c>
      <c r="C12" s="26">
        <f>S15+T15*O18+(1/2)*U15*O18^2</f>
        <v>5755.5555555555547</v>
      </c>
      <c r="D12" s="3" t="s">
        <v>20</v>
      </c>
      <c r="H12" s="13">
        <f>U14</f>
        <v>0.05</v>
      </c>
      <c r="I12" s="13">
        <v>0</v>
      </c>
      <c r="J12" s="13">
        <v>-1</v>
      </c>
      <c r="M12" s="16">
        <f>-T14</f>
        <v>-20</v>
      </c>
      <c r="R12" s="7"/>
      <c r="S12" s="7"/>
      <c r="T12" s="7"/>
      <c r="U12" s="7"/>
    </row>
    <row r="13" spans="1:21" s="3" customFormat="1" ht="18" x14ac:dyDescent="0.25">
      <c r="A13" s="3" t="s">
        <v>19</v>
      </c>
      <c r="B13" s="3" t="s">
        <v>14</v>
      </c>
      <c r="C13" s="27">
        <f>SUM(C11:C12)</f>
        <v>19216.666666666672</v>
      </c>
      <c r="D13" s="3" t="s">
        <v>20</v>
      </c>
      <c r="G13" s="15" t="s">
        <v>13</v>
      </c>
      <c r="H13" s="13">
        <v>0</v>
      </c>
      <c r="I13" s="14">
        <f>U15</f>
        <v>0.1</v>
      </c>
      <c r="J13" s="13">
        <v>-1</v>
      </c>
      <c r="L13" s="15" t="s">
        <v>12</v>
      </c>
      <c r="M13" s="16">
        <f>-T15</f>
        <v>-25</v>
      </c>
      <c r="R13" s="11" t="s">
        <v>4</v>
      </c>
      <c r="S13" s="11" t="s">
        <v>5</v>
      </c>
      <c r="T13" s="11" t="s">
        <v>6</v>
      </c>
      <c r="U13" s="11" t="s">
        <v>7</v>
      </c>
    </row>
    <row r="14" spans="1:21" s="3" customFormat="1" x14ac:dyDescent="0.2">
      <c r="A14" s="3" t="s">
        <v>24</v>
      </c>
      <c r="C14" s="27"/>
      <c r="H14" s="13">
        <v>1</v>
      </c>
      <c r="I14" s="13">
        <v>1</v>
      </c>
      <c r="J14" s="13">
        <v>0</v>
      </c>
      <c r="M14" s="16">
        <f>S19</f>
        <v>600</v>
      </c>
      <c r="R14" s="9">
        <v>1</v>
      </c>
      <c r="S14" s="8">
        <f>database!C13</f>
        <v>100</v>
      </c>
      <c r="T14" s="8">
        <f>database!D13</f>
        <v>20</v>
      </c>
      <c r="U14" s="8">
        <f>database!E13</f>
        <v>0.05</v>
      </c>
    </row>
    <row r="15" spans="1:21" s="3" customFormat="1" ht="18" x14ac:dyDescent="0.25">
      <c r="A15" s="24" t="s">
        <v>29</v>
      </c>
      <c r="B15" s="24" t="s">
        <v>14</v>
      </c>
      <c r="C15" s="25">
        <f>O19*O17</f>
        <v>18055.555555555558</v>
      </c>
      <c r="D15" s="3" t="s">
        <v>20</v>
      </c>
      <c r="R15" s="10">
        <v>2</v>
      </c>
      <c r="S15" s="10">
        <f>database!C14</f>
        <v>200</v>
      </c>
      <c r="T15" s="10">
        <f>database!D14</f>
        <v>25</v>
      </c>
      <c r="U15" s="10">
        <f>database!E14</f>
        <v>0.1</v>
      </c>
    </row>
    <row r="16" spans="1:21" s="3" customFormat="1" ht="18" x14ac:dyDescent="0.25">
      <c r="A16" s="23" t="s">
        <v>30</v>
      </c>
      <c r="B16" s="23" t="s">
        <v>14</v>
      </c>
      <c r="C16" s="26">
        <f>O19*O18</f>
        <v>6944.4444444444425</v>
      </c>
      <c r="D16" s="3" t="s">
        <v>20</v>
      </c>
      <c r="F16" s="3" t="s">
        <v>11</v>
      </c>
    </row>
    <row r="17" spans="1:19" s="3" customFormat="1" ht="18" x14ac:dyDescent="0.25">
      <c r="A17" s="3" t="s">
        <v>25</v>
      </c>
      <c r="B17" s="3" t="s">
        <v>14</v>
      </c>
      <c r="C17" s="27">
        <f>SUM(C15:C16)</f>
        <v>25000</v>
      </c>
      <c r="D17" s="3" t="s">
        <v>20</v>
      </c>
      <c r="E17" s="20" t="s">
        <v>17</v>
      </c>
      <c r="I17" s="17">
        <f t="array" ref="I17:K19">MINVERSE(H12:J14)</f>
        <v>6.6666666666666661</v>
      </c>
      <c r="J17" s="17">
        <v>-6.666666666666667</v>
      </c>
      <c r="K17" s="17">
        <v>0.66666666666666674</v>
      </c>
      <c r="M17" s="16">
        <f>M12</f>
        <v>-20</v>
      </c>
      <c r="O17" s="22">
        <f t="array" ref="O17:O19">MMULT(I17:K19,M17:M19)</f>
        <v>433.33333333333343</v>
      </c>
      <c r="P17" s="3" t="s">
        <v>21</v>
      </c>
      <c r="R17" s="3" t="s">
        <v>9</v>
      </c>
    </row>
    <row r="18" spans="1:19" s="3" customFormat="1" ht="19" x14ac:dyDescent="0.25">
      <c r="A18" s="3" t="s">
        <v>26</v>
      </c>
      <c r="C18" s="27"/>
      <c r="E18" s="20" t="s">
        <v>18</v>
      </c>
      <c r="F18" s="3" t="s">
        <v>14</v>
      </c>
      <c r="G18" s="18" t="s">
        <v>16</v>
      </c>
      <c r="H18" s="7" t="s">
        <v>14</v>
      </c>
      <c r="I18" s="17">
        <v>-6.6666666666666661</v>
      </c>
      <c r="J18" s="17">
        <v>6.666666666666667</v>
      </c>
      <c r="K18" s="17">
        <v>0.33333333333333331</v>
      </c>
      <c r="M18" s="16">
        <f>M13</f>
        <v>-25</v>
      </c>
      <c r="N18" s="3" t="s">
        <v>14</v>
      </c>
      <c r="O18" s="22">
        <v>166.66666666666663</v>
      </c>
      <c r="P18" s="3" t="s">
        <v>21</v>
      </c>
    </row>
    <row r="19" spans="1:19" s="3" customFormat="1" ht="18" x14ac:dyDescent="0.25">
      <c r="A19" s="24" t="s">
        <v>27</v>
      </c>
      <c r="B19" s="24" t="s">
        <v>14</v>
      </c>
      <c r="C19" s="25">
        <f>C15-C11</f>
        <v>4594.4444444444434</v>
      </c>
      <c r="D19" s="3" t="s">
        <v>20</v>
      </c>
      <c r="E19" s="21" t="s">
        <v>15</v>
      </c>
      <c r="I19" s="17">
        <v>-0.66666666666666663</v>
      </c>
      <c r="J19" s="17">
        <v>-0.33333333333333331</v>
      </c>
      <c r="K19" s="17">
        <v>3.3333333333333333E-2</v>
      </c>
      <c r="M19" s="16">
        <f>M14</f>
        <v>600</v>
      </c>
      <c r="O19" s="22">
        <v>41.666666666666664</v>
      </c>
      <c r="P19" s="3" t="s">
        <v>22</v>
      </c>
      <c r="R19" s="12" t="s">
        <v>10</v>
      </c>
      <c r="S19" s="11">
        <f>database!C18</f>
        <v>600</v>
      </c>
    </row>
    <row r="20" spans="1:19" s="3" customFormat="1" ht="18" x14ac:dyDescent="0.25">
      <c r="A20" s="23" t="s">
        <v>28</v>
      </c>
      <c r="B20" s="23" t="s">
        <v>14</v>
      </c>
      <c r="C20" s="26">
        <f>C16-C12</f>
        <v>1188.8888888888878</v>
      </c>
      <c r="D20" s="3" t="s">
        <v>20</v>
      </c>
    </row>
    <row r="21" spans="1:19" s="3" customFormat="1" ht="18" x14ac:dyDescent="0.25">
      <c r="A21" s="3" t="s">
        <v>34</v>
      </c>
      <c r="B21" s="3" t="s">
        <v>14</v>
      </c>
      <c r="C21" s="27">
        <f>SUM(C19:C20)</f>
        <v>5783.3333333333312</v>
      </c>
      <c r="D21" s="3" t="s">
        <v>20</v>
      </c>
    </row>
    <row r="22" spans="1:19" s="3" customFormat="1" x14ac:dyDescent="0.2"/>
    <row r="23" spans="1:19" s="3" customFormat="1" x14ac:dyDescent="0.2"/>
    <row r="24" spans="1:19" s="3" customFormat="1" x14ac:dyDescent="0.2"/>
    <row r="25" spans="1:19" s="3" customFormat="1" x14ac:dyDescent="0.2"/>
    <row r="26" spans="1:19" s="3" customFormat="1" x14ac:dyDescent="0.2"/>
    <row r="27" spans="1:19" s="3" customFormat="1" x14ac:dyDescent="0.2"/>
    <row r="28" spans="1:19" s="3" customFormat="1" x14ac:dyDescent="0.2"/>
    <row r="29" spans="1:19" s="3" customFormat="1" x14ac:dyDescent="0.2"/>
    <row r="30" spans="1:19" s="3" customFormat="1" x14ac:dyDescent="0.2"/>
    <row r="31" spans="1:19" s="3" customFormat="1" x14ac:dyDescent="0.2"/>
    <row r="32" spans="1:19" s="3" customFormat="1" x14ac:dyDescent="0.2"/>
    <row r="33" s="3" customFormat="1" x14ac:dyDescent="0.2"/>
  </sheetData>
  <phoneticPr fontId="1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412E-C371-0144-90E2-7476387808FE}">
  <dimension ref="A1:E15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42.33203125" bestFit="1" customWidth="1"/>
    <col min="4" max="5" width="12.1640625" bestFit="1" customWidth="1"/>
  </cols>
  <sheetData>
    <row r="1" spans="1:5" x14ac:dyDescent="0.2">
      <c r="A1" s="28" t="s">
        <v>36</v>
      </c>
    </row>
    <row r="2" spans="1:5" x14ac:dyDescent="0.2">
      <c r="A2" s="28" t="s">
        <v>47</v>
      </c>
    </row>
    <row r="3" spans="1:5" x14ac:dyDescent="0.2">
      <c r="A3" s="28" t="s">
        <v>48</v>
      </c>
    </row>
    <row r="6" spans="1:5" ht="17" thickBot="1" x14ac:dyDescent="0.25">
      <c r="A6" t="s">
        <v>37</v>
      </c>
    </row>
    <row r="7" spans="1:5" x14ac:dyDescent="0.2">
      <c r="B7" s="32"/>
      <c r="C7" s="32"/>
      <c r="D7" s="32" t="s">
        <v>40</v>
      </c>
      <c r="E7" s="32" t="s">
        <v>42</v>
      </c>
    </row>
    <row r="8" spans="1:5" ht="17" thickBot="1" x14ac:dyDescent="0.25">
      <c r="B8" s="33" t="s">
        <v>38</v>
      </c>
      <c r="C8" s="33" t="s">
        <v>39</v>
      </c>
      <c r="D8" s="33" t="s">
        <v>41</v>
      </c>
      <c r="E8" s="33" t="s">
        <v>43</v>
      </c>
    </row>
    <row r="9" spans="1:5" x14ac:dyDescent="0.2">
      <c r="B9" s="29" t="s">
        <v>49</v>
      </c>
      <c r="C9" s="29" t="s">
        <v>50</v>
      </c>
      <c r="D9" s="29">
        <v>433.33333267545385</v>
      </c>
      <c r="E9" s="29">
        <v>0</v>
      </c>
    </row>
    <row r="10" spans="1:5" ht="17" thickBot="1" x14ac:dyDescent="0.25">
      <c r="B10" s="30" t="s">
        <v>51</v>
      </c>
      <c r="C10" s="30"/>
      <c r="D10" s="30">
        <v>166.66666832454609</v>
      </c>
      <c r="E10" s="30">
        <v>0</v>
      </c>
    </row>
    <row r="12" spans="1:5" ht="17" thickBot="1" x14ac:dyDescent="0.25">
      <c r="A12" t="s">
        <v>44</v>
      </c>
    </row>
    <row r="13" spans="1:5" x14ac:dyDescent="0.2">
      <c r="B13" s="32"/>
      <c r="C13" s="32"/>
      <c r="D13" s="32" t="s">
        <v>40</v>
      </c>
      <c r="E13" s="32" t="s">
        <v>45</v>
      </c>
    </row>
    <row r="14" spans="1:5" ht="17" thickBot="1" x14ac:dyDescent="0.25">
      <c r="B14" s="33" t="s">
        <v>38</v>
      </c>
      <c r="C14" s="33" t="s">
        <v>39</v>
      </c>
      <c r="D14" s="33" t="s">
        <v>41</v>
      </c>
      <c r="E14" s="33" t="s">
        <v>46</v>
      </c>
    </row>
    <row r="15" spans="1:5" ht="17" thickBot="1" x14ac:dyDescent="0.25">
      <c r="B15" s="30" t="s">
        <v>52</v>
      </c>
      <c r="C15" s="30" t="s">
        <v>53</v>
      </c>
      <c r="D15" s="30">
        <v>600.00000099999988</v>
      </c>
      <c r="E15" s="30">
        <v>41.666679382324219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M33"/>
  <sheetViews>
    <sheetView tabSelected="1" zoomScale="150" zoomScaleNormal="150" workbookViewId="0">
      <selection activeCell="C7" sqref="C7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7.5" style="5" customWidth="1"/>
    <col min="8" max="9" width="5.1640625" style="5" customWidth="1"/>
    <col min="10" max="13" width="6.5" style="5" customWidth="1"/>
    <col min="14" max="16384" width="10.83203125" style="5"/>
  </cols>
  <sheetData>
    <row r="1" spans="1:13" s="3" customFormat="1" x14ac:dyDescent="0.2"/>
    <row r="2" spans="1:13" s="3" customFormat="1" ht="19" x14ac:dyDescent="0.25">
      <c r="G2" s="6" t="s">
        <v>0</v>
      </c>
    </row>
    <row r="3" spans="1:13" s="3" customFormat="1" ht="19" x14ac:dyDescent="0.25">
      <c r="G3" s="1" t="s">
        <v>1</v>
      </c>
    </row>
    <row r="4" spans="1:13" s="3" customFormat="1" x14ac:dyDescent="0.2"/>
    <row r="5" spans="1:13" s="4" customFormat="1" ht="5" customHeight="1" x14ac:dyDescent="0.2"/>
    <row r="6" spans="1:13" s="3" customFormat="1" x14ac:dyDescent="0.2"/>
    <row r="7" spans="1:13" s="3" customFormat="1" x14ac:dyDescent="0.2">
      <c r="C7" s="2"/>
    </row>
    <row r="8" spans="1:13" s="3" customFormat="1" x14ac:dyDescent="0.2"/>
    <row r="9" spans="1:13" s="3" customFormat="1" x14ac:dyDescent="0.2"/>
    <row r="10" spans="1:13" s="3" customFormat="1" x14ac:dyDescent="0.2">
      <c r="A10" s="3" t="s">
        <v>23</v>
      </c>
    </row>
    <row r="11" spans="1:13" s="3" customFormat="1" ht="18" x14ac:dyDescent="0.25">
      <c r="A11" s="24" t="s">
        <v>31</v>
      </c>
      <c r="B11" s="24" t="s">
        <v>14</v>
      </c>
      <c r="C11" s="25">
        <f>K14+L14*G11+(1/2)*M14*G11^2</f>
        <v>13461.111083699467</v>
      </c>
      <c r="D11" s="3" t="s">
        <v>20</v>
      </c>
      <c r="E11" s="20" t="s">
        <v>17</v>
      </c>
      <c r="G11" s="22">
        <v>433.33333267545385</v>
      </c>
      <c r="H11" s="3" t="s">
        <v>21</v>
      </c>
      <c r="J11" s="3" t="s">
        <v>8</v>
      </c>
    </row>
    <row r="12" spans="1:13" s="3" customFormat="1" ht="18" x14ac:dyDescent="0.25">
      <c r="A12" s="23" t="s">
        <v>32</v>
      </c>
      <c r="B12" s="23" t="s">
        <v>14</v>
      </c>
      <c r="C12" s="26">
        <f>K15+L15*G12+(1/2)*M15*G12^2</f>
        <v>5755.5556246338647</v>
      </c>
      <c r="D12" s="3" t="s">
        <v>20</v>
      </c>
      <c r="E12" s="20" t="s">
        <v>18</v>
      </c>
      <c r="F12" s="3" t="s">
        <v>14</v>
      </c>
      <c r="G12" s="22">
        <v>166.66666832454609</v>
      </c>
      <c r="H12" s="3" t="s">
        <v>21</v>
      </c>
      <c r="J12" s="7"/>
      <c r="K12" s="7"/>
      <c r="L12" s="7"/>
      <c r="M12" s="7"/>
    </row>
    <row r="13" spans="1:13" s="3" customFormat="1" ht="18" x14ac:dyDescent="0.25">
      <c r="A13" s="3" t="s">
        <v>19</v>
      </c>
      <c r="B13" s="3" t="s">
        <v>14</v>
      </c>
      <c r="C13" s="31">
        <f>SUM(C11:C12)</f>
        <v>19216.66670833333</v>
      </c>
      <c r="D13" s="3" t="s">
        <v>20</v>
      </c>
      <c r="E13" s="7" t="s">
        <v>35</v>
      </c>
      <c r="G13" s="7">
        <f>G11+G12</f>
        <v>600.00000099999988</v>
      </c>
      <c r="H13" s="3" t="s">
        <v>21</v>
      </c>
      <c r="J13" s="11" t="s">
        <v>4</v>
      </c>
      <c r="K13" s="11" t="s">
        <v>5</v>
      </c>
      <c r="L13" s="11" t="s">
        <v>6</v>
      </c>
      <c r="M13" s="11" t="s">
        <v>7</v>
      </c>
    </row>
    <row r="14" spans="1:13" s="3" customFormat="1" x14ac:dyDescent="0.2">
      <c r="A14" s="3" t="s">
        <v>24</v>
      </c>
      <c r="C14" s="27"/>
      <c r="E14" s="19" t="s">
        <v>15</v>
      </c>
      <c r="G14" s="3">
        <f>'Sensitivity Report 1'!E15</f>
        <v>41.666679382324219</v>
      </c>
      <c r="H14" s="3" t="s">
        <v>22</v>
      </c>
      <c r="J14" s="9">
        <v>1</v>
      </c>
      <c r="K14" s="8">
        <f>database!C13</f>
        <v>100</v>
      </c>
      <c r="L14" s="8">
        <f>database!D13</f>
        <v>20</v>
      </c>
      <c r="M14" s="8">
        <f>database!E13</f>
        <v>0.05</v>
      </c>
    </row>
    <row r="15" spans="1:13" s="3" customFormat="1" ht="18" x14ac:dyDescent="0.25">
      <c r="A15" s="24" t="s">
        <v>29</v>
      </c>
      <c r="B15" s="24" t="s">
        <v>14</v>
      </c>
      <c r="C15" s="25">
        <f>G14*G11</f>
        <v>18055.561038262174</v>
      </c>
      <c r="D15" s="3" t="s">
        <v>20</v>
      </c>
      <c r="J15" s="10">
        <v>2</v>
      </c>
      <c r="K15" s="10">
        <f>database!C14</f>
        <v>200</v>
      </c>
      <c r="L15" s="10">
        <f>database!D14</f>
        <v>25</v>
      </c>
      <c r="M15" s="10">
        <f>database!E14</f>
        <v>0.1</v>
      </c>
    </row>
    <row r="16" spans="1:13" s="3" customFormat="1" ht="18" x14ac:dyDescent="0.25">
      <c r="A16" s="23" t="s">
        <v>30</v>
      </c>
      <c r="B16" s="23" t="s">
        <v>14</v>
      </c>
      <c r="C16" s="26">
        <f>G14*G12</f>
        <v>6944.446632799034</v>
      </c>
      <c r="D16" s="3" t="s">
        <v>20</v>
      </c>
      <c r="F16" s="3" t="s">
        <v>11</v>
      </c>
    </row>
    <row r="17" spans="1:11" s="3" customFormat="1" ht="18" x14ac:dyDescent="0.25">
      <c r="A17" s="3" t="s">
        <v>25</v>
      </c>
      <c r="B17" s="3" t="s">
        <v>14</v>
      </c>
      <c r="C17" s="27">
        <f>SUM(C15:C16)</f>
        <v>25000.007671061208</v>
      </c>
      <c r="D17" s="3" t="s">
        <v>20</v>
      </c>
      <c r="J17" s="3" t="s">
        <v>9</v>
      </c>
    </row>
    <row r="18" spans="1:11" s="3" customFormat="1" x14ac:dyDescent="0.2">
      <c r="A18" s="3" t="s">
        <v>26</v>
      </c>
      <c r="C18" s="27"/>
    </row>
    <row r="19" spans="1:11" s="3" customFormat="1" ht="18" x14ac:dyDescent="0.25">
      <c r="A19" s="24" t="s">
        <v>27</v>
      </c>
      <c r="B19" s="24" t="s">
        <v>14</v>
      </c>
      <c r="C19" s="25">
        <f>C15-C11</f>
        <v>4594.4499545627077</v>
      </c>
      <c r="D19" s="3" t="s">
        <v>20</v>
      </c>
      <c r="J19" s="12" t="s">
        <v>10</v>
      </c>
      <c r="K19" s="11">
        <f>database!C18</f>
        <v>600</v>
      </c>
    </row>
    <row r="20" spans="1:11" s="3" customFormat="1" ht="18" x14ac:dyDescent="0.25">
      <c r="A20" s="23" t="s">
        <v>28</v>
      </c>
      <c r="B20" s="23" t="s">
        <v>14</v>
      </c>
      <c r="C20" s="26">
        <f>C16-C12</f>
        <v>1188.8910081651693</v>
      </c>
      <c r="D20" s="3" t="s">
        <v>20</v>
      </c>
    </row>
    <row r="21" spans="1:11" s="3" customFormat="1" ht="18" x14ac:dyDescent="0.25">
      <c r="A21" s="3" t="s">
        <v>34</v>
      </c>
      <c r="B21" s="3" t="s">
        <v>14</v>
      </c>
      <c r="C21" s="27">
        <f>SUM(C19:C20)</f>
        <v>5783.340962727877</v>
      </c>
      <c r="D21" s="3" t="s">
        <v>20</v>
      </c>
    </row>
    <row r="22" spans="1:11" s="3" customFormat="1" x14ac:dyDescent="0.2"/>
    <row r="23" spans="1:11" s="3" customFormat="1" x14ac:dyDescent="0.2"/>
    <row r="24" spans="1:11" s="3" customFormat="1" x14ac:dyDescent="0.2"/>
    <row r="25" spans="1:11" s="3" customFormat="1" x14ac:dyDescent="0.2"/>
    <row r="26" spans="1:11" s="3" customFormat="1" x14ac:dyDescent="0.2"/>
    <row r="27" spans="1:11" s="3" customFormat="1" x14ac:dyDescent="0.2"/>
    <row r="28" spans="1:11" s="3" customFormat="1" x14ac:dyDescent="0.2"/>
    <row r="29" spans="1:11" s="3" customFormat="1" x14ac:dyDescent="0.2"/>
    <row r="30" spans="1:11" s="3" customFormat="1" x14ac:dyDescent="0.2"/>
    <row r="31" spans="1:11" s="3" customFormat="1" x14ac:dyDescent="0.2"/>
    <row r="32" spans="1:11" s="3" customFormat="1" x14ac:dyDescent="0.2"/>
    <row r="33" s="3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direct</vt:lpstr>
      <vt:lpstr>Sensitivity Report 1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2021-03-28T22:15:22Z</dcterms:modified>
</cp:coreProperties>
</file>