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Maestria en Energia (MISE)/MISE_E4/MISE_E4-main/M1.3/Ejemplo_1_MILP/Excel/"/>
    </mc:Choice>
  </mc:AlternateContent>
  <xr:revisionPtr revIDLastSave="0" documentId="13_ncr:1_{54C88E53-BC90-1F4B-B150-9958D5075DB4}" xr6:coauthVersionLast="47" xr6:coauthVersionMax="47" xr10:uidLastSave="{00000000-0000-0000-0000-000000000000}"/>
  <bookViews>
    <workbookView xWindow="1720" yWindow="500" windowWidth="25480" windowHeight="14860" xr2:uid="{844E7AC8-8610-7048-A0FF-689375315253}"/>
  </bookViews>
  <sheets>
    <sheet name="LP" sheetId="7" r:id="rId1"/>
    <sheet name="MILP" sheetId="6" r:id="rId2"/>
  </sheets>
  <definedNames>
    <definedName name="solver_adj" localSheetId="0" hidden="1">LP!$C$3:$E$26</definedName>
    <definedName name="solver_adj" localSheetId="1" hidden="1">MILP!$C$3:$I$26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LP!$C$3:$C$26</definedName>
    <definedName name="solver_lhs1" localSheetId="1" hidden="1">MILP!$C$3:$C$26</definedName>
    <definedName name="solver_lhs10" localSheetId="1" hidden="1">MILP!$Q$2</definedName>
    <definedName name="solver_lhs2" localSheetId="0" hidden="1">LP!$D$3:$D$26</definedName>
    <definedName name="solver_lhs2" localSheetId="1" hidden="1">MILP!$D$3:$D$26</definedName>
    <definedName name="solver_lhs3" localSheetId="0" hidden="1">LP!$E$26</definedName>
    <definedName name="solver_lhs3" localSheetId="1" hidden="1">MILP!$E$3:$E$26</definedName>
    <definedName name="solver_lhs4" localSheetId="0" hidden="1">LP!$E$3:$E$26</definedName>
    <definedName name="solver_lhs4" localSheetId="1" hidden="1">MILP!$F$3:$F$26</definedName>
    <definedName name="solver_lhs5" localSheetId="0" hidden="1">LP!$E$3:$E$26</definedName>
    <definedName name="solver_lhs5" localSheetId="1" hidden="1">MILP!$G$3:$G$26</definedName>
    <definedName name="solver_lhs6" localSheetId="0" hidden="1">LP!$G$3:$H$26</definedName>
    <definedName name="solver_lhs6" localSheetId="1" hidden="1">MILP!$G$3:$G$26</definedName>
    <definedName name="solver_lhs7" localSheetId="0" hidden="1">LP!$Q$3:$Q$26</definedName>
    <definedName name="solver_lhs7" localSheetId="1" hidden="1">MILP!$G$3:$G$26</definedName>
    <definedName name="solver_lhs8" localSheetId="0" hidden="1">LP!$Q$3:$Q$26</definedName>
    <definedName name="solver_lhs8" localSheetId="1" hidden="1">MILP!$H$3:$I$26</definedName>
    <definedName name="solver_lhs9" localSheetId="0" hidden="1">LP!$Q$3:$Q$26</definedName>
    <definedName name="solver_lhs9" localSheetId="1" hidden="1">MILP!$P$3:$P$26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10</definedName>
    <definedName name="solver_opt" localSheetId="0" hidden="1">LP!$N$28</definedName>
    <definedName name="solver_opt" localSheetId="1" hidden="1">MILP!$S$28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1" hidden="1">2</definedName>
    <definedName name="solver_rel2" localSheetId="0" hidden="1">1</definedName>
    <definedName name="solver_rel2" localSheetId="1" hidden="1">1</definedName>
    <definedName name="solver_rel3" localSheetId="0" hidden="1">2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el7" localSheetId="0" hidden="1">2</definedName>
    <definedName name="solver_rel7" localSheetId="1" hidden="1">3</definedName>
    <definedName name="solver_rel8" localSheetId="0" hidden="1">2</definedName>
    <definedName name="solver_rel8" localSheetId="1" hidden="1">5</definedName>
    <definedName name="solver_rel9" localSheetId="0" hidden="1">2</definedName>
    <definedName name="solver_rel9" localSheetId="1" hidden="1">2</definedName>
    <definedName name="solver_rhs1" localSheetId="0" hidden="1">LP!$G$3:$G$26</definedName>
    <definedName name="solver_rhs1" localSheetId="1" hidden="1">MILP!$L$3:$L$26</definedName>
    <definedName name="solver_rhs10" localSheetId="1" hidden="1">MILP!$G$26</definedName>
    <definedName name="solver_rhs2" localSheetId="0" hidden="1">LP!$H$3:$H$26</definedName>
    <definedName name="solver_rhs2" localSheetId="1" hidden="1">MILP!$M$3:$M$26</definedName>
    <definedName name="solver_rhs3" localSheetId="0" hidden="1">LP!$L$2</definedName>
    <definedName name="solver_rhs3" localSheetId="1" hidden="1">MILP!$J$3:$J$26</definedName>
    <definedName name="solver_rhs4" localSheetId="0" hidden="1">LP!$J$3:$J$26</definedName>
    <definedName name="solver_rhs4" localSheetId="1" hidden="1">MILP!$K$3:$K$26</definedName>
    <definedName name="solver_rhs5" localSheetId="0" hidden="1">LP!$I$3:$I$26</definedName>
    <definedName name="solver_rhs5" localSheetId="1" hidden="1">MILP!$O$3:$O$26</definedName>
    <definedName name="solver_rhs6" localSheetId="0" hidden="1">LP!$C$36</definedName>
    <definedName name="solver_rhs6" localSheetId="1" hidden="1">MILP!$Q$3:$Q$26</definedName>
    <definedName name="solver_rhs7" localSheetId="0" hidden="1">0</definedName>
    <definedName name="solver_rhs7" localSheetId="1" hidden="1">MILP!$N$3:$N$26</definedName>
    <definedName name="solver_rhs8" localSheetId="0" hidden="1">0</definedName>
    <definedName name="solver_rhs8" localSheetId="1" hidden="1">"binary"</definedName>
    <definedName name="solver_rhs9" localSheetId="0" hidden="1">0</definedName>
    <definedName name="solver_rhs9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7" l="1"/>
  <c r="N26" i="7"/>
  <c r="L26" i="7"/>
  <c r="Q26" i="7" s="1"/>
  <c r="J26" i="7"/>
  <c r="I26" i="7"/>
  <c r="H26" i="7"/>
  <c r="G26" i="7"/>
  <c r="O25" i="7"/>
  <c r="N25" i="7"/>
  <c r="L25" i="7"/>
  <c r="Q25" i="7" s="1"/>
  <c r="J25" i="7"/>
  <c r="I25" i="7"/>
  <c r="H25" i="7"/>
  <c r="G25" i="7"/>
  <c r="O24" i="7"/>
  <c r="N24" i="7"/>
  <c r="L24" i="7"/>
  <c r="Q24" i="7" s="1"/>
  <c r="J24" i="7"/>
  <c r="I24" i="7"/>
  <c r="H24" i="7"/>
  <c r="G24" i="7"/>
  <c r="O23" i="7"/>
  <c r="N23" i="7"/>
  <c r="L23" i="7"/>
  <c r="Q23" i="7" s="1"/>
  <c r="J23" i="7"/>
  <c r="I23" i="7"/>
  <c r="H23" i="7"/>
  <c r="G23" i="7"/>
  <c r="O22" i="7"/>
  <c r="N22" i="7"/>
  <c r="L22" i="7"/>
  <c r="Q22" i="7" s="1"/>
  <c r="J22" i="7"/>
  <c r="I22" i="7"/>
  <c r="H22" i="7"/>
  <c r="G22" i="7"/>
  <c r="O21" i="7"/>
  <c r="N21" i="7"/>
  <c r="L21" i="7"/>
  <c r="Q21" i="7" s="1"/>
  <c r="J21" i="7"/>
  <c r="I21" i="7"/>
  <c r="H21" i="7"/>
  <c r="G21" i="7"/>
  <c r="O20" i="7"/>
  <c r="N20" i="7"/>
  <c r="L20" i="7"/>
  <c r="Q20" i="7" s="1"/>
  <c r="J20" i="7"/>
  <c r="I20" i="7"/>
  <c r="H20" i="7"/>
  <c r="G20" i="7"/>
  <c r="O19" i="7"/>
  <c r="N19" i="7"/>
  <c r="L19" i="7"/>
  <c r="Q19" i="7" s="1"/>
  <c r="J19" i="7"/>
  <c r="I19" i="7"/>
  <c r="H19" i="7"/>
  <c r="G19" i="7"/>
  <c r="O18" i="7"/>
  <c r="N18" i="7"/>
  <c r="L18" i="7"/>
  <c r="Q18" i="7" s="1"/>
  <c r="J18" i="7"/>
  <c r="I18" i="7"/>
  <c r="H18" i="7"/>
  <c r="G18" i="7"/>
  <c r="O17" i="7"/>
  <c r="N17" i="7"/>
  <c r="L17" i="7"/>
  <c r="Q17" i="7" s="1"/>
  <c r="J17" i="7"/>
  <c r="I17" i="7"/>
  <c r="H17" i="7"/>
  <c r="G17" i="7"/>
  <c r="O16" i="7"/>
  <c r="N16" i="7"/>
  <c r="L16" i="7"/>
  <c r="Q16" i="7" s="1"/>
  <c r="J16" i="7"/>
  <c r="I16" i="7"/>
  <c r="H16" i="7"/>
  <c r="G16" i="7"/>
  <c r="O15" i="7"/>
  <c r="N15" i="7"/>
  <c r="L15" i="7"/>
  <c r="Q15" i="7" s="1"/>
  <c r="J15" i="7"/>
  <c r="I15" i="7"/>
  <c r="H15" i="7"/>
  <c r="G15" i="7"/>
  <c r="O14" i="7"/>
  <c r="N14" i="7"/>
  <c r="L14" i="7"/>
  <c r="Q14" i="7" s="1"/>
  <c r="J14" i="7"/>
  <c r="I14" i="7"/>
  <c r="H14" i="7"/>
  <c r="G14" i="7"/>
  <c r="O13" i="7"/>
  <c r="N13" i="7"/>
  <c r="L13" i="7"/>
  <c r="Q13" i="7" s="1"/>
  <c r="J13" i="7"/>
  <c r="I13" i="7"/>
  <c r="H13" i="7"/>
  <c r="G13" i="7"/>
  <c r="O12" i="7"/>
  <c r="N12" i="7"/>
  <c r="L12" i="7"/>
  <c r="Q12" i="7" s="1"/>
  <c r="J12" i="7"/>
  <c r="I12" i="7"/>
  <c r="H12" i="7"/>
  <c r="G12" i="7"/>
  <c r="O11" i="7"/>
  <c r="N11" i="7"/>
  <c r="L11" i="7"/>
  <c r="Q11" i="7" s="1"/>
  <c r="J11" i="7"/>
  <c r="I11" i="7"/>
  <c r="H11" i="7"/>
  <c r="G11" i="7"/>
  <c r="O10" i="7"/>
  <c r="N10" i="7"/>
  <c r="L10" i="7"/>
  <c r="Q10" i="7" s="1"/>
  <c r="J10" i="7"/>
  <c r="I10" i="7"/>
  <c r="H10" i="7"/>
  <c r="G10" i="7"/>
  <c r="O9" i="7"/>
  <c r="N9" i="7"/>
  <c r="L9" i="7"/>
  <c r="Q9" i="7" s="1"/>
  <c r="J9" i="7"/>
  <c r="I9" i="7"/>
  <c r="H9" i="7"/>
  <c r="G9" i="7"/>
  <c r="O8" i="7"/>
  <c r="N8" i="7"/>
  <c r="L8" i="7"/>
  <c r="Q8" i="7" s="1"/>
  <c r="J8" i="7"/>
  <c r="I8" i="7"/>
  <c r="H8" i="7"/>
  <c r="G8" i="7"/>
  <c r="O7" i="7"/>
  <c r="N7" i="7"/>
  <c r="L7" i="7"/>
  <c r="Q7" i="7" s="1"/>
  <c r="J7" i="7"/>
  <c r="I7" i="7"/>
  <c r="H7" i="7"/>
  <c r="G7" i="7"/>
  <c r="O6" i="7"/>
  <c r="N6" i="7"/>
  <c r="L6" i="7"/>
  <c r="Q6" i="7" s="1"/>
  <c r="J6" i="7"/>
  <c r="I6" i="7"/>
  <c r="H6" i="7"/>
  <c r="G6" i="7"/>
  <c r="O5" i="7"/>
  <c r="N5" i="7"/>
  <c r="L5" i="7"/>
  <c r="Q5" i="7" s="1"/>
  <c r="J5" i="7"/>
  <c r="I5" i="7"/>
  <c r="H5" i="7"/>
  <c r="G5" i="7"/>
  <c r="O4" i="7"/>
  <c r="N4" i="7"/>
  <c r="L4" i="7"/>
  <c r="Q4" i="7" s="1"/>
  <c r="J4" i="7"/>
  <c r="I4" i="7"/>
  <c r="H4" i="7"/>
  <c r="G4" i="7"/>
  <c r="O3" i="7"/>
  <c r="N3" i="7"/>
  <c r="L3" i="7"/>
  <c r="Q3" i="7" s="1"/>
  <c r="J3" i="7"/>
  <c r="I3" i="7"/>
  <c r="H3" i="7"/>
  <c r="G3" i="7"/>
  <c r="L3" i="6"/>
  <c r="M3" i="6"/>
  <c r="Q3" i="6"/>
  <c r="Q26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P11" i="6" s="1"/>
  <c r="C12" i="6"/>
  <c r="D12" i="6"/>
  <c r="C13" i="6"/>
  <c r="D13" i="6"/>
  <c r="C14" i="6"/>
  <c r="D14" i="6"/>
  <c r="C15" i="6"/>
  <c r="D15" i="6"/>
  <c r="C16" i="6"/>
  <c r="D16" i="6"/>
  <c r="C17" i="6"/>
  <c r="D17" i="6"/>
  <c r="P17" i="6" s="1"/>
  <c r="C18" i="6"/>
  <c r="D18" i="6"/>
  <c r="C19" i="6"/>
  <c r="D19" i="6"/>
  <c r="P19" i="6" s="1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D3" i="6"/>
  <c r="C3" i="6"/>
  <c r="P3" i="6" s="1"/>
  <c r="T26" i="6"/>
  <c r="S26" i="6"/>
  <c r="V26" i="6"/>
  <c r="O26" i="6"/>
  <c r="N26" i="6"/>
  <c r="T25" i="6"/>
  <c r="S25" i="6"/>
  <c r="Q25" i="6"/>
  <c r="V25" i="6" s="1"/>
  <c r="O25" i="6"/>
  <c r="N25" i="6"/>
  <c r="T24" i="6"/>
  <c r="S24" i="6"/>
  <c r="Q24" i="6"/>
  <c r="V24" i="6" s="1"/>
  <c r="O24" i="6"/>
  <c r="N24" i="6"/>
  <c r="T23" i="6"/>
  <c r="S23" i="6"/>
  <c r="Q23" i="6"/>
  <c r="V23" i="6" s="1"/>
  <c r="O23" i="6"/>
  <c r="N23" i="6"/>
  <c r="T22" i="6"/>
  <c r="S22" i="6"/>
  <c r="Q22" i="6"/>
  <c r="V22" i="6" s="1"/>
  <c r="O22" i="6"/>
  <c r="N22" i="6"/>
  <c r="T21" i="6"/>
  <c r="S21" i="6"/>
  <c r="Q21" i="6"/>
  <c r="V21" i="6" s="1"/>
  <c r="O21" i="6"/>
  <c r="N21" i="6"/>
  <c r="T20" i="6"/>
  <c r="S20" i="6"/>
  <c r="Q20" i="6"/>
  <c r="V20" i="6" s="1"/>
  <c r="O20" i="6"/>
  <c r="N20" i="6"/>
  <c r="T19" i="6"/>
  <c r="S19" i="6"/>
  <c r="Q19" i="6"/>
  <c r="V19" i="6" s="1"/>
  <c r="O19" i="6"/>
  <c r="N19" i="6"/>
  <c r="T18" i="6"/>
  <c r="S18" i="6"/>
  <c r="Q18" i="6"/>
  <c r="V18" i="6" s="1"/>
  <c r="O18" i="6"/>
  <c r="N18" i="6"/>
  <c r="T17" i="6"/>
  <c r="S17" i="6"/>
  <c r="Q17" i="6"/>
  <c r="V17" i="6" s="1"/>
  <c r="O17" i="6"/>
  <c r="N17" i="6"/>
  <c r="T16" i="6"/>
  <c r="S16" i="6"/>
  <c r="Q16" i="6"/>
  <c r="V16" i="6" s="1"/>
  <c r="O16" i="6"/>
  <c r="N16" i="6"/>
  <c r="T15" i="6"/>
  <c r="S15" i="6"/>
  <c r="Q15" i="6"/>
  <c r="V15" i="6" s="1"/>
  <c r="O15" i="6"/>
  <c r="N15" i="6"/>
  <c r="T14" i="6"/>
  <c r="S14" i="6"/>
  <c r="Q14" i="6"/>
  <c r="V14" i="6" s="1"/>
  <c r="O14" i="6"/>
  <c r="N14" i="6"/>
  <c r="T13" i="6"/>
  <c r="S13" i="6"/>
  <c r="Q13" i="6"/>
  <c r="V13" i="6" s="1"/>
  <c r="O13" i="6"/>
  <c r="N13" i="6"/>
  <c r="T12" i="6"/>
  <c r="S12" i="6"/>
  <c r="Q12" i="6"/>
  <c r="V12" i="6" s="1"/>
  <c r="O12" i="6"/>
  <c r="N12" i="6"/>
  <c r="T11" i="6"/>
  <c r="S11" i="6"/>
  <c r="Q11" i="6"/>
  <c r="V11" i="6" s="1"/>
  <c r="O11" i="6"/>
  <c r="N11" i="6"/>
  <c r="T10" i="6"/>
  <c r="S10" i="6"/>
  <c r="Q10" i="6"/>
  <c r="V10" i="6" s="1"/>
  <c r="O10" i="6"/>
  <c r="N10" i="6"/>
  <c r="T9" i="6"/>
  <c r="S9" i="6"/>
  <c r="Q9" i="6"/>
  <c r="V9" i="6" s="1"/>
  <c r="O9" i="6"/>
  <c r="N9" i="6"/>
  <c r="T8" i="6"/>
  <c r="S8" i="6"/>
  <c r="Q8" i="6"/>
  <c r="V8" i="6" s="1"/>
  <c r="O8" i="6"/>
  <c r="N8" i="6"/>
  <c r="T7" i="6"/>
  <c r="S7" i="6"/>
  <c r="Q7" i="6"/>
  <c r="V7" i="6" s="1"/>
  <c r="O7" i="6"/>
  <c r="N7" i="6"/>
  <c r="T6" i="6"/>
  <c r="S6" i="6"/>
  <c r="Q6" i="6"/>
  <c r="V6" i="6" s="1"/>
  <c r="O6" i="6"/>
  <c r="N6" i="6"/>
  <c r="T5" i="6"/>
  <c r="S5" i="6"/>
  <c r="Q5" i="6"/>
  <c r="V5" i="6" s="1"/>
  <c r="O5" i="6"/>
  <c r="N5" i="6"/>
  <c r="T4" i="6"/>
  <c r="S4" i="6"/>
  <c r="Q4" i="6"/>
  <c r="V4" i="6" s="1"/>
  <c r="O4" i="6"/>
  <c r="N4" i="6"/>
  <c r="T3" i="6"/>
  <c r="S3" i="6"/>
  <c r="V3" i="6"/>
  <c r="O3" i="6"/>
  <c r="N3" i="6"/>
  <c r="O27" i="7" l="1"/>
  <c r="N27" i="7"/>
  <c r="P26" i="6"/>
  <c r="P18" i="6"/>
  <c r="P9" i="6"/>
  <c r="P16" i="6"/>
  <c r="P22" i="6"/>
  <c r="P10" i="6"/>
  <c r="P25" i="6"/>
  <c r="P24" i="6"/>
  <c r="P8" i="6"/>
  <c r="P6" i="6"/>
  <c r="P14" i="6"/>
  <c r="P21" i="6"/>
  <c r="P5" i="6"/>
  <c r="P20" i="6"/>
  <c r="P12" i="6"/>
  <c r="P4" i="6"/>
  <c r="P23" i="6"/>
  <c r="P15" i="6"/>
  <c r="P7" i="6"/>
  <c r="P13" i="6"/>
  <c r="S27" i="6"/>
  <c r="T27" i="6"/>
  <c r="N28" i="7" l="1"/>
  <c r="S28" i="6"/>
</calcChain>
</file>

<file path=xl/sharedStrings.xml><?xml version="1.0" encoding="utf-8"?>
<sst xmlns="http://schemas.openxmlformats.org/spreadsheetml/2006/main" count="69" uniqueCount="38">
  <si>
    <t>PrecioSpot</t>
  </si>
  <si>
    <t>Soc</t>
  </si>
  <si>
    <r>
      <t>Capacidad</t>
    </r>
    <r>
      <rPr>
        <sz val="14"/>
        <color rgb="FF007400"/>
        <rFont val="Courier New"/>
        <family val="1"/>
      </rPr>
      <t xml:space="preserve">  </t>
    </r>
  </si>
  <si>
    <r>
      <t>eff_c</t>
    </r>
    <r>
      <rPr>
        <sz val="14"/>
        <color rgb="FF007400"/>
        <rFont val="Courier New"/>
        <family val="1"/>
      </rPr>
      <t xml:space="preserve"> </t>
    </r>
  </si>
  <si>
    <r>
      <t>eff_d</t>
    </r>
    <r>
      <rPr>
        <sz val="14"/>
        <color rgb="FF007400"/>
        <rFont val="Courier New"/>
        <family val="1"/>
      </rPr>
      <t xml:space="preserve"> </t>
    </r>
  </si>
  <si>
    <r>
      <t>CRte_carg</t>
    </r>
    <r>
      <rPr>
        <sz val="14"/>
        <color rgb="FF007400"/>
        <rFont val="Courier New"/>
        <family val="1"/>
      </rPr>
      <t xml:space="preserve">  </t>
    </r>
  </si>
  <si>
    <r>
      <t>CRte_desc</t>
    </r>
    <r>
      <rPr>
        <sz val="14"/>
        <color rgb="FF007400"/>
        <rFont val="Courier New"/>
        <family val="1"/>
      </rPr>
      <t xml:space="preserve">  </t>
    </r>
  </si>
  <si>
    <r>
      <t>DoD</t>
    </r>
    <r>
      <rPr>
        <sz val="14"/>
        <color rgb="FF007400"/>
        <rFont val="Courier New"/>
        <family val="1"/>
      </rPr>
      <t xml:space="preserve">  </t>
    </r>
  </si>
  <si>
    <r>
      <t>peaje</t>
    </r>
    <r>
      <rPr>
        <sz val="14"/>
        <color rgb="FF007400"/>
        <rFont val="Courier New"/>
        <family val="1"/>
      </rPr>
      <t xml:space="preserve">  </t>
    </r>
  </si>
  <si>
    <r>
      <t>Dmax</t>
    </r>
    <r>
      <rPr>
        <sz val="14"/>
        <color rgb="FF007400"/>
        <rFont val="Courier New"/>
        <family val="1"/>
      </rPr>
      <t xml:space="preserve">  </t>
    </r>
  </si>
  <si>
    <t>Pcmx</t>
  </si>
  <si>
    <t>Pdmx</t>
  </si>
  <si>
    <t>SOCmin</t>
  </si>
  <si>
    <t>SOCmax</t>
  </si>
  <si>
    <t>%</t>
  </si>
  <si>
    <t>1/h</t>
  </si>
  <si>
    <t>Soc_calc</t>
  </si>
  <si>
    <t>Ventas</t>
  </si>
  <si>
    <t>Compras</t>
  </si>
  <si>
    <t>Lucro</t>
  </si>
  <si>
    <t>MISCHMATCH</t>
  </si>
  <si>
    <t>kWh</t>
  </si>
  <si>
    <t>Eur/kWh</t>
  </si>
  <si>
    <t xml:space="preserve">kW </t>
  </si>
  <si>
    <t>w</t>
  </si>
  <si>
    <t>u</t>
  </si>
  <si>
    <t>Pb</t>
  </si>
  <si>
    <t>Pd</t>
  </si>
  <si>
    <t>Ps</t>
  </si>
  <si>
    <t>Pc</t>
  </si>
  <si>
    <t>SOC</t>
  </si>
  <si>
    <t>Balance</t>
  </si>
  <si>
    <t>Pbmax</t>
  </si>
  <si>
    <t>Psmax</t>
  </si>
  <si>
    <t>=SOC0 kWh</t>
  </si>
  <si>
    <t>=SOC0 (kWh)</t>
  </si>
  <si>
    <t>Lambda</t>
  </si>
  <si>
    <t>C1_3_E1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</si>
</sst>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4"/>
      <color rgb="FF000000"/>
      <name val="Courier New"/>
      <family val="1"/>
    </font>
    <font>
      <sz val="14"/>
      <color rgb="FF007400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vertical="center"/>
    </xf>
    <xf numFmtId="0" fontId="1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Price</a:t>
            </a:r>
            <a:r>
              <a:rPr lang="en-US"/>
              <a:t> </a:t>
            </a:r>
            <a:br>
              <a:rPr lang="en-US"/>
            </a:br>
            <a:r>
              <a:rPr lang="en-US"/>
              <a:t>(US$/kWh)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LP!$B$3:$B$26</c:f>
              <c:numCache>
                <c:formatCode>General</c:formatCode>
                <c:ptCount val="24"/>
                <c:pt idx="0">
                  <c:v>3.27E-2</c:v>
                </c:pt>
                <c:pt idx="1">
                  <c:v>3.2710000000000003E-2</c:v>
                </c:pt>
                <c:pt idx="2">
                  <c:v>3.2719999999999999E-2</c:v>
                </c:pt>
                <c:pt idx="3">
                  <c:v>3.2739999999999998E-2</c:v>
                </c:pt>
                <c:pt idx="4">
                  <c:v>3.2960000000000003E-2</c:v>
                </c:pt>
                <c:pt idx="5">
                  <c:v>3.4930000000000003E-2</c:v>
                </c:pt>
                <c:pt idx="6">
                  <c:v>4.4900000000000002E-2</c:v>
                </c:pt>
                <c:pt idx="7">
                  <c:v>5.1999999999999998E-2</c:v>
                </c:pt>
                <c:pt idx="8">
                  <c:v>5.3030000000000001E-2</c:v>
                </c:pt>
                <c:pt idx="9">
                  <c:v>4.7260000000000003E-2</c:v>
                </c:pt>
                <c:pt idx="10">
                  <c:v>4.4069999999999998E-2</c:v>
                </c:pt>
                <c:pt idx="11">
                  <c:v>3.8629999999999998E-2</c:v>
                </c:pt>
                <c:pt idx="12">
                  <c:v>3.9910000000000001E-2</c:v>
                </c:pt>
                <c:pt idx="13">
                  <c:v>3.9449999999999999E-2</c:v>
                </c:pt>
                <c:pt idx="14">
                  <c:v>4.1140000000000003E-2</c:v>
                </c:pt>
                <c:pt idx="15">
                  <c:v>3.9230000000000001E-2</c:v>
                </c:pt>
                <c:pt idx="16">
                  <c:v>5.212E-2</c:v>
                </c:pt>
                <c:pt idx="17">
                  <c:v>4.0849999999999997E-2</c:v>
                </c:pt>
                <c:pt idx="18">
                  <c:v>4.1200000000000001E-2</c:v>
                </c:pt>
                <c:pt idx="19">
                  <c:v>4.1149999999999999E-2</c:v>
                </c:pt>
                <c:pt idx="20">
                  <c:v>4.5760000000000002E-2</c:v>
                </c:pt>
                <c:pt idx="21">
                  <c:v>4.5589999999999999E-2</c:v>
                </c:pt>
                <c:pt idx="22">
                  <c:v>4.5560000000000003E-2</c:v>
                </c:pt>
                <c:pt idx="23">
                  <c:v>3.4720000000000001E-2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1-4746-AC00-2B37FA1F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47647"/>
        <c:axId val="1683249375"/>
      </c:lineChart>
      <c:catAx>
        <c:axId val="16832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9375"/>
        <c:crosses val="autoZero"/>
        <c:auto val="1"/>
        <c:lblAlgn val="ctr"/>
        <c:lblOffset val="100"/>
        <c:noMultiLvlLbl val="0"/>
      </c:catAx>
      <c:valAx>
        <c:axId val="16832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LP!$E$3:$E$26</c:f>
              <c:numCache>
                <c:formatCode>General</c:formatCode>
                <c:ptCount val="24"/>
                <c:pt idx="0">
                  <c:v>1154.9999999999898</c:v>
                </c:pt>
                <c:pt idx="1">
                  <c:v>2009.9999999999895</c:v>
                </c:pt>
                <c:pt idx="2">
                  <c:v>2256.5217391304345</c:v>
                </c:pt>
                <c:pt idx="3">
                  <c:v>2256.5217391304345</c:v>
                </c:pt>
                <c:pt idx="4">
                  <c:v>2256.5217391304345</c:v>
                </c:pt>
                <c:pt idx="5">
                  <c:v>2256.5217391304345</c:v>
                </c:pt>
                <c:pt idx="6">
                  <c:v>2256.5217391304345</c:v>
                </c:pt>
                <c:pt idx="7">
                  <c:v>1604.3478260869565</c:v>
                </c:pt>
                <c:pt idx="8">
                  <c:v>952.17391304347825</c:v>
                </c:pt>
                <c:pt idx="9">
                  <c:v>952.17391304347825</c:v>
                </c:pt>
                <c:pt idx="10">
                  <c:v>952.17391304347825</c:v>
                </c:pt>
                <c:pt idx="11">
                  <c:v>952.17391304347825</c:v>
                </c:pt>
                <c:pt idx="12">
                  <c:v>952.17391304347825</c:v>
                </c:pt>
                <c:pt idx="13">
                  <c:v>952.17391304347825</c:v>
                </c:pt>
                <c:pt idx="14">
                  <c:v>952.17391304347825</c:v>
                </c:pt>
                <c:pt idx="15">
                  <c:v>952.17391304347825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3-1C48-9E45-BAFE2157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47647"/>
        <c:axId val="1683249375"/>
      </c:lineChart>
      <c:catAx>
        <c:axId val="16832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9375"/>
        <c:crosses val="autoZero"/>
        <c:auto val="1"/>
        <c:lblAlgn val="ctr"/>
        <c:lblOffset val="100"/>
        <c:noMultiLvlLbl val="0"/>
      </c:catAx>
      <c:valAx>
        <c:axId val="16832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MILP!$G$3:$G$26</c:f>
              <c:numCache>
                <c:formatCode>General</c:formatCode>
                <c:ptCount val="24"/>
                <c:pt idx="0">
                  <c:v>1154.9999999999898</c:v>
                </c:pt>
                <c:pt idx="1">
                  <c:v>2009.9999999999895</c:v>
                </c:pt>
                <c:pt idx="2">
                  <c:v>2256.5217391304345</c:v>
                </c:pt>
                <c:pt idx="3">
                  <c:v>2256.5217391304345</c:v>
                </c:pt>
                <c:pt idx="4">
                  <c:v>2256.5217391304345</c:v>
                </c:pt>
                <c:pt idx="5">
                  <c:v>2256.5217391304345</c:v>
                </c:pt>
                <c:pt idx="6">
                  <c:v>2256.5217391304345</c:v>
                </c:pt>
                <c:pt idx="7">
                  <c:v>1604.3478260869565</c:v>
                </c:pt>
                <c:pt idx="8">
                  <c:v>952.17391304347825</c:v>
                </c:pt>
                <c:pt idx="9">
                  <c:v>952.17391304347825</c:v>
                </c:pt>
                <c:pt idx="10">
                  <c:v>952.17391304347825</c:v>
                </c:pt>
                <c:pt idx="11">
                  <c:v>952.17391304347825</c:v>
                </c:pt>
                <c:pt idx="12">
                  <c:v>952.17391304347825</c:v>
                </c:pt>
                <c:pt idx="13">
                  <c:v>952.17391304347825</c:v>
                </c:pt>
                <c:pt idx="14">
                  <c:v>952.17391304347825</c:v>
                </c:pt>
                <c:pt idx="15">
                  <c:v>952.17391304347825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D947-A4E7-81DC236D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47647"/>
        <c:axId val="1683249375"/>
      </c:lineChart>
      <c:catAx>
        <c:axId val="16832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9375"/>
        <c:crosses val="autoZero"/>
        <c:auto val="1"/>
        <c:lblAlgn val="ctr"/>
        <c:lblOffset val="100"/>
        <c:noMultiLvlLbl val="0"/>
      </c:catAx>
      <c:valAx>
        <c:axId val="16832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27</xdr:row>
      <xdr:rowOff>31750</xdr:rowOff>
    </xdr:from>
    <xdr:to>
      <xdr:col>11</xdr:col>
      <xdr:colOff>260350</xdr:colOff>
      <xdr:row>38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D0169-F28D-CE42-AAB8-E0C9799A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40</xdr:row>
      <xdr:rowOff>0</xdr:rowOff>
    </xdr:from>
    <xdr:to>
      <xdr:col>11</xdr:col>
      <xdr:colOff>292100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B561C-632B-4F43-AB50-EAB1CB4E3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27</xdr:row>
      <xdr:rowOff>31750</xdr:rowOff>
    </xdr:from>
    <xdr:to>
      <xdr:col>14</xdr:col>
      <xdr:colOff>260350</xdr:colOff>
      <xdr:row>38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001E-E515-E348-B79B-1C7B0CDBC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B9E0-8CF3-2043-9788-B97CFFAA3F87}">
  <dimension ref="A1:Q36"/>
  <sheetViews>
    <sheetView tabSelected="1" workbookViewId="0">
      <selection activeCell="D19" sqref="D19"/>
    </sheetView>
  </sheetViews>
  <sheetFormatPr baseColWidth="10" defaultRowHeight="16" x14ac:dyDescent="0.2"/>
  <sheetData>
    <row r="1" spans="1:17" ht="17" x14ac:dyDescent="0.25">
      <c r="A1" s="8" t="s">
        <v>37</v>
      </c>
      <c r="B1" s="1" t="s">
        <v>36</v>
      </c>
      <c r="C1" s="1" t="s">
        <v>29</v>
      </c>
      <c r="D1" s="1" t="s">
        <v>27</v>
      </c>
      <c r="E1" s="1" t="s">
        <v>1</v>
      </c>
      <c r="F1" s="1"/>
      <c r="G1" s="1" t="s">
        <v>10</v>
      </c>
      <c r="H1" s="1" t="s">
        <v>11</v>
      </c>
      <c r="I1" s="1" t="s">
        <v>12</v>
      </c>
      <c r="J1" s="1" t="s">
        <v>13</v>
      </c>
      <c r="K1" s="1"/>
      <c r="L1" s="1" t="s">
        <v>16</v>
      </c>
      <c r="M1" s="1"/>
      <c r="N1" s="1" t="s">
        <v>17</v>
      </c>
      <c r="O1" s="1" t="s">
        <v>18</v>
      </c>
      <c r="P1" s="1"/>
      <c r="Q1" s="1" t="s">
        <v>20</v>
      </c>
    </row>
    <row r="2" spans="1:17" ht="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>
        <v>300</v>
      </c>
      <c r="M2" s="6" t="s">
        <v>35</v>
      </c>
      <c r="N2" s="1"/>
      <c r="O2" s="1"/>
      <c r="P2" s="1"/>
      <c r="Q2" s="1"/>
    </row>
    <row r="3" spans="1:17" ht="17" x14ac:dyDescent="0.25">
      <c r="A3" s="1">
        <v>1</v>
      </c>
      <c r="B3" s="1">
        <v>3.27E-2</v>
      </c>
      <c r="C3" s="3">
        <v>900</v>
      </c>
      <c r="D3" s="3">
        <v>0</v>
      </c>
      <c r="E3" s="3">
        <v>1154.9999999999898</v>
      </c>
      <c r="F3" s="1"/>
      <c r="G3" s="1">
        <f>$C$32*$C$29</f>
        <v>900</v>
      </c>
      <c r="H3" s="1">
        <f>$C$33*$C$29</f>
        <v>600</v>
      </c>
      <c r="I3" s="1">
        <f>$C$29*(1-$C$34)/2</f>
        <v>299.99999999999994</v>
      </c>
      <c r="J3" s="1">
        <f>($C$34+(1-$C$34)/2)*$C$29</f>
        <v>2700</v>
      </c>
      <c r="K3" s="1"/>
      <c r="L3" s="1">
        <f>L2+C3*$C$30-D3/$C$31</f>
        <v>1155</v>
      </c>
      <c r="M3" s="1"/>
      <c r="N3" s="1">
        <f>D3*B3</f>
        <v>0</v>
      </c>
      <c r="O3" s="1">
        <f>C3*(B3+$C$35)</f>
        <v>38.43</v>
      </c>
      <c r="P3" s="1"/>
      <c r="Q3" s="1">
        <f>L3-E3</f>
        <v>1.0231815394945443E-11</v>
      </c>
    </row>
    <row r="4" spans="1:17" ht="17" x14ac:dyDescent="0.25">
      <c r="A4" s="1">
        <v>2</v>
      </c>
      <c r="B4" s="1">
        <v>3.2710000000000003E-2</v>
      </c>
      <c r="C4" s="3">
        <v>900</v>
      </c>
      <c r="D4" s="3">
        <v>0</v>
      </c>
      <c r="E4" s="3">
        <v>2009.9999999999895</v>
      </c>
      <c r="F4" s="1"/>
      <c r="G4" s="1">
        <f t="shared" ref="G4:G26" si="0">$C$32*$C$29</f>
        <v>900</v>
      </c>
      <c r="H4" s="1">
        <f t="shared" ref="H4:H26" si="1">$C$33*$C$29</f>
        <v>600</v>
      </c>
      <c r="I4" s="1">
        <f t="shared" ref="I4:I26" si="2">$C$29*(1-$C$34)/2</f>
        <v>299.99999999999994</v>
      </c>
      <c r="J4" s="1">
        <f t="shared" ref="J4:J26" si="3">($C$34+(1-$C$34)/2)*$C$29</f>
        <v>2700</v>
      </c>
      <c r="K4" s="1"/>
      <c r="L4" s="1">
        <f>E3+C4*$C$30-D4/$C$31</f>
        <v>2009.9999999999898</v>
      </c>
      <c r="M4" s="1"/>
      <c r="N4" s="1">
        <f t="shared" ref="N4:N26" si="4">D4*B4</f>
        <v>0</v>
      </c>
      <c r="O4" s="1">
        <f>C4*(B4+$C$35)</f>
        <v>38.439000000000007</v>
      </c>
      <c r="P4" s="1"/>
      <c r="Q4" s="1">
        <f t="shared" ref="Q4:Q26" si="5">L4-E4</f>
        <v>0</v>
      </c>
    </row>
    <row r="5" spans="1:17" ht="17" x14ac:dyDescent="0.25">
      <c r="A5" s="1">
        <v>3</v>
      </c>
      <c r="B5" s="1">
        <v>3.2719999999999999E-2</v>
      </c>
      <c r="C5" s="3">
        <v>259.49656750573172</v>
      </c>
      <c r="D5" s="3">
        <v>0</v>
      </c>
      <c r="E5" s="3">
        <v>2256.5217391304345</v>
      </c>
      <c r="F5" s="1"/>
      <c r="G5" s="1">
        <f t="shared" si="0"/>
        <v>900</v>
      </c>
      <c r="H5" s="1">
        <f t="shared" si="1"/>
        <v>600</v>
      </c>
      <c r="I5" s="1">
        <f t="shared" si="2"/>
        <v>299.99999999999994</v>
      </c>
      <c r="J5" s="1">
        <f t="shared" si="3"/>
        <v>2700</v>
      </c>
      <c r="K5" s="1"/>
      <c r="L5" s="1">
        <f t="shared" ref="L5:L26" si="6">E4+C5*$C$30-D5/$C$31</f>
        <v>2256.5217391304345</v>
      </c>
      <c r="M5" s="1"/>
      <c r="N5" s="1">
        <f t="shared" si="4"/>
        <v>0</v>
      </c>
      <c r="O5" s="1">
        <f t="shared" ref="O5:O26" si="7">C5*(B5+$C$35)</f>
        <v>11.085693363844859</v>
      </c>
      <c r="P5" s="1"/>
      <c r="Q5" s="1">
        <f t="shared" si="5"/>
        <v>0</v>
      </c>
    </row>
    <row r="6" spans="1:17" ht="17" x14ac:dyDescent="0.25">
      <c r="A6" s="1">
        <v>4</v>
      </c>
      <c r="B6" s="1">
        <v>3.2739999999999998E-2</v>
      </c>
      <c r="C6" s="3">
        <v>0</v>
      </c>
      <c r="D6" s="3">
        <v>0</v>
      </c>
      <c r="E6" s="3">
        <v>2256.5217391304345</v>
      </c>
      <c r="F6" s="1"/>
      <c r="G6" s="1">
        <f t="shared" si="0"/>
        <v>900</v>
      </c>
      <c r="H6" s="1">
        <f t="shared" si="1"/>
        <v>600</v>
      </c>
      <c r="I6" s="1">
        <f t="shared" si="2"/>
        <v>299.99999999999994</v>
      </c>
      <c r="J6" s="1">
        <f t="shared" si="3"/>
        <v>2700</v>
      </c>
      <c r="K6" s="1"/>
      <c r="L6" s="1">
        <f t="shared" si="6"/>
        <v>2256.5217391304345</v>
      </c>
      <c r="M6" s="1"/>
      <c r="N6" s="1">
        <f t="shared" si="4"/>
        <v>0</v>
      </c>
      <c r="O6" s="1">
        <f t="shared" si="7"/>
        <v>0</v>
      </c>
      <c r="P6" s="1"/>
      <c r="Q6" s="1">
        <f t="shared" si="5"/>
        <v>0</v>
      </c>
    </row>
    <row r="7" spans="1:17" ht="17" x14ac:dyDescent="0.25">
      <c r="A7" s="1">
        <v>5</v>
      </c>
      <c r="B7" s="1">
        <v>3.2960000000000003E-2</v>
      </c>
      <c r="C7" s="3">
        <v>0</v>
      </c>
      <c r="D7" s="3">
        <v>0</v>
      </c>
      <c r="E7" s="3">
        <v>2256.5217391304345</v>
      </c>
      <c r="F7" s="1"/>
      <c r="G7" s="1">
        <f t="shared" si="0"/>
        <v>900</v>
      </c>
      <c r="H7" s="1">
        <f t="shared" si="1"/>
        <v>600</v>
      </c>
      <c r="I7" s="1">
        <f t="shared" si="2"/>
        <v>299.99999999999994</v>
      </c>
      <c r="J7" s="1">
        <f t="shared" si="3"/>
        <v>2700</v>
      </c>
      <c r="K7" s="1"/>
      <c r="L7" s="1">
        <f t="shared" si="6"/>
        <v>2256.5217391304345</v>
      </c>
      <c r="M7" s="1"/>
      <c r="N7" s="1">
        <f t="shared" si="4"/>
        <v>0</v>
      </c>
      <c r="O7" s="1">
        <f t="shared" si="7"/>
        <v>0</v>
      </c>
      <c r="P7" s="1"/>
      <c r="Q7" s="1">
        <f t="shared" si="5"/>
        <v>0</v>
      </c>
    </row>
    <row r="8" spans="1:17" ht="17" x14ac:dyDescent="0.25">
      <c r="A8" s="1">
        <v>6</v>
      </c>
      <c r="B8" s="1">
        <v>3.4930000000000003E-2</v>
      </c>
      <c r="C8" s="3">
        <v>0</v>
      </c>
      <c r="D8" s="3">
        <v>0</v>
      </c>
      <c r="E8" s="3">
        <v>2256.5217391304345</v>
      </c>
      <c r="F8" s="1"/>
      <c r="G8" s="1">
        <f t="shared" si="0"/>
        <v>900</v>
      </c>
      <c r="H8" s="1">
        <f t="shared" si="1"/>
        <v>600</v>
      </c>
      <c r="I8" s="1">
        <f t="shared" si="2"/>
        <v>299.99999999999994</v>
      </c>
      <c r="J8" s="1">
        <f t="shared" si="3"/>
        <v>2700</v>
      </c>
      <c r="K8" s="1"/>
      <c r="L8" s="1">
        <f t="shared" si="6"/>
        <v>2256.5217391304345</v>
      </c>
      <c r="M8" s="1"/>
      <c r="N8" s="1">
        <f t="shared" si="4"/>
        <v>0</v>
      </c>
      <c r="O8" s="1">
        <f t="shared" si="7"/>
        <v>0</v>
      </c>
      <c r="P8" s="1"/>
      <c r="Q8" s="1">
        <f t="shared" si="5"/>
        <v>0</v>
      </c>
    </row>
    <row r="9" spans="1:17" ht="17" x14ac:dyDescent="0.25">
      <c r="A9" s="1">
        <v>7</v>
      </c>
      <c r="B9" s="1">
        <v>4.4900000000000002E-2</v>
      </c>
      <c r="C9" s="3">
        <v>0</v>
      </c>
      <c r="D9" s="3">
        <v>0</v>
      </c>
      <c r="E9" s="3">
        <v>2256.5217391304345</v>
      </c>
      <c r="F9" s="1"/>
      <c r="G9" s="1">
        <f t="shared" si="0"/>
        <v>900</v>
      </c>
      <c r="H9" s="1">
        <f t="shared" si="1"/>
        <v>600</v>
      </c>
      <c r="I9" s="1">
        <f t="shared" si="2"/>
        <v>299.99999999999994</v>
      </c>
      <c r="J9" s="1">
        <f t="shared" si="3"/>
        <v>2700</v>
      </c>
      <c r="K9" s="1"/>
      <c r="L9" s="1">
        <f t="shared" si="6"/>
        <v>2256.5217391304345</v>
      </c>
      <c r="M9" s="1"/>
      <c r="N9" s="1">
        <f t="shared" si="4"/>
        <v>0</v>
      </c>
      <c r="O9" s="1">
        <f t="shared" si="7"/>
        <v>0</v>
      </c>
      <c r="P9" s="1"/>
      <c r="Q9" s="1">
        <f t="shared" si="5"/>
        <v>0</v>
      </c>
    </row>
    <row r="10" spans="1:17" ht="17" x14ac:dyDescent="0.25">
      <c r="A10" s="1">
        <v>8</v>
      </c>
      <c r="B10" s="1">
        <v>5.1999999999999998E-2</v>
      </c>
      <c r="C10" s="3">
        <v>0</v>
      </c>
      <c r="D10" s="3">
        <v>600</v>
      </c>
      <c r="E10" s="3">
        <v>1604.3478260869565</v>
      </c>
      <c r="F10" s="1"/>
      <c r="G10" s="1">
        <f t="shared" si="0"/>
        <v>900</v>
      </c>
      <c r="H10" s="1">
        <f t="shared" si="1"/>
        <v>600</v>
      </c>
      <c r="I10" s="1">
        <f t="shared" si="2"/>
        <v>299.99999999999994</v>
      </c>
      <c r="J10" s="1">
        <f t="shared" si="3"/>
        <v>2700</v>
      </c>
      <c r="K10" s="1"/>
      <c r="L10" s="1">
        <f t="shared" si="6"/>
        <v>1604.3478260869563</v>
      </c>
      <c r="M10" s="1"/>
      <c r="N10" s="1">
        <f t="shared" si="4"/>
        <v>31.2</v>
      </c>
      <c r="O10" s="1">
        <f t="shared" si="7"/>
        <v>0</v>
      </c>
      <c r="P10" s="1"/>
      <c r="Q10" s="1">
        <f t="shared" si="5"/>
        <v>0</v>
      </c>
    </row>
    <row r="11" spans="1:17" ht="17" x14ac:dyDescent="0.25">
      <c r="A11" s="1">
        <v>9</v>
      </c>
      <c r="B11" s="1">
        <v>5.3030000000000001E-2</v>
      </c>
      <c r="C11" s="3">
        <v>0</v>
      </c>
      <c r="D11" s="3">
        <v>600</v>
      </c>
      <c r="E11" s="3">
        <v>952.17391304347825</v>
      </c>
      <c r="F11" s="1"/>
      <c r="G11" s="1">
        <f t="shared" si="0"/>
        <v>900</v>
      </c>
      <c r="H11" s="1">
        <f t="shared" si="1"/>
        <v>600</v>
      </c>
      <c r="I11" s="1">
        <f t="shared" si="2"/>
        <v>299.99999999999994</v>
      </c>
      <c r="J11" s="1">
        <f t="shared" si="3"/>
        <v>2700</v>
      </c>
      <c r="K11" s="1"/>
      <c r="L11" s="1">
        <f t="shared" si="6"/>
        <v>952.17391304347825</v>
      </c>
      <c r="M11" s="1"/>
      <c r="N11" s="1">
        <f t="shared" si="4"/>
        <v>31.818000000000001</v>
      </c>
      <c r="O11" s="1">
        <f t="shared" si="7"/>
        <v>0</v>
      </c>
      <c r="P11" s="1"/>
      <c r="Q11" s="1">
        <f t="shared" si="5"/>
        <v>0</v>
      </c>
    </row>
    <row r="12" spans="1:17" ht="17" x14ac:dyDescent="0.25">
      <c r="A12" s="1">
        <v>10</v>
      </c>
      <c r="B12" s="1">
        <v>4.7260000000000003E-2</v>
      </c>
      <c r="C12" s="3">
        <v>0</v>
      </c>
      <c r="D12" s="3">
        <v>0</v>
      </c>
      <c r="E12" s="3">
        <v>952.17391304347825</v>
      </c>
      <c r="F12" s="1"/>
      <c r="G12" s="1">
        <f t="shared" si="0"/>
        <v>900</v>
      </c>
      <c r="H12" s="1">
        <f t="shared" si="1"/>
        <v>600</v>
      </c>
      <c r="I12" s="1">
        <f t="shared" si="2"/>
        <v>299.99999999999994</v>
      </c>
      <c r="J12" s="1">
        <f t="shared" si="3"/>
        <v>2700</v>
      </c>
      <c r="K12" s="1"/>
      <c r="L12" s="1">
        <f t="shared" si="6"/>
        <v>952.17391304347825</v>
      </c>
      <c r="M12" s="1"/>
      <c r="N12" s="1">
        <f t="shared" si="4"/>
        <v>0</v>
      </c>
      <c r="O12" s="1">
        <f t="shared" si="7"/>
        <v>0</v>
      </c>
      <c r="P12" s="1"/>
      <c r="Q12" s="1">
        <f t="shared" si="5"/>
        <v>0</v>
      </c>
    </row>
    <row r="13" spans="1:17" ht="17" x14ac:dyDescent="0.25">
      <c r="A13" s="1">
        <v>11</v>
      </c>
      <c r="B13" s="1">
        <v>4.4069999999999998E-2</v>
      </c>
      <c r="C13" s="3">
        <v>0</v>
      </c>
      <c r="D13" s="3">
        <v>0</v>
      </c>
      <c r="E13" s="3">
        <v>952.17391304347825</v>
      </c>
      <c r="F13" s="1"/>
      <c r="G13" s="1">
        <f t="shared" si="0"/>
        <v>900</v>
      </c>
      <c r="H13" s="1">
        <f t="shared" si="1"/>
        <v>600</v>
      </c>
      <c r="I13" s="1">
        <f t="shared" si="2"/>
        <v>299.99999999999994</v>
      </c>
      <c r="J13" s="1">
        <f t="shared" si="3"/>
        <v>2700</v>
      </c>
      <c r="K13" s="1"/>
      <c r="L13" s="1">
        <f t="shared" si="6"/>
        <v>952.17391304347825</v>
      </c>
      <c r="M13" s="1"/>
      <c r="N13" s="1">
        <f t="shared" si="4"/>
        <v>0</v>
      </c>
      <c r="O13" s="1">
        <f t="shared" si="7"/>
        <v>0</v>
      </c>
      <c r="P13" s="1"/>
      <c r="Q13" s="1">
        <f t="shared" si="5"/>
        <v>0</v>
      </c>
    </row>
    <row r="14" spans="1:17" ht="17" x14ac:dyDescent="0.25">
      <c r="A14" s="1">
        <v>12</v>
      </c>
      <c r="B14" s="1">
        <v>3.8629999999999998E-2</v>
      </c>
      <c r="C14" s="3">
        <v>0</v>
      </c>
      <c r="D14" s="3">
        <v>0</v>
      </c>
      <c r="E14" s="3">
        <v>952.17391304347825</v>
      </c>
      <c r="F14" s="1"/>
      <c r="G14" s="1">
        <f t="shared" si="0"/>
        <v>900</v>
      </c>
      <c r="H14" s="1">
        <f t="shared" si="1"/>
        <v>600</v>
      </c>
      <c r="I14" s="1">
        <f t="shared" si="2"/>
        <v>299.99999999999994</v>
      </c>
      <c r="J14" s="1">
        <f t="shared" si="3"/>
        <v>2700</v>
      </c>
      <c r="K14" s="1"/>
      <c r="L14" s="1">
        <f t="shared" si="6"/>
        <v>952.17391304347825</v>
      </c>
      <c r="M14" s="1"/>
      <c r="N14" s="1">
        <f t="shared" si="4"/>
        <v>0</v>
      </c>
      <c r="O14" s="1">
        <f t="shared" si="7"/>
        <v>0</v>
      </c>
      <c r="P14" s="1"/>
      <c r="Q14" s="1">
        <f t="shared" si="5"/>
        <v>0</v>
      </c>
    </row>
    <row r="15" spans="1:17" ht="17" x14ac:dyDescent="0.25">
      <c r="A15" s="1">
        <v>13</v>
      </c>
      <c r="B15" s="1">
        <v>3.9910000000000001E-2</v>
      </c>
      <c r="C15" s="3">
        <v>0</v>
      </c>
      <c r="D15" s="3">
        <v>0</v>
      </c>
      <c r="E15" s="3">
        <v>952.17391304347825</v>
      </c>
      <c r="F15" s="1"/>
      <c r="G15" s="1">
        <f t="shared" si="0"/>
        <v>900</v>
      </c>
      <c r="H15" s="1">
        <f t="shared" si="1"/>
        <v>600</v>
      </c>
      <c r="I15" s="1">
        <f t="shared" si="2"/>
        <v>299.99999999999994</v>
      </c>
      <c r="J15" s="1">
        <f t="shared" si="3"/>
        <v>2700</v>
      </c>
      <c r="K15" s="1"/>
      <c r="L15" s="1">
        <f t="shared" si="6"/>
        <v>952.17391304347825</v>
      </c>
      <c r="M15" s="1"/>
      <c r="N15" s="1">
        <f t="shared" si="4"/>
        <v>0</v>
      </c>
      <c r="O15" s="1">
        <f t="shared" si="7"/>
        <v>0</v>
      </c>
      <c r="P15" s="1"/>
      <c r="Q15" s="1">
        <f t="shared" si="5"/>
        <v>0</v>
      </c>
    </row>
    <row r="16" spans="1:17" ht="17" x14ac:dyDescent="0.25">
      <c r="A16" s="1">
        <v>14</v>
      </c>
      <c r="B16" s="1">
        <v>3.9449999999999999E-2</v>
      </c>
      <c r="C16" s="3">
        <v>0</v>
      </c>
      <c r="D16" s="3">
        <v>0</v>
      </c>
      <c r="E16" s="3">
        <v>952.17391304347825</v>
      </c>
      <c r="F16" s="1"/>
      <c r="G16" s="1">
        <f t="shared" si="0"/>
        <v>900</v>
      </c>
      <c r="H16" s="1">
        <f t="shared" si="1"/>
        <v>600</v>
      </c>
      <c r="I16" s="1">
        <f t="shared" si="2"/>
        <v>299.99999999999994</v>
      </c>
      <c r="J16" s="1">
        <f t="shared" si="3"/>
        <v>2700</v>
      </c>
      <c r="K16" s="1"/>
      <c r="L16" s="1">
        <f t="shared" si="6"/>
        <v>952.17391304347825</v>
      </c>
      <c r="M16" s="1"/>
      <c r="N16" s="1">
        <f t="shared" si="4"/>
        <v>0</v>
      </c>
      <c r="O16" s="1">
        <f t="shared" si="7"/>
        <v>0</v>
      </c>
      <c r="P16" s="1"/>
      <c r="Q16" s="1">
        <f t="shared" si="5"/>
        <v>0</v>
      </c>
    </row>
    <row r="17" spans="1:17" ht="17" x14ac:dyDescent="0.25">
      <c r="A17" s="1">
        <v>15</v>
      </c>
      <c r="B17" s="1">
        <v>4.1140000000000003E-2</v>
      </c>
      <c r="C17" s="3">
        <v>0</v>
      </c>
      <c r="D17" s="3">
        <v>0</v>
      </c>
      <c r="E17" s="3">
        <v>952.17391304347825</v>
      </c>
      <c r="F17" s="1"/>
      <c r="G17" s="1">
        <f t="shared" si="0"/>
        <v>900</v>
      </c>
      <c r="H17" s="1">
        <f t="shared" si="1"/>
        <v>600</v>
      </c>
      <c r="I17" s="1">
        <f t="shared" si="2"/>
        <v>299.99999999999994</v>
      </c>
      <c r="J17" s="1">
        <f t="shared" si="3"/>
        <v>2700</v>
      </c>
      <c r="K17" s="1"/>
      <c r="L17" s="1">
        <f t="shared" si="6"/>
        <v>952.17391304347825</v>
      </c>
      <c r="M17" s="1"/>
      <c r="N17" s="1">
        <f t="shared" si="4"/>
        <v>0</v>
      </c>
      <c r="O17" s="1">
        <f t="shared" si="7"/>
        <v>0</v>
      </c>
      <c r="P17" s="1"/>
      <c r="Q17" s="1">
        <f t="shared" si="5"/>
        <v>0</v>
      </c>
    </row>
    <row r="18" spans="1:17" ht="17" x14ac:dyDescent="0.25">
      <c r="A18" s="1">
        <v>16</v>
      </c>
      <c r="B18" s="1">
        <v>3.9230000000000001E-2</v>
      </c>
      <c r="C18" s="3">
        <v>0</v>
      </c>
      <c r="D18" s="3">
        <v>0</v>
      </c>
      <c r="E18" s="3">
        <v>952.17391304347825</v>
      </c>
      <c r="F18" s="1"/>
      <c r="G18" s="1">
        <f t="shared" si="0"/>
        <v>900</v>
      </c>
      <c r="H18" s="1">
        <f t="shared" si="1"/>
        <v>600</v>
      </c>
      <c r="I18" s="1">
        <f t="shared" si="2"/>
        <v>299.99999999999994</v>
      </c>
      <c r="J18" s="1">
        <f t="shared" si="3"/>
        <v>2700</v>
      </c>
      <c r="K18" s="1"/>
      <c r="L18" s="1">
        <f t="shared" si="6"/>
        <v>952.17391304347825</v>
      </c>
      <c r="M18" s="1"/>
      <c r="N18" s="1">
        <f t="shared" si="4"/>
        <v>0</v>
      </c>
      <c r="O18" s="1">
        <f t="shared" si="7"/>
        <v>0</v>
      </c>
      <c r="P18" s="1"/>
      <c r="Q18" s="1">
        <f t="shared" si="5"/>
        <v>0</v>
      </c>
    </row>
    <row r="19" spans="1:17" ht="17" x14ac:dyDescent="0.25">
      <c r="A19" s="1">
        <v>17</v>
      </c>
      <c r="B19" s="1">
        <v>5.212E-2</v>
      </c>
      <c r="C19" s="3">
        <v>0</v>
      </c>
      <c r="D19" s="3">
        <v>600</v>
      </c>
      <c r="E19" s="3">
        <v>300</v>
      </c>
      <c r="F19" s="1"/>
      <c r="G19" s="1">
        <f t="shared" si="0"/>
        <v>900</v>
      </c>
      <c r="H19" s="1">
        <f t="shared" si="1"/>
        <v>600</v>
      </c>
      <c r="I19" s="1">
        <f t="shared" si="2"/>
        <v>299.99999999999994</v>
      </c>
      <c r="J19" s="1">
        <f t="shared" si="3"/>
        <v>2700</v>
      </c>
      <c r="K19" s="1"/>
      <c r="L19" s="1">
        <f t="shared" si="6"/>
        <v>300</v>
      </c>
      <c r="M19" s="1"/>
      <c r="N19" s="1">
        <f t="shared" si="4"/>
        <v>31.271999999999998</v>
      </c>
      <c r="O19" s="1">
        <f t="shared" si="7"/>
        <v>0</v>
      </c>
      <c r="P19" s="1"/>
      <c r="Q19" s="1">
        <f t="shared" si="5"/>
        <v>0</v>
      </c>
    </row>
    <row r="20" spans="1:17" ht="17" x14ac:dyDescent="0.25">
      <c r="A20" s="1">
        <v>18</v>
      </c>
      <c r="B20" s="1">
        <v>4.0849999999999997E-2</v>
      </c>
      <c r="C20" s="3">
        <v>0</v>
      </c>
      <c r="D20" s="3">
        <v>0</v>
      </c>
      <c r="E20" s="3">
        <v>300</v>
      </c>
      <c r="F20" s="1"/>
      <c r="G20" s="1">
        <f t="shared" si="0"/>
        <v>900</v>
      </c>
      <c r="H20" s="1">
        <f t="shared" si="1"/>
        <v>600</v>
      </c>
      <c r="I20" s="1">
        <f t="shared" si="2"/>
        <v>299.99999999999994</v>
      </c>
      <c r="J20" s="1">
        <f t="shared" si="3"/>
        <v>2700</v>
      </c>
      <c r="K20" s="1"/>
      <c r="L20" s="1">
        <f t="shared" si="6"/>
        <v>300</v>
      </c>
      <c r="M20" s="1"/>
      <c r="N20" s="1">
        <f t="shared" si="4"/>
        <v>0</v>
      </c>
      <c r="O20" s="1">
        <f t="shared" si="7"/>
        <v>0</v>
      </c>
      <c r="P20" s="1"/>
      <c r="Q20" s="1">
        <f t="shared" si="5"/>
        <v>0</v>
      </c>
    </row>
    <row r="21" spans="1:17" ht="17" x14ac:dyDescent="0.25">
      <c r="A21" s="1">
        <v>19</v>
      </c>
      <c r="B21" s="1">
        <v>4.1200000000000001E-2</v>
      </c>
      <c r="C21" s="3">
        <v>0</v>
      </c>
      <c r="D21" s="3">
        <v>0</v>
      </c>
      <c r="E21" s="3">
        <v>300</v>
      </c>
      <c r="F21" s="1"/>
      <c r="G21" s="1">
        <f t="shared" si="0"/>
        <v>900</v>
      </c>
      <c r="H21" s="1">
        <f t="shared" si="1"/>
        <v>600</v>
      </c>
      <c r="I21" s="1">
        <f t="shared" si="2"/>
        <v>299.99999999999994</v>
      </c>
      <c r="J21" s="1">
        <f t="shared" si="3"/>
        <v>2700</v>
      </c>
      <c r="K21" s="1"/>
      <c r="L21" s="1">
        <f t="shared" si="6"/>
        <v>300</v>
      </c>
      <c r="M21" s="1"/>
      <c r="N21" s="1">
        <f t="shared" si="4"/>
        <v>0</v>
      </c>
      <c r="O21" s="1">
        <f t="shared" si="7"/>
        <v>0</v>
      </c>
      <c r="P21" s="1"/>
      <c r="Q21" s="1">
        <f t="shared" si="5"/>
        <v>0</v>
      </c>
    </row>
    <row r="22" spans="1:17" ht="17" x14ac:dyDescent="0.25">
      <c r="A22" s="1">
        <v>20</v>
      </c>
      <c r="B22" s="1">
        <v>4.1149999999999999E-2</v>
      </c>
      <c r="C22" s="3">
        <v>0</v>
      </c>
      <c r="D22" s="3">
        <v>0</v>
      </c>
      <c r="E22" s="3">
        <v>300</v>
      </c>
      <c r="F22" s="1"/>
      <c r="G22" s="1">
        <f t="shared" si="0"/>
        <v>900</v>
      </c>
      <c r="H22" s="1">
        <f t="shared" si="1"/>
        <v>600</v>
      </c>
      <c r="I22" s="1">
        <f t="shared" si="2"/>
        <v>299.99999999999994</v>
      </c>
      <c r="J22" s="1">
        <f t="shared" si="3"/>
        <v>2700</v>
      </c>
      <c r="K22" s="1"/>
      <c r="L22" s="1">
        <f t="shared" si="6"/>
        <v>300</v>
      </c>
      <c r="M22" s="1"/>
      <c r="N22" s="1">
        <f t="shared" si="4"/>
        <v>0</v>
      </c>
      <c r="O22" s="1">
        <f t="shared" si="7"/>
        <v>0</v>
      </c>
      <c r="P22" s="1"/>
      <c r="Q22" s="1">
        <f t="shared" si="5"/>
        <v>0</v>
      </c>
    </row>
    <row r="23" spans="1:17" ht="17" x14ac:dyDescent="0.25">
      <c r="A23" s="1">
        <v>21</v>
      </c>
      <c r="B23" s="1">
        <v>4.5760000000000002E-2</v>
      </c>
      <c r="C23" s="3">
        <v>0</v>
      </c>
      <c r="D23" s="3">
        <v>0</v>
      </c>
      <c r="E23" s="3">
        <v>300</v>
      </c>
      <c r="F23" s="1"/>
      <c r="G23" s="1">
        <f t="shared" si="0"/>
        <v>900</v>
      </c>
      <c r="H23" s="1">
        <f t="shared" si="1"/>
        <v>600</v>
      </c>
      <c r="I23" s="1">
        <f t="shared" si="2"/>
        <v>299.99999999999994</v>
      </c>
      <c r="J23" s="1">
        <f t="shared" si="3"/>
        <v>2700</v>
      </c>
      <c r="K23" s="1"/>
      <c r="L23" s="1">
        <f t="shared" si="6"/>
        <v>300</v>
      </c>
      <c r="M23" s="1"/>
      <c r="N23" s="1">
        <f t="shared" si="4"/>
        <v>0</v>
      </c>
      <c r="O23" s="1">
        <f t="shared" si="7"/>
        <v>0</v>
      </c>
      <c r="P23" s="1"/>
      <c r="Q23" s="1">
        <f t="shared" si="5"/>
        <v>0</v>
      </c>
    </row>
    <row r="24" spans="1:17" ht="17" x14ac:dyDescent="0.25">
      <c r="A24" s="1">
        <v>22</v>
      </c>
      <c r="B24" s="1">
        <v>4.5589999999999999E-2</v>
      </c>
      <c r="C24" s="3">
        <v>0</v>
      </c>
      <c r="D24" s="3">
        <v>0</v>
      </c>
      <c r="E24" s="3">
        <v>300</v>
      </c>
      <c r="F24" s="1"/>
      <c r="G24" s="1">
        <f t="shared" si="0"/>
        <v>900</v>
      </c>
      <c r="H24" s="1">
        <f t="shared" si="1"/>
        <v>600</v>
      </c>
      <c r="I24" s="1">
        <f t="shared" si="2"/>
        <v>299.99999999999994</v>
      </c>
      <c r="J24" s="1">
        <f t="shared" si="3"/>
        <v>2700</v>
      </c>
      <c r="K24" s="1"/>
      <c r="L24" s="1">
        <f t="shared" si="6"/>
        <v>300</v>
      </c>
      <c r="M24" s="1"/>
      <c r="N24" s="1">
        <f t="shared" si="4"/>
        <v>0</v>
      </c>
      <c r="O24" s="1">
        <f t="shared" si="7"/>
        <v>0</v>
      </c>
      <c r="P24" s="1"/>
      <c r="Q24" s="1">
        <f t="shared" si="5"/>
        <v>0</v>
      </c>
    </row>
    <row r="25" spans="1:17" ht="17" x14ac:dyDescent="0.25">
      <c r="A25" s="1">
        <v>23</v>
      </c>
      <c r="B25" s="1">
        <v>4.5560000000000003E-2</v>
      </c>
      <c r="C25" s="3">
        <v>0</v>
      </c>
      <c r="D25" s="3">
        <v>0</v>
      </c>
      <c r="E25" s="3">
        <v>300</v>
      </c>
      <c r="F25" s="1"/>
      <c r="G25" s="1">
        <f t="shared" si="0"/>
        <v>900</v>
      </c>
      <c r="H25" s="1">
        <f t="shared" si="1"/>
        <v>600</v>
      </c>
      <c r="I25" s="1">
        <f t="shared" si="2"/>
        <v>299.99999999999994</v>
      </c>
      <c r="J25" s="1">
        <f t="shared" si="3"/>
        <v>2700</v>
      </c>
      <c r="K25" s="1"/>
      <c r="L25" s="1">
        <f t="shared" si="6"/>
        <v>300</v>
      </c>
      <c r="M25" s="1"/>
      <c r="N25" s="1">
        <f t="shared" si="4"/>
        <v>0</v>
      </c>
      <c r="O25" s="1">
        <f t="shared" si="7"/>
        <v>0</v>
      </c>
      <c r="P25" s="1"/>
      <c r="Q25" s="1">
        <f t="shared" si="5"/>
        <v>0</v>
      </c>
    </row>
    <row r="26" spans="1:17" ht="17" x14ac:dyDescent="0.25">
      <c r="A26" s="1">
        <v>24</v>
      </c>
      <c r="B26" s="1">
        <v>3.4720000000000001E-2</v>
      </c>
      <c r="C26" s="3">
        <v>0</v>
      </c>
      <c r="D26" s="3"/>
      <c r="E26" s="3">
        <v>300</v>
      </c>
      <c r="F26" s="1"/>
      <c r="G26" s="1">
        <f t="shared" si="0"/>
        <v>900</v>
      </c>
      <c r="H26" s="1">
        <f t="shared" si="1"/>
        <v>600</v>
      </c>
      <c r="I26" s="1">
        <f t="shared" si="2"/>
        <v>299.99999999999994</v>
      </c>
      <c r="J26" s="1">
        <f t="shared" si="3"/>
        <v>2700</v>
      </c>
      <c r="K26" s="1"/>
      <c r="L26" s="1">
        <f t="shared" si="6"/>
        <v>300</v>
      </c>
      <c r="M26" s="1"/>
      <c r="N26" s="1">
        <f t="shared" si="4"/>
        <v>0</v>
      </c>
      <c r="O26" s="1">
        <f t="shared" si="7"/>
        <v>0</v>
      </c>
      <c r="P26" s="1"/>
      <c r="Q26" s="1">
        <f t="shared" si="5"/>
        <v>0</v>
      </c>
    </row>
    <row r="27" spans="1:17" ht="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f>SUM(N3:N26)</f>
        <v>94.289999999999992</v>
      </c>
      <c r="O27" s="1">
        <f>SUM(O3:O26)</f>
        <v>87.954693363844854</v>
      </c>
      <c r="P27" s="1"/>
      <c r="Q27" s="1"/>
    </row>
    <row r="28" spans="1:17" ht="17" x14ac:dyDescent="0.25">
      <c r="B28" s="1"/>
      <c r="D28" s="1"/>
      <c r="E28" s="1"/>
      <c r="F28" s="1"/>
      <c r="G28" s="1"/>
      <c r="H28" s="1"/>
      <c r="I28" s="1"/>
      <c r="J28" s="1"/>
      <c r="K28" s="1"/>
      <c r="L28" s="1"/>
      <c r="M28" s="3" t="s">
        <v>19</v>
      </c>
      <c r="N28" s="3">
        <f>N27-O27</f>
        <v>6.3353066361551384</v>
      </c>
      <c r="O28" s="1"/>
      <c r="P28" s="1"/>
      <c r="Q28" s="1"/>
    </row>
    <row r="29" spans="1:17" ht="19" x14ac:dyDescent="0.25">
      <c r="A29" s="2" t="s">
        <v>2</v>
      </c>
      <c r="B29" s="1"/>
      <c r="C29" s="1">
        <v>3000</v>
      </c>
      <c r="D29" s="1" t="s">
        <v>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 x14ac:dyDescent="0.25">
      <c r="A30" s="2" t="s">
        <v>3</v>
      </c>
      <c r="B30" s="1"/>
      <c r="C30" s="1">
        <v>0.95</v>
      </c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 x14ac:dyDescent="0.25">
      <c r="A31" s="2" t="s">
        <v>4</v>
      </c>
      <c r="B31" s="1"/>
      <c r="C31" s="1">
        <v>0.92</v>
      </c>
      <c r="D31" s="1" t="s">
        <v>14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9" x14ac:dyDescent="0.25">
      <c r="A32" s="2" t="s">
        <v>5</v>
      </c>
      <c r="B32" s="1"/>
      <c r="C32" s="1">
        <v>0.3</v>
      </c>
      <c r="D32" s="1" t="s">
        <v>15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9" x14ac:dyDescent="0.25">
      <c r="A33" s="2" t="s">
        <v>6</v>
      </c>
      <c r="B33" s="1"/>
      <c r="C33" s="1">
        <v>0.2</v>
      </c>
      <c r="D33" s="1" t="s">
        <v>15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9" x14ac:dyDescent="0.25">
      <c r="A34" s="2" t="s">
        <v>7</v>
      </c>
      <c r="B34" s="1"/>
      <c r="C34" s="1">
        <v>0.8</v>
      </c>
      <c r="D34" s="1" t="s">
        <v>14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9" x14ac:dyDescent="0.25">
      <c r="A35" s="2" t="s">
        <v>8</v>
      </c>
      <c r="B35" s="1"/>
      <c r="C35" s="1">
        <v>0.01</v>
      </c>
      <c r="D35" s="1" t="s">
        <v>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9" x14ac:dyDescent="0.25">
      <c r="A36" s="2" t="s">
        <v>9</v>
      </c>
      <c r="B36" s="1"/>
      <c r="C36" s="1">
        <v>5000</v>
      </c>
      <c r="D36" s="1" t="s">
        <v>23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D53A-A71B-2D43-853D-0D687612131B}">
  <dimension ref="A1:V36"/>
  <sheetViews>
    <sheetView topLeftCell="A20" workbookViewId="0">
      <selection activeCell="A5" sqref="A5"/>
    </sheetView>
  </sheetViews>
  <sheetFormatPr baseColWidth="10" defaultRowHeight="16" x14ac:dyDescent="0.2"/>
  <cols>
    <col min="14" max="14" width="10.83203125" style="5"/>
    <col min="18" max="18" width="13.83203125" customWidth="1"/>
  </cols>
  <sheetData>
    <row r="1" spans="1:22" ht="17" x14ac:dyDescent="0.25">
      <c r="A1" s="8" t="s">
        <v>37</v>
      </c>
      <c r="B1" s="1" t="s">
        <v>0</v>
      </c>
      <c r="C1" s="1" t="s">
        <v>26</v>
      </c>
      <c r="D1" s="1" t="s">
        <v>28</v>
      </c>
      <c r="E1" s="1" t="s">
        <v>29</v>
      </c>
      <c r="F1" s="1" t="s">
        <v>27</v>
      </c>
      <c r="G1" s="1" t="s">
        <v>30</v>
      </c>
      <c r="H1" s="1" t="s">
        <v>24</v>
      </c>
      <c r="I1" s="1" t="s">
        <v>25</v>
      </c>
      <c r="J1" s="1" t="s">
        <v>10</v>
      </c>
      <c r="K1" s="1" t="s">
        <v>11</v>
      </c>
      <c r="L1" s="1" t="s">
        <v>32</v>
      </c>
      <c r="M1" s="1" t="s">
        <v>33</v>
      </c>
      <c r="N1" s="1" t="s">
        <v>12</v>
      </c>
      <c r="O1" s="1" t="s">
        <v>13</v>
      </c>
      <c r="P1" s="4" t="s">
        <v>31</v>
      </c>
      <c r="Q1" s="1" t="s">
        <v>16</v>
      </c>
      <c r="R1" s="1"/>
      <c r="S1" s="1" t="s">
        <v>17</v>
      </c>
      <c r="T1" s="1" t="s">
        <v>18</v>
      </c>
      <c r="U1" s="1"/>
      <c r="V1" s="1" t="s">
        <v>20</v>
      </c>
    </row>
    <row r="2" spans="1:22" ht="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7">
        <v>300</v>
      </c>
      <c r="R2" s="6" t="s">
        <v>34</v>
      </c>
      <c r="S2" s="1"/>
      <c r="T2" s="1"/>
      <c r="U2" s="1"/>
      <c r="V2" s="1"/>
    </row>
    <row r="3" spans="1:22" ht="17" x14ac:dyDescent="0.25">
      <c r="A3" s="1">
        <v>1</v>
      </c>
      <c r="B3" s="1">
        <v>3.27E-2</v>
      </c>
      <c r="C3" s="3">
        <f>E3</f>
        <v>900</v>
      </c>
      <c r="D3" s="3">
        <f>F3</f>
        <v>0</v>
      </c>
      <c r="E3" s="3">
        <v>900</v>
      </c>
      <c r="F3" s="3">
        <v>0</v>
      </c>
      <c r="G3" s="3">
        <v>1154.9999999999898</v>
      </c>
      <c r="H3" s="3">
        <v>1</v>
      </c>
      <c r="I3" s="3">
        <v>1</v>
      </c>
      <c r="J3" s="1">
        <f>$E$32*$E$29*I3</f>
        <v>900</v>
      </c>
      <c r="K3" s="1">
        <f>$E$33*$E$29*(1-I3)</f>
        <v>0</v>
      </c>
      <c r="L3">
        <f>$E$36*H3</f>
        <v>5000</v>
      </c>
      <c r="M3">
        <f>$E$36*(1-H3)</f>
        <v>0</v>
      </c>
      <c r="N3" s="1">
        <f>$E$29*(1-$E$34)/2</f>
        <v>299.99999999999994</v>
      </c>
      <c r="O3" s="1">
        <f>($E$34+(1-$E$34)/2)*$E$29</f>
        <v>2700</v>
      </c>
      <c r="P3" s="4">
        <f>F3+C3-E3-D3</f>
        <v>0</v>
      </c>
      <c r="Q3" s="1">
        <f>$Q$2+E3*$E$30-F3/$E$31</f>
        <v>1155</v>
      </c>
      <c r="R3" s="1"/>
      <c r="S3" s="1">
        <f>F3*B3</f>
        <v>0</v>
      </c>
      <c r="T3" s="1">
        <f>E3*(B3+$E$35)</f>
        <v>38.43</v>
      </c>
      <c r="U3" s="1"/>
      <c r="V3" s="1">
        <f>Q3-G3</f>
        <v>1.0231815394945443E-11</v>
      </c>
    </row>
    <row r="4" spans="1:22" ht="17" x14ac:dyDescent="0.25">
      <c r="A4" s="1">
        <v>2</v>
      </c>
      <c r="B4" s="1">
        <v>3.2710000000000003E-2</v>
      </c>
      <c r="C4" s="3">
        <f t="shared" ref="C4:C26" si="0">E4</f>
        <v>900</v>
      </c>
      <c r="D4" s="3">
        <f t="shared" ref="D4:D26" si="1">F4</f>
        <v>0</v>
      </c>
      <c r="E4" s="3">
        <v>900</v>
      </c>
      <c r="F4" s="3">
        <v>0</v>
      </c>
      <c r="G4" s="3">
        <v>2009.9999999999895</v>
      </c>
      <c r="H4" s="3">
        <v>1</v>
      </c>
      <c r="I4" s="3">
        <v>1</v>
      </c>
      <c r="J4" s="1">
        <f t="shared" ref="J4:J26" si="2">$E$32*$E$29*I4</f>
        <v>900</v>
      </c>
      <c r="K4" s="1">
        <f t="shared" ref="K4:K26" si="3">$E$33*$E$29*(1-I4)</f>
        <v>0</v>
      </c>
      <c r="L4">
        <f t="shared" ref="L4:L26" si="4">$E$36*H4</f>
        <v>5000</v>
      </c>
      <c r="M4">
        <f t="shared" ref="M4:M26" si="5">$E$36*(1-H4)</f>
        <v>0</v>
      </c>
      <c r="N4" s="1">
        <f t="shared" ref="N4:N26" si="6">$E$29*(1-$E$34)/2</f>
        <v>299.99999999999994</v>
      </c>
      <c r="O4" s="1">
        <f t="shared" ref="O4:O26" si="7">($E$34+(1-$E$34)/2)*$E$29</f>
        <v>2700</v>
      </c>
      <c r="P4" s="4">
        <f>F4+C4-E4-D4</f>
        <v>0</v>
      </c>
      <c r="Q4" s="1">
        <f>G3+E4*$E$30-F4/$E$31</f>
        <v>2009.9999999999898</v>
      </c>
      <c r="R4" s="1"/>
      <c r="S4" s="1">
        <f>F4*B4</f>
        <v>0</v>
      </c>
      <c r="T4" s="1">
        <f>E4*(B4+$E$35)</f>
        <v>38.439000000000007</v>
      </c>
      <c r="U4" s="1"/>
      <c r="V4" s="1">
        <f>Q4-G4</f>
        <v>0</v>
      </c>
    </row>
    <row r="5" spans="1:22" ht="17" x14ac:dyDescent="0.25">
      <c r="A5" s="1">
        <v>3</v>
      </c>
      <c r="B5" s="1">
        <v>3.2719999999999999E-2</v>
      </c>
      <c r="C5" s="3">
        <f t="shared" si="0"/>
        <v>259.49656750573172</v>
      </c>
      <c r="D5" s="3">
        <f t="shared" si="1"/>
        <v>0</v>
      </c>
      <c r="E5" s="3">
        <v>259.49656750573172</v>
      </c>
      <c r="F5" s="3">
        <v>0</v>
      </c>
      <c r="G5" s="3">
        <v>2256.5217391304345</v>
      </c>
      <c r="H5" s="3">
        <v>1</v>
      </c>
      <c r="I5" s="3">
        <v>1</v>
      </c>
      <c r="J5" s="1">
        <f t="shared" si="2"/>
        <v>900</v>
      </c>
      <c r="K5" s="1">
        <f t="shared" si="3"/>
        <v>0</v>
      </c>
      <c r="L5">
        <f t="shared" si="4"/>
        <v>5000</v>
      </c>
      <c r="M5">
        <f t="shared" si="5"/>
        <v>0</v>
      </c>
      <c r="N5" s="1">
        <f t="shared" si="6"/>
        <v>299.99999999999994</v>
      </c>
      <c r="O5" s="1">
        <f t="shared" si="7"/>
        <v>2700</v>
      </c>
      <c r="P5" s="4">
        <f>F5+C5-E5-D5</f>
        <v>0</v>
      </c>
      <c r="Q5" s="1">
        <f>G4+E5*$E$30-F5/$E$31</f>
        <v>2256.5217391304345</v>
      </c>
      <c r="R5" s="1"/>
      <c r="S5" s="1">
        <f>F5*B5</f>
        <v>0</v>
      </c>
      <c r="T5" s="1">
        <f>E5*(B5+$E$35)</f>
        <v>11.085693363844859</v>
      </c>
      <c r="U5" s="1"/>
      <c r="V5" s="1">
        <f>Q5-G5</f>
        <v>0</v>
      </c>
    </row>
    <row r="6" spans="1:22" ht="17" x14ac:dyDescent="0.25">
      <c r="A6" s="1">
        <v>4</v>
      </c>
      <c r="B6" s="1">
        <v>3.2739999999999998E-2</v>
      </c>
      <c r="C6" s="3">
        <f t="shared" si="0"/>
        <v>0</v>
      </c>
      <c r="D6" s="3">
        <f t="shared" si="1"/>
        <v>0</v>
      </c>
      <c r="E6" s="3">
        <v>0</v>
      </c>
      <c r="F6" s="3">
        <v>0</v>
      </c>
      <c r="G6" s="3">
        <v>2256.5217391304345</v>
      </c>
      <c r="H6" s="3">
        <v>0</v>
      </c>
      <c r="I6" s="3">
        <v>0</v>
      </c>
      <c r="J6" s="1">
        <f t="shared" si="2"/>
        <v>0</v>
      </c>
      <c r="K6" s="1">
        <f t="shared" si="3"/>
        <v>600</v>
      </c>
      <c r="L6">
        <f t="shared" si="4"/>
        <v>0</v>
      </c>
      <c r="M6">
        <f t="shared" si="5"/>
        <v>5000</v>
      </c>
      <c r="N6" s="1">
        <f t="shared" si="6"/>
        <v>299.99999999999994</v>
      </c>
      <c r="O6" s="1">
        <f t="shared" si="7"/>
        <v>2700</v>
      </c>
      <c r="P6" s="4">
        <f>F6+C6-E6-D6</f>
        <v>0</v>
      </c>
      <c r="Q6" s="1">
        <f>G5+E6*$E$30-F6/$E$31</f>
        <v>2256.5217391304345</v>
      </c>
      <c r="R6" s="1"/>
      <c r="S6" s="1">
        <f>F6*B6</f>
        <v>0</v>
      </c>
      <c r="T6" s="1">
        <f>E6*(B6+$E$35)</f>
        <v>0</v>
      </c>
      <c r="U6" s="1"/>
      <c r="V6" s="1">
        <f>Q6-G6</f>
        <v>0</v>
      </c>
    </row>
    <row r="7" spans="1:22" ht="17" x14ac:dyDescent="0.25">
      <c r="A7" s="1">
        <v>5</v>
      </c>
      <c r="B7" s="1">
        <v>3.2960000000000003E-2</v>
      </c>
      <c r="C7" s="3">
        <f t="shared" si="0"/>
        <v>0</v>
      </c>
      <c r="D7" s="3">
        <f t="shared" si="1"/>
        <v>0</v>
      </c>
      <c r="E7" s="3">
        <v>0</v>
      </c>
      <c r="F7" s="3">
        <v>0</v>
      </c>
      <c r="G7" s="3">
        <v>2256.5217391304345</v>
      </c>
      <c r="H7" s="3">
        <v>0</v>
      </c>
      <c r="I7" s="3">
        <v>0</v>
      </c>
      <c r="J7" s="1">
        <f t="shared" si="2"/>
        <v>0</v>
      </c>
      <c r="K7" s="1">
        <f t="shared" si="3"/>
        <v>600</v>
      </c>
      <c r="L7">
        <f t="shared" si="4"/>
        <v>0</v>
      </c>
      <c r="M7">
        <f t="shared" si="5"/>
        <v>5000</v>
      </c>
      <c r="N7" s="1">
        <f t="shared" si="6"/>
        <v>299.99999999999994</v>
      </c>
      <c r="O7" s="1">
        <f t="shared" si="7"/>
        <v>2700</v>
      </c>
      <c r="P7" s="4">
        <f>F7+C7-E7-D7</f>
        <v>0</v>
      </c>
      <c r="Q7" s="1">
        <f>G6+E7*$E$30-F7/$E$31</f>
        <v>2256.5217391304345</v>
      </c>
      <c r="R7" s="1"/>
      <c r="S7" s="1">
        <f>F7*B7</f>
        <v>0</v>
      </c>
      <c r="T7" s="1">
        <f>E7*(B7+$E$35)</f>
        <v>0</v>
      </c>
      <c r="U7" s="1"/>
      <c r="V7" s="1">
        <f>Q7-G7</f>
        <v>0</v>
      </c>
    </row>
    <row r="8" spans="1:22" ht="17" x14ac:dyDescent="0.25">
      <c r="A8" s="1">
        <v>6</v>
      </c>
      <c r="B8" s="1">
        <v>3.4930000000000003E-2</v>
      </c>
      <c r="C8" s="3">
        <f t="shared" si="0"/>
        <v>0</v>
      </c>
      <c r="D8" s="3">
        <f t="shared" si="1"/>
        <v>0</v>
      </c>
      <c r="E8" s="3">
        <v>0</v>
      </c>
      <c r="F8" s="3">
        <v>0</v>
      </c>
      <c r="G8" s="3">
        <v>2256.5217391304345</v>
      </c>
      <c r="H8" s="3">
        <v>0</v>
      </c>
      <c r="I8" s="3">
        <v>0</v>
      </c>
      <c r="J8" s="1">
        <f t="shared" si="2"/>
        <v>0</v>
      </c>
      <c r="K8" s="1">
        <f t="shared" si="3"/>
        <v>600</v>
      </c>
      <c r="L8">
        <f t="shared" si="4"/>
        <v>0</v>
      </c>
      <c r="M8">
        <f t="shared" si="5"/>
        <v>5000</v>
      </c>
      <c r="N8" s="1">
        <f t="shared" si="6"/>
        <v>299.99999999999994</v>
      </c>
      <c r="O8" s="1">
        <f t="shared" si="7"/>
        <v>2700</v>
      </c>
      <c r="P8" s="4">
        <f>F8+C8-E8-D8</f>
        <v>0</v>
      </c>
      <c r="Q8" s="1">
        <f>G7+E8*$E$30-F8/$E$31</f>
        <v>2256.5217391304345</v>
      </c>
      <c r="R8" s="1"/>
      <c r="S8" s="1">
        <f>F8*B8</f>
        <v>0</v>
      </c>
      <c r="T8" s="1">
        <f>E8*(B8+$E$35)</f>
        <v>0</v>
      </c>
      <c r="U8" s="1"/>
      <c r="V8" s="1">
        <f>Q8-G8</f>
        <v>0</v>
      </c>
    </row>
    <row r="9" spans="1:22" ht="17" x14ac:dyDescent="0.25">
      <c r="A9" s="1">
        <v>7</v>
      </c>
      <c r="B9" s="1">
        <v>4.4900000000000002E-2</v>
      </c>
      <c r="C9" s="3">
        <f t="shared" si="0"/>
        <v>0</v>
      </c>
      <c r="D9" s="3">
        <f t="shared" si="1"/>
        <v>0</v>
      </c>
      <c r="E9" s="3">
        <v>0</v>
      </c>
      <c r="F9" s="3">
        <v>0</v>
      </c>
      <c r="G9" s="3">
        <v>2256.5217391304345</v>
      </c>
      <c r="H9" s="3">
        <v>0</v>
      </c>
      <c r="I9" s="3">
        <v>0</v>
      </c>
      <c r="J9" s="1">
        <f t="shared" si="2"/>
        <v>0</v>
      </c>
      <c r="K9" s="1">
        <f t="shared" si="3"/>
        <v>600</v>
      </c>
      <c r="L9">
        <f t="shared" si="4"/>
        <v>0</v>
      </c>
      <c r="M9">
        <f t="shared" si="5"/>
        <v>5000</v>
      </c>
      <c r="N9" s="1">
        <f t="shared" si="6"/>
        <v>299.99999999999994</v>
      </c>
      <c r="O9" s="1">
        <f t="shared" si="7"/>
        <v>2700</v>
      </c>
      <c r="P9" s="4">
        <f>F9+C9-E9-D9</f>
        <v>0</v>
      </c>
      <c r="Q9" s="1">
        <f>G8+E9*$E$30-F9/$E$31</f>
        <v>2256.5217391304345</v>
      </c>
      <c r="R9" s="1"/>
      <c r="S9" s="1">
        <f>F9*B9</f>
        <v>0</v>
      </c>
      <c r="T9" s="1">
        <f>E9*(B9+$E$35)</f>
        <v>0</v>
      </c>
      <c r="U9" s="1"/>
      <c r="V9" s="1">
        <f>Q9-G9</f>
        <v>0</v>
      </c>
    </row>
    <row r="10" spans="1:22" ht="17" x14ac:dyDescent="0.25">
      <c r="A10" s="1">
        <v>8</v>
      </c>
      <c r="B10" s="1">
        <v>5.1999999999999998E-2</v>
      </c>
      <c r="C10" s="3">
        <f t="shared" si="0"/>
        <v>0</v>
      </c>
      <c r="D10" s="3">
        <f t="shared" si="1"/>
        <v>600</v>
      </c>
      <c r="E10" s="3">
        <v>0</v>
      </c>
      <c r="F10" s="3">
        <v>600</v>
      </c>
      <c r="G10" s="3">
        <v>1604.3478260869565</v>
      </c>
      <c r="H10" s="3">
        <v>0</v>
      </c>
      <c r="I10" s="3">
        <v>0</v>
      </c>
      <c r="J10" s="1">
        <f t="shared" si="2"/>
        <v>0</v>
      </c>
      <c r="K10" s="1">
        <f t="shared" si="3"/>
        <v>600</v>
      </c>
      <c r="L10">
        <f t="shared" si="4"/>
        <v>0</v>
      </c>
      <c r="M10">
        <f t="shared" si="5"/>
        <v>5000</v>
      </c>
      <c r="N10" s="1">
        <f t="shared" si="6"/>
        <v>299.99999999999994</v>
      </c>
      <c r="O10" s="1">
        <f t="shared" si="7"/>
        <v>2700</v>
      </c>
      <c r="P10" s="4">
        <f>F10+C10-E10-D10</f>
        <v>0</v>
      </c>
      <c r="Q10" s="1">
        <f>G9+E10*$E$30-F10/$E$31</f>
        <v>1604.3478260869563</v>
      </c>
      <c r="R10" s="1"/>
      <c r="S10" s="1">
        <f>F10*B10</f>
        <v>31.2</v>
      </c>
      <c r="T10" s="1">
        <f>E10*(B10+$E$35)</f>
        <v>0</v>
      </c>
      <c r="U10" s="1"/>
      <c r="V10" s="1">
        <f>Q10-G10</f>
        <v>0</v>
      </c>
    </row>
    <row r="11" spans="1:22" ht="17" x14ac:dyDescent="0.25">
      <c r="A11" s="1">
        <v>9</v>
      </c>
      <c r="B11" s="1">
        <v>5.3030000000000001E-2</v>
      </c>
      <c r="C11" s="3">
        <f t="shared" si="0"/>
        <v>0</v>
      </c>
      <c r="D11" s="3">
        <f t="shared" si="1"/>
        <v>600</v>
      </c>
      <c r="E11" s="3">
        <v>0</v>
      </c>
      <c r="F11" s="3">
        <v>600</v>
      </c>
      <c r="G11" s="3">
        <v>952.17391304347825</v>
      </c>
      <c r="H11" s="3">
        <v>0</v>
      </c>
      <c r="I11" s="3">
        <v>0</v>
      </c>
      <c r="J11" s="1">
        <f t="shared" si="2"/>
        <v>0</v>
      </c>
      <c r="K11" s="1">
        <f t="shared" si="3"/>
        <v>600</v>
      </c>
      <c r="L11">
        <f t="shared" si="4"/>
        <v>0</v>
      </c>
      <c r="M11">
        <f t="shared" si="5"/>
        <v>5000</v>
      </c>
      <c r="N11" s="1">
        <f t="shared" si="6"/>
        <v>299.99999999999994</v>
      </c>
      <c r="O11" s="1">
        <f t="shared" si="7"/>
        <v>2700</v>
      </c>
      <c r="P11" s="4">
        <f>F11+C11-E11-D11</f>
        <v>0</v>
      </c>
      <c r="Q11" s="1">
        <f>G10+E11*$E$30-F11/$E$31</f>
        <v>952.17391304347825</v>
      </c>
      <c r="R11" s="1"/>
      <c r="S11" s="1">
        <f>F11*B11</f>
        <v>31.818000000000001</v>
      </c>
      <c r="T11" s="1">
        <f>E11*(B11+$E$35)</f>
        <v>0</v>
      </c>
      <c r="U11" s="1"/>
      <c r="V11" s="1">
        <f>Q11-G11</f>
        <v>0</v>
      </c>
    </row>
    <row r="12" spans="1:22" ht="17" x14ac:dyDescent="0.25">
      <c r="A12" s="1">
        <v>10</v>
      </c>
      <c r="B12" s="1">
        <v>4.7260000000000003E-2</v>
      </c>
      <c r="C12" s="3">
        <f t="shared" si="0"/>
        <v>0</v>
      </c>
      <c r="D12" s="3">
        <f t="shared" si="1"/>
        <v>0</v>
      </c>
      <c r="E12" s="3">
        <v>0</v>
      </c>
      <c r="F12" s="3">
        <v>0</v>
      </c>
      <c r="G12" s="3">
        <v>952.17391304347825</v>
      </c>
      <c r="H12" s="3">
        <v>0</v>
      </c>
      <c r="I12" s="3">
        <v>0</v>
      </c>
      <c r="J12" s="1">
        <f t="shared" si="2"/>
        <v>0</v>
      </c>
      <c r="K12" s="1">
        <f t="shared" si="3"/>
        <v>600</v>
      </c>
      <c r="L12">
        <f t="shared" si="4"/>
        <v>0</v>
      </c>
      <c r="M12">
        <f t="shared" si="5"/>
        <v>5000</v>
      </c>
      <c r="N12" s="1">
        <f t="shared" si="6"/>
        <v>299.99999999999994</v>
      </c>
      <c r="O12" s="1">
        <f t="shared" si="7"/>
        <v>2700</v>
      </c>
      <c r="P12" s="4">
        <f>F12+C12-E12-D12</f>
        <v>0</v>
      </c>
      <c r="Q12" s="1">
        <f>G11+E12*$E$30-F12/$E$31</f>
        <v>952.17391304347825</v>
      </c>
      <c r="R12" s="1"/>
      <c r="S12" s="1">
        <f>F12*B12</f>
        <v>0</v>
      </c>
      <c r="T12" s="1">
        <f>E12*(B12+$E$35)</f>
        <v>0</v>
      </c>
      <c r="U12" s="1"/>
      <c r="V12" s="1">
        <f>Q12-G12</f>
        <v>0</v>
      </c>
    </row>
    <row r="13" spans="1:22" ht="17" x14ac:dyDescent="0.25">
      <c r="A13" s="1">
        <v>11</v>
      </c>
      <c r="B13" s="1">
        <v>4.4069999999999998E-2</v>
      </c>
      <c r="C13" s="3">
        <f t="shared" si="0"/>
        <v>0</v>
      </c>
      <c r="D13" s="3">
        <f t="shared" si="1"/>
        <v>0</v>
      </c>
      <c r="E13" s="3">
        <v>0</v>
      </c>
      <c r="F13" s="3">
        <v>0</v>
      </c>
      <c r="G13" s="3">
        <v>952.17391304347825</v>
      </c>
      <c r="H13" s="3">
        <v>0</v>
      </c>
      <c r="I13" s="3">
        <v>0</v>
      </c>
      <c r="J13" s="1">
        <f t="shared" si="2"/>
        <v>0</v>
      </c>
      <c r="K13" s="1">
        <f t="shared" si="3"/>
        <v>600</v>
      </c>
      <c r="L13">
        <f t="shared" si="4"/>
        <v>0</v>
      </c>
      <c r="M13">
        <f t="shared" si="5"/>
        <v>5000</v>
      </c>
      <c r="N13" s="1">
        <f t="shared" si="6"/>
        <v>299.99999999999994</v>
      </c>
      <c r="O13" s="1">
        <f t="shared" si="7"/>
        <v>2700</v>
      </c>
      <c r="P13" s="4">
        <f>F13+C13-E13-D13</f>
        <v>0</v>
      </c>
      <c r="Q13" s="1">
        <f>G12+E13*$E$30-F13/$E$31</f>
        <v>952.17391304347825</v>
      </c>
      <c r="R13" s="1"/>
      <c r="S13" s="1">
        <f>F13*B13</f>
        <v>0</v>
      </c>
      <c r="T13" s="1">
        <f>E13*(B13+$E$35)</f>
        <v>0</v>
      </c>
      <c r="U13" s="1"/>
      <c r="V13" s="1">
        <f>Q13-G13</f>
        <v>0</v>
      </c>
    </row>
    <row r="14" spans="1:22" ht="17" x14ac:dyDescent="0.25">
      <c r="A14" s="1">
        <v>12</v>
      </c>
      <c r="B14" s="1">
        <v>3.8629999999999998E-2</v>
      </c>
      <c r="C14" s="3">
        <f t="shared" si="0"/>
        <v>0</v>
      </c>
      <c r="D14" s="3">
        <f t="shared" si="1"/>
        <v>0</v>
      </c>
      <c r="E14" s="3">
        <v>0</v>
      </c>
      <c r="F14" s="3">
        <v>0</v>
      </c>
      <c r="G14" s="3">
        <v>952.17391304347825</v>
      </c>
      <c r="H14" s="3">
        <v>0</v>
      </c>
      <c r="I14" s="3">
        <v>0</v>
      </c>
      <c r="J14" s="1">
        <f t="shared" si="2"/>
        <v>0</v>
      </c>
      <c r="K14" s="1">
        <f t="shared" si="3"/>
        <v>600</v>
      </c>
      <c r="L14">
        <f t="shared" si="4"/>
        <v>0</v>
      </c>
      <c r="M14">
        <f t="shared" si="5"/>
        <v>5000</v>
      </c>
      <c r="N14" s="1">
        <f t="shared" si="6"/>
        <v>299.99999999999994</v>
      </c>
      <c r="O14" s="1">
        <f t="shared" si="7"/>
        <v>2700</v>
      </c>
      <c r="P14" s="4">
        <f>F14+C14-E14-D14</f>
        <v>0</v>
      </c>
      <c r="Q14" s="1">
        <f>G13+E14*$E$30-F14/$E$31</f>
        <v>952.17391304347825</v>
      </c>
      <c r="R14" s="1"/>
      <c r="S14" s="1">
        <f>F14*B14</f>
        <v>0</v>
      </c>
      <c r="T14" s="1">
        <f>E14*(B14+$E$35)</f>
        <v>0</v>
      </c>
      <c r="U14" s="1"/>
      <c r="V14" s="1">
        <f>Q14-G14</f>
        <v>0</v>
      </c>
    </row>
    <row r="15" spans="1:22" ht="17" x14ac:dyDescent="0.25">
      <c r="A15" s="1">
        <v>13</v>
      </c>
      <c r="B15" s="1">
        <v>3.9910000000000001E-2</v>
      </c>
      <c r="C15" s="3">
        <f t="shared" si="0"/>
        <v>0</v>
      </c>
      <c r="D15" s="3">
        <f t="shared" si="1"/>
        <v>0</v>
      </c>
      <c r="E15" s="3">
        <v>0</v>
      </c>
      <c r="F15" s="3">
        <v>0</v>
      </c>
      <c r="G15" s="3">
        <v>952.17391304347825</v>
      </c>
      <c r="H15" s="3">
        <v>0</v>
      </c>
      <c r="I15" s="3">
        <v>0</v>
      </c>
      <c r="J15" s="1">
        <f t="shared" si="2"/>
        <v>0</v>
      </c>
      <c r="K15" s="1">
        <f t="shared" si="3"/>
        <v>600</v>
      </c>
      <c r="L15">
        <f t="shared" si="4"/>
        <v>0</v>
      </c>
      <c r="M15">
        <f t="shared" si="5"/>
        <v>5000</v>
      </c>
      <c r="N15" s="1">
        <f t="shared" si="6"/>
        <v>299.99999999999994</v>
      </c>
      <c r="O15" s="1">
        <f t="shared" si="7"/>
        <v>2700</v>
      </c>
      <c r="P15" s="4">
        <f>F15+C15-E15-D15</f>
        <v>0</v>
      </c>
      <c r="Q15" s="1">
        <f>G14+E15*$E$30-F15/$E$31</f>
        <v>952.17391304347825</v>
      </c>
      <c r="R15" s="1"/>
      <c r="S15" s="1">
        <f>F15*B15</f>
        <v>0</v>
      </c>
      <c r="T15" s="1">
        <f>E15*(B15+$E$35)</f>
        <v>0</v>
      </c>
      <c r="U15" s="1"/>
      <c r="V15" s="1">
        <f>Q15-G15</f>
        <v>0</v>
      </c>
    </row>
    <row r="16" spans="1:22" ht="17" x14ac:dyDescent="0.25">
      <c r="A16" s="1">
        <v>14</v>
      </c>
      <c r="B16" s="1">
        <v>3.9449999999999999E-2</v>
      </c>
      <c r="C16" s="3">
        <f t="shared" si="0"/>
        <v>0</v>
      </c>
      <c r="D16" s="3">
        <f t="shared" si="1"/>
        <v>0</v>
      </c>
      <c r="E16" s="3">
        <v>0</v>
      </c>
      <c r="F16" s="3">
        <v>0</v>
      </c>
      <c r="G16" s="3">
        <v>952.17391304347825</v>
      </c>
      <c r="H16" s="3">
        <v>0</v>
      </c>
      <c r="I16" s="3">
        <v>0</v>
      </c>
      <c r="J16" s="1">
        <f t="shared" si="2"/>
        <v>0</v>
      </c>
      <c r="K16" s="1">
        <f t="shared" si="3"/>
        <v>600</v>
      </c>
      <c r="L16">
        <f t="shared" si="4"/>
        <v>0</v>
      </c>
      <c r="M16">
        <f t="shared" si="5"/>
        <v>5000</v>
      </c>
      <c r="N16" s="1">
        <f t="shared" si="6"/>
        <v>299.99999999999994</v>
      </c>
      <c r="O16" s="1">
        <f t="shared" si="7"/>
        <v>2700</v>
      </c>
      <c r="P16" s="4">
        <f>F16+C16-E16-D16</f>
        <v>0</v>
      </c>
      <c r="Q16" s="1">
        <f>G15+E16*$E$30-F16/$E$31</f>
        <v>952.17391304347825</v>
      </c>
      <c r="R16" s="1"/>
      <c r="S16" s="1">
        <f>F16*B16</f>
        <v>0</v>
      </c>
      <c r="T16" s="1">
        <f>E16*(B16+$E$35)</f>
        <v>0</v>
      </c>
      <c r="U16" s="1"/>
      <c r="V16" s="1">
        <f>Q16-G16</f>
        <v>0</v>
      </c>
    </row>
    <row r="17" spans="1:22" ht="17" x14ac:dyDescent="0.25">
      <c r="A17" s="1">
        <v>15</v>
      </c>
      <c r="B17" s="1">
        <v>4.1140000000000003E-2</v>
      </c>
      <c r="C17" s="3">
        <f t="shared" si="0"/>
        <v>0</v>
      </c>
      <c r="D17" s="3">
        <f t="shared" si="1"/>
        <v>0</v>
      </c>
      <c r="E17" s="3">
        <v>0</v>
      </c>
      <c r="F17" s="3">
        <v>0</v>
      </c>
      <c r="G17" s="3">
        <v>952.17391304347825</v>
      </c>
      <c r="H17" s="3">
        <v>0</v>
      </c>
      <c r="I17" s="3">
        <v>0</v>
      </c>
      <c r="J17" s="1">
        <f t="shared" si="2"/>
        <v>0</v>
      </c>
      <c r="K17" s="1">
        <f t="shared" si="3"/>
        <v>600</v>
      </c>
      <c r="L17">
        <f t="shared" si="4"/>
        <v>0</v>
      </c>
      <c r="M17">
        <f t="shared" si="5"/>
        <v>5000</v>
      </c>
      <c r="N17" s="1">
        <f t="shared" si="6"/>
        <v>299.99999999999994</v>
      </c>
      <c r="O17" s="1">
        <f t="shared" si="7"/>
        <v>2700</v>
      </c>
      <c r="P17" s="4">
        <f>F17+C17-E17-D17</f>
        <v>0</v>
      </c>
      <c r="Q17" s="1">
        <f>G16+E17*$E$30-F17/$E$31</f>
        <v>952.17391304347825</v>
      </c>
      <c r="R17" s="1"/>
      <c r="S17" s="1">
        <f>F17*B17</f>
        <v>0</v>
      </c>
      <c r="T17" s="1">
        <f>E17*(B17+$E$35)</f>
        <v>0</v>
      </c>
      <c r="U17" s="1"/>
      <c r="V17" s="1">
        <f>Q17-G17</f>
        <v>0</v>
      </c>
    </row>
    <row r="18" spans="1:22" ht="17" x14ac:dyDescent="0.25">
      <c r="A18" s="1">
        <v>16</v>
      </c>
      <c r="B18" s="1">
        <v>3.9230000000000001E-2</v>
      </c>
      <c r="C18" s="3">
        <f t="shared" si="0"/>
        <v>0</v>
      </c>
      <c r="D18" s="3">
        <f t="shared" si="1"/>
        <v>0</v>
      </c>
      <c r="E18" s="3">
        <v>0</v>
      </c>
      <c r="F18" s="3">
        <v>0</v>
      </c>
      <c r="G18" s="3">
        <v>952.17391304347825</v>
      </c>
      <c r="H18" s="3">
        <v>0</v>
      </c>
      <c r="I18" s="3">
        <v>0</v>
      </c>
      <c r="J18" s="1">
        <f t="shared" si="2"/>
        <v>0</v>
      </c>
      <c r="K18" s="1">
        <f t="shared" si="3"/>
        <v>600</v>
      </c>
      <c r="L18">
        <f t="shared" si="4"/>
        <v>0</v>
      </c>
      <c r="M18">
        <f t="shared" si="5"/>
        <v>5000</v>
      </c>
      <c r="N18" s="1">
        <f t="shared" si="6"/>
        <v>299.99999999999994</v>
      </c>
      <c r="O18" s="1">
        <f t="shared" si="7"/>
        <v>2700</v>
      </c>
      <c r="P18" s="4">
        <f>F18+C18-E18-D18</f>
        <v>0</v>
      </c>
      <c r="Q18" s="1">
        <f>G17+E18*$E$30-F18/$E$31</f>
        <v>952.17391304347825</v>
      </c>
      <c r="R18" s="1"/>
      <c r="S18" s="1">
        <f>F18*B18</f>
        <v>0</v>
      </c>
      <c r="T18" s="1">
        <f>E18*(B18+$E$35)</f>
        <v>0</v>
      </c>
      <c r="U18" s="1"/>
      <c r="V18" s="1">
        <f>Q18-G18</f>
        <v>0</v>
      </c>
    </row>
    <row r="19" spans="1:22" ht="17" x14ac:dyDescent="0.25">
      <c r="A19" s="1">
        <v>17</v>
      </c>
      <c r="B19" s="1">
        <v>5.212E-2</v>
      </c>
      <c r="C19" s="3">
        <f t="shared" si="0"/>
        <v>0</v>
      </c>
      <c r="D19" s="3">
        <f t="shared" si="1"/>
        <v>600</v>
      </c>
      <c r="E19" s="3">
        <v>0</v>
      </c>
      <c r="F19" s="3">
        <v>600</v>
      </c>
      <c r="G19" s="3">
        <v>300</v>
      </c>
      <c r="H19" s="3">
        <v>0</v>
      </c>
      <c r="I19" s="3">
        <v>0</v>
      </c>
      <c r="J19" s="1">
        <f t="shared" si="2"/>
        <v>0</v>
      </c>
      <c r="K19" s="1">
        <f t="shared" si="3"/>
        <v>600</v>
      </c>
      <c r="L19">
        <f t="shared" si="4"/>
        <v>0</v>
      </c>
      <c r="M19">
        <f t="shared" si="5"/>
        <v>5000</v>
      </c>
      <c r="N19" s="1">
        <f t="shared" si="6"/>
        <v>299.99999999999994</v>
      </c>
      <c r="O19" s="1">
        <f t="shared" si="7"/>
        <v>2700</v>
      </c>
      <c r="P19" s="4">
        <f>F19+C19-E19-D19</f>
        <v>0</v>
      </c>
      <c r="Q19" s="1">
        <f>G18+E19*$E$30-F19/$E$31</f>
        <v>300</v>
      </c>
      <c r="R19" s="1"/>
      <c r="S19" s="1">
        <f>F19*B19</f>
        <v>31.271999999999998</v>
      </c>
      <c r="T19" s="1">
        <f>E19*(B19+$E$35)</f>
        <v>0</v>
      </c>
      <c r="U19" s="1"/>
      <c r="V19" s="1">
        <f>Q19-G19</f>
        <v>0</v>
      </c>
    </row>
    <row r="20" spans="1:22" ht="17" x14ac:dyDescent="0.25">
      <c r="A20" s="1">
        <v>18</v>
      </c>
      <c r="B20" s="1">
        <v>4.0849999999999997E-2</v>
      </c>
      <c r="C20" s="3">
        <f t="shared" si="0"/>
        <v>0</v>
      </c>
      <c r="D20" s="3">
        <f t="shared" si="1"/>
        <v>0</v>
      </c>
      <c r="E20" s="3">
        <v>0</v>
      </c>
      <c r="F20" s="3">
        <v>0</v>
      </c>
      <c r="G20" s="3">
        <v>300</v>
      </c>
      <c r="H20" s="3">
        <v>0</v>
      </c>
      <c r="I20" s="3">
        <v>0</v>
      </c>
      <c r="J20" s="1">
        <f t="shared" si="2"/>
        <v>0</v>
      </c>
      <c r="K20" s="1">
        <f t="shared" si="3"/>
        <v>600</v>
      </c>
      <c r="L20">
        <f t="shared" si="4"/>
        <v>0</v>
      </c>
      <c r="M20">
        <f t="shared" si="5"/>
        <v>5000</v>
      </c>
      <c r="N20" s="1">
        <f t="shared" si="6"/>
        <v>299.99999999999994</v>
      </c>
      <c r="O20" s="1">
        <f t="shared" si="7"/>
        <v>2700</v>
      </c>
      <c r="P20" s="4">
        <f>F20+C20-E20-D20</f>
        <v>0</v>
      </c>
      <c r="Q20" s="1">
        <f>G19+E20*$E$30-F20/$E$31</f>
        <v>300</v>
      </c>
      <c r="R20" s="1"/>
      <c r="S20" s="1">
        <f>F20*B20</f>
        <v>0</v>
      </c>
      <c r="T20" s="1">
        <f>E20*(B20+$E$35)</f>
        <v>0</v>
      </c>
      <c r="U20" s="1"/>
      <c r="V20" s="1">
        <f>Q20-G20</f>
        <v>0</v>
      </c>
    </row>
    <row r="21" spans="1:22" ht="17" x14ac:dyDescent="0.25">
      <c r="A21" s="1">
        <v>19</v>
      </c>
      <c r="B21" s="1">
        <v>4.1200000000000001E-2</v>
      </c>
      <c r="C21" s="3">
        <f t="shared" si="0"/>
        <v>0</v>
      </c>
      <c r="D21" s="3">
        <f t="shared" si="1"/>
        <v>0</v>
      </c>
      <c r="E21" s="3">
        <v>0</v>
      </c>
      <c r="F21" s="3">
        <v>0</v>
      </c>
      <c r="G21" s="3">
        <v>300</v>
      </c>
      <c r="H21" s="3">
        <v>0</v>
      </c>
      <c r="I21" s="3">
        <v>0</v>
      </c>
      <c r="J21" s="1">
        <f t="shared" si="2"/>
        <v>0</v>
      </c>
      <c r="K21" s="1">
        <f t="shared" si="3"/>
        <v>600</v>
      </c>
      <c r="L21">
        <f t="shared" si="4"/>
        <v>0</v>
      </c>
      <c r="M21">
        <f t="shared" si="5"/>
        <v>5000</v>
      </c>
      <c r="N21" s="1">
        <f t="shared" si="6"/>
        <v>299.99999999999994</v>
      </c>
      <c r="O21" s="1">
        <f t="shared" si="7"/>
        <v>2700</v>
      </c>
      <c r="P21" s="4">
        <f>F21+C21-E21-D21</f>
        <v>0</v>
      </c>
      <c r="Q21" s="1">
        <f>G20+E21*$E$30-F21/$E$31</f>
        <v>300</v>
      </c>
      <c r="R21" s="1"/>
      <c r="S21" s="1">
        <f>F21*B21</f>
        <v>0</v>
      </c>
      <c r="T21" s="1">
        <f>E21*(B21+$E$35)</f>
        <v>0</v>
      </c>
      <c r="U21" s="1"/>
      <c r="V21" s="1">
        <f>Q21-G21</f>
        <v>0</v>
      </c>
    </row>
    <row r="22" spans="1:22" ht="17" x14ac:dyDescent="0.25">
      <c r="A22" s="1">
        <v>20</v>
      </c>
      <c r="B22" s="1">
        <v>4.1149999999999999E-2</v>
      </c>
      <c r="C22" s="3">
        <f t="shared" si="0"/>
        <v>0</v>
      </c>
      <c r="D22" s="3">
        <f t="shared" si="1"/>
        <v>0</v>
      </c>
      <c r="E22" s="3">
        <v>0</v>
      </c>
      <c r="F22" s="3">
        <v>0</v>
      </c>
      <c r="G22" s="3">
        <v>300</v>
      </c>
      <c r="H22" s="3">
        <v>0</v>
      </c>
      <c r="I22" s="3">
        <v>0</v>
      </c>
      <c r="J22" s="1">
        <f t="shared" si="2"/>
        <v>0</v>
      </c>
      <c r="K22" s="1">
        <f t="shared" si="3"/>
        <v>600</v>
      </c>
      <c r="L22">
        <f t="shared" si="4"/>
        <v>0</v>
      </c>
      <c r="M22">
        <f t="shared" si="5"/>
        <v>5000</v>
      </c>
      <c r="N22" s="1">
        <f t="shared" si="6"/>
        <v>299.99999999999994</v>
      </c>
      <c r="O22" s="1">
        <f t="shared" si="7"/>
        <v>2700</v>
      </c>
      <c r="P22" s="4">
        <f>F22+C22-E22-D22</f>
        <v>0</v>
      </c>
      <c r="Q22" s="1">
        <f>G21+E22*$E$30-F22/$E$31</f>
        <v>300</v>
      </c>
      <c r="R22" s="1"/>
      <c r="S22" s="1">
        <f>F22*B22</f>
        <v>0</v>
      </c>
      <c r="T22" s="1">
        <f>E22*(B22+$E$35)</f>
        <v>0</v>
      </c>
      <c r="U22" s="1"/>
      <c r="V22" s="1">
        <f>Q22-G22</f>
        <v>0</v>
      </c>
    </row>
    <row r="23" spans="1:22" ht="17" x14ac:dyDescent="0.25">
      <c r="A23" s="1">
        <v>21</v>
      </c>
      <c r="B23" s="1">
        <v>4.5760000000000002E-2</v>
      </c>
      <c r="C23" s="3">
        <f t="shared" si="0"/>
        <v>0</v>
      </c>
      <c r="D23" s="3">
        <f t="shared" si="1"/>
        <v>0</v>
      </c>
      <c r="E23" s="3">
        <v>0</v>
      </c>
      <c r="F23" s="3">
        <v>0</v>
      </c>
      <c r="G23" s="3">
        <v>300</v>
      </c>
      <c r="H23" s="3">
        <v>0</v>
      </c>
      <c r="I23" s="3">
        <v>0</v>
      </c>
      <c r="J23" s="1">
        <f t="shared" si="2"/>
        <v>0</v>
      </c>
      <c r="K23" s="1">
        <f t="shared" si="3"/>
        <v>600</v>
      </c>
      <c r="L23">
        <f t="shared" si="4"/>
        <v>0</v>
      </c>
      <c r="M23">
        <f t="shared" si="5"/>
        <v>5000</v>
      </c>
      <c r="N23" s="1">
        <f t="shared" si="6"/>
        <v>299.99999999999994</v>
      </c>
      <c r="O23" s="1">
        <f t="shared" si="7"/>
        <v>2700</v>
      </c>
      <c r="P23" s="4">
        <f>F23+C23-E23-D23</f>
        <v>0</v>
      </c>
      <c r="Q23" s="1">
        <f>G22+E23*$E$30-F23/$E$31</f>
        <v>300</v>
      </c>
      <c r="R23" s="1"/>
      <c r="S23" s="1">
        <f>F23*B23</f>
        <v>0</v>
      </c>
      <c r="T23" s="1">
        <f>E23*(B23+$E$35)</f>
        <v>0</v>
      </c>
      <c r="U23" s="1"/>
      <c r="V23" s="1">
        <f>Q23-G23</f>
        <v>0</v>
      </c>
    </row>
    <row r="24" spans="1:22" ht="17" x14ac:dyDescent="0.25">
      <c r="A24" s="1">
        <v>22</v>
      </c>
      <c r="B24" s="1">
        <v>4.5589999999999999E-2</v>
      </c>
      <c r="C24" s="3">
        <f t="shared" si="0"/>
        <v>0</v>
      </c>
      <c r="D24" s="3">
        <f t="shared" si="1"/>
        <v>0</v>
      </c>
      <c r="E24" s="3">
        <v>0</v>
      </c>
      <c r="F24" s="3">
        <v>0</v>
      </c>
      <c r="G24" s="3">
        <v>300</v>
      </c>
      <c r="H24" s="3">
        <v>0</v>
      </c>
      <c r="I24" s="3">
        <v>0</v>
      </c>
      <c r="J24" s="1">
        <f t="shared" si="2"/>
        <v>0</v>
      </c>
      <c r="K24" s="1">
        <f t="shared" si="3"/>
        <v>600</v>
      </c>
      <c r="L24">
        <f t="shared" si="4"/>
        <v>0</v>
      </c>
      <c r="M24">
        <f t="shared" si="5"/>
        <v>5000</v>
      </c>
      <c r="N24" s="1">
        <f t="shared" si="6"/>
        <v>299.99999999999994</v>
      </c>
      <c r="O24" s="1">
        <f t="shared" si="7"/>
        <v>2700</v>
      </c>
      <c r="P24" s="4">
        <f>F24+C24-E24-D24</f>
        <v>0</v>
      </c>
      <c r="Q24" s="1">
        <f>G23+E24*$E$30-F24/$E$31</f>
        <v>300</v>
      </c>
      <c r="R24" s="1"/>
      <c r="S24" s="1">
        <f>F24*B24</f>
        <v>0</v>
      </c>
      <c r="T24" s="1">
        <f>E24*(B24+$E$35)</f>
        <v>0</v>
      </c>
      <c r="U24" s="1"/>
      <c r="V24" s="1">
        <f>Q24-G24</f>
        <v>0</v>
      </c>
    </row>
    <row r="25" spans="1:22" ht="17" x14ac:dyDescent="0.25">
      <c r="A25" s="1">
        <v>23</v>
      </c>
      <c r="B25" s="1">
        <v>4.5560000000000003E-2</v>
      </c>
      <c r="C25" s="3">
        <f t="shared" si="0"/>
        <v>0</v>
      </c>
      <c r="D25" s="3">
        <f t="shared" si="1"/>
        <v>0</v>
      </c>
      <c r="E25" s="3">
        <v>0</v>
      </c>
      <c r="F25" s="3">
        <v>0</v>
      </c>
      <c r="G25" s="3">
        <v>300</v>
      </c>
      <c r="H25" s="3">
        <v>0</v>
      </c>
      <c r="I25" s="3">
        <v>0</v>
      </c>
      <c r="J25" s="1">
        <f t="shared" si="2"/>
        <v>0</v>
      </c>
      <c r="K25" s="1">
        <f t="shared" si="3"/>
        <v>600</v>
      </c>
      <c r="L25">
        <f t="shared" si="4"/>
        <v>0</v>
      </c>
      <c r="M25">
        <f t="shared" si="5"/>
        <v>5000</v>
      </c>
      <c r="N25" s="1">
        <f t="shared" si="6"/>
        <v>299.99999999999994</v>
      </c>
      <c r="O25" s="1">
        <f t="shared" si="7"/>
        <v>2700</v>
      </c>
      <c r="P25" s="4">
        <f>F25+C25-E25-D25</f>
        <v>0</v>
      </c>
      <c r="Q25" s="1">
        <f>G24+E25*$E$30-F25/$E$31</f>
        <v>300</v>
      </c>
      <c r="R25" s="1"/>
      <c r="S25" s="1">
        <f>F25*B25</f>
        <v>0</v>
      </c>
      <c r="T25" s="1">
        <f>E25*(B25+$E$35)</f>
        <v>0</v>
      </c>
      <c r="U25" s="1"/>
      <c r="V25" s="1">
        <f>Q25-G25</f>
        <v>0</v>
      </c>
    </row>
    <row r="26" spans="1:22" ht="17" x14ac:dyDescent="0.25">
      <c r="A26" s="1">
        <v>24</v>
      </c>
      <c r="B26" s="1">
        <v>3.4720000000000001E-2</v>
      </c>
      <c r="C26" s="3">
        <f t="shared" si="0"/>
        <v>0</v>
      </c>
      <c r="D26" s="3">
        <f t="shared" si="1"/>
        <v>0</v>
      </c>
      <c r="E26" s="3">
        <v>0</v>
      </c>
      <c r="F26" s="3">
        <v>0</v>
      </c>
      <c r="G26" s="3">
        <v>300</v>
      </c>
      <c r="H26" s="3">
        <v>0</v>
      </c>
      <c r="I26" s="3">
        <v>0</v>
      </c>
      <c r="J26" s="1">
        <f t="shared" si="2"/>
        <v>0</v>
      </c>
      <c r="K26" s="1">
        <f t="shared" si="3"/>
        <v>600</v>
      </c>
      <c r="L26">
        <f t="shared" si="4"/>
        <v>0</v>
      </c>
      <c r="M26">
        <f t="shared" si="5"/>
        <v>5000</v>
      </c>
      <c r="N26" s="1">
        <f t="shared" si="6"/>
        <v>299.99999999999994</v>
      </c>
      <c r="O26" s="1">
        <f t="shared" si="7"/>
        <v>2700</v>
      </c>
      <c r="P26" s="4">
        <f>F26+C26-E26-D26</f>
        <v>0</v>
      </c>
      <c r="Q26" s="1">
        <f>G25+E26*$E$30-F26/$E$31</f>
        <v>300</v>
      </c>
      <c r="R26" s="1"/>
      <c r="S26" s="1">
        <f>F26*B26</f>
        <v>0</v>
      </c>
      <c r="T26" s="1">
        <f>E26*(B26+$E$35)</f>
        <v>0</v>
      </c>
      <c r="U26" s="1"/>
      <c r="V26" s="1">
        <f>Q26-G26</f>
        <v>0</v>
      </c>
    </row>
    <row r="27" spans="1:22" ht="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O27" s="1"/>
      <c r="P27" s="4"/>
      <c r="Q27" s="1"/>
      <c r="R27" s="1"/>
      <c r="S27" s="1">
        <f>SUM(S3:S26)</f>
        <v>94.289999999999992</v>
      </c>
      <c r="T27" s="1">
        <f>SUM(T3:T26)</f>
        <v>87.954693363844854</v>
      </c>
      <c r="U27" s="1"/>
      <c r="V27" s="1"/>
    </row>
    <row r="28" spans="1:22" ht="17" x14ac:dyDescent="0.25">
      <c r="B28" s="1"/>
      <c r="C28" s="1"/>
      <c r="D28" s="1"/>
      <c r="F28" s="1"/>
      <c r="G28" s="1"/>
      <c r="H28" s="1"/>
      <c r="I28" s="1"/>
      <c r="J28" s="1"/>
      <c r="K28" s="1"/>
      <c r="N28" s="1"/>
      <c r="O28" s="1"/>
      <c r="P28" s="4"/>
      <c r="Q28" s="1"/>
      <c r="R28" s="3" t="s">
        <v>19</v>
      </c>
      <c r="S28" s="3">
        <f>S27-T27</f>
        <v>6.3353066361551384</v>
      </c>
      <c r="T28" s="1"/>
      <c r="U28" s="1"/>
      <c r="V28" s="1"/>
    </row>
    <row r="29" spans="1:22" ht="19" x14ac:dyDescent="0.25">
      <c r="A29" s="2" t="s">
        <v>2</v>
      </c>
      <c r="B29" s="1"/>
      <c r="C29" s="1"/>
      <c r="D29" s="1"/>
      <c r="E29" s="1">
        <v>3000</v>
      </c>
      <c r="F29" s="1" t="s">
        <v>21</v>
      </c>
      <c r="G29" s="1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</row>
    <row r="30" spans="1:22" ht="19" x14ac:dyDescent="0.25">
      <c r="A30" s="2" t="s">
        <v>3</v>
      </c>
      <c r="B30" s="1"/>
      <c r="C30" s="1"/>
      <c r="D30" s="1"/>
      <c r="E30" s="1">
        <v>0.95</v>
      </c>
      <c r="F30" s="1" t="s">
        <v>14</v>
      </c>
      <c r="G30" s="1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</row>
    <row r="31" spans="1:22" ht="19" x14ac:dyDescent="0.25">
      <c r="A31" s="2" t="s">
        <v>4</v>
      </c>
      <c r="B31" s="1"/>
      <c r="C31" s="1"/>
      <c r="D31" s="1"/>
      <c r="E31" s="1">
        <v>0.92</v>
      </c>
      <c r="F31" s="1" t="s">
        <v>14</v>
      </c>
      <c r="G31" s="1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</row>
    <row r="32" spans="1:22" ht="19" x14ac:dyDescent="0.25">
      <c r="A32" s="2" t="s">
        <v>5</v>
      </c>
      <c r="B32" s="1"/>
      <c r="C32" s="1"/>
      <c r="D32" s="1"/>
      <c r="E32" s="1">
        <v>0.3</v>
      </c>
      <c r="F32" s="1" t="s">
        <v>15</v>
      </c>
      <c r="G32" s="1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</row>
    <row r="33" spans="1:20" ht="19" x14ac:dyDescent="0.25">
      <c r="A33" s="2" t="s">
        <v>6</v>
      </c>
      <c r="B33" s="1"/>
      <c r="C33" s="1"/>
      <c r="D33" s="1"/>
      <c r="E33" s="1">
        <v>0.2</v>
      </c>
      <c r="F33" s="1" t="s">
        <v>15</v>
      </c>
      <c r="G33" s="1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</row>
    <row r="34" spans="1:20" ht="19" x14ac:dyDescent="0.25">
      <c r="A34" s="2" t="s">
        <v>7</v>
      </c>
      <c r="B34" s="1"/>
      <c r="C34" s="1"/>
      <c r="D34" s="1"/>
      <c r="E34" s="1">
        <v>0.8</v>
      </c>
      <c r="F34" s="1" t="s">
        <v>14</v>
      </c>
      <c r="G34" s="1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</row>
    <row r="35" spans="1:20" ht="19" x14ac:dyDescent="0.25">
      <c r="A35" s="2" t="s">
        <v>8</v>
      </c>
      <c r="B35" s="1"/>
      <c r="C35" s="1"/>
      <c r="D35" s="1"/>
      <c r="E35" s="1">
        <v>0.01</v>
      </c>
      <c r="F35" s="1" t="s">
        <v>22</v>
      </c>
      <c r="G35" s="1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</row>
    <row r="36" spans="1:20" ht="19" x14ac:dyDescent="0.25">
      <c r="A36" s="2" t="s">
        <v>9</v>
      </c>
      <c r="B36" s="1"/>
      <c r="C36" s="1"/>
      <c r="D36" s="1"/>
      <c r="E36" s="1">
        <v>5000</v>
      </c>
      <c r="F36" s="1" t="s">
        <v>23</v>
      </c>
      <c r="G36" s="1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MILP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2024-05-16T00:22:50Z</dcterms:created>
  <dcterms:modified xsi:type="dcterms:W3CDTF">2025-04-13T02:52:38Z</dcterms:modified>
</cp:coreProperties>
</file>