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67N OPENDSS" sheetId="5" r:id="rId1"/>
    <sheet name="F1n" sheetId="9" r:id="rId2"/>
    <sheet name="F2n" sheetId="10" r:id="rId3"/>
    <sheet name="F3n" sheetId="11" r:id="rId4"/>
    <sheet name="F1f" sheetId="12" r:id="rId5"/>
    <sheet name="F2f" sheetId="13" r:id="rId6"/>
    <sheet name="F3f" sheetId="14" r:id="rId7"/>
  </sheets>
  <definedNames>
    <definedName name="_f1far" localSheetId="4">F1f!$A$1:$U$26</definedName>
    <definedName name="_f1near" localSheetId="1">F1n!$A$1:$U$26</definedName>
    <definedName name="_f2far" localSheetId="5">F2f!$A$1:$U$26</definedName>
    <definedName name="_f2near" localSheetId="2">F2n!$A$1:$U$26</definedName>
    <definedName name="_f3far_1" localSheetId="6">F3f!$A$1:$U$26</definedName>
    <definedName name="_f3near" localSheetId="3">F3n!$A$1:$U$26</definedName>
    <definedName name="solver_adj" localSheetId="0" hidden="1">'67N OPENDSS'!$W$14:$W$19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'67N OPENDSS'!$W$14:$W$19</definedName>
    <definedName name="solver_lhs2" localSheetId="0" hidden="1">'67N OPENDSS'!$U$31:$U$33</definedName>
    <definedName name="solver_lhs3" localSheetId="0" hidden="1">'67N OPENDSS'!$U$22:$U$24</definedName>
    <definedName name="solver_lhs4" localSheetId="0" hidden="1">'67N OPENDSS'!$U$26</definedName>
    <definedName name="solver_lhs5" localSheetId="0" hidden="1">'67N OPENDSS'!$U$29</definedName>
    <definedName name="solver_lin" localSheetId="0" hidden="1">2</definedName>
    <definedName name="solver_neg" localSheetId="0" hidden="1">2</definedName>
    <definedName name="solver_num" localSheetId="0" hidden="1">5</definedName>
    <definedName name="solver_nwt" localSheetId="0" hidden="1">1</definedName>
    <definedName name="solver_opt" localSheetId="0" hidden="1">'67N OPENDSS'!$S$19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0.1</definedName>
    <definedName name="solver_rhs2" localSheetId="0" hidden="1">'67N OPENDSS'!$W$31:$W$33</definedName>
    <definedName name="solver_rhs3" localSheetId="0" hidden="1">'67N OPENDSS'!$W$22:$W$24</definedName>
    <definedName name="solver_rhs4" localSheetId="0" hidden="1">'67N OPENDSS'!$W$26</definedName>
    <definedName name="solver_rhs5" localSheetId="0" hidden="1">'67N OPENDSS'!$W$29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4519" concurrentCalc="0"/>
</workbook>
</file>

<file path=xl/calcChain.xml><?xml version="1.0" encoding="utf-8"?>
<calcChain xmlns="http://schemas.openxmlformats.org/spreadsheetml/2006/main">
  <c r="P8" i="5"/>
  <c r="P9"/>
  <c r="P10"/>
  <c r="P11"/>
  <c r="P12"/>
  <c r="P13"/>
  <c r="P14"/>
  <c r="P15"/>
  <c r="P16"/>
  <c r="P17"/>
  <c r="P18"/>
  <c r="M7"/>
  <c r="L8"/>
  <c r="L9"/>
  <c r="L10"/>
  <c r="L11"/>
  <c r="L12"/>
  <c r="L13"/>
  <c r="L14"/>
  <c r="L15"/>
  <c r="L16"/>
  <c r="L17"/>
  <c r="L18"/>
  <c r="L7"/>
  <c r="O10"/>
  <c r="O11"/>
  <c r="O12"/>
  <c r="O13"/>
  <c r="O14"/>
  <c r="O15"/>
  <c r="P7"/>
  <c r="M15"/>
  <c r="M16"/>
  <c r="M17"/>
  <c r="M18"/>
  <c r="M8"/>
  <c r="M9"/>
  <c r="M10"/>
  <c r="M11"/>
  <c r="M12"/>
  <c r="M13"/>
  <c r="M14"/>
  <c r="H7"/>
  <c r="B22"/>
  <c r="S18"/>
  <c r="S17"/>
  <c r="S16"/>
  <c r="S15"/>
  <c r="S14"/>
  <c r="S13"/>
  <c r="S12"/>
  <c r="S11"/>
  <c r="S10"/>
  <c r="S9"/>
  <c r="S8"/>
  <c r="S7"/>
  <c r="S19"/>
  <c r="B29" i="9"/>
  <c r="D29"/>
  <c r="F29"/>
  <c r="B36"/>
  <c r="C29"/>
  <c r="E29"/>
  <c r="G29"/>
  <c r="C36"/>
  <c r="E36"/>
  <c r="F36"/>
  <c r="L30"/>
  <c r="N30"/>
  <c r="P30"/>
  <c r="L37"/>
  <c r="M30"/>
  <c r="O30"/>
  <c r="Q30"/>
  <c r="M37"/>
  <c r="O37"/>
  <c r="P37"/>
  <c r="H10" i="5"/>
  <c r="C25"/>
  <c r="B33" i="11"/>
  <c r="D33"/>
  <c r="F33"/>
  <c r="B40"/>
  <c r="C33"/>
  <c r="E33"/>
  <c r="G33"/>
  <c r="C40"/>
  <c r="E40"/>
  <c r="F40"/>
  <c r="H9" i="5"/>
  <c r="F24"/>
  <c r="B31" i="10"/>
  <c r="D31"/>
  <c r="F31"/>
  <c r="B38"/>
  <c r="C31"/>
  <c r="E31"/>
  <c r="G31"/>
  <c r="C38"/>
  <c r="E38"/>
  <c r="F38"/>
  <c r="H8" i="5"/>
  <c r="D23"/>
  <c r="L32" i="13"/>
  <c r="N32"/>
  <c r="P32"/>
  <c r="L39"/>
  <c r="M32"/>
  <c r="O32"/>
  <c r="Q32"/>
  <c r="M39"/>
  <c r="O39"/>
  <c r="P39"/>
  <c r="H17" i="5"/>
  <c r="L30" i="12"/>
  <c r="N30"/>
  <c r="P30"/>
  <c r="L37"/>
  <c r="M30"/>
  <c r="O30"/>
  <c r="Q30"/>
  <c r="M37"/>
  <c r="O37"/>
  <c r="P37"/>
  <c r="H16" i="5"/>
  <c r="G38" i="10"/>
  <c r="I8" i="5"/>
  <c r="B29" i="10"/>
  <c r="D29"/>
  <c r="F29"/>
  <c r="B36"/>
  <c r="C29"/>
  <c r="E29"/>
  <c r="G29"/>
  <c r="C36"/>
  <c r="E36"/>
  <c r="G36"/>
  <c r="K8" i="5"/>
  <c r="AC23"/>
  <c r="O23"/>
  <c r="G40" i="11"/>
  <c r="I9" i="5"/>
  <c r="B31" i="11"/>
  <c r="D31"/>
  <c r="F31"/>
  <c r="B38"/>
  <c r="C31"/>
  <c r="E31"/>
  <c r="G31"/>
  <c r="C38"/>
  <c r="E38"/>
  <c r="G38"/>
  <c r="K9" i="5"/>
  <c r="AC24"/>
  <c r="O24"/>
  <c r="Q37" i="9"/>
  <c r="I10" i="5"/>
  <c r="L32" i="9"/>
  <c r="N32"/>
  <c r="P32"/>
  <c r="L39"/>
  <c r="M32"/>
  <c r="O32"/>
  <c r="Q32"/>
  <c r="M39"/>
  <c r="O39"/>
  <c r="Q39"/>
  <c r="K10" i="5"/>
  <c r="AC25"/>
  <c r="O25"/>
  <c r="L32" i="10"/>
  <c r="N32"/>
  <c r="P32"/>
  <c r="L39"/>
  <c r="M32"/>
  <c r="O32"/>
  <c r="Q32"/>
  <c r="M39"/>
  <c r="O39"/>
  <c r="Q39"/>
  <c r="I11" i="5"/>
  <c r="L34" i="10"/>
  <c r="N34"/>
  <c r="P34"/>
  <c r="L41"/>
  <c r="M34"/>
  <c r="O34"/>
  <c r="Q34"/>
  <c r="M41"/>
  <c r="O41"/>
  <c r="Q41"/>
  <c r="K11" i="5"/>
  <c r="AC26"/>
  <c r="O26"/>
  <c r="L34" i="11"/>
  <c r="N34"/>
  <c r="P34"/>
  <c r="L41"/>
  <c r="M34"/>
  <c r="O34"/>
  <c r="Q34"/>
  <c r="M41"/>
  <c r="O41"/>
  <c r="Q41"/>
  <c r="I12" i="5"/>
  <c r="L30" i="11"/>
  <c r="N30"/>
  <c r="P30"/>
  <c r="L37"/>
  <c r="M30"/>
  <c r="O30"/>
  <c r="Q30"/>
  <c r="M37"/>
  <c r="O37"/>
  <c r="Q37"/>
  <c r="K12" i="5"/>
  <c r="AC27"/>
  <c r="O27"/>
  <c r="B29" i="12"/>
  <c r="D29"/>
  <c r="F29"/>
  <c r="B36"/>
  <c r="C29"/>
  <c r="E29"/>
  <c r="G29"/>
  <c r="C36"/>
  <c r="E36"/>
  <c r="G36"/>
  <c r="I13" i="5"/>
  <c r="B33" i="12"/>
  <c r="D33"/>
  <c r="F33"/>
  <c r="B40"/>
  <c r="C33"/>
  <c r="E33"/>
  <c r="G33"/>
  <c r="C40"/>
  <c r="E40"/>
  <c r="G40"/>
  <c r="K13" i="5"/>
  <c r="AC28"/>
  <c r="O28"/>
  <c r="B31" i="13"/>
  <c r="D31"/>
  <c r="F31"/>
  <c r="B38"/>
  <c r="C31"/>
  <c r="E31"/>
  <c r="G31"/>
  <c r="C38"/>
  <c r="E38"/>
  <c r="G38"/>
  <c r="I14" i="5"/>
  <c r="B29" i="13"/>
  <c r="D29"/>
  <c r="F29"/>
  <c r="B36"/>
  <c r="C29"/>
  <c r="E29"/>
  <c r="G29"/>
  <c r="C36"/>
  <c r="E36"/>
  <c r="G36"/>
  <c r="K14" i="5"/>
  <c r="AC29"/>
  <c r="O29"/>
  <c r="B33" i="14"/>
  <c r="D33"/>
  <c r="F33"/>
  <c r="B40"/>
  <c r="C33"/>
  <c r="E33"/>
  <c r="G33"/>
  <c r="C40"/>
  <c r="E40"/>
  <c r="G40"/>
  <c r="I15" i="5"/>
  <c r="B31" i="14"/>
  <c r="D31"/>
  <c r="F31"/>
  <c r="B38"/>
  <c r="C31"/>
  <c r="E31"/>
  <c r="G31"/>
  <c r="C38"/>
  <c r="E38"/>
  <c r="G38"/>
  <c r="K15" i="5"/>
  <c r="AC30"/>
  <c r="O30"/>
  <c r="Q37" i="12"/>
  <c r="I16" i="5"/>
  <c r="L32" i="12"/>
  <c r="N32"/>
  <c r="P32"/>
  <c r="L39"/>
  <c r="M32"/>
  <c r="O32"/>
  <c r="Q32"/>
  <c r="M39"/>
  <c r="O39"/>
  <c r="Q39"/>
  <c r="K16" i="5"/>
  <c r="AC31"/>
  <c r="O31"/>
  <c r="Q39" i="13"/>
  <c r="I17" i="5"/>
  <c r="L34" i="13"/>
  <c r="N34"/>
  <c r="P34"/>
  <c r="L41"/>
  <c r="M34"/>
  <c r="O34"/>
  <c r="Q34"/>
  <c r="M41"/>
  <c r="O41"/>
  <c r="Q41"/>
  <c r="K17" i="5"/>
  <c r="AC32"/>
  <c r="O32"/>
  <c r="L34" i="14"/>
  <c r="N34"/>
  <c r="P34"/>
  <c r="L41"/>
  <c r="M34"/>
  <c r="O34"/>
  <c r="Q34"/>
  <c r="M41"/>
  <c r="O41"/>
  <c r="Q41"/>
  <c r="I18" i="5"/>
  <c r="L30" i="14"/>
  <c r="N30"/>
  <c r="P30"/>
  <c r="L37"/>
  <c r="M30"/>
  <c r="O30"/>
  <c r="Q30"/>
  <c r="M37"/>
  <c r="O37"/>
  <c r="Q37"/>
  <c r="K18" i="5"/>
  <c r="AC33"/>
  <c r="O33"/>
  <c r="G36" i="9"/>
  <c r="I7" i="5"/>
  <c r="B33" i="9"/>
  <c r="D33"/>
  <c r="F33"/>
  <c r="B40"/>
  <c r="C33"/>
  <c r="E33"/>
  <c r="G33"/>
  <c r="C40"/>
  <c r="E40"/>
  <c r="G40"/>
  <c r="K7" i="5"/>
  <c r="AC22"/>
  <c r="O22"/>
  <c r="F36" i="10"/>
  <c r="J8" i="5"/>
  <c r="B23"/>
  <c r="AA24"/>
  <c r="I23"/>
  <c r="F38" i="11"/>
  <c r="J9" i="5"/>
  <c r="D24"/>
  <c r="AA25"/>
  <c r="I24"/>
  <c r="P39" i="9"/>
  <c r="J10" i="5"/>
  <c r="E25"/>
  <c r="AA26"/>
  <c r="I25"/>
  <c r="P39" i="10"/>
  <c r="H11" i="5"/>
  <c r="E26"/>
  <c r="P41" i="10"/>
  <c r="J11" i="5"/>
  <c r="G26"/>
  <c r="AA27"/>
  <c r="I26"/>
  <c r="P37" i="11"/>
  <c r="J12" i="5"/>
  <c r="C27"/>
  <c r="P41" i="11"/>
  <c r="H12" i="5"/>
  <c r="G27"/>
  <c r="AA28"/>
  <c r="I27"/>
  <c r="F36" i="12"/>
  <c r="H13" i="5"/>
  <c r="B28"/>
  <c r="F40" i="12"/>
  <c r="J13" i="5"/>
  <c r="F28"/>
  <c r="AA29"/>
  <c r="I28"/>
  <c r="F36" i="13"/>
  <c r="J14" i="5"/>
  <c r="B29"/>
  <c r="F38" i="13"/>
  <c r="H14" i="5"/>
  <c r="D29"/>
  <c r="AA30"/>
  <c r="I29"/>
  <c r="F38" i="14"/>
  <c r="J15" i="5"/>
  <c r="D30"/>
  <c r="F40" i="14"/>
  <c r="H15" i="5"/>
  <c r="F30"/>
  <c r="AA31"/>
  <c r="I30"/>
  <c r="C31"/>
  <c r="P39" i="12"/>
  <c r="J16" i="5"/>
  <c r="E31"/>
  <c r="AA32"/>
  <c r="I31"/>
  <c r="E32"/>
  <c r="P41" i="13"/>
  <c r="J17" i="5"/>
  <c r="G32"/>
  <c r="AA33"/>
  <c r="I32"/>
  <c r="P37" i="14"/>
  <c r="J18" i="5"/>
  <c r="C33"/>
  <c r="P41" i="14"/>
  <c r="H18" i="5"/>
  <c r="G33"/>
  <c r="AA34"/>
  <c r="I33"/>
  <c r="F40" i="9"/>
  <c r="J7" i="5"/>
  <c r="F22"/>
  <c r="AA23"/>
  <c r="I22"/>
  <c r="AT13"/>
  <c r="AU13"/>
  <c r="AV13"/>
  <c r="AT14"/>
  <c r="AU14"/>
  <c r="AV14"/>
  <c r="AT15"/>
  <c r="AU15"/>
  <c r="AV15"/>
  <c r="AT16"/>
  <c r="AU16"/>
  <c r="AV16"/>
  <c r="AT17"/>
  <c r="AU17"/>
  <c r="AV17"/>
  <c r="AT18"/>
  <c r="AU18"/>
  <c r="AV18"/>
  <c r="AT7"/>
  <c r="AU7"/>
  <c r="AV7"/>
  <c r="AT8"/>
  <c r="AU8"/>
  <c r="AV8"/>
  <c r="AT9"/>
  <c r="AU9"/>
  <c r="AV9"/>
  <c r="AT10"/>
  <c r="AU10"/>
  <c r="AV10"/>
  <c r="AT11"/>
  <c r="AU11"/>
  <c r="AV11"/>
  <c r="AT12"/>
  <c r="AU12"/>
  <c r="AV12"/>
  <c r="U22" a="1"/>
  <c r="U22"/>
  <c r="U23"/>
  <c r="U24"/>
  <c r="U25"/>
  <c r="U26"/>
  <c r="U27"/>
  <c r="U28"/>
  <c r="U29"/>
  <c r="U30"/>
  <c r="U31"/>
  <c r="U32"/>
  <c r="U33"/>
  <c r="B34" i="14"/>
  <c r="D34"/>
  <c r="F34"/>
  <c r="B41"/>
  <c r="C34"/>
  <c r="E34"/>
  <c r="G34"/>
  <c r="C41"/>
  <c r="E41"/>
  <c r="G41"/>
  <c r="S41"/>
  <c r="F41"/>
  <c r="L33"/>
  <c r="N33"/>
  <c r="P33"/>
  <c r="L40"/>
  <c r="M33"/>
  <c r="O33"/>
  <c r="Q33"/>
  <c r="M40"/>
  <c r="O40"/>
  <c r="Q40"/>
  <c r="S40"/>
  <c r="P40"/>
  <c r="L32"/>
  <c r="N32"/>
  <c r="P32"/>
  <c r="L39"/>
  <c r="M32"/>
  <c r="O32"/>
  <c r="Q32"/>
  <c r="M39"/>
  <c r="O39"/>
  <c r="Q39"/>
  <c r="B32"/>
  <c r="D32"/>
  <c r="F32"/>
  <c r="B39"/>
  <c r="C32"/>
  <c r="E32"/>
  <c r="G32"/>
  <c r="C39"/>
  <c r="E39"/>
  <c r="G39"/>
  <c r="S39"/>
  <c r="P39"/>
  <c r="F39"/>
  <c r="L31"/>
  <c r="N31"/>
  <c r="P31"/>
  <c r="L38"/>
  <c r="M31"/>
  <c r="O31"/>
  <c r="Q31"/>
  <c r="M38"/>
  <c r="O38"/>
  <c r="Q38"/>
  <c r="S38"/>
  <c r="P38"/>
  <c r="B30"/>
  <c r="D30"/>
  <c r="F30"/>
  <c r="B37"/>
  <c r="C30"/>
  <c r="E30"/>
  <c r="G30"/>
  <c r="C37"/>
  <c r="E37"/>
  <c r="G37"/>
  <c r="S37"/>
  <c r="F37"/>
  <c r="L29"/>
  <c r="N29"/>
  <c r="P29"/>
  <c r="L36"/>
  <c r="M29"/>
  <c r="O29"/>
  <c r="Q29"/>
  <c r="M36"/>
  <c r="O36"/>
  <c r="Q36"/>
  <c r="B29"/>
  <c r="D29"/>
  <c r="F29"/>
  <c r="B36"/>
  <c r="C29"/>
  <c r="E29"/>
  <c r="G29"/>
  <c r="C36"/>
  <c r="E36"/>
  <c r="G36"/>
  <c r="S36"/>
  <c r="P36"/>
  <c r="F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  <c r="B34" i="13"/>
  <c r="D34"/>
  <c r="F34"/>
  <c r="B41"/>
  <c r="C34"/>
  <c r="E34"/>
  <c r="G34"/>
  <c r="C41"/>
  <c r="E41"/>
  <c r="G41"/>
  <c r="S41"/>
  <c r="F41"/>
  <c r="L33"/>
  <c r="N33"/>
  <c r="P33"/>
  <c r="L40"/>
  <c r="M33"/>
  <c r="O33"/>
  <c r="Q33"/>
  <c r="M40"/>
  <c r="O40"/>
  <c r="Q40"/>
  <c r="B33"/>
  <c r="D33"/>
  <c r="F33"/>
  <c r="B40"/>
  <c r="C33"/>
  <c r="E33"/>
  <c r="G33"/>
  <c r="C40"/>
  <c r="E40"/>
  <c r="G40"/>
  <c r="S40"/>
  <c r="P40"/>
  <c r="F40"/>
  <c r="B32"/>
  <c r="D32"/>
  <c r="F32"/>
  <c r="B39"/>
  <c r="C32"/>
  <c r="E32"/>
  <c r="G32"/>
  <c r="C39"/>
  <c r="E39"/>
  <c r="G39"/>
  <c r="S39"/>
  <c r="F39"/>
  <c r="L31"/>
  <c r="N31"/>
  <c r="P31"/>
  <c r="L38"/>
  <c r="M31"/>
  <c r="O31"/>
  <c r="Q31"/>
  <c r="M38"/>
  <c r="O38"/>
  <c r="Q38"/>
  <c r="S38"/>
  <c r="P38"/>
  <c r="L30"/>
  <c r="N30"/>
  <c r="P30"/>
  <c r="L37"/>
  <c r="M30"/>
  <c r="O30"/>
  <c r="Q30"/>
  <c r="M37"/>
  <c r="O37"/>
  <c r="Q37"/>
  <c r="B30"/>
  <c r="D30"/>
  <c r="F30"/>
  <c r="B37"/>
  <c r="C30"/>
  <c r="E30"/>
  <c r="G30"/>
  <c r="C37"/>
  <c r="E37"/>
  <c r="G37"/>
  <c r="S37"/>
  <c r="P37"/>
  <c r="F37"/>
  <c r="L29"/>
  <c r="N29"/>
  <c r="P29"/>
  <c r="L36"/>
  <c r="M29"/>
  <c r="O29"/>
  <c r="Q29"/>
  <c r="M36"/>
  <c r="O36"/>
  <c r="Q36"/>
  <c r="S36"/>
  <c r="P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  <c r="L34" i="12"/>
  <c r="N34"/>
  <c r="P34"/>
  <c r="L41"/>
  <c r="M34"/>
  <c r="O34"/>
  <c r="Q34"/>
  <c r="M41"/>
  <c r="O41"/>
  <c r="Q41"/>
  <c r="B34"/>
  <c r="D34"/>
  <c r="F34"/>
  <c r="B41"/>
  <c r="C34"/>
  <c r="E34"/>
  <c r="G34"/>
  <c r="C41"/>
  <c r="E41"/>
  <c r="G41"/>
  <c r="S41"/>
  <c r="P41"/>
  <c r="F41"/>
  <c r="L33"/>
  <c r="N33"/>
  <c r="P33"/>
  <c r="L40"/>
  <c r="M33"/>
  <c r="O33"/>
  <c r="Q33"/>
  <c r="M40"/>
  <c r="O40"/>
  <c r="Q40"/>
  <c r="S40"/>
  <c r="P40"/>
  <c r="B32"/>
  <c r="D32"/>
  <c r="F32"/>
  <c r="B39"/>
  <c r="C32"/>
  <c r="E32"/>
  <c r="G32"/>
  <c r="C39"/>
  <c r="E39"/>
  <c r="G39"/>
  <c r="S39"/>
  <c r="F39"/>
  <c r="L31"/>
  <c r="N31"/>
  <c r="P31"/>
  <c r="L38"/>
  <c r="M31"/>
  <c r="O31"/>
  <c r="Q31"/>
  <c r="M38"/>
  <c r="O38"/>
  <c r="Q38"/>
  <c r="B31"/>
  <c r="D31"/>
  <c r="F31"/>
  <c r="B38"/>
  <c r="C31"/>
  <c r="E31"/>
  <c r="G31"/>
  <c r="C38"/>
  <c r="E38"/>
  <c r="G38"/>
  <c r="S38"/>
  <c r="P38"/>
  <c r="F38"/>
  <c r="B30"/>
  <c r="D30"/>
  <c r="F30"/>
  <c r="B37"/>
  <c r="C30"/>
  <c r="E30"/>
  <c r="G30"/>
  <c r="C37"/>
  <c r="E37"/>
  <c r="G37"/>
  <c r="S37"/>
  <c r="F37"/>
  <c r="L29"/>
  <c r="N29"/>
  <c r="P29"/>
  <c r="L36"/>
  <c r="M29"/>
  <c r="O29"/>
  <c r="Q29"/>
  <c r="M36"/>
  <c r="O36"/>
  <c r="Q36"/>
  <c r="S36"/>
  <c r="P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  <c r="B34" i="11"/>
  <c r="D34"/>
  <c r="F34"/>
  <c r="B41"/>
  <c r="C34"/>
  <c r="E34"/>
  <c r="G34"/>
  <c r="C41"/>
  <c r="E41"/>
  <c r="G41"/>
  <c r="S41"/>
  <c r="F41"/>
  <c r="L33"/>
  <c r="N33"/>
  <c r="P33"/>
  <c r="L40"/>
  <c r="M33"/>
  <c r="O33"/>
  <c r="Q33"/>
  <c r="M40"/>
  <c r="O40"/>
  <c r="Q40"/>
  <c r="S40"/>
  <c r="P40"/>
  <c r="L32"/>
  <c r="N32"/>
  <c r="P32"/>
  <c r="L39"/>
  <c r="M32"/>
  <c r="O32"/>
  <c r="Q32"/>
  <c r="M39"/>
  <c r="O39"/>
  <c r="Q39"/>
  <c r="B32"/>
  <c r="D32"/>
  <c r="F32"/>
  <c r="B39"/>
  <c r="C32"/>
  <c r="E32"/>
  <c r="G32"/>
  <c r="C39"/>
  <c r="E39"/>
  <c r="G39"/>
  <c r="S39"/>
  <c r="P39"/>
  <c r="F39"/>
  <c r="L31"/>
  <c r="N31"/>
  <c r="P31"/>
  <c r="L38"/>
  <c r="M31"/>
  <c r="O31"/>
  <c r="Q31"/>
  <c r="M38"/>
  <c r="O38"/>
  <c r="Q38"/>
  <c r="S38"/>
  <c r="P38"/>
  <c r="B30"/>
  <c r="D30"/>
  <c r="F30"/>
  <c r="B37"/>
  <c r="C30"/>
  <c r="E30"/>
  <c r="G30"/>
  <c r="C37"/>
  <c r="E37"/>
  <c r="G37"/>
  <c r="S37"/>
  <c r="F37"/>
  <c r="L29"/>
  <c r="N29"/>
  <c r="P29"/>
  <c r="L36"/>
  <c r="M29"/>
  <c r="O29"/>
  <c r="Q29"/>
  <c r="M36"/>
  <c r="O36"/>
  <c r="Q36"/>
  <c r="B29"/>
  <c r="D29"/>
  <c r="F29"/>
  <c r="B36"/>
  <c r="C29"/>
  <c r="E29"/>
  <c r="G29"/>
  <c r="C36"/>
  <c r="E36"/>
  <c r="G36"/>
  <c r="S36"/>
  <c r="P36"/>
  <c r="F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  <c r="B34" i="10"/>
  <c r="D34"/>
  <c r="F34"/>
  <c r="B41"/>
  <c r="C34"/>
  <c r="E34"/>
  <c r="G34"/>
  <c r="C41"/>
  <c r="E41"/>
  <c r="G41"/>
  <c r="S41"/>
  <c r="F41"/>
  <c r="L33"/>
  <c r="N33"/>
  <c r="P33"/>
  <c r="L40"/>
  <c r="M33"/>
  <c r="O33"/>
  <c r="Q33"/>
  <c r="M40"/>
  <c r="O40"/>
  <c r="Q40"/>
  <c r="B33"/>
  <c r="D33"/>
  <c r="F33"/>
  <c r="B40"/>
  <c r="C33"/>
  <c r="E33"/>
  <c r="G33"/>
  <c r="C40"/>
  <c r="E40"/>
  <c r="G40"/>
  <c r="S40"/>
  <c r="P40"/>
  <c r="F40"/>
  <c r="B32"/>
  <c r="D32"/>
  <c r="F32"/>
  <c r="B39"/>
  <c r="C32"/>
  <c r="E32"/>
  <c r="G32"/>
  <c r="C39"/>
  <c r="E39"/>
  <c r="G39"/>
  <c r="S39"/>
  <c r="F39"/>
  <c r="L31"/>
  <c r="N31"/>
  <c r="P31"/>
  <c r="L38"/>
  <c r="M31"/>
  <c r="O31"/>
  <c r="Q31"/>
  <c r="M38"/>
  <c r="O38"/>
  <c r="Q38"/>
  <c r="S38"/>
  <c r="P38"/>
  <c r="L30"/>
  <c r="N30"/>
  <c r="P30"/>
  <c r="L37"/>
  <c r="M30"/>
  <c r="O30"/>
  <c r="Q30"/>
  <c r="M37"/>
  <c r="O37"/>
  <c r="Q37"/>
  <c r="B30"/>
  <c r="D30"/>
  <c r="F30"/>
  <c r="B37"/>
  <c r="C30"/>
  <c r="E30"/>
  <c r="G30"/>
  <c r="C37"/>
  <c r="E37"/>
  <c r="G37"/>
  <c r="S37"/>
  <c r="P37"/>
  <c r="F37"/>
  <c r="L29"/>
  <c r="N29"/>
  <c r="P29"/>
  <c r="L36"/>
  <c r="M29"/>
  <c r="O29"/>
  <c r="Q29"/>
  <c r="M36"/>
  <c r="O36"/>
  <c r="Q36"/>
  <c r="S36"/>
  <c r="P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  <c r="L34" i="9"/>
  <c r="N34"/>
  <c r="P34"/>
  <c r="L41"/>
  <c r="M34"/>
  <c r="O34"/>
  <c r="Q34"/>
  <c r="M41"/>
  <c r="O41"/>
  <c r="Q41"/>
  <c r="B34"/>
  <c r="D34"/>
  <c r="F34"/>
  <c r="B41"/>
  <c r="C34"/>
  <c r="E34"/>
  <c r="G34"/>
  <c r="C41"/>
  <c r="E41"/>
  <c r="G41"/>
  <c r="S41"/>
  <c r="P41"/>
  <c r="F41"/>
  <c r="L33"/>
  <c r="N33"/>
  <c r="P33"/>
  <c r="L40"/>
  <c r="M33"/>
  <c r="O33"/>
  <c r="Q33"/>
  <c r="M40"/>
  <c r="O40"/>
  <c r="Q40"/>
  <c r="S40"/>
  <c r="P40"/>
  <c r="B32"/>
  <c r="D32"/>
  <c r="F32"/>
  <c r="B39"/>
  <c r="C32"/>
  <c r="E32"/>
  <c r="G32"/>
  <c r="C39"/>
  <c r="E39"/>
  <c r="G39"/>
  <c r="S39"/>
  <c r="F39"/>
  <c r="L31"/>
  <c r="N31"/>
  <c r="P31"/>
  <c r="L38"/>
  <c r="M31"/>
  <c r="O31"/>
  <c r="Q31"/>
  <c r="M38"/>
  <c r="O38"/>
  <c r="Q38"/>
  <c r="B31"/>
  <c r="D31"/>
  <c r="F31"/>
  <c r="B38"/>
  <c r="C31"/>
  <c r="E31"/>
  <c r="G31"/>
  <c r="C38"/>
  <c r="E38"/>
  <c r="G38"/>
  <c r="S38"/>
  <c r="P38"/>
  <c r="F38"/>
  <c r="B30"/>
  <c r="D30"/>
  <c r="F30"/>
  <c r="B37"/>
  <c r="C30"/>
  <c r="E30"/>
  <c r="G30"/>
  <c r="C37"/>
  <c r="E37"/>
  <c r="G37"/>
  <c r="S37"/>
  <c r="F37"/>
  <c r="L29"/>
  <c r="N29"/>
  <c r="P29"/>
  <c r="L36"/>
  <c r="M29"/>
  <c r="O29"/>
  <c r="Q29"/>
  <c r="M36"/>
  <c r="O36"/>
  <c r="Q36"/>
  <c r="S36"/>
  <c r="P36"/>
  <c r="U34"/>
  <c r="T34"/>
  <c r="S34"/>
  <c r="R34"/>
  <c r="K34"/>
  <c r="J34"/>
  <c r="I34"/>
  <c r="H34"/>
  <c r="U33"/>
  <c r="T33"/>
  <c r="S33"/>
  <c r="R33"/>
  <c r="K33"/>
  <c r="J33"/>
  <c r="I33"/>
  <c r="H33"/>
  <c r="U32"/>
  <c r="T32"/>
  <c r="S32"/>
  <c r="R32"/>
  <c r="K32"/>
  <c r="J32"/>
  <c r="I32"/>
  <c r="H32"/>
  <c r="U31"/>
  <c r="T31"/>
  <c r="S31"/>
  <c r="R31"/>
  <c r="K31"/>
  <c r="J31"/>
  <c r="I31"/>
  <c r="H31"/>
  <c r="U30"/>
  <c r="T30"/>
  <c r="S30"/>
  <c r="R30"/>
  <c r="K30"/>
  <c r="J30"/>
  <c r="I30"/>
  <c r="H30"/>
  <c r="U29"/>
  <c r="T29"/>
  <c r="S29"/>
  <c r="R29"/>
  <c r="K29"/>
  <c r="J29"/>
  <c r="I29"/>
  <c r="H29"/>
</calcChain>
</file>

<file path=xl/connections.xml><?xml version="1.0" encoding="utf-8"?>
<connections xmlns="http://schemas.openxmlformats.org/spreadsheetml/2006/main">
  <connection id="1" name="f1far" type="6" refreshedVersion="3" background="1" saveData="1">
    <textPr codePage="850" sourceFile="C:\Users\VaioPC\OpenDSSTutorial\ODOCR_ANSI67N\Excel solutions\f1far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1near2" type="6" refreshedVersion="3" background="1" saveData="1">
    <textPr codePage="850" sourceFile="C:\Users\VaioPC\OpenDSSTutorial\ODOCR_ANSI67N\Excel solutions\f1near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2far" type="6" refreshedVersion="3" background="1" saveData="1">
    <textPr codePage="850" sourceFile="C:\Users\VaioPC\OpenDSSTutorial\ODOCR_ANSI67N\Excel solutions\f2far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2near" type="6" refreshedVersion="3" background="1" saveData="1">
    <textPr codePage="850" sourceFile="C:\Users\VaioPC\OpenDSSTutorial\ODOCR_ANSI67N\Excel solutions\f2near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3far" type="6" refreshedVersion="3" background="1" saveData="1">
    <textPr codePage="850" sourceFile="C:\Users\VaioPC\OpenDSSTutorial\ODOCR_ANSI67N\Excel solutions\f3far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f3near" type="6" refreshedVersion="3" background="1" saveData="1">
    <textPr codePage="850" sourceFile="C:\Users\VaioPC\OpenDSSTutorial\ODOCR_ANSI67N\Excel solutions\f3near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<sst xmlns="http://schemas.openxmlformats.org/spreadsheetml/2006/main" count="537" uniqueCount="96">
  <si>
    <t>main</t>
  </si>
  <si>
    <t>back</t>
  </si>
  <si>
    <t>Icc main</t>
  </si>
  <si>
    <t>Icc back</t>
  </si>
  <si>
    <t>a1</t>
  </si>
  <si>
    <t>a2</t>
  </si>
  <si>
    <t>a3</t>
  </si>
  <si>
    <t>Ip</t>
  </si>
  <si>
    <t>&gt;</t>
  </si>
  <si>
    <t>TMS</t>
  </si>
  <si>
    <t>-</t>
  </si>
  <si>
    <t>Element</t>
  </si>
  <si>
    <t xml:space="preserve"> I1_1</t>
  </si>
  <si>
    <t xml:space="preserve"> Ang1_1</t>
  </si>
  <si>
    <t xml:space="preserve"> I1_2</t>
  </si>
  <si>
    <t xml:space="preserve"> Ang1_2</t>
  </si>
  <si>
    <t xml:space="preserve"> I1_3</t>
  </si>
  <si>
    <t xml:space="preserve"> Ang1_3</t>
  </si>
  <si>
    <t xml:space="preserve"> I1_4</t>
  </si>
  <si>
    <t xml:space="preserve"> Ang1_4</t>
  </si>
  <si>
    <t xml:space="preserve"> Iresid1</t>
  </si>
  <si>
    <t xml:space="preserve"> AngResid1</t>
  </si>
  <si>
    <t xml:space="preserve"> I2_1</t>
  </si>
  <si>
    <t xml:space="preserve"> Ang2_1</t>
  </si>
  <si>
    <t xml:space="preserve"> I2_2</t>
  </si>
  <si>
    <t xml:space="preserve"> Ang2_2</t>
  </si>
  <si>
    <t xml:space="preserve"> I2_3</t>
  </si>
  <si>
    <t xml:space="preserve"> Ang2_3</t>
  </si>
  <si>
    <t xml:space="preserve"> I2_4</t>
  </si>
  <si>
    <t xml:space="preserve"> Ang2_4</t>
  </si>
  <si>
    <t xml:space="preserve"> Iresid2</t>
  </si>
  <si>
    <t xml:space="preserve"> AngResid2</t>
  </si>
  <si>
    <t>Vsource.SOURCE</t>
  </si>
  <si>
    <t>Vsource.SOURCE_1B</t>
  </si>
  <si>
    <t>Vsource.SOURCE_1C</t>
  </si>
  <si>
    <t>Vsource.SOURCE_2A</t>
  </si>
  <si>
    <t>Vsource.SOURCE_2B</t>
  </si>
  <si>
    <t>Vsource.SOURCE_2C</t>
  </si>
  <si>
    <t>Vsource.SOURCE_3A</t>
  </si>
  <si>
    <t>Vsource.SOURCE_3B</t>
  </si>
  <si>
    <t>Vsource.SOURCE_3C</t>
  </si>
  <si>
    <t>Line.LINE14</t>
  </si>
  <si>
    <t>Line.LINE42</t>
  </si>
  <si>
    <t>Line.LINE25</t>
  </si>
  <si>
    <t>Line.LINE53</t>
  </si>
  <si>
    <t>Line.LINE36</t>
  </si>
  <si>
    <t>Line.LINE61</t>
  </si>
  <si>
    <t>Reactor.SOURCEGROUND</t>
  </si>
  <si>
    <t>Reactor.LOAD2GROUND</t>
  </si>
  <si>
    <t>Reactor.LOAD3GROUND</t>
  </si>
  <si>
    <t>Reactor.LOAD4GROUND</t>
  </si>
  <si>
    <t>Reactor.LOAD5GROUND</t>
  </si>
  <si>
    <t>Reactor.LOAD6GROUND</t>
  </si>
  <si>
    <t xml:space="preserve"> I1_1x</t>
  </si>
  <si>
    <t xml:space="preserve"> I1_1y</t>
  </si>
  <si>
    <t xml:space="preserve"> I1_2x</t>
  </si>
  <si>
    <t xml:space="preserve"> I1_2y</t>
  </si>
  <si>
    <t xml:space="preserve"> I1_3x</t>
  </si>
  <si>
    <t xml:space="preserve"> I1_3y</t>
  </si>
  <si>
    <t xml:space="preserve"> I1_4x</t>
  </si>
  <si>
    <t xml:space="preserve"> I1_4y</t>
  </si>
  <si>
    <t xml:space="preserve"> I1_5x</t>
  </si>
  <si>
    <t xml:space="preserve"> I1_5y</t>
  </si>
  <si>
    <t>i</t>
  </si>
  <si>
    <t>k</t>
  </si>
  <si>
    <t>h</t>
  </si>
  <si>
    <t>kA</t>
  </si>
  <si>
    <t>deg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</si>
  <si>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MU Serif"/>
      </rPr>
      <t xml:space="preserve"> mn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</si>
  <si>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MU Serif"/>
      </rPr>
      <t xml:space="preserve"> bk</t>
    </r>
  </si>
  <si>
    <t>f(x)</t>
  </si>
  <si>
    <t>s</t>
  </si>
  <si>
    <t>OF=</t>
  </si>
  <si>
    <t>Constraints</t>
  </si>
  <si>
    <t>Sensitivity Condition</t>
  </si>
  <si>
    <t>Selectivity Condition</t>
  </si>
  <si>
    <t>Relay Parameters</t>
  </si>
  <si>
    <t>SI curve</t>
  </si>
  <si>
    <t>CI</t>
  </si>
  <si>
    <t>Separation Time</t>
  </si>
  <si>
    <t>% ODOCR (67 NEUTRAL) - Optimal Directional 67 NEUTRAL Overcurrent Coordination Relays Problem</t>
  </si>
  <si>
    <t>% Paulo M. De Oliveira, pm.deoliveiradejes@uniandes.edu.co</t>
  </si>
  <si>
    <t>% https://power.uniandes.edu.co/</t>
  </si>
  <si>
    <t>% Los Andes University</t>
  </si>
  <si>
    <t>SOLUTION FOR RF=0 RG=0 NO LOADS</t>
  </si>
  <si>
    <t>Fault.FALLA1N</t>
  </si>
  <si>
    <t>Load.N3.1</t>
  </si>
  <si>
    <t>Load.N3.2</t>
  </si>
  <si>
    <t>Load.N3.3</t>
  </si>
  <si>
    <t>Fault.FALLA2N</t>
  </si>
  <si>
    <t>Fault.FALLA3N</t>
  </si>
  <si>
    <t>Fault.FALLA1F</t>
  </si>
  <si>
    <t>Fault.FALLA2F</t>
  </si>
  <si>
    <t>Fault.FALLA3F</t>
  </si>
  <si>
    <t>Mmn</t>
  </si>
  <si>
    <t>Mbk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</si>
</sst>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MU Serif"/>
    </font>
    <font>
      <b/>
      <sz val="11"/>
      <color rgb="FF00B050"/>
      <name val="CMU Serif"/>
    </font>
    <font>
      <sz val="11"/>
      <name val="CMU Serif"/>
    </font>
    <font>
      <b/>
      <sz val="11"/>
      <name val="CMU Serif"/>
    </font>
    <font>
      <b/>
      <sz val="11"/>
      <color theme="1"/>
      <name val="CMU Serif"/>
    </font>
    <font>
      <b/>
      <strike/>
      <sz val="11"/>
      <color theme="1"/>
      <name val="CMU Serif"/>
    </font>
    <font>
      <sz val="11"/>
      <color theme="1"/>
      <name val="Symbol"/>
      <family val="1"/>
      <charset val="2"/>
    </font>
    <font>
      <b/>
      <sz val="11"/>
      <color rgb="FFFF0000"/>
      <name val="CMU Serif"/>
    </font>
    <font>
      <sz val="11"/>
      <color theme="6" tint="-0.249977111117893"/>
      <name val="CMU Serif"/>
    </font>
    <font>
      <sz val="11"/>
      <color rgb="FFFF0000"/>
      <name val="CMU Serif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1" fillId="0" borderId="0" xfId="0" applyNumberFormat="1" applyFont="1" applyFill="1"/>
    <xf numFmtId="0" fontId="1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0" xfId="0" applyFont="1" applyFill="1" applyAlignment="1"/>
    <xf numFmtId="0" fontId="0" fillId="4" borderId="0" xfId="0" applyFill="1" applyAlignment="1"/>
    <xf numFmtId="0" fontId="4" fillId="4" borderId="0" xfId="0" applyFont="1" applyFill="1" applyAlignment="1"/>
    <xf numFmtId="165" fontId="2" fillId="4" borderId="0" xfId="0" applyNumberFormat="1" applyFont="1" applyFill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2" fontId="4" fillId="4" borderId="6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2" fontId="4" fillId="4" borderId="9" xfId="0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2" fontId="4" fillId="4" borderId="11" xfId="0" applyNumberFormat="1" applyFont="1" applyFill="1" applyBorder="1" applyAlignment="1">
      <alignment horizontal="center"/>
    </xf>
    <xf numFmtId="164" fontId="4" fillId="4" borderId="12" xfId="0" applyNumberFormat="1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9" fillId="4" borderId="0" xfId="0" applyFont="1" applyFill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/>
    <xf numFmtId="0" fontId="2" fillId="0" borderId="0" xfId="0" applyFont="1" applyFill="1" applyAlignment="1"/>
    <xf numFmtId="165" fontId="2" fillId="0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/>
    <xf numFmtId="0" fontId="2" fillId="7" borderId="0" xfId="0" applyFont="1" applyFill="1" applyAlignment="1"/>
    <xf numFmtId="165" fontId="2" fillId="7" borderId="0" xfId="0" applyNumberFormat="1" applyFont="1" applyFill="1" applyAlignment="1">
      <alignment horizontal="center"/>
    </xf>
    <xf numFmtId="165" fontId="4" fillId="4" borderId="6" xfId="0" applyNumberFormat="1" applyFont="1" applyFill="1" applyBorder="1" applyAlignment="1">
      <alignment horizontal="center"/>
    </xf>
    <xf numFmtId="164" fontId="11" fillId="4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1near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2near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3near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1far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2far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3far_1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4"/>
  <sheetViews>
    <sheetView tabSelected="1" topLeftCell="C11" zoomScale="110" zoomScaleNormal="110" workbookViewId="0">
      <selection activeCell="W20" sqref="W20"/>
    </sheetView>
  </sheetViews>
  <sheetFormatPr baseColWidth="10" defaultRowHeight="16.5"/>
  <cols>
    <col min="1" max="1" width="5.85546875" style="15" customWidth="1"/>
    <col min="2" max="7" width="10.5703125" style="6" customWidth="1"/>
    <col min="8" max="8" width="8.7109375" style="6" customWidth="1"/>
    <col min="9" max="10" width="5.85546875" style="6" customWidth="1"/>
    <col min="11" max="11" width="8.28515625" style="6" customWidth="1"/>
    <col min="12" max="13" width="5.85546875" style="6" customWidth="1"/>
    <col min="14" max="14" width="4.7109375" style="6" customWidth="1"/>
    <col min="15" max="16" width="6.85546875" style="6" customWidth="1"/>
    <col min="17" max="17" width="7.42578125" style="6" customWidth="1"/>
    <col min="18" max="18" width="4.7109375" style="6" customWidth="1"/>
    <col min="19" max="19" width="8.42578125" style="6" customWidth="1"/>
    <col min="20" max="20" width="3" style="6" customWidth="1"/>
    <col min="21" max="21" width="13" style="6" customWidth="1"/>
    <col min="22" max="22" width="4.7109375" style="6" customWidth="1"/>
    <col min="23" max="23" width="11.7109375" style="6" customWidth="1"/>
    <col min="24" max="24" width="9.42578125" style="6" customWidth="1"/>
    <col min="25" max="25" width="4.7109375" style="6" customWidth="1"/>
    <col min="26" max="26" width="8.85546875" style="6" customWidth="1"/>
    <col min="27" max="27" width="7.28515625" style="6" customWidth="1"/>
    <col min="28" max="28" width="11" style="6" customWidth="1"/>
    <col min="29" max="33" width="4.7109375" style="6" hidden="1" customWidth="1"/>
    <col min="34" max="34" width="4.7109375" style="6" customWidth="1"/>
    <col min="35" max="35" width="9.5703125" style="6" customWidth="1"/>
    <col min="36" max="36" width="9" style="6" customWidth="1"/>
    <col min="37" max="37" width="8.42578125" style="6" customWidth="1"/>
    <col min="38" max="38" width="11.28515625" style="6" customWidth="1"/>
    <col min="39" max="42" width="4.7109375" style="6" customWidth="1"/>
    <col min="43" max="16384" width="11.42578125" style="6"/>
  </cols>
  <sheetData>
    <row r="1" spans="1:50">
      <c r="B1" s="42" t="s">
        <v>80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50">
      <c r="B2" s="42" t="s">
        <v>81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50">
      <c r="B3" s="42" t="s">
        <v>82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50">
      <c r="B4" s="42" t="s">
        <v>83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55" t="s">
        <v>84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50">
      <c r="B5" s="67" t="s">
        <v>0</v>
      </c>
      <c r="C5" s="68"/>
      <c r="D5" s="69"/>
      <c r="E5" s="67" t="s">
        <v>1</v>
      </c>
      <c r="F5" s="68"/>
      <c r="G5" s="68"/>
      <c r="H5" s="67" t="s">
        <v>2</v>
      </c>
      <c r="I5" s="69"/>
      <c r="J5" s="67" t="s">
        <v>3</v>
      </c>
      <c r="K5" s="69"/>
      <c r="L5" s="16" t="s">
        <v>68</v>
      </c>
      <c r="M5" s="16" t="s">
        <v>69</v>
      </c>
      <c r="N5" s="15"/>
      <c r="O5" s="64" t="s">
        <v>94</v>
      </c>
      <c r="P5" s="64" t="s">
        <v>95</v>
      </c>
      <c r="Q5" s="15"/>
      <c r="R5" s="15"/>
      <c r="S5" s="15"/>
      <c r="T5" s="15"/>
      <c r="U5" s="15"/>
      <c r="V5" s="15"/>
      <c r="W5" s="33" t="s">
        <v>76</v>
      </c>
      <c r="X5" s="33"/>
      <c r="Y5" s="15"/>
      <c r="Z5" s="17" t="s">
        <v>7</v>
      </c>
      <c r="AA5" s="7" t="s">
        <v>7</v>
      </c>
    </row>
    <row r="6" spans="1:50">
      <c r="B6" s="16" t="s">
        <v>63</v>
      </c>
      <c r="C6" s="16" t="s">
        <v>64</v>
      </c>
      <c r="D6" s="16" t="s">
        <v>65</v>
      </c>
      <c r="E6" s="16" t="s">
        <v>63</v>
      </c>
      <c r="F6" s="16" t="s">
        <v>64</v>
      </c>
      <c r="G6" s="16" t="s">
        <v>65</v>
      </c>
      <c r="H6" s="16" t="s">
        <v>66</v>
      </c>
      <c r="I6" s="16" t="s">
        <v>67</v>
      </c>
      <c r="J6" s="16" t="s">
        <v>66</v>
      </c>
      <c r="K6" s="16" t="s">
        <v>67</v>
      </c>
      <c r="L6" s="16" t="s">
        <v>10</v>
      </c>
      <c r="M6" s="16" t="s">
        <v>10</v>
      </c>
      <c r="N6" s="15"/>
      <c r="O6" s="15"/>
      <c r="P6" s="15"/>
      <c r="Q6" s="15"/>
      <c r="R6" s="15"/>
      <c r="S6" s="15" t="s">
        <v>70</v>
      </c>
      <c r="T6" s="15"/>
      <c r="U6" s="15"/>
      <c r="V6" s="15"/>
      <c r="W6" s="35" t="s">
        <v>4</v>
      </c>
      <c r="X6" s="41">
        <v>0.14000000000000001</v>
      </c>
      <c r="Y6" s="15"/>
      <c r="Z6" s="15" t="s">
        <v>66</v>
      </c>
      <c r="AA6" s="64" t="s">
        <v>66</v>
      </c>
      <c r="AD6" s="66" t="s">
        <v>0</v>
      </c>
      <c r="AE6" s="66"/>
      <c r="AF6" s="66" t="s">
        <v>1</v>
      </c>
      <c r="AG6" s="66"/>
    </row>
    <row r="7" spans="1:50" s="8" customFormat="1">
      <c r="A7" s="21">
        <v>1</v>
      </c>
      <c r="B7" s="43">
        <v>1</v>
      </c>
      <c r="C7" s="44">
        <v>1</v>
      </c>
      <c r="D7" s="44">
        <v>1</v>
      </c>
      <c r="E7" s="43">
        <v>5</v>
      </c>
      <c r="F7" s="44">
        <v>1</v>
      </c>
      <c r="G7" s="45">
        <v>1</v>
      </c>
      <c r="H7" s="78">
        <f>F1n!$F$36/1000</f>
        <v>5.1083269318742301</v>
      </c>
      <c r="I7" s="49">
        <f>F1n!$G$36</f>
        <v>31.398823653583396</v>
      </c>
      <c r="J7" s="48">
        <f>F1n!$F$40/1000</f>
        <v>0.45617906346261999</v>
      </c>
      <c r="K7" s="49">
        <f>F1n!$G$40</f>
        <v>42.582939024811601</v>
      </c>
      <c r="L7" s="44">
        <f>$X$6/((O7)^$X$7+$X$8)</f>
        <v>1.9888922780914011</v>
      </c>
      <c r="M7" s="54">
        <f>$X$6/((P7)^$X$7+$X$8)</f>
        <v>3.0967011225967997</v>
      </c>
      <c r="N7" s="15"/>
      <c r="O7" s="79">
        <v>30</v>
      </c>
      <c r="P7" s="80">
        <f>(J7/AA7)</f>
        <v>9.1235812692523997</v>
      </c>
      <c r="Q7" s="64"/>
      <c r="R7" s="18"/>
      <c r="S7" s="18">
        <f>L7*W14</f>
        <v>0.53921261164462142</v>
      </c>
      <c r="T7" s="18" t="s">
        <v>71</v>
      </c>
      <c r="U7" s="15"/>
      <c r="V7" s="18"/>
      <c r="W7" s="35" t="s">
        <v>5</v>
      </c>
      <c r="X7" s="41">
        <v>0.02</v>
      </c>
      <c r="Y7" s="15"/>
      <c r="Z7" s="19">
        <v>0.05</v>
      </c>
      <c r="AA7" s="19">
        <v>0.05</v>
      </c>
      <c r="AB7" s="6"/>
      <c r="AC7" s="6"/>
      <c r="AD7" s="8">
        <v>5</v>
      </c>
      <c r="AE7" s="9">
        <v>1</v>
      </c>
      <c r="AF7" s="9">
        <v>1</v>
      </c>
      <c r="AG7" s="9">
        <v>1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14">
        <f t="shared" ref="AT7:AV12" si="0">AO7-AJ7</f>
        <v>0</v>
      </c>
      <c r="AU7" s="14">
        <f t="shared" si="0"/>
        <v>0</v>
      </c>
      <c r="AV7" s="14">
        <f t="shared" si="0"/>
        <v>0</v>
      </c>
      <c r="AW7" s="6"/>
      <c r="AX7" s="6"/>
    </row>
    <row r="8" spans="1:50" s="8" customFormat="1">
      <c r="A8" s="21">
        <v>2</v>
      </c>
      <c r="B8" s="37">
        <v>3</v>
      </c>
      <c r="C8" s="38">
        <v>2</v>
      </c>
      <c r="D8" s="38">
        <v>1</v>
      </c>
      <c r="E8" s="37">
        <v>1</v>
      </c>
      <c r="F8" s="38">
        <v>2</v>
      </c>
      <c r="G8" s="39">
        <v>1</v>
      </c>
      <c r="H8" s="50">
        <f>F2n!$F$38/1000</f>
        <v>2.8495258704080197</v>
      </c>
      <c r="I8" s="51">
        <f>F2n!$G$38</f>
        <v>33.117041484726755</v>
      </c>
      <c r="J8" s="50">
        <f>F2n!$F$36/1000</f>
        <v>0.66867127949814831</v>
      </c>
      <c r="K8" s="51">
        <f>F2n!$G$36</f>
        <v>42.399507655854855</v>
      </c>
      <c r="L8" s="44">
        <f t="shared" ref="L8:L18" si="1">$X$6/((O8)^$X$7+$X$8)</f>
        <v>1.9888922780914011</v>
      </c>
      <c r="M8" s="54">
        <f t="shared" ref="M7:M18" si="2">$X$6/((J8/AA8)^$X$7+$X$8)</f>
        <v>2.6299002264659341</v>
      </c>
      <c r="N8" s="15"/>
      <c r="O8" s="79">
        <v>30</v>
      </c>
      <c r="P8" s="80">
        <f t="shared" ref="P8:P18" si="3">(J8/AA8)</f>
        <v>13.373425589962965</v>
      </c>
      <c r="Q8" s="64"/>
      <c r="R8" s="18"/>
      <c r="S8" s="18">
        <f>L8*W16</f>
        <v>0.51299757486749975</v>
      </c>
      <c r="T8" s="18" t="s">
        <v>71</v>
      </c>
      <c r="U8" s="15"/>
      <c r="V8" s="18"/>
      <c r="W8" s="35" t="s">
        <v>6</v>
      </c>
      <c r="X8" s="41">
        <v>-1</v>
      </c>
      <c r="Y8" s="15"/>
      <c r="Z8" s="19">
        <v>0.05</v>
      </c>
      <c r="AA8" s="19">
        <v>0.05</v>
      </c>
      <c r="AB8" s="6"/>
      <c r="AC8" s="6"/>
      <c r="AD8" s="8">
        <v>1</v>
      </c>
      <c r="AE8" s="9">
        <v>2</v>
      </c>
      <c r="AF8" s="9">
        <v>3</v>
      </c>
      <c r="AG8" s="9">
        <v>2</v>
      </c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14">
        <f t="shared" si="0"/>
        <v>0</v>
      </c>
      <c r="AU8" s="14">
        <f t="shared" si="0"/>
        <v>0</v>
      </c>
      <c r="AV8" s="14">
        <f t="shared" si="0"/>
        <v>0</v>
      </c>
      <c r="AW8" s="6"/>
      <c r="AX8" s="6"/>
    </row>
    <row r="9" spans="1:50" s="8" customFormat="1">
      <c r="A9" s="21">
        <v>3</v>
      </c>
      <c r="B9" s="37">
        <v>5</v>
      </c>
      <c r="C9" s="38">
        <v>3</v>
      </c>
      <c r="D9" s="38">
        <v>1</v>
      </c>
      <c r="E9" s="37">
        <v>3</v>
      </c>
      <c r="F9" s="38">
        <v>3</v>
      </c>
      <c r="G9" s="39">
        <v>1</v>
      </c>
      <c r="H9" s="50">
        <f>F3n!$F$40/1000</f>
        <v>3.4664559563443502</v>
      </c>
      <c r="I9" s="51">
        <f>F3n!$G$40</f>
        <v>32.658835797557295</v>
      </c>
      <c r="J9" s="50">
        <f>F3n!$F$38/1000</f>
        <v>0.67765967270961314</v>
      </c>
      <c r="K9" s="51">
        <f>F3n!$G$38</f>
        <v>41.406941881712385</v>
      </c>
      <c r="L9" s="44">
        <f t="shared" si="1"/>
        <v>1.9888922780914011</v>
      </c>
      <c r="M9" s="54">
        <f t="shared" si="2"/>
        <v>2.6160759913059786</v>
      </c>
      <c r="N9" s="15"/>
      <c r="O9" s="79">
        <v>30</v>
      </c>
      <c r="P9" s="80">
        <f t="shared" si="3"/>
        <v>13.553193454192263</v>
      </c>
      <c r="Q9" s="64"/>
      <c r="R9" s="18"/>
      <c r="S9" s="18">
        <f>L9*W18</f>
        <v>0.47476788662326069</v>
      </c>
      <c r="T9" s="18" t="s">
        <v>71</v>
      </c>
      <c r="U9" s="15"/>
      <c r="V9" s="18"/>
      <c r="W9" s="41" t="s">
        <v>77</v>
      </c>
      <c r="X9" s="15"/>
      <c r="Y9" s="15"/>
      <c r="Z9" s="19">
        <v>0.05</v>
      </c>
      <c r="AA9" s="19">
        <v>0.05</v>
      </c>
      <c r="AB9" s="6"/>
      <c r="AC9" s="6"/>
      <c r="AD9" s="8">
        <v>3</v>
      </c>
      <c r="AE9" s="9">
        <v>3</v>
      </c>
      <c r="AF9" s="9">
        <v>5</v>
      </c>
      <c r="AG9" s="9">
        <v>3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14">
        <f t="shared" si="0"/>
        <v>0</v>
      </c>
      <c r="AU9" s="14">
        <f t="shared" si="0"/>
        <v>0</v>
      </c>
      <c r="AV9" s="14">
        <f t="shared" si="0"/>
        <v>0</v>
      </c>
      <c r="AW9" s="6"/>
      <c r="AX9" s="6"/>
    </row>
    <row r="10" spans="1:50" s="8" customFormat="1">
      <c r="A10" s="21">
        <v>4</v>
      </c>
      <c r="B10" s="37">
        <v>2</v>
      </c>
      <c r="C10" s="38">
        <v>1</v>
      </c>
      <c r="D10" s="38">
        <v>1</v>
      </c>
      <c r="E10" s="37">
        <v>4</v>
      </c>
      <c r="F10" s="38">
        <v>1</v>
      </c>
      <c r="G10" s="39">
        <v>1</v>
      </c>
      <c r="H10" s="50">
        <f>F1n!$P$37/1000</f>
        <v>0.52147640916298021</v>
      </c>
      <c r="I10" s="51">
        <f>F1n!$Q$37</f>
        <v>41.180615698713929</v>
      </c>
      <c r="J10" s="50">
        <f>F1n!$P$39/1000</f>
        <v>4.6085962479176651E-2</v>
      </c>
      <c r="K10" s="51">
        <f>F1n!$Q$39</f>
        <v>46.751708518554572</v>
      </c>
      <c r="L10" s="44">
        <f t="shared" si="1"/>
        <v>2.9160787097075862</v>
      </c>
      <c r="M10" s="54">
        <f t="shared" si="2"/>
        <v>-85.944202465498932</v>
      </c>
      <c r="N10" s="15"/>
      <c r="O10" s="80">
        <f t="shared" ref="O8:O18" si="4">(H10/AA10)</f>
        <v>10.429528183259604</v>
      </c>
      <c r="P10" s="80">
        <f t="shared" si="3"/>
        <v>0.92171924958353302</v>
      </c>
      <c r="Q10" s="64"/>
      <c r="R10" s="18"/>
      <c r="S10" s="18">
        <f>L10*W15</f>
        <v>0.70773012192794726</v>
      </c>
      <c r="T10" s="18" t="s">
        <v>71</v>
      </c>
      <c r="U10" s="15"/>
      <c r="V10" s="18"/>
      <c r="W10" s="18"/>
      <c r="X10" s="15"/>
      <c r="Y10" s="15"/>
      <c r="Z10" s="19">
        <v>0.05</v>
      </c>
      <c r="AA10" s="19">
        <v>0.05</v>
      </c>
      <c r="AB10" s="6"/>
      <c r="AC10" s="6"/>
      <c r="AD10" s="8">
        <v>4</v>
      </c>
      <c r="AE10" s="9">
        <v>1</v>
      </c>
      <c r="AF10" s="9">
        <v>2</v>
      </c>
      <c r="AG10" s="10">
        <v>1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14">
        <f t="shared" si="0"/>
        <v>0</v>
      </c>
      <c r="AU10" s="14">
        <f t="shared" si="0"/>
        <v>0</v>
      </c>
      <c r="AV10" s="14">
        <f t="shared" si="0"/>
        <v>0</v>
      </c>
      <c r="AW10" s="6"/>
      <c r="AX10" s="6"/>
    </row>
    <row r="11" spans="1:50" s="8" customFormat="1">
      <c r="A11" s="21">
        <v>5</v>
      </c>
      <c r="B11" s="37">
        <v>4</v>
      </c>
      <c r="C11" s="38">
        <v>2</v>
      </c>
      <c r="D11" s="38">
        <v>1</v>
      </c>
      <c r="E11" s="37">
        <v>6</v>
      </c>
      <c r="F11" s="38">
        <v>2</v>
      </c>
      <c r="G11" s="39">
        <v>1</v>
      </c>
      <c r="H11" s="50">
        <f>F2n!$P$39/1000</f>
        <v>0.74240461283226522</v>
      </c>
      <c r="I11" s="51">
        <f>F2n!$Q$39</f>
        <v>41.466578559868104</v>
      </c>
      <c r="J11" s="50">
        <f>F2n!$P$41/1000</f>
        <v>6.2430328558623557E-2</v>
      </c>
      <c r="K11" s="51">
        <f>F2n!$Q$41</f>
        <v>52.283748639939382</v>
      </c>
      <c r="L11" s="44">
        <f t="shared" si="1"/>
        <v>2.5252676113610164</v>
      </c>
      <c r="M11" s="54">
        <f t="shared" si="2"/>
        <v>31.457580412189632</v>
      </c>
      <c r="N11" s="15"/>
      <c r="O11" s="80">
        <f t="shared" si="4"/>
        <v>14.848092256645304</v>
      </c>
      <c r="P11" s="80">
        <f t="shared" si="3"/>
        <v>1.248606571172471</v>
      </c>
      <c r="Q11" s="64"/>
      <c r="R11" s="18"/>
      <c r="S11" s="18">
        <f>L11*W17</f>
        <v>0.6826839893754878</v>
      </c>
      <c r="T11" s="18" t="s">
        <v>71</v>
      </c>
      <c r="U11" s="15"/>
      <c r="V11" s="18"/>
      <c r="W11" s="18"/>
      <c r="X11" s="15"/>
      <c r="Y11" s="15"/>
      <c r="Z11" s="19">
        <v>0.05</v>
      </c>
      <c r="AA11" s="19">
        <v>0.05</v>
      </c>
      <c r="AB11" s="6"/>
      <c r="AC11" s="6"/>
      <c r="AD11" s="8">
        <v>6</v>
      </c>
      <c r="AE11" s="9">
        <v>2</v>
      </c>
      <c r="AF11" s="9">
        <v>4</v>
      </c>
      <c r="AG11" s="10">
        <v>2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14">
        <f t="shared" si="0"/>
        <v>0</v>
      </c>
      <c r="AU11" s="14">
        <f t="shared" si="0"/>
        <v>0</v>
      </c>
      <c r="AV11" s="14">
        <f t="shared" si="0"/>
        <v>0</v>
      </c>
      <c r="AW11" s="6"/>
      <c r="AX11" s="6"/>
    </row>
    <row r="12" spans="1:50" s="8" customFormat="1">
      <c r="A12" s="21">
        <v>6</v>
      </c>
      <c r="B12" s="37">
        <v>6</v>
      </c>
      <c r="C12" s="38">
        <v>3</v>
      </c>
      <c r="D12" s="38">
        <v>1</v>
      </c>
      <c r="E12" s="37">
        <v>2</v>
      </c>
      <c r="F12" s="38">
        <v>3</v>
      </c>
      <c r="G12" s="39">
        <v>1</v>
      </c>
      <c r="H12" s="50">
        <f>F3n!$P$41/1000</f>
        <v>0.53269414997920872</v>
      </c>
      <c r="I12" s="51">
        <f>F3n!$Q$41</f>
        <v>43.732212935850384</v>
      </c>
      <c r="J12" s="50">
        <f>F3n!$P$37/1000</f>
        <v>0.10966623936488049</v>
      </c>
      <c r="K12" s="51">
        <f>F3n!$Q$37</f>
        <v>-130.31783366557789</v>
      </c>
      <c r="L12" s="44">
        <f t="shared" si="1"/>
        <v>2.8892264143455924</v>
      </c>
      <c r="M12" s="54">
        <f t="shared" si="2"/>
        <v>8.8426286193269288</v>
      </c>
      <c r="N12" s="15"/>
      <c r="O12" s="80">
        <f t="shared" si="4"/>
        <v>10.653882999584173</v>
      </c>
      <c r="P12" s="80">
        <f t="shared" si="3"/>
        <v>2.1933247872976094</v>
      </c>
      <c r="Q12" s="64"/>
      <c r="R12" s="18"/>
      <c r="S12" s="18">
        <f>L12*W19</f>
        <v>0.73764311352096501</v>
      </c>
      <c r="T12" s="18" t="s">
        <v>71</v>
      </c>
      <c r="U12" s="15"/>
      <c r="V12" s="18"/>
      <c r="W12" s="18"/>
      <c r="X12" s="15"/>
      <c r="Y12" s="15"/>
      <c r="Z12" s="19">
        <v>0.05</v>
      </c>
      <c r="AA12" s="19">
        <v>0.05</v>
      </c>
      <c r="AB12" s="6"/>
      <c r="AC12" s="6"/>
      <c r="AD12" s="8">
        <v>2</v>
      </c>
      <c r="AE12" s="9">
        <v>3</v>
      </c>
      <c r="AF12" s="9">
        <v>6</v>
      </c>
      <c r="AG12" s="10">
        <v>3</v>
      </c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14">
        <f t="shared" si="0"/>
        <v>0</v>
      </c>
      <c r="AU12" s="14">
        <f t="shared" si="0"/>
        <v>0</v>
      </c>
      <c r="AV12" s="14">
        <f t="shared" si="0"/>
        <v>0</v>
      </c>
      <c r="AW12" s="6"/>
      <c r="AX12" s="6"/>
    </row>
    <row r="13" spans="1:50">
      <c r="A13" s="21">
        <v>7</v>
      </c>
      <c r="B13" s="37">
        <v>1</v>
      </c>
      <c r="C13" s="38">
        <v>1</v>
      </c>
      <c r="D13" s="38">
        <v>2</v>
      </c>
      <c r="E13" s="37">
        <v>5</v>
      </c>
      <c r="F13" s="38">
        <v>1</v>
      </c>
      <c r="G13" s="39">
        <v>2</v>
      </c>
      <c r="H13" s="50">
        <f>F1f!$F$36/1000</f>
        <v>0.66876042107583933</v>
      </c>
      <c r="I13" s="51">
        <f>F1f!$G$36</f>
        <v>42.400694054261933</v>
      </c>
      <c r="J13" s="50">
        <f>F1f!$F$40/1000</f>
        <v>6.1390941445065253E-2</v>
      </c>
      <c r="K13" s="51">
        <f>F1f!$G$40</f>
        <v>-128.08845464030151</v>
      </c>
      <c r="L13" s="44">
        <f t="shared" si="1"/>
        <v>2.6297615120079154</v>
      </c>
      <c r="M13" s="54">
        <f t="shared" si="2"/>
        <v>34.036578650475839</v>
      </c>
      <c r="N13" s="15"/>
      <c r="O13" s="80">
        <f t="shared" si="4"/>
        <v>13.375208421516787</v>
      </c>
      <c r="P13" s="80">
        <f t="shared" si="3"/>
        <v>1.227818828901305</v>
      </c>
      <c r="Q13" s="64"/>
      <c r="R13" s="18"/>
      <c r="S13" s="18">
        <f>L13*W14</f>
        <v>0.71295996696867414</v>
      </c>
      <c r="T13" s="18" t="s">
        <v>71</v>
      </c>
      <c r="U13" s="18"/>
      <c r="V13" s="18"/>
      <c r="W13" s="20" t="s">
        <v>9</v>
      </c>
      <c r="X13" s="15"/>
      <c r="Y13" s="15"/>
      <c r="Z13" s="19">
        <v>0.05</v>
      </c>
      <c r="AA13" s="19">
        <v>0.05</v>
      </c>
      <c r="AD13" s="11">
        <v>5</v>
      </c>
      <c r="AE13" s="12">
        <v>1</v>
      </c>
      <c r="AF13" s="12">
        <v>1</v>
      </c>
      <c r="AG13" s="13">
        <v>1</v>
      </c>
      <c r="AT13" s="14">
        <f t="shared" ref="AT13:AT18" si="5">AO13-AJ13</f>
        <v>0</v>
      </c>
      <c r="AU13" s="14">
        <f t="shared" ref="AU13:AU18" si="6">AP13-AK13</f>
        <v>0</v>
      </c>
      <c r="AV13" s="14">
        <f t="shared" ref="AV13:AV18" si="7">AQ13-AL13</f>
        <v>0</v>
      </c>
    </row>
    <row r="14" spans="1:50">
      <c r="A14" s="21">
        <v>8</v>
      </c>
      <c r="B14" s="37">
        <v>3</v>
      </c>
      <c r="C14" s="38">
        <v>2</v>
      </c>
      <c r="D14" s="38">
        <v>2</v>
      </c>
      <c r="E14" s="37">
        <v>1</v>
      </c>
      <c r="F14" s="38">
        <v>2</v>
      </c>
      <c r="G14" s="39">
        <v>2</v>
      </c>
      <c r="H14" s="50">
        <f>F2f!$F$38/1000</f>
        <v>0.6777364665268647</v>
      </c>
      <c r="I14" s="51">
        <f>F2f!$G$38</f>
        <v>41.406550184913058</v>
      </c>
      <c r="J14" s="50">
        <f>F2f!$F$36/1000</f>
        <v>0.11065564705631416</v>
      </c>
      <c r="K14" s="51">
        <f>F2f!$G$36</f>
        <v>49.877880924365549</v>
      </c>
      <c r="L14" s="44">
        <f t="shared" si="1"/>
        <v>2.6159592795435467</v>
      </c>
      <c r="M14" s="54">
        <f t="shared" si="2"/>
        <v>8.7418660771094601</v>
      </c>
      <c r="N14" s="15"/>
      <c r="O14" s="80">
        <f t="shared" si="4"/>
        <v>13.554729330537294</v>
      </c>
      <c r="P14" s="80">
        <f t="shared" si="3"/>
        <v>2.2131129411262829</v>
      </c>
      <c r="Q14" s="64"/>
      <c r="R14" s="18"/>
      <c r="S14" s="18">
        <f>L14*W16</f>
        <v>0.67473778300641551</v>
      </c>
      <c r="T14" s="18" t="s">
        <v>71</v>
      </c>
      <c r="U14" s="18"/>
      <c r="V14" s="18"/>
      <c r="W14" s="23">
        <v>0.27111202430835796</v>
      </c>
      <c r="X14" s="15"/>
      <c r="Y14" s="15"/>
      <c r="Z14" s="19">
        <v>0.05</v>
      </c>
      <c r="AA14" s="19">
        <v>0.05</v>
      </c>
      <c r="AD14" s="11">
        <v>1</v>
      </c>
      <c r="AE14" s="12">
        <v>2</v>
      </c>
      <c r="AF14" s="12">
        <v>3</v>
      </c>
      <c r="AG14" s="13">
        <v>2</v>
      </c>
      <c r="AT14" s="14">
        <f t="shared" si="5"/>
        <v>0</v>
      </c>
      <c r="AU14" s="14">
        <f t="shared" si="6"/>
        <v>0</v>
      </c>
      <c r="AV14" s="14">
        <f t="shared" si="7"/>
        <v>0</v>
      </c>
    </row>
    <row r="15" spans="1:50">
      <c r="A15" s="21">
        <v>9</v>
      </c>
      <c r="B15" s="37">
        <v>5</v>
      </c>
      <c r="C15" s="38">
        <v>3</v>
      </c>
      <c r="D15" s="38">
        <v>2</v>
      </c>
      <c r="E15" s="37">
        <v>3</v>
      </c>
      <c r="F15" s="38">
        <v>3</v>
      </c>
      <c r="G15" s="39">
        <v>2</v>
      </c>
      <c r="H15" s="50">
        <f>F3f!$F$40/1000</f>
        <v>0.45626245657136161</v>
      </c>
      <c r="I15" s="51">
        <f>F3f!$G$40</f>
        <v>42.58245302749085</v>
      </c>
      <c r="J15" s="50">
        <f>F3f!$F$38/1000</f>
        <v>4.5295890521003558E-2</v>
      </c>
      <c r="K15" s="51">
        <f>F3f!$G$38</f>
        <v>-133.68714906513065</v>
      </c>
      <c r="L15" s="44">
        <f t="shared" si="1"/>
        <v>3.0964394109440434</v>
      </c>
      <c r="M15" s="54">
        <f t="shared" si="2"/>
        <v>-70.915425471522013</v>
      </c>
      <c r="N15" s="15"/>
      <c r="O15" s="80">
        <f t="shared" si="4"/>
        <v>9.1252491314272319</v>
      </c>
      <c r="P15" s="80">
        <f t="shared" si="3"/>
        <v>0.90591781042007113</v>
      </c>
      <c r="Q15" s="64"/>
      <c r="R15" s="18"/>
      <c r="S15" s="18">
        <f>L15*W18</f>
        <v>0.73915013466773516</v>
      </c>
      <c r="T15" s="18" t="s">
        <v>71</v>
      </c>
      <c r="U15" s="18"/>
      <c r="V15" s="18"/>
      <c r="W15" s="23">
        <v>0.24269925210589252</v>
      </c>
      <c r="X15" s="15"/>
      <c r="Y15" s="15"/>
      <c r="Z15" s="19">
        <v>0.05</v>
      </c>
      <c r="AA15" s="19">
        <v>0.05</v>
      </c>
      <c r="AD15" s="11">
        <v>3</v>
      </c>
      <c r="AE15" s="12">
        <v>3</v>
      </c>
      <c r="AF15" s="12">
        <v>5</v>
      </c>
      <c r="AG15" s="13">
        <v>3</v>
      </c>
      <c r="AT15" s="14">
        <f t="shared" si="5"/>
        <v>0</v>
      </c>
      <c r="AU15" s="14">
        <f t="shared" si="6"/>
        <v>0</v>
      </c>
      <c r="AV15" s="14">
        <f t="shared" si="7"/>
        <v>0</v>
      </c>
    </row>
    <row r="16" spans="1:50">
      <c r="A16" s="21">
        <v>10</v>
      </c>
      <c r="B16" s="37">
        <v>2</v>
      </c>
      <c r="C16" s="38">
        <v>1</v>
      </c>
      <c r="D16" s="38">
        <v>2</v>
      </c>
      <c r="E16" s="37">
        <v>4</v>
      </c>
      <c r="F16" s="38">
        <v>1</v>
      </c>
      <c r="G16" s="39">
        <v>2</v>
      </c>
      <c r="H16" s="50">
        <f>F1f!$P$37/1000</f>
        <v>2.9245392642074188</v>
      </c>
      <c r="I16" s="51">
        <f>F1f!$Q$37</f>
        <v>33.115868224248018</v>
      </c>
      <c r="J16" s="50">
        <f>F1f!$P$39/1000</f>
        <v>0.74235126826408959</v>
      </c>
      <c r="K16" s="51">
        <f>F1f!$Q$39</f>
        <v>41.455654581636715</v>
      </c>
      <c r="L16" s="44">
        <f t="shared" si="1"/>
        <v>1.9888922780914011</v>
      </c>
      <c r="M16" s="54">
        <f t="shared" si="2"/>
        <v>2.5253367032244571</v>
      </c>
      <c r="N16" s="15"/>
      <c r="O16" s="79">
        <v>30</v>
      </c>
      <c r="P16" s="80">
        <f t="shared" si="3"/>
        <v>14.847025365281791</v>
      </c>
      <c r="Q16" s="64"/>
      <c r="R16" s="18"/>
      <c r="S16" s="18">
        <f>L16*W15</f>
        <v>0.48270266841196785</v>
      </c>
      <c r="T16" s="18" t="s">
        <v>71</v>
      </c>
      <c r="U16" s="18"/>
      <c r="V16" s="18"/>
      <c r="W16" s="23">
        <v>0.25793130202093556</v>
      </c>
      <c r="X16" s="15"/>
      <c r="Y16" s="15"/>
      <c r="Z16" s="19">
        <v>0.05</v>
      </c>
      <c r="AA16" s="19">
        <v>0.05</v>
      </c>
      <c r="AD16" s="11">
        <v>4</v>
      </c>
      <c r="AE16" s="12">
        <v>1</v>
      </c>
      <c r="AF16" s="12">
        <v>2</v>
      </c>
      <c r="AG16" s="12">
        <v>1</v>
      </c>
      <c r="AT16" s="14">
        <f t="shared" si="5"/>
        <v>0</v>
      </c>
      <c r="AU16" s="14">
        <f t="shared" si="6"/>
        <v>0</v>
      </c>
      <c r="AV16" s="14">
        <f t="shared" si="7"/>
        <v>0</v>
      </c>
    </row>
    <row r="17" spans="1:48">
      <c r="A17" s="21">
        <v>11</v>
      </c>
      <c r="B17" s="37">
        <v>4</v>
      </c>
      <c r="C17" s="38">
        <v>2</v>
      </c>
      <c r="D17" s="38">
        <v>2</v>
      </c>
      <c r="E17" s="37">
        <v>6</v>
      </c>
      <c r="F17" s="38">
        <v>2</v>
      </c>
      <c r="G17" s="39">
        <v>2</v>
      </c>
      <c r="H17" s="50">
        <f>F2f!$P$39/1000</f>
        <v>3.3188149353100496</v>
      </c>
      <c r="I17" s="51">
        <f>F2f!$Q$39</f>
        <v>32.641301735256121</v>
      </c>
      <c r="J17" s="50">
        <f>F2f!$P$41/1000</f>
        <v>0.53263324157618364</v>
      </c>
      <c r="K17" s="51">
        <f>F2f!$Q$41</f>
        <v>43.732517020659891</v>
      </c>
      <c r="L17" s="44">
        <f t="shared" si="1"/>
        <v>1.9888922780914011</v>
      </c>
      <c r="M17" s="54">
        <f t="shared" si="2"/>
        <v>2.8893693894364456</v>
      </c>
      <c r="N17" s="15"/>
      <c r="O17" s="79">
        <v>30</v>
      </c>
      <c r="P17" s="80">
        <f t="shared" si="3"/>
        <v>10.652664831523673</v>
      </c>
      <c r="Q17" s="64"/>
      <c r="R17" s="18"/>
      <c r="S17" s="18">
        <f>L17*W17</f>
        <v>0.53767961412760878</v>
      </c>
      <c r="T17" s="18" t="s">
        <v>71</v>
      </c>
      <c r="U17" s="18"/>
      <c r="V17" s="18"/>
      <c r="W17" s="23">
        <v>0.27034124474734339</v>
      </c>
      <c r="X17" s="15"/>
      <c r="Y17" s="15"/>
      <c r="Z17" s="19">
        <v>0.05</v>
      </c>
      <c r="AA17" s="19">
        <v>0.05</v>
      </c>
      <c r="AD17" s="11">
        <v>6</v>
      </c>
      <c r="AE17" s="12">
        <v>2</v>
      </c>
      <c r="AF17" s="12">
        <v>4</v>
      </c>
      <c r="AG17" s="12">
        <v>2</v>
      </c>
      <c r="AT17" s="14">
        <f t="shared" si="5"/>
        <v>0</v>
      </c>
      <c r="AU17" s="14">
        <f t="shared" si="6"/>
        <v>0</v>
      </c>
      <c r="AV17" s="14">
        <f t="shared" si="7"/>
        <v>0</v>
      </c>
    </row>
    <row r="18" spans="1:48">
      <c r="A18" s="21">
        <v>12</v>
      </c>
      <c r="B18" s="46">
        <v>6</v>
      </c>
      <c r="C18" s="22">
        <v>3</v>
      </c>
      <c r="D18" s="22">
        <v>2</v>
      </c>
      <c r="E18" s="46">
        <v>2</v>
      </c>
      <c r="F18" s="22">
        <v>3</v>
      </c>
      <c r="G18" s="47">
        <v>2</v>
      </c>
      <c r="H18" s="52">
        <f>F3f!$P$41/1000</f>
        <v>5.1748178511680614</v>
      </c>
      <c r="I18" s="53">
        <f>F3f!$Q$41</f>
        <v>31.40830050592993</v>
      </c>
      <c r="J18" s="52">
        <f>F3f!$P$37/1000</f>
        <v>0.52139148014246295</v>
      </c>
      <c r="K18" s="53">
        <f>F3f!$Q$37</f>
        <v>41.195613949366063</v>
      </c>
      <c r="L18" s="44">
        <f t="shared" si="1"/>
        <v>1.9888922780914011</v>
      </c>
      <c r="M18" s="54">
        <f t="shared" si="2"/>
        <v>2.9162860829556068</v>
      </c>
      <c r="N18" s="15"/>
      <c r="O18" s="79">
        <v>30</v>
      </c>
      <c r="P18" s="80">
        <f t="shared" si="3"/>
        <v>10.427829602849258</v>
      </c>
      <c r="Q18" s="64"/>
      <c r="R18" s="18"/>
      <c r="S18" s="22">
        <f>L18*W19</f>
        <v>0.50778045126014859</v>
      </c>
      <c r="T18" s="18" t="s">
        <v>71</v>
      </c>
      <c r="U18" s="18"/>
      <c r="V18" s="18"/>
      <c r="W18" s="23">
        <v>0.23870970381506121</v>
      </c>
      <c r="X18" s="15"/>
      <c r="Y18" s="15"/>
      <c r="Z18" s="19">
        <v>0.05</v>
      </c>
      <c r="AA18" s="19">
        <v>0.05</v>
      </c>
      <c r="AD18" s="11">
        <v>2</v>
      </c>
      <c r="AE18" s="12">
        <v>3</v>
      </c>
      <c r="AF18" s="12">
        <v>6</v>
      </c>
      <c r="AG18" s="12">
        <v>3</v>
      </c>
      <c r="AT18" s="14">
        <f t="shared" si="5"/>
        <v>0</v>
      </c>
      <c r="AU18" s="14">
        <f t="shared" si="6"/>
        <v>0</v>
      </c>
      <c r="AV18" s="14">
        <f t="shared" si="7"/>
        <v>0</v>
      </c>
    </row>
    <row r="19" spans="1:4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40" t="s">
        <v>72</v>
      </c>
      <c r="S19" s="40">
        <f>SUM(S7:S18)/2</f>
        <v>3.6550229582011666</v>
      </c>
      <c r="T19" s="40" t="s">
        <v>71</v>
      </c>
      <c r="U19" s="18"/>
      <c r="V19" s="18"/>
      <c r="W19" s="23">
        <v>0.25530817171628295</v>
      </c>
      <c r="X19" s="15"/>
      <c r="Y19" s="15"/>
      <c r="Z19" s="15"/>
    </row>
    <row r="20" spans="1:48">
      <c r="A20" s="65" t="s">
        <v>73</v>
      </c>
      <c r="B20" s="65"/>
      <c r="C20" s="65"/>
      <c r="D20" s="65"/>
      <c r="E20" s="65"/>
      <c r="F20" s="65"/>
      <c r="G20" s="65"/>
      <c r="H20" s="33"/>
      <c r="I20" s="33"/>
      <c r="J20" s="33"/>
      <c r="K20" s="33"/>
      <c r="L20" s="33"/>
      <c r="M20" s="33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64"/>
      <c r="Y20" s="15"/>
      <c r="Z20" s="15"/>
    </row>
    <row r="21" spans="1:48">
      <c r="B21" s="16">
        <v>1</v>
      </c>
      <c r="C21" s="16">
        <v>2</v>
      </c>
      <c r="D21" s="16">
        <v>3</v>
      </c>
      <c r="E21" s="16">
        <v>4</v>
      </c>
      <c r="F21" s="16">
        <v>5</v>
      </c>
      <c r="G21" s="16">
        <v>6</v>
      </c>
      <c r="H21" s="15"/>
      <c r="I21" s="33" t="s">
        <v>74</v>
      </c>
      <c r="J21" s="33"/>
      <c r="K21" s="33"/>
      <c r="L21" s="33"/>
      <c r="M21" s="33"/>
      <c r="N21" s="15"/>
      <c r="O21" s="33" t="s">
        <v>75</v>
      </c>
      <c r="P21" s="33"/>
      <c r="Q21" s="15"/>
      <c r="R21" s="15"/>
      <c r="S21" s="15"/>
      <c r="T21" s="15"/>
      <c r="U21" s="15" t="s">
        <v>79</v>
      </c>
      <c r="V21" s="15"/>
      <c r="W21" s="15" t="s">
        <v>78</v>
      </c>
      <c r="X21" s="64"/>
      <c r="Z21" s="15"/>
    </row>
    <row r="22" spans="1:48">
      <c r="A22" s="16">
        <v>1</v>
      </c>
      <c r="B22" s="24">
        <f>-L7</f>
        <v>-1.9888922780914011</v>
      </c>
      <c r="C22" s="25">
        <v>0</v>
      </c>
      <c r="D22" s="25">
        <v>0</v>
      </c>
      <c r="E22" s="25">
        <v>0</v>
      </c>
      <c r="F22" s="25">
        <f>M7</f>
        <v>3.0967011225967997</v>
      </c>
      <c r="G22" s="26">
        <v>0</v>
      </c>
      <c r="H22" s="15"/>
      <c r="I22" s="34" t="str">
        <f>IF(AA23&gt;0,"-B (negative Beta","0k")</f>
        <v>0k</v>
      </c>
      <c r="J22" s="33"/>
      <c r="K22" s="33"/>
      <c r="L22" s="33"/>
      <c r="M22" s="33"/>
      <c r="N22" s="33"/>
      <c r="O22" s="33" t="str">
        <f t="shared" ref="O22:O33" si="8">IF(AC22&gt;45,"Wrong direction","Rigth direction")</f>
        <v>Rigth direction</v>
      </c>
      <c r="P22" s="33"/>
      <c r="Q22" s="15"/>
      <c r="R22" s="15"/>
      <c r="S22" s="15"/>
      <c r="T22" s="15"/>
      <c r="U22" s="36">
        <f t="array" ref="U22:U33">MMULT(B22:G33,W14:W19)</f>
        <v>0.19999999613422814</v>
      </c>
      <c r="V22" s="15" t="s">
        <v>8</v>
      </c>
      <c r="W22" s="15">
        <v>0.2</v>
      </c>
      <c r="X22" s="64"/>
      <c r="AC22" s="15">
        <f t="shared" ref="AC22:AC33" si="9">ABS(I7-K7)</f>
        <v>11.184115371228206</v>
      </c>
    </row>
    <row r="23" spans="1:48">
      <c r="A23" s="16">
        <v>2</v>
      </c>
      <c r="B23" s="27">
        <f>M8</f>
        <v>2.6299002264659341</v>
      </c>
      <c r="C23" s="28">
        <v>0</v>
      </c>
      <c r="D23" s="28">
        <f>-L8</f>
        <v>-1.9888922780914011</v>
      </c>
      <c r="E23" s="28">
        <v>0</v>
      </c>
      <c r="F23" s="28">
        <v>0</v>
      </c>
      <c r="G23" s="29">
        <v>0</v>
      </c>
      <c r="H23" s="15"/>
      <c r="I23" s="34" t="str">
        <f t="shared" ref="I23:I33" si="10">IF(AA24&gt;0,"-B (negative Beta","0k")</f>
        <v>0k</v>
      </c>
      <c r="J23" s="33"/>
      <c r="K23" s="33"/>
      <c r="L23" s="33"/>
      <c r="M23" s="33"/>
      <c r="N23" s="33"/>
      <c r="O23" s="33" t="str">
        <f t="shared" si="8"/>
        <v>Rigth direction</v>
      </c>
      <c r="P23" s="33"/>
      <c r="Q23" s="15"/>
      <c r="R23" s="15"/>
      <c r="S23" s="15"/>
      <c r="T23" s="15"/>
      <c r="U23" s="36">
        <v>0.19999999925868872</v>
      </c>
      <c r="V23" s="15" t="s">
        <v>8</v>
      </c>
      <c r="W23" s="15">
        <v>0.2</v>
      </c>
      <c r="X23" s="64"/>
      <c r="AA23" s="15">
        <f>B22*F22</f>
        <v>-6.1590049502897486</v>
      </c>
      <c r="AC23" s="15">
        <f t="shared" si="9"/>
        <v>9.2824661711280996</v>
      </c>
    </row>
    <row r="24" spans="1:48">
      <c r="A24" s="16">
        <v>3</v>
      </c>
      <c r="B24" s="27">
        <v>0</v>
      </c>
      <c r="C24" s="28">
        <v>0</v>
      </c>
      <c r="D24" s="28">
        <f>M9</f>
        <v>2.6160759913059786</v>
      </c>
      <c r="E24" s="28">
        <v>0</v>
      </c>
      <c r="F24" s="28">
        <f>-L9</f>
        <v>-1.9888922780914011</v>
      </c>
      <c r="G24" s="29">
        <v>0</v>
      </c>
      <c r="H24" s="15"/>
      <c r="I24" s="34" t="str">
        <f t="shared" si="10"/>
        <v>0k</v>
      </c>
      <c r="J24" s="33"/>
      <c r="K24" s="33"/>
      <c r="L24" s="33"/>
      <c r="M24" s="33"/>
      <c r="N24" s="33"/>
      <c r="O24" s="33" t="str">
        <f t="shared" si="8"/>
        <v>Rigth direction</v>
      </c>
      <c r="P24" s="33"/>
      <c r="Q24" s="15"/>
      <c r="R24" s="15"/>
      <c r="S24" s="15"/>
      <c r="T24" s="15"/>
      <c r="U24" s="36">
        <v>0.2</v>
      </c>
      <c r="V24" s="15" t="s">
        <v>8</v>
      </c>
      <c r="W24" s="15">
        <v>0.2</v>
      </c>
      <c r="X24" s="64"/>
      <c r="AA24" s="15">
        <f>B23*D23</f>
        <v>-5.2305882525689231</v>
      </c>
      <c r="AC24" s="15">
        <f t="shared" si="9"/>
        <v>8.7481060841550899</v>
      </c>
    </row>
    <row r="25" spans="1:48" s="74" customFormat="1">
      <c r="A25" s="70">
        <v>4</v>
      </c>
      <c r="B25" s="71">
        <v>0</v>
      </c>
      <c r="C25" s="72">
        <f>-L10</f>
        <v>-2.9160787097075862</v>
      </c>
      <c r="D25" s="72">
        <v>0</v>
      </c>
      <c r="E25" s="72">
        <f>M10</f>
        <v>-85.944202465498932</v>
      </c>
      <c r="F25" s="72">
        <v>0</v>
      </c>
      <c r="G25" s="73">
        <v>0</v>
      </c>
      <c r="I25" s="75" t="str">
        <f t="shared" si="10"/>
        <v>-B (negative Beta</v>
      </c>
      <c r="J25" s="76"/>
      <c r="K25" s="76"/>
      <c r="L25" s="76"/>
      <c r="M25" s="76"/>
      <c r="N25" s="76"/>
      <c r="O25" s="76" t="str">
        <f t="shared" si="8"/>
        <v>Rigth direction</v>
      </c>
      <c r="P25" s="76"/>
      <c r="U25" s="77">
        <v>-23.941992795268629</v>
      </c>
      <c r="V25" s="74" t="s">
        <v>8</v>
      </c>
      <c r="W25" s="74">
        <v>0.2</v>
      </c>
      <c r="AA25" s="74">
        <f>D24*F24</f>
        <v>-5.2030933380087685</v>
      </c>
      <c r="AC25" s="74">
        <f t="shared" si="9"/>
        <v>5.5710928198406435</v>
      </c>
    </row>
    <row r="26" spans="1:48" s="60" customFormat="1">
      <c r="A26" s="56">
        <v>5</v>
      </c>
      <c r="B26" s="57">
        <v>0</v>
      </c>
      <c r="C26" s="58">
        <v>0</v>
      </c>
      <c r="D26" s="58">
        <v>0</v>
      </c>
      <c r="E26" s="58">
        <f>-L11</f>
        <v>-2.5252676113610164</v>
      </c>
      <c r="F26" s="58">
        <v>0</v>
      </c>
      <c r="G26" s="59">
        <f>M11</f>
        <v>31.457580412189632</v>
      </c>
      <c r="I26" s="61" t="str">
        <f t="shared" si="10"/>
        <v>0k</v>
      </c>
      <c r="J26" s="62"/>
      <c r="K26" s="62"/>
      <c r="L26" s="62"/>
      <c r="M26" s="62"/>
      <c r="N26" s="62"/>
      <c r="O26" s="62" t="str">
        <f t="shared" si="8"/>
        <v>Rigth direction</v>
      </c>
      <c r="P26" s="62"/>
      <c r="U26" s="63">
        <v>7.3486933522786009</v>
      </c>
      <c r="V26" s="60" t="s">
        <v>8</v>
      </c>
      <c r="W26" s="60">
        <v>0.2</v>
      </c>
      <c r="AA26" s="60">
        <f>C25*E25</f>
        <v>250.62005903243968</v>
      </c>
      <c r="AC26" s="60">
        <f t="shared" si="9"/>
        <v>10.817170080071278</v>
      </c>
    </row>
    <row r="27" spans="1:48" s="74" customFormat="1">
      <c r="A27" s="70">
        <v>6</v>
      </c>
      <c r="B27" s="71">
        <v>0</v>
      </c>
      <c r="C27" s="72">
        <f>M12</f>
        <v>8.8426286193269288</v>
      </c>
      <c r="D27" s="72">
        <v>0</v>
      </c>
      <c r="E27" s="72">
        <v>0</v>
      </c>
      <c r="F27" s="72">
        <v>0</v>
      </c>
      <c r="G27" s="73">
        <f>-L12</f>
        <v>-2.8892264143455924</v>
      </c>
      <c r="I27" s="75" t="str">
        <f t="shared" si="10"/>
        <v>0k</v>
      </c>
      <c r="J27" s="76"/>
      <c r="K27" s="76"/>
      <c r="L27" s="76"/>
      <c r="M27" s="76"/>
      <c r="N27" s="76"/>
      <c r="O27" s="76" t="str">
        <f t="shared" si="8"/>
        <v>Wrong direction</v>
      </c>
      <c r="P27" s="76"/>
      <c r="U27" s="77">
        <v>1.4084562390398419</v>
      </c>
      <c r="V27" s="74" t="s">
        <v>8</v>
      </c>
      <c r="W27" s="74">
        <v>0.2</v>
      </c>
      <c r="AA27" s="74">
        <f>E26*G26</f>
        <v>-79.438808946687203</v>
      </c>
      <c r="AC27" s="74">
        <f t="shared" si="9"/>
        <v>174.05004660142828</v>
      </c>
    </row>
    <row r="28" spans="1:48" s="74" customFormat="1">
      <c r="A28" s="70">
        <v>7</v>
      </c>
      <c r="B28" s="71">
        <f>-L13</f>
        <v>-2.6297615120079154</v>
      </c>
      <c r="C28" s="72">
        <v>0</v>
      </c>
      <c r="D28" s="72">
        <v>0</v>
      </c>
      <c r="E28" s="72">
        <v>0</v>
      </c>
      <c r="F28" s="72">
        <f>M13</f>
        <v>34.036578650475839</v>
      </c>
      <c r="G28" s="73">
        <v>0</v>
      </c>
      <c r="I28" s="75" t="str">
        <f t="shared" si="10"/>
        <v>0k</v>
      </c>
      <c r="J28" s="76"/>
      <c r="K28" s="76"/>
      <c r="L28" s="76"/>
      <c r="M28" s="76"/>
      <c r="N28" s="76"/>
      <c r="O28" s="76" t="str">
        <f t="shared" si="8"/>
        <v>Wrong direction</v>
      </c>
      <c r="P28" s="76"/>
      <c r="U28" s="77">
        <v>7.4119016415644499</v>
      </c>
      <c r="V28" s="74" t="s">
        <v>8</v>
      </c>
      <c r="W28" s="74">
        <v>0.2</v>
      </c>
      <c r="AA28" s="74">
        <f>C27*G27</f>
        <v>-25.548356179207659</v>
      </c>
      <c r="AC28" s="74">
        <f t="shared" si="9"/>
        <v>170.48914869456343</v>
      </c>
    </row>
    <row r="29" spans="1:48" s="60" customFormat="1">
      <c r="A29" s="56">
        <v>8</v>
      </c>
      <c r="B29" s="57">
        <f>M14</f>
        <v>8.7418660771094601</v>
      </c>
      <c r="C29" s="58">
        <v>0</v>
      </c>
      <c r="D29" s="58">
        <f>-L14</f>
        <v>-2.6159592795435467</v>
      </c>
      <c r="E29" s="58">
        <v>0</v>
      </c>
      <c r="F29" s="58">
        <v>0</v>
      </c>
      <c r="G29" s="59">
        <v>0</v>
      </c>
      <c r="I29" s="61" t="str">
        <f t="shared" si="10"/>
        <v>0k</v>
      </c>
      <c r="J29" s="62"/>
      <c r="K29" s="62"/>
      <c r="L29" s="62"/>
      <c r="M29" s="62"/>
      <c r="N29" s="62"/>
      <c r="O29" s="62" t="str">
        <f t="shared" si="8"/>
        <v>Rigth direction</v>
      </c>
      <c r="P29" s="62"/>
      <c r="U29" s="63">
        <v>1.6952872253912941</v>
      </c>
      <c r="V29" s="60" t="s">
        <v>8</v>
      </c>
      <c r="W29" s="60">
        <v>0.2</v>
      </c>
      <c r="AA29" s="60">
        <f>B28*F28</f>
        <v>-89.508084535451673</v>
      </c>
      <c r="AC29" s="60">
        <f t="shared" si="9"/>
        <v>8.4713307394524904</v>
      </c>
    </row>
    <row r="30" spans="1:48" s="74" customFormat="1">
      <c r="A30" s="70">
        <v>9</v>
      </c>
      <c r="B30" s="71">
        <v>0</v>
      </c>
      <c r="C30" s="72">
        <v>0</v>
      </c>
      <c r="D30" s="72">
        <f>M15</f>
        <v>-70.915425471522013</v>
      </c>
      <c r="E30" s="72">
        <v>0</v>
      </c>
      <c r="F30" s="72">
        <f>-L15</f>
        <v>-3.0964394109440434</v>
      </c>
      <c r="G30" s="73">
        <v>0</v>
      </c>
      <c r="I30" s="75" t="str">
        <f t="shared" si="10"/>
        <v>-B (negative Beta</v>
      </c>
      <c r="J30" s="76"/>
      <c r="K30" s="76"/>
      <c r="L30" s="76"/>
      <c r="M30" s="76"/>
      <c r="N30" s="76"/>
      <c r="O30" s="76" t="str">
        <f t="shared" si="8"/>
        <v>Wrong direction</v>
      </c>
      <c r="P30" s="76"/>
      <c r="U30" s="77">
        <v>-19.030458159906026</v>
      </c>
      <c r="V30" s="74" t="s">
        <v>8</v>
      </c>
      <c r="W30" s="74">
        <v>0.2</v>
      </c>
      <c r="AA30" s="74">
        <f>B29*D29</f>
        <v>-22.868365684941434</v>
      </c>
      <c r="AC30" s="74">
        <f t="shared" si="9"/>
        <v>176.26960209262151</v>
      </c>
    </row>
    <row r="31" spans="1:48">
      <c r="A31" s="16">
        <v>10</v>
      </c>
      <c r="B31" s="27">
        <v>0</v>
      </c>
      <c r="C31" s="28">
        <f>-L16</f>
        <v>-1.9888922780914011</v>
      </c>
      <c r="D31" s="28">
        <v>0</v>
      </c>
      <c r="E31" s="28">
        <f>M16</f>
        <v>2.5253367032244571</v>
      </c>
      <c r="F31" s="28">
        <v>0</v>
      </c>
      <c r="G31" s="29">
        <v>0</v>
      </c>
      <c r="H31" s="15"/>
      <c r="I31" s="34" t="str">
        <f t="shared" si="10"/>
        <v>0k</v>
      </c>
      <c r="J31" s="33"/>
      <c r="K31" s="33"/>
      <c r="L31" s="33"/>
      <c r="M31" s="33"/>
      <c r="N31" s="33"/>
      <c r="O31" s="33" t="str">
        <f t="shared" si="8"/>
        <v>Rigth direction</v>
      </c>
      <c r="P31" s="33"/>
      <c r="Q31" s="15"/>
      <c r="R31" s="15"/>
      <c r="S31" s="15"/>
      <c r="T31" s="15"/>
      <c r="U31" s="36">
        <v>0.19999999934388435</v>
      </c>
      <c r="V31" s="15" t="s">
        <v>8</v>
      </c>
      <c r="W31" s="15">
        <v>0.2</v>
      </c>
      <c r="X31" s="15"/>
      <c r="Y31" s="15"/>
      <c r="AA31" s="15">
        <f>D30*F30</f>
        <v>219.58531827388583</v>
      </c>
      <c r="AC31" s="15">
        <f t="shared" si="9"/>
        <v>8.3397863573886966</v>
      </c>
    </row>
    <row r="32" spans="1:48">
      <c r="A32" s="16">
        <v>11</v>
      </c>
      <c r="B32" s="27">
        <v>0</v>
      </c>
      <c r="C32" s="28">
        <v>0</v>
      </c>
      <c r="D32" s="28">
        <v>0</v>
      </c>
      <c r="E32" s="28">
        <f>-L17</f>
        <v>-1.9888922780914011</v>
      </c>
      <c r="F32" s="28">
        <v>0</v>
      </c>
      <c r="G32" s="29">
        <f>M17</f>
        <v>2.8893693894364456</v>
      </c>
      <c r="H32" s="15"/>
      <c r="I32" s="34" t="str">
        <f t="shared" si="10"/>
        <v>0k</v>
      </c>
      <c r="J32" s="33"/>
      <c r="K32" s="33"/>
      <c r="L32" s="33"/>
      <c r="M32" s="33"/>
      <c r="N32" s="33"/>
      <c r="O32" s="33" t="str">
        <f t="shared" si="8"/>
        <v>Rigth direction</v>
      </c>
      <c r="P32" s="33"/>
      <c r="Q32" s="15"/>
      <c r="R32" s="15"/>
      <c r="S32" s="15"/>
      <c r="T32" s="15"/>
      <c r="U32" s="36">
        <v>0.20000000210240287</v>
      </c>
      <c r="V32" s="15" t="s">
        <v>8</v>
      </c>
      <c r="W32" s="15">
        <v>0.2</v>
      </c>
      <c r="X32" s="15"/>
      <c r="Y32" s="15"/>
      <c r="AA32" s="15">
        <f>C31*E31</f>
        <v>-5.022622668623919</v>
      </c>
      <c r="AC32" s="15">
        <f t="shared" si="9"/>
        <v>11.09121528540377</v>
      </c>
    </row>
    <row r="33" spans="1:29">
      <c r="A33" s="16">
        <v>12</v>
      </c>
      <c r="B33" s="30">
        <v>0</v>
      </c>
      <c r="C33" s="31">
        <f>M18</f>
        <v>2.9162860829556068</v>
      </c>
      <c r="D33" s="31">
        <v>0</v>
      </c>
      <c r="E33" s="31">
        <v>0</v>
      </c>
      <c r="F33" s="31">
        <v>0</v>
      </c>
      <c r="G33" s="32">
        <f>-L18</f>
        <v>-1.9888922780914011</v>
      </c>
      <c r="H33" s="15"/>
      <c r="I33" s="34" t="str">
        <f t="shared" si="10"/>
        <v>0k</v>
      </c>
      <c r="J33" s="33"/>
      <c r="K33" s="33"/>
      <c r="L33" s="33"/>
      <c r="M33" s="33"/>
      <c r="N33" s="33"/>
      <c r="O33" s="33" t="str">
        <f t="shared" si="8"/>
        <v>Rigth direction</v>
      </c>
      <c r="P33" s="33"/>
      <c r="Q33" s="15"/>
      <c r="R33" s="15"/>
      <c r="S33" s="15"/>
      <c r="T33" s="15"/>
      <c r="U33" s="36">
        <v>0.19999999999999996</v>
      </c>
      <c r="V33" s="15" t="s">
        <v>8</v>
      </c>
      <c r="W33" s="15">
        <v>0.2</v>
      </c>
      <c r="X33" s="15"/>
      <c r="Y33" s="15"/>
      <c r="AA33" s="15">
        <f>E32*G32</f>
        <v>-5.7466444672038133</v>
      </c>
      <c r="AC33" s="15">
        <f t="shared" si="9"/>
        <v>9.7873134434361333</v>
      </c>
    </row>
    <row r="34" spans="1:29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V34" s="15"/>
      <c r="W34" s="15"/>
      <c r="X34" s="15"/>
      <c r="Y34" s="15"/>
      <c r="Z34" s="15"/>
      <c r="AA34" s="15">
        <f>C33*G33</f>
        <v>-5.8001788710958255</v>
      </c>
    </row>
  </sheetData>
  <mergeCells count="7">
    <mergeCell ref="A20:G20"/>
    <mergeCell ref="AF6:AG6"/>
    <mergeCell ref="B5:D5"/>
    <mergeCell ref="E5:G5"/>
    <mergeCell ref="H5:I5"/>
    <mergeCell ref="J5:K5"/>
    <mergeCell ref="AD6:A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3"/>
  <sheetViews>
    <sheetView workbookViewId="0">
      <selection activeCell="I16" sqref="I16"/>
    </sheetView>
  </sheetViews>
  <sheetFormatPr baseColWidth="10" defaultRowHeight="15"/>
  <cols>
    <col min="1" max="1" width="23.42578125" bestFit="1" customWidth="1"/>
    <col min="2" max="2" width="8" customWidth="1"/>
    <col min="3" max="3" width="7.85546875" customWidth="1"/>
    <col min="4" max="4" width="8" bestFit="1" customWidth="1"/>
    <col min="5" max="5" width="7.85546875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customWidth="1"/>
    <col min="11" max="11" width="10.7109375" bestFit="1" customWidth="1"/>
    <col min="12" max="12" width="8" customWidth="1"/>
    <col min="13" max="13" width="7.85546875" bestFit="1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customWidth="1"/>
    <col min="19" max="19" width="7.85546875" bestFit="1" customWidth="1"/>
    <col min="20" max="20" width="8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206.92400000000001</v>
      </c>
      <c r="C2">
        <v>-145.74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206.92400000000001</v>
      </c>
      <c r="K2">
        <v>-145.74</v>
      </c>
      <c r="L2">
        <v>206.92400000000001</v>
      </c>
      <c r="M2">
        <v>34.26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206.92400000000001</v>
      </c>
      <c r="U2">
        <v>34.26</v>
      </c>
    </row>
    <row r="3" spans="1:21">
      <c r="A3" t="s">
        <v>33</v>
      </c>
      <c r="B3">
        <v>265.20299999999997</v>
      </c>
      <c r="C3">
        <v>-147.69999999999999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265.20299999999997</v>
      </c>
      <c r="K3">
        <v>-147.69999999999999</v>
      </c>
      <c r="L3">
        <v>265.20299999999997</v>
      </c>
      <c r="M3">
        <v>32.299999999999997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265.20299999999997</v>
      </c>
      <c r="U3">
        <v>32.299999999999997</v>
      </c>
    </row>
    <row r="4" spans="1:21">
      <c r="A4" t="s">
        <v>34</v>
      </c>
      <c r="B4">
        <v>4192.95</v>
      </c>
      <c r="C4">
        <v>-150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4192.95</v>
      </c>
      <c r="K4">
        <v>-150</v>
      </c>
      <c r="L4">
        <v>4192.95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4192.95</v>
      </c>
      <c r="U4">
        <v>30</v>
      </c>
    </row>
    <row r="5" spans="1:21">
      <c r="A5" t="s">
        <v>35</v>
      </c>
      <c r="B5">
        <v>83.150800000000004</v>
      </c>
      <c r="C5">
        <v>27.12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83.150800000000004</v>
      </c>
      <c r="K5">
        <v>27.12</v>
      </c>
      <c r="L5">
        <v>83.150800000000004</v>
      </c>
      <c r="M5">
        <v>-152.88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83.150800000000004</v>
      </c>
      <c r="U5">
        <v>-152.88</v>
      </c>
    </row>
    <row r="6" spans="1:21">
      <c r="A6" t="s">
        <v>36</v>
      </c>
      <c r="B6">
        <v>106.90300000000001</v>
      </c>
      <c r="C6">
        <v>35.47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106.90300000000001</v>
      </c>
      <c r="K6">
        <v>35.47</v>
      </c>
      <c r="L6">
        <v>106.90300000000001</v>
      </c>
      <c r="M6">
        <v>-144.53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106.90300000000001</v>
      </c>
      <c r="U6">
        <v>-144.53</v>
      </c>
    </row>
    <row r="7" spans="1:21">
      <c r="A7" t="s">
        <v>37</v>
      </c>
      <c r="B7">
        <v>664.27200000000005</v>
      </c>
      <c r="C7">
        <v>-141.83000000000001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664.27200000000005</v>
      </c>
      <c r="K7">
        <v>-141.83000000000001</v>
      </c>
      <c r="L7">
        <v>664.27200000000005</v>
      </c>
      <c r="M7">
        <v>38.17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664.27200000000005</v>
      </c>
      <c r="U7">
        <v>38.17</v>
      </c>
    </row>
    <row r="8" spans="1:21">
      <c r="A8" t="s">
        <v>38</v>
      </c>
      <c r="B8">
        <v>115.59</v>
      </c>
      <c r="C8">
        <v>29.94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115.59</v>
      </c>
      <c r="K8">
        <v>29.94</v>
      </c>
      <c r="L8">
        <v>115.59</v>
      </c>
      <c r="M8">
        <v>-150.06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115.59</v>
      </c>
      <c r="U8">
        <v>-150.06</v>
      </c>
    </row>
    <row r="9" spans="1:21">
      <c r="A9" t="s">
        <v>39</v>
      </c>
      <c r="B9">
        <v>151.16499999999999</v>
      </c>
      <c r="C9">
        <v>37.94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151.16499999999999</v>
      </c>
      <c r="K9">
        <v>37.94</v>
      </c>
      <c r="L9">
        <v>151.16499999999999</v>
      </c>
      <c r="M9">
        <v>-142.06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151.16499999999999</v>
      </c>
      <c r="U9">
        <v>-142.06</v>
      </c>
    </row>
    <row r="10" spans="1:21">
      <c r="A10" t="s">
        <v>40</v>
      </c>
      <c r="B10">
        <v>766.36500000000001</v>
      </c>
      <c r="C10">
        <v>-139.97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766.36500000000001</v>
      </c>
      <c r="K10">
        <v>-139.97</v>
      </c>
      <c r="L10">
        <v>766.36500000000001</v>
      </c>
      <c r="M10">
        <v>40.03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766.36500000000001</v>
      </c>
      <c r="U10">
        <v>40.03</v>
      </c>
    </row>
    <row r="11" spans="1:21">
      <c r="A11" t="s">
        <v>41</v>
      </c>
      <c r="B11">
        <v>104.212</v>
      </c>
      <c r="C11">
        <v>32.49</v>
      </c>
      <c r="D11">
        <v>134.38</v>
      </c>
      <c r="E11">
        <v>30.51</v>
      </c>
      <c r="F11">
        <v>4869.7700000000004</v>
      </c>
      <c r="G11">
        <v>31.4</v>
      </c>
      <c r="H11">
        <v>3522.12</v>
      </c>
      <c r="I11">
        <v>-164.52</v>
      </c>
      <c r="J11">
        <v>1974</v>
      </c>
      <c r="K11">
        <v>60.71</v>
      </c>
      <c r="L11">
        <v>104.212</v>
      </c>
      <c r="M11">
        <v>-147.51</v>
      </c>
      <c r="N11">
        <v>134.38</v>
      </c>
      <c r="O11">
        <v>-149.49</v>
      </c>
      <c r="P11">
        <v>4869.7700000000004</v>
      </c>
      <c r="Q11">
        <v>-148.6</v>
      </c>
      <c r="R11">
        <v>3522.12</v>
      </c>
      <c r="S11">
        <v>15.48</v>
      </c>
      <c r="T11">
        <v>1974</v>
      </c>
      <c r="U11">
        <v>-119.29</v>
      </c>
    </row>
    <row r="12" spans="1:21">
      <c r="A12" t="s">
        <v>42</v>
      </c>
      <c r="B12">
        <v>104.212</v>
      </c>
      <c r="C12">
        <v>32.49</v>
      </c>
      <c r="D12">
        <v>134.38</v>
      </c>
      <c r="E12">
        <v>30.51</v>
      </c>
      <c r="F12">
        <v>755.06600000000003</v>
      </c>
      <c r="G12">
        <v>-141.91</v>
      </c>
      <c r="H12">
        <v>191.89099999999999</v>
      </c>
      <c r="I12">
        <v>55.92</v>
      </c>
      <c r="J12">
        <v>336.88499999999999</v>
      </c>
      <c r="K12">
        <v>-147.16</v>
      </c>
      <c r="L12">
        <v>101.56100000000001</v>
      </c>
      <c r="M12">
        <v>-151.12</v>
      </c>
      <c r="N12">
        <v>131.72399999999999</v>
      </c>
      <c r="O12">
        <v>-146.56</v>
      </c>
      <c r="P12">
        <v>752.26099999999997</v>
      </c>
      <c r="Q12">
        <v>38.18</v>
      </c>
      <c r="R12">
        <v>191.95699999999999</v>
      </c>
      <c r="S12">
        <v>-124.13</v>
      </c>
      <c r="T12">
        <v>339.3</v>
      </c>
      <c r="U12">
        <v>32.94</v>
      </c>
    </row>
    <row r="13" spans="1:21">
      <c r="A13" t="s">
        <v>43</v>
      </c>
      <c r="B13">
        <v>18.624700000000001</v>
      </c>
      <c r="C13">
        <v>36.76</v>
      </c>
      <c r="D13">
        <v>25.173300000000001</v>
      </c>
      <c r="E13">
        <v>24.8</v>
      </c>
      <c r="F13">
        <v>87.988500000000002</v>
      </c>
      <c r="G13">
        <v>-141.74</v>
      </c>
      <c r="H13">
        <v>19.255099999999999</v>
      </c>
      <c r="I13">
        <v>55.81</v>
      </c>
      <c r="J13">
        <v>26.534300000000002</v>
      </c>
      <c r="K13">
        <v>-140.57</v>
      </c>
      <c r="L13">
        <v>18.624700000000001</v>
      </c>
      <c r="M13">
        <v>-143.24</v>
      </c>
      <c r="N13">
        <v>25.173200000000001</v>
      </c>
      <c r="O13">
        <v>-155.19999999999999</v>
      </c>
      <c r="P13">
        <v>87.988399999999999</v>
      </c>
      <c r="Q13">
        <v>38.26</v>
      </c>
      <c r="R13">
        <v>19.255099999999999</v>
      </c>
      <c r="S13">
        <v>-124.19</v>
      </c>
      <c r="T13">
        <v>26.534400000000002</v>
      </c>
      <c r="U13">
        <v>39.43</v>
      </c>
    </row>
    <row r="14" spans="1:21">
      <c r="A14" t="s">
        <v>44</v>
      </c>
      <c r="B14">
        <v>18.624700000000001</v>
      </c>
      <c r="C14">
        <v>36.76</v>
      </c>
      <c r="D14">
        <v>25.173200000000001</v>
      </c>
      <c r="E14">
        <v>24.8</v>
      </c>
      <c r="F14">
        <v>87.988399999999999</v>
      </c>
      <c r="G14">
        <v>-141.74</v>
      </c>
      <c r="H14">
        <v>17.969100000000001</v>
      </c>
      <c r="I14">
        <v>60.77</v>
      </c>
      <c r="J14">
        <v>28.292400000000001</v>
      </c>
      <c r="K14">
        <v>-142.81</v>
      </c>
      <c r="L14">
        <v>16.688500000000001</v>
      </c>
      <c r="M14">
        <v>-160.6</v>
      </c>
      <c r="N14">
        <v>22.828399999999998</v>
      </c>
      <c r="O14">
        <v>-141.85</v>
      </c>
      <c r="P14">
        <v>84.212699999999998</v>
      </c>
      <c r="Q14">
        <v>39.19</v>
      </c>
      <c r="R14">
        <v>17.784099999999999</v>
      </c>
      <c r="S14">
        <v>-119.15</v>
      </c>
      <c r="T14">
        <v>29.1615</v>
      </c>
      <c r="U14">
        <v>38.22</v>
      </c>
    </row>
    <row r="15" spans="1:21">
      <c r="A15" t="s">
        <v>45</v>
      </c>
      <c r="B15">
        <v>99.230699999999999</v>
      </c>
      <c r="C15">
        <v>-148.29</v>
      </c>
      <c r="D15">
        <v>128.33699999999999</v>
      </c>
      <c r="E15">
        <v>-142.1</v>
      </c>
      <c r="F15">
        <v>682.16200000000003</v>
      </c>
      <c r="G15">
        <v>40.130000000000003</v>
      </c>
      <c r="H15">
        <v>180.35</v>
      </c>
      <c r="I15">
        <v>-123.62</v>
      </c>
      <c r="J15">
        <v>284.298</v>
      </c>
      <c r="K15">
        <v>33.89</v>
      </c>
      <c r="L15">
        <v>99.230699999999999</v>
      </c>
      <c r="M15">
        <v>31.71</v>
      </c>
      <c r="N15">
        <v>128.33699999999999</v>
      </c>
      <c r="O15">
        <v>37.9</v>
      </c>
      <c r="P15">
        <v>682.16200000000003</v>
      </c>
      <c r="Q15">
        <v>-139.87</v>
      </c>
      <c r="R15">
        <v>180.35</v>
      </c>
      <c r="S15">
        <v>56.38</v>
      </c>
      <c r="T15">
        <v>284.298</v>
      </c>
      <c r="U15">
        <v>-146.11000000000001</v>
      </c>
    </row>
    <row r="16" spans="1:21">
      <c r="A16" t="s">
        <v>46</v>
      </c>
      <c r="B16">
        <v>99.230699999999999</v>
      </c>
      <c r="C16">
        <v>-148.29</v>
      </c>
      <c r="D16">
        <v>128.33699999999999</v>
      </c>
      <c r="E16">
        <v>-142.1</v>
      </c>
      <c r="F16">
        <v>682.16200000000003</v>
      </c>
      <c r="G16">
        <v>40.130000000000003</v>
      </c>
      <c r="H16">
        <v>176.93899999999999</v>
      </c>
      <c r="I16">
        <v>-122.17</v>
      </c>
      <c r="J16">
        <v>289.23200000000003</v>
      </c>
      <c r="K16">
        <v>33.340000000000003</v>
      </c>
      <c r="L16">
        <v>102.813</v>
      </c>
      <c r="M16">
        <v>36.049999999999997</v>
      </c>
      <c r="N16">
        <v>130.95400000000001</v>
      </c>
      <c r="O16">
        <v>34.119999999999997</v>
      </c>
      <c r="P16">
        <v>685.76400000000001</v>
      </c>
      <c r="Q16">
        <v>-140.01</v>
      </c>
      <c r="R16">
        <v>176.84700000000001</v>
      </c>
      <c r="S16">
        <v>57.89</v>
      </c>
      <c r="T16">
        <v>286.64800000000002</v>
      </c>
      <c r="U16">
        <v>-146.79</v>
      </c>
    </row>
    <row r="17" spans="1:21">
      <c r="A17" t="s">
        <v>47</v>
      </c>
      <c r="B17">
        <v>1724.84</v>
      </c>
      <c r="C17">
        <v>-114.89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1724.84</v>
      </c>
      <c r="K17">
        <v>-114.89</v>
      </c>
      <c r="L17">
        <v>1724.84</v>
      </c>
      <c r="M17">
        <v>65.11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1724.84</v>
      </c>
      <c r="U17">
        <v>65.11</v>
      </c>
    </row>
    <row r="18" spans="1:21">
      <c r="A18" t="s">
        <v>48</v>
      </c>
      <c r="B18">
        <v>354.32100000000003</v>
      </c>
      <c r="C18">
        <v>43.28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354.32100000000003</v>
      </c>
      <c r="K18">
        <v>43.28</v>
      </c>
      <c r="L18">
        <v>354.32100000000003</v>
      </c>
      <c r="M18">
        <v>-136.72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354.32100000000003</v>
      </c>
      <c r="U18">
        <v>-136.72</v>
      </c>
    </row>
    <row r="19" spans="1:21">
      <c r="A19" t="s">
        <v>49</v>
      </c>
      <c r="B19">
        <v>977.16899999999998</v>
      </c>
      <c r="C19">
        <v>-143.07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977.16899999999998</v>
      </c>
      <c r="K19">
        <v>-143.07</v>
      </c>
      <c r="L19">
        <v>977.16899999999998</v>
      </c>
      <c r="M19">
        <v>36.93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977.16899999999998</v>
      </c>
      <c r="U19">
        <v>36.93</v>
      </c>
    </row>
    <row r="20" spans="1:21">
      <c r="A20" t="s">
        <v>50</v>
      </c>
      <c r="B20">
        <v>2277.25</v>
      </c>
      <c r="C20">
        <v>56.74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2277.25</v>
      </c>
      <c r="K20">
        <v>56.74</v>
      </c>
      <c r="L20">
        <v>2277.25</v>
      </c>
      <c r="M20">
        <v>-123.26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2277.25</v>
      </c>
      <c r="U20">
        <v>-123.26</v>
      </c>
    </row>
    <row r="21" spans="1:21">
      <c r="A21" t="s">
        <v>51</v>
      </c>
      <c r="B21">
        <v>2.0603600000000002</v>
      </c>
      <c r="C21">
        <v>6.86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2.0603600000000002</v>
      </c>
      <c r="K21">
        <v>6.86</v>
      </c>
      <c r="L21">
        <v>2.0603600000000002</v>
      </c>
      <c r="M21">
        <v>-173.14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2.0603600000000002</v>
      </c>
      <c r="U21">
        <v>-173.14</v>
      </c>
    </row>
    <row r="22" spans="1:21">
      <c r="A22" t="s">
        <v>52</v>
      </c>
      <c r="B22">
        <v>5.6698399999999998</v>
      </c>
      <c r="C22">
        <v>-175.91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5.6698399999999998</v>
      </c>
      <c r="K22">
        <v>-175.91</v>
      </c>
      <c r="L22">
        <v>5.6698399999999998</v>
      </c>
      <c r="M22">
        <v>4.09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5.6698399999999998</v>
      </c>
      <c r="U22">
        <v>4.09</v>
      </c>
    </row>
    <row r="23" spans="1:21">
      <c r="A23" t="s">
        <v>85</v>
      </c>
      <c r="B23">
        <v>5620.38</v>
      </c>
      <c r="C23">
        <v>32.299999999999997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5620.38</v>
      </c>
      <c r="K23">
        <v>32.299999999999997</v>
      </c>
      <c r="L23">
        <v>5620.38</v>
      </c>
      <c r="M23">
        <v>-147.69999999999999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5620.38</v>
      </c>
      <c r="U23">
        <v>-147.69999999999999</v>
      </c>
    </row>
    <row r="24" spans="1:21">
      <c r="A24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87.901280646075477</v>
      </c>
      <c r="C29" s="1">
        <f>B11*SIN(C11*PI()/180)</f>
        <v>55.977725970066679</v>
      </c>
      <c r="D29" s="1">
        <f>D11*COS(E11*PI()/180)</f>
        <v>115.77382114666769</v>
      </c>
      <c r="E29" s="1">
        <f>D11*SIN(E11*PI()/180)</f>
        <v>68.223212597322032</v>
      </c>
      <c r="F29" s="1">
        <f>F11*COS(G11*PI()/180)</f>
        <v>4156.596066047472</v>
      </c>
      <c r="G29" s="1">
        <f>F11*SIN(G11*PI()/180)</f>
        <v>2537.1970748482831</v>
      </c>
      <c r="H29" s="1">
        <f>H11*COS(I11*PI()/180)</f>
        <v>-3394.350441778809</v>
      </c>
      <c r="I29" s="1">
        <f>H11*SIN(I11*PI()/180)</f>
        <v>-940.06083462508172</v>
      </c>
      <c r="J29" s="1">
        <f>J11*COS(K11*PI()/180)</f>
        <v>965.74049276274286</v>
      </c>
      <c r="K29" s="1">
        <f>J11*SIN(K11*PI()/180)</f>
        <v>1721.6333235153108</v>
      </c>
      <c r="L29" s="1">
        <f>L11*COS(M11*PI()/180)</f>
        <v>-87.901280646075449</v>
      </c>
      <c r="M29" s="1">
        <f>L11*SIN(M11*PI()/180)</f>
        <v>-55.977725970066714</v>
      </c>
      <c r="N29" s="1">
        <f>N11*COS(O11*PI()/180)</f>
        <v>-115.7738211466677</v>
      </c>
      <c r="O29" s="1">
        <f>N11*SIN(O11*PI()/180)</f>
        <v>-68.223212597322018</v>
      </c>
      <c r="P29" s="1">
        <f>P11*COS(Q11*PI()/180)</f>
        <v>-4156.5960660474711</v>
      </c>
      <c r="Q29" s="1">
        <f>P11*SIN(Q11*PI()/180)</f>
        <v>-2537.197074848285</v>
      </c>
      <c r="R29" s="1">
        <f>R11*COS(S11*PI()/180)</f>
        <v>3394.350441778809</v>
      </c>
      <c r="S29" s="1">
        <f>R11*SIN(S11*PI()/180)</f>
        <v>940.06083462508116</v>
      </c>
      <c r="T29" s="1">
        <f>T11*COS(U11*PI()/180)</f>
        <v>-965.74049276274309</v>
      </c>
      <c r="U29" s="1">
        <f>T11*SIN(U11*PI()/180)</f>
        <v>-1721.6333235153106</v>
      </c>
    </row>
    <row r="30" spans="1:21">
      <c r="A30" t="s">
        <v>42</v>
      </c>
      <c r="B30" s="1">
        <f t="shared" ref="B30:D34" si="0">B12*COS(C12*PI()/180)</f>
        <v>87.901280646075477</v>
      </c>
      <c r="C30" s="1">
        <f t="shared" ref="C30:E34" si="1">B12*SIN(C12*PI()/180)</f>
        <v>55.977725970066679</v>
      </c>
      <c r="D30" s="1">
        <f t="shared" si="0"/>
        <v>115.77382114666769</v>
      </c>
      <c r="E30" s="1">
        <f t="shared" si="1"/>
        <v>68.223212597322032</v>
      </c>
      <c r="F30" s="1">
        <f t="shared" ref="F30:F34" si="2">F12*COS(G12*PI()/180)</f>
        <v>-594.26918562215246</v>
      </c>
      <c r="G30" s="1">
        <f t="shared" ref="G30:G34" si="3">F12*SIN(G12*PI()/180)</f>
        <v>-465.7990976547548</v>
      </c>
      <c r="H30" s="1">
        <f t="shared" ref="H30:H34" si="4">H12*COS(I12*PI()/180)</f>
        <v>107.5261051225055</v>
      </c>
      <c r="I30" s="1">
        <f t="shared" ref="I30:I34" si="5">H12*SIN(I12*PI()/180)</f>
        <v>158.93486904447337</v>
      </c>
      <c r="J30" s="1">
        <f t="shared" ref="J30:J34" si="6">J12*COS(K12*PI()/180)</f>
        <v>-283.04680681406433</v>
      </c>
      <c r="K30" s="1">
        <f t="shared" ref="K30:K34" si="7">J12*SIN(K12*PI()/180)</f>
        <v>-182.69101887438725</v>
      </c>
      <c r="L30" s="1">
        <f t="shared" ref="L30:L34" si="8">L12*COS(M12*PI()/180)</f>
        <v>-88.930180483621427</v>
      </c>
      <c r="M30" s="1">
        <f t="shared" ref="M30:M34" si="9">L12*SIN(M12*PI()/180)</f>
        <v>-49.051602625709585</v>
      </c>
      <c r="N30" s="1">
        <f t="shared" ref="N30:N34" si="10">N12*COS(O12*PI()/180)</f>
        <v>-109.91885055144137</v>
      </c>
      <c r="O30" s="1">
        <f t="shared" ref="O30:O34" si="11">N12*SIN(O12*PI()/180)</f>
        <v>-72.588280524130724</v>
      </c>
      <c r="P30" s="1">
        <f t="shared" ref="P30:P34" si="12">P12*COS(Q12*PI()/180)</f>
        <v>591.33184330826873</v>
      </c>
      <c r="Q30" s="1">
        <f t="shared" ref="Q30:Q34" si="13">P12*SIN(Q12*PI()/180)</f>
        <v>464.99813248081443</v>
      </c>
      <c r="R30" s="1">
        <f t="shared" ref="R30:R34" si="14">R12*COS(S12*PI()/180)</f>
        <v>-107.70179178432942</v>
      </c>
      <c r="S30" s="1">
        <f t="shared" ref="S30:S34" si="15">R12*SIN(S12*PI()/180)</f>
        <v>-158.89560691046478</v>
      </c>
      <c r="T30" s="1">
        <f t="shared" ref="T30:T34" si="16">T12*COS(U12*PI()/180)</f>
        <v>284.7542855849531</v>
      </c>
      <c r="U30" s="1">
        <f t="shared" ref="U30:U34" si="17">T12*SIN(U12*PI()/180)</f>
        <v>184.49793180684426</v>
      </c>
    </row>
    <row r="31" spans="1:21">
      <c r="A31" t="s">
        <v>43</v>
      </c>
      <c r="B31" s="1">
        <f t="shared" si="0"/>
        <v>14.921166730014447</v>
      </c>
      <c r="C31" s="1">
        <f t="shared" si="1"/>
        <v>11.146220592878556</v>
      </c>
      <c r="D31" s="1">
        <f t="shared" si="0"/>
        <v>22.85175480035247</v>
      </c>
      <c r="E31" s="1">
        <f t="shared" si="1"/>
        <v>10.558993107042351</v>
      </c>
      <c r="F31" s="1">
        <f t="shared" si="2"/>
        <v>-69.089350362554825</v>
      </c>
      <c r="G31" s="1">
        <f t="shared" si="3"/>
        <v>-54.485207155063158</v>
      </c>
      <c r="H31" s="1">
        <f t="shared" si="4"/>
        <v>10.820191956606076</v>
      </c>
      <c r="I31" s="1">
        <f t="shared" si="5"/>
        <v>15.927407888046227</v>
      </c>
      <c r="J31" s="1">
        <f t="shared" si="6"/>
        <v>-20.495123130446061</v>
      </c>
      <c r="K31" s="1">
        <f t="shared" si="7"/>
        <v>-16.852863387503469</v>
      </c>
      <c r="L31" s="1">
        <f t="shared" si="8"/>
        <v>-14.92116673001445</v>
      </c>
      <c r="M31" s="1">
        <f t="shared" si="9"/>
        <v>-11.146220592878553</v>
      </c>
      <c r="N31" s="1">
        <f t="shared" si="10"/>
        <v>-22.851664022604616</v>
      </c>
      <c r="O31" s="1">
        <f t="shared" si="11"/>
        <v>-10.558951161834113</v>
      </c>
      <c r="P31" s="1">
        <f t="shared" si="12"/>
        <v>69.08927184166815</v>
      </c>
      <c r="Q31" s="1">
        <f t="shared" si="13"/>
        <v>54.485145231962811</v>
      </c>
      <c r="R31" s="1">
        <f t="shared" si="14"/>
        <v>-10.820191956606068</v>
      </c>
      <c r="S31" s="1">
        <f t="shared" si="15"/>
        <v>-15.927407888046229</v>
      </c>
      <c r="T31" s="1">
        <f t="shared" si="16"/>
        <v>20.495200370558408</v>
      </c>
      <c r="U31" s="1">
        <f t="shared" si="17"/>
        <v>16.852926901006324</v>
      </c>
    </row>
    <row r="32" spans="1:21">
      <c r="A32" t="s">
        <v>44</v>
      </c>
      <c r="B32" s="1">
        <f t="shared" si="0"/>
        <v>14.921166730014447</v>
      </c>
      <c r="C32" s="1">
        <f t="shared" si="1"/>
        <v>11.146220592878556</v>
      </c>
      <c r="D32" s="1">
        <f t="shared" si="0"/>
        <v>22.85166402260462</v>
      </c>
      <c r="E32" s="1">
        <f t="shared" si="1"/>
        <v>10.558951161834106</v>
      </c>
      <c r="F32" s="1">
        <f t="shared" si="2"/>
        <v>-69.08927184166815</v>
      </c>
      <c r="G32" s="1">
        <f t="shared" si="3"/>
        <v>-54.485145231962804</v>
      </c>
      <c r="H32" s="1">
        <f t="shared" si="4"/>
        <v>8.7746107725480869</v>
      </c>
      <c r="I32" s="1">
        <f t="shared" si="5"/>
        <v>15.681031872943921</v>
      </c>
      <c r="J32" s="1">
        <f t="shared" si="6"/>
        <v>-22.538728192877127</v>
      </c>
      <c r="K32" s="1">
        <f t="shared" si="7"/>
        <v>-17.101626507663116</v>
      </c>
      <c r="L32" s="1">
        <f t="shared" si="8"/>
        <v>-15.740971327158539</v>
      </c>
      <c r="M32" s="1">
        <f t="shared" si="9"/>
        <v>-5.5432710494411888</v>
      </c>
      <c r="N32" s="1">
        <f t="shared" si="10"/>
        <v>-17.952168313432324</v>
      </c>
      <c r="O32" s="1">
        <f t="shared" si="11"/>
        <v>-14.101613361817732</v>
      </c>
      <c r="P32" s="1">
        <f t="shared" si="12"/>
        <v>65.269456246335224</v>
      </c>
      <c r="Q32" s="1">
        <f t="shared" si="13"/>
        <v>53.213503197945265</v>
      </c>
      <c r="R32" s="1">
        <f t="shared" si="14"/>
        <v>-8.6625943000104666</v>
      </c>
      <c r="S32" s="1">
        <f t="shared" si="15"/>
        <v>-15.53169896706172</v>
      </c>
      <c r="T32" s="1">
        <f t="shared" si="16"/>
        <v>22.910469439734694</v>
      </c>
      <c r="U32" s="1">
        <f t="shared" si="17"/>
        <v>18.041714782719033</v>
      </c>
    </row>
    <row r="33" spans="1:21">
      <c r="A33" t="s">
        <v>45</v>
      </c>
      <c r="B33" s="1">
        <f t="shared" si="0"/>
        <v>-84.417480013765811</v>
      </c>
      <c r="C33" s="1">
        <f t="shared" si="1"/>
        <v>-52.157654190113369</v>
      </c>
      <c r="D33" s="1">
        <f t="shared" si="0"/>
        <v>-101.26868419542967</v>
      </c>
      <c r="E33" s="1">
        <f t="shared" si="1"/>
        <v>-78.835519725098095</v>
      </c>
      <c r="F33" s="1">
        <f t="shared" si="2"/>
        <v>521.57017362155023</v>
      </c>
      <c r="G33" s="1">
        <f t="shared" si="3"/>
        <v>439.6698172860925</v>
      </c>
      <c r="H33" s="1">
        <f t="shared" si="4"/>
        <v>-99.85659557009788</v>
      </c>
      <c r="I33" s="1">
        <f t="shared" si="5"/>
        <v>-150.18249838496465</v>
      </c>
      <c r="J33" s="1">
        <f t="shared" si="6"/>
        <v>235.99850399008642</v>
      </c>
      <c r="K33" s="1">
        <f t="shared" si="7"/>
        <v>158.52463189814119</v>
      </c>
      <c r="L33" s="1">
        <f t="shared" si="8"/>
        <v>84.417480013765811</v>
      </c>
      <c r="M33" s="1">
        <f t="shared" si="9"/>
        <v>52.157654190113348</v>
      </c>
      <c r="N33" s="1">
        <f t="shared" si="10"/>
        <v>101.2686841954297</v>
      </c>
      <c r="O33" s="1">
        <f t="shared" si="11"/>
        <v>78.835519725098067</v>
      </c>
      <c r="P33" s="1">
        <f t="shared" si="12"/>
        <v>-521.57017362155023</v>
      </c>
      <c r="Q33" s="1">
        <f t="shared" si="13"/>
        <v>-439.6698172860925</v>
      </c>
      <c r="R33" s="1">
        <f t="shared" si="14"/>
        <v>99.856595570097923</v>
      </c>
      <c r="S33" s="1">
        <f t="shared" si="15"/>
        <v>150.18249838496462</v>
      </c>
      <c r="T33" s="1">
        <f t="shared" si="16"/>
        <v>-235.99850399008648</v>
      </c>
      <c r="U33" s="1">
        <f t="shared" si="17"/>
        <v>-158.52463189814114</v>
      </c>
    </row>
    <row r="34" spans="1:21">
      <c r="A34" t="s">
        <v>46</v>
      </c>
      <c r="B34" s="1">
        <f t="shared" si="0"/>
        <v>-84.417480013765811</v>
      </c>
      <c r="C34" s="1">
        <f t="shared" si="1"/>
        <v>-52.157654190113369</v>
      </c>
      <c r="D34" s="1">
        <f t="shared" si="0"/>
        <v>-101.26868419542967</v>
      </c>
      <c r="E34" s="1">
        <f t="shared" si="1"/>
        <v>-78.835519725098095</v>
      </c>
      <c r="F34" s="1">
        <f t="shared" si="2"/>
        <v>521.57017362155023</v>
      </c>
      <c r="G34" s="1">
        <f t="shared" si="3"/>
        <v>439.6698172860925</v>
      </c>
      <c r="H34" s="1">
        <f t="shared" si="4"/>
        <v>-94.208186887756995</v>
      </c>
      <c r="I34" s="1">
        <f t="shared" si="5"/>
        <v>-149.77392044118179</v>
      </c>
      <c r="J34" s="1">
        <f t="shared" si="6"/>
        <v>241.63131604028339</v>
      </c>
      <c r="K34" s="1">
        <f t="shared" si="7"/>
        <v>158.96369690165329</v>
      </c>
      <c r="L34" s="1">
        <f t="shared" si="8"/>
        <v>83.124695739475754</v>
      </c>
      <c r="M34" s="1">
        <f t="shared" si="9"/>
        <v>60.504528154672691</v>
      </c>
      <c r="N34" s="1">
        <f t="shared" si="10"/>
        <v>108.41217876597202</v>
      </c>
      <c r="O34" s="1">
        <f t="shared" si="11"/>
        <v>73.455766357821943</v>
      </c>
      <c r="P34" s="1">
        <f t="shared" si="12"/>
        <v>-525.40262770804543</v>
      </c>
      <c r="Q34" s="1">
        <f t="shared" si="13"/>
        <v>-440.70890902440482</v>
      </c>
      <c r="R34" s="1">
        <f t="shared" si="14"/>
        <v>94.002390107457828</v>
      </c>
      <c r="S34" s="1">
        <f t="shared" si="15"/>
        <v>149.79456620013062</v>
      </c>
      <c r="T34" s="1">
        <f t="shared" si="16"/>
        <v>-239.8294189493711</v>
      </c>
      <c r="U34" s="1">
        <f t="shared" si="17"/>
        <v>-156.9997634087614</v>
      </c>
    </row>
    <row r="35" spans="1:21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>
      <c r="A36" t="s">
        <v>41</v>
      </c>
      <c r="B36" s="1">
        <f>B29+D29+F29</f>
        <v>4360.2711678402156</v>
      </c>
      <c r="C36" s="1">
        <f>C29+E29+G29</f>
        <v>2661.3980134156718</v>
      </c>
      <c r="E36" s="4" t="str">
        <f>COMPLEX(B36,C36)</f>
        <v>4360.27116784022+2661.39801341567i</v>
      </c>
      <c r="F36" s="4">
        <f>IMABS(E36)</f>
        <v>5108.3269318742305</v>
      </c>
      <c r="G36" s="4">
        <f>IMARGUMENT(E36)*180/PI()</f>
        <v>31.398823653583396</v>
      </c>
      <c r="H36" s="5"/>
      <c r="I36" s="5"/>
      <c r="J36" s="5"/>
      <c r="K36" s="5"/>
      <c r="L36" s="4">
        <f>L29+N29+P29</f>
        <v>-4360.2711678402138</v>
      </c>
      <c r="M36" s="4">
        <f>M29+O29+Q29</f>
        <v>-2661.3980134156736</v>
      </c>
      <c r="N36" s="5"/>
      <c r="O36" s="4" t="str">
        <f>COMPLEX(L36,M36)</f>
        <v>-4360.27116784021-2661.39801341567i</v>
      </c>
      <c r="P36" s="4">
        <f>IMABS(O36)</f>
        <v>5108.3269318742232</v>
      </c>
      <c r="Q36" s="4">
        <f>IMARGUMENT(O36)*180/PI()</f>
        <v>-148.60117634641654</v>
      </c>
      <c r="R36" s="5"/>
      <c r="S36" s="4">
        <f>Q36-G36</f>
        <v>-179.99999999999994</v>
      </c>
      <c r="T36" s="5"/>
      <c r="U36" s="5"/>
    </row>
    <row r="37" spans="1:21">
      <c r="A37" t="s">
        <v>42</v>
      </c>
      <c r="B37" s="1">
        <f t="shared" ref="B37:C41" si="18">B30+D30+F30</f>
        <v>-390.59408382940933</v>
      </c>
      <c r="C37" s="1">
        <f t="shared" si="18"/>
        <v>-341.59815908736607</v>
      </c>
      <c r="E37" s="4" t="str">
        <f t="shared" ref="E37:E41" si="19">COMPLEX(B37,C37)</f>
        <v>-390.594083829409-341.598159087366i</v>
      </c>
      <c r="F37" s="4">
        <f t="shared" ref="F37:F41" si="20">IMABS(E37)</f>
        <v>518.8959824612374</v>
      </c>
      <c r="G37" s="4">
        <f t="shared" ref="G37:G41" si="21">IMARGUMENT(E37)*180/PI()</f>
        <v>-138.8283398741068</v>
      </c>
      <c r="H37" s="5"/>
      <c r="I37" s="5"/>
      <c r="J37" s="5"/>
      <c r="K37" s="5"/>
      <c r="L37" s="4">
        <f t="shared" ref="L37:M41" si="22">L30+N30+P30</f>
        <v>392.48281227320592</v>
      </c>
      <c r="M37" s="4">
        <f t="shared" si="22"/>
        <v>343.3582493309741</v>
      </c>
      <c r="N37" s="5"/>
      <c r="O37" s="4" t="str">
        <f t="shared" ref="O37:O41" si="23">COMPLEX(L37,M37)</f>
        <v>392.482812273206+343.358249330974i</v>
      </c>
      <c r="P37" s="4">
        <f t="shared" ref="P37:P41" si="24">IMABS(O37)</f>
        <v>521.47640916298019</v>
      </c>
      <c r="Q37" s="4">
        <f t="shared" ref="Q37:Q41" si="25">IMARGUMENT(O37)*180/PI()</f>
        <v>41.180615698713929</v>
      </c>
      <c r="R37" s="5"/>
      <c r="S37" s="4">
        <f t="shared" ref="S37:S41" si="26">Q37-G37</f>
        <v>180.00895557282072</v>
      </c>
      <c r="T37" s="5"/>
      <c r="U37" s="5"/>
    </row>
    <row r="38" spans="1:21">
      <c r="A38" t="s">
        <v>43</v>
      </c>
      <c r="B38" s="1">
        <f t="shared" si="18"/>
        <v>-31.31642883218791</v>
      </c>
      <c r="C38" s="1">
        <f t="shared" si="18"/>
        <v>-32.779993455142247</v>
      </c>
      <c r="E38" s="4" t="str">
        <f t="shared" si="19"/>
        <v>-31.3164288321879-32.7799934551422i</v>
      </c>
      <c r="F38" s="4">
        <f t="shared" si="20"/>
        <v>45.334828616866467</v>
      </c>
      <c r="G38" s="4">
        <f t="shared" si="21"/>
        <v>-133.69194716622297</v>
      </c>
      <c r="H38" s="5"/>
      <c r="I38" s="5"/>
      <c r="J38" s="5"/>
      <c r="K38" s="5"/>
      <c r="L38" s="4">
        <f t="shared" si="22"/>
        <v>31.316441089049086</v>
      </c>
      <c r="M38" s="4">
        <f t="shared" si="22"/>
        <v>32.779973477250145</v>
      </c>
      <c r="N38" s="5"/>
      <c r="O38" s="4" t="str">
        <f t="shared" si="23"/>
        <v>31.3164410890491+32.7799734772501i</v>
      </c>
      <c r="P38" s="4">
        <f t="shared" si="24"/>
        <v>45.334822638377041</v>
      </c>
      <c r="Q38" s="4">
        <f t="shared" si="25"/>
        <v>46.308024191661914</v>
      </c>
      <c r="R38" s="5"/>
      <c r="S38" s="4">
        <f t="shared" si="26"/>
        <v>179.99997135788487</v>
      </c>
      <c r="T38" s="5"/>
      <c r="U38" s="5"/>
    </row>
    <row r="39" spans="1:21">
      <c r="A39" t="s">
        <v>44</v>
      </c>
      <c r="B39" s="1">
        <f t="shared" si="18"/>
        <v>-31.316441089049086</v>
      </c>
      <c r="C39" s="1">
        <f t="shared" si="18"/>
        <v>-32.779973477250138</v>
      </c>
      <c r="E39" s="4" t="str">
        <f t="shared" si="19"/>
        <v>-31.3164410890491-32.7799734772501i</v>
      </c>
      <c r="F39" s="4">
        <f t="shared" si="20"/>
        <v>45.334822638377041</v>
      </c>
      <c r="G39" s="4">
        <f t="shared" si="21"/>
        <v>-133.6919758083381</v>
      </c>
      <c r="H39" s="5"/>
      <c r="I39" s="5"/>
      <c r="J39" s="5"/>
      <c r="K39" s="5"/>
      <c r="L39" s="4">
        <f t="shared" si="22"/>
        <v>31.57631660574436</v>
      </c>
      <c r="M39" s="4">
        <f t="shared" si="22"/>
        <v>33.568618786686343</v>
      </c>
      <c r="N39" s="5"/>
      <c r="O39" s="4" t="str">
        <f t="shared" si="23"/>
        <v>31.5763166057444+33.5686187866863i</v>
      </c>
      <c r="P39" s="4">
        <f t="shared" si="24"/>
        <v>46.085962479176651</v>
      </c>
      <c r="Q39" s="4">
        <f t="shared" si="25"/>
        <v>46.751708518554572</v>
      </c>
      <c r="R39" s="5"/>
      <c r="S39" s="4">
        <f t="shared" si="26"/>
        <v>180.44368432689268</v>
      </c>
      <c r="T39" s="5"/>
      <c r="U39" s="5"/>
    </row>
    <row r="40" spans="1:21">
      <c r="A40" t="s">
        <v>45</v>
      </c>
      <c r="B40" s="1">
        <f t="shared" si="18"/>
        <v>335.88400941235477</v>
      </c>
      <c r="C40" s="1">
        <f t="shared" si="18"/>
        <v>308.67664337088104</v>
      </c>
      <c r="E40" s="4" t="str">
        <f t="shared" si="19"/>
        <v>335.884009412355+308.676643370881i</v>
      </c>
      <c r="F40" s="4">
        <f t="shared" si="20"/>
        <v>456.17906346261998</v>
      </c>
      <c r="G40" s="4">
        <f t="shared" si="21"/>
        <v>42.582939024811601</v>
      </c>
      <c r="H40" s="5"/>
      <c r="I40" s="5"/>
      <c r="J40" s="5"/>
      <c r="K40" s="5"/>
      <c r="L40" s="4">
        <f t="shared" si="22"/>
        <v>-335.88400941235471</v>
      </c>
      <c r="M40" s="4">
        <f t="shared" si="22"/>
        <v>-308.6766433708811</v>
      </c>
      <c r="N40" s="5"/>
      <c r="O40" s="4" t="str">
        <f t="shared" si="23"/>
        <v>-335.884009412355-308.676643370881i</v>
      </c>
      <c r="P40" s="4">
        <f t="shared" si="24"/>
        <v>456.17906346261998</v>
      </c>
      <c r="Q40" s="4">
        <f t="shared" si="25"/>
        <v>-137.41706097518841</v>
      </c>
      <c r="R40" s="5"/>
      <c r="S40" s="4">
        <f t="shared" si="26"/>
        <v>-180</v>
      </c>
      <c r="T40" s="5"/>
      <c r="U40" s="5"/>
    </row>
    <row r="41" spans="1:21">
      <c r="A41" t="s">
        <v>46</v>
      </c>
      <c r="B41" s="1">
        <f t="shared" si="18"/>
        <v>335.88400941235477</v>
      </c>
      <c r="C41" s="1">
        <f t="shared" si="18"/>
        <v>308.67664337088104</v>
      </c>
      <c r="E41" s="4" t="str">
        <f t="shared" si="19"/>
        <v>335.884009412355+308.676643370881i</v>
      </c>
      <c r="F41" s="4">
        <f t="shared" si="20"/>
        <v>456.17906346261998</v>
      </c>
      <c r="G41" s="4">
        <f t="shared" si="21"/>
        <v>42.582939024811601</v>
      </c>
      <c r="H41" s="5"/>
      <c r="I41" s="5"/>
      <c r="J41" s="5"/>
      <c r="K41" s="5"/>
      <c r="L41" s="4">
        <f t="shared" si="22"/>
        <v>-333.86575320259766</v>
      </c>
      <c r="M41" s="4">
        <f t="shared" si="22"/>
        <v>-306.7486145119102</v>
      </c>
      <c r="N41" s="5"/>
      <c r="O41" s="4" t="str">
        <f t="shared" si="23"/>
        <v>-333.865753202598-306.74861451191i</v>
      </c>
      <c r="P41" s="4">
        <f t="shared" si="24"/>
        <v>453.38841368799274</v>
      </c>
      <c r="Q41" s="4">
        <f t="shared" si="25"/>
        <v>-137.42387728399558</v>
      </c>
      <c r="R41" s="5"/>
      <c r="S41" s="4">
        <f t="shared" si="26"/>
        <v>-180.00681630880717</v>
      </c>
      <c r="T41" s="5"/>
      <c r="U41" s="5"/>
    </row>
    <row r="42" spans="1:21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1"/>
  <sheetViews>
    <sheetView workbookViewId="0">
      <selection activeCell="A33" sqref="A33:XFD38"/>
    </sheetView>
  </sheetViews>
  <sheetFormatPr baseColWidth="10" defaultRowHeight="15"/>
  <cols>
    <col min="1" max="1" width="23.42578125" bestFit="1" customWidth="1"/>
    <col min="2" max="2" width="8" bestFit="1" customWidth="1"/>
    <col min="3" max="3" width="7.85546875" bestFit="1" customWidth="1"/>
    <col min="4" max="4" width="8" bestFit="1" customWidth="1"/>
    <col min="5" max="5" width="7.85546875" bestFit="1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bestFit="1" customWidth="1"/>
    <col min="11" max="11" width="10.7109375" bestFit="1" customWidth="1"/>
    <col min="12" max="12" width="8" bestFit="1" customWidth="1"/>
    <col min="13" max="13" width="7.85546875" bestFit="1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bestFit="1" customWidth="1"/>
    <col min="19" max="19" width="7.85546875" bestFit="1" customWidth="1"/>
    <col min="20" max="20" width="8" bestFit="1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126.869</v>
      </c>
      <c r="C2">
        <v>28.91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126.869</v>
      </c>
      <c r="K2">
        <v>28.91</v>
      </c>
      <c r="L2">
        <v>126.869</v>
      </c>
      <c r="M2">
        <v>-151.09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126.869</v>
      </c>
      <c r="U2">
        <v>-151.09</v>
      </c>
    </row>
    <row r="3" spans="1:21">
      <c r="A3" t="s">
        <v>33</v>
      </c>
      <c r="B3">
        <v>163.22399999999999</v>
      </c>
      <c r="C3">
        <v>38.700000000000003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163.22399999999999</v>
      </c>
      <c r="K3">
        <v>38.700000000000003</v>
      </c>
      <c r="L3">
        <v>163.22399999999999</v>
      </c>
      <c r="M3">
        <v>-141.30000000000001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163.22399999999999</v>
      </c>
      <c r="U3">
        <v>-141.30000000000001</v>
      </c>
    </row>
    <row r="4" spans="1:21">
      <c r="A4" t="s">
        <v>34</v>
      </c>
      <c r="B4">
        <v>1016.85</v>
      </c>
      <c r="C4">
        <v>-139.26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1016.85</v>
      </c>
      <c r="K4">
        <v>-139.26</v>
      </c>
      <c r="L4">
        <v>1016.85</v>
      </c>
      <c r="M4">
        <v>40.74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1016.85</v>
      </c>
      <c r="U4">
        <v>40.74</v>
      </c>
    </row>
    <row r="5" spans="1:21">
      <c r="A5" t="s">
        <v>35</v>
      </c>
      <c r="B5">
        <v>201.19300000000001</v>
      </c>
      <c r="C5">
        <v>-148.35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201.19300000000001</v>
      </c>
      <c r="K5">
        <v>-148.35</v>
      </c>
      <c r="L5">
        <v>201.19300000000001</v>
      </c>
      <c r="M5">
        <v>31.65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201.19300000000001</v>
      </c>
      <c r="U5">
        <v>31.65</v>
      </c>
    </row>
    <row r="6" spans="1:21">
      <c r="A6" t="s">
        <v>36</v>
      </c>
      <c r="B6">
        <v>250.523</v>
      </c>
      <c r="C6">
        <v>-148.63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250.523</v>
      </c>
      <c r="K6">
        <v>-148.63</v>
      </c>
      <c r="L6">
        <v>250.523</v>
      </c>
      <c r="M6">
        <v>31.37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250.523</v>
      </c>
      <c r="U6">
        <v>31.37</v>
      </c>
    </row>
    <row r="7" spans="1:21">
      <c r="A7" t="s">
        <v>37</v>
      </c>
      <c r="B7">
        <v>1743.27</v>
      </c>
      <c r="C7">
        <v>-150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1743.27</v>
      </c>
      <c r="K7">
        <v>-150</v>
      </c>
      <c r="L7">
        <v>1743.27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1743.27</v>
      </c>
      <c r="U7">
        <v>30</v>
      </c>
    </row>
    <row r="8" spans="1:21">
      <c r="A8" t="s">
        <v>38</v>
      </c>
      <c r="B8">
        <v>66.982900000000001</v>
      </c>
      <c r="C8">
        <v>20.14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66.982900000000001</v>
      </c>
      <c r="K8">
        <v>20.14</v>
      </c>
      <c r="L8">
        <v>66.982900000000001</v>
      </c>
      <c r="M8">
        <v>-159.86000000000001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66.982900000000001</v>
      </c>
      <c r="U8">
        <v>-159.86000000000001</v>
      </c>
    </row>
    <row r="9" spans="1:21">
      <c r="A9" t="s">
        <v>39</v>
      </c>
      <c r="B9">
        <v>79.3416</v>
      </c>
      <c r="C9">
        <v>31.21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79.3416</v>
      </c>
      <c r="K9">
        <v>31.21</v>
      </c>
      <c r="L9">
        <v>79.3416</v>
      </c>
      <c r="M9">
        <v>-148.79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79.3416</v>
      </c>
      <c r="U9">
        <v>-148.79</v>
      </c>
    </row>
    <row r="10" spans="1:21">
      <c r="A10" t="s">
        <v>40</v>
      </c>
      <c r="B10">
        <v>823.98599999999999</v>
      </c>
      <c r="C10">
        <v>-141.99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823.98599999999999</v>
      </c>
      <c r="K10">
        <v>-141.99</v>
      </c>
      <c r="L10">
        <v>823.98599999999999</v>
      </c>
      <c r="M10">
        <v>38.01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823.98599999999999</v>
      </c>
      <c r="U10">
        <v>38.01</v>
      </c>
    </row>
    <row r="11" spans="1:21">
      <c r="A11" t="s">
        <v>41</v>
      </c>
      <c r="B11">
        <v>102.245</v>
      </c>
      <c r="C11">
        <v>-151.18</v>
      </c>
      <c r="D11">
        <v>129.50700000000001</v>
      </c>
      <c r="E11">
        <v>-144.59</v>
      </c>
      <c r="F11">
        <v>897.48400000000004</v>
      </c>
      <c r="G11">
        <v>39.86</v>
      </c>
      <c r="H11">
        <v>2221</v>
      </c>
      <c r="I11">
        <v>-173.71</v>
      </c>
      <c r="J11">
        <v>1726.35</v>
      </c>
      <c r="K11">
        <v>173.09</v>
      </c>
      <c r="L11">
        <v>102.245</v>
      </c>
      <c r="M11">
        <v>28.82</v>
      </c>
      <c r="N11">
        <v>129.50700000000001</v>
      </c>
      <c r="O11">
        <v>35.409999999999997</v>
      </c>
      <c r="P11">
        <v>897.48400000000004</v>
      </c>
      <c r="Q11">
        <v>-140.13999999999999</v>
      </c>
      <c r="R11">
        <v>2221</v>
      </c>
      <c r="S11">
        <v>6.29</v>
      </c>
      <c r="T11">
        <v>1726.35</v>
      </c>
      <c r="U11">
        <v>-6.91</v>
      </c>
    </row>
    <row r="12" spans="1:21">
      <c r="A12" t="s">
        <v>42</v>
      </c>
      <c r="B12">
        <v>102.245</v>
      </c>
      <c r="C12">
        <v>-151.18</v>
      </c>
      <c r="D12">
        <v>129.50700000000001</v>
      </c>
      <c r="E12">
        <v>-144.59</v>
      </c>
      <c r="F12">
        <v>897.48400000000004</v>
      </c>
      <c r="G12">
        <v>39.86</v>
      </c>
      <c r="H12">
        <v>243.72800000000001</v>
      </c>
      <c r="I12">
        <v>-122.9</v>
      </c>
      <c r="J12">
        <v>437.32799999999997</v>
      </c>
      <c r="K12">
        <v>34.26</v>
      </c>
      <c r="L12">
        <v>105.11799999999999</v>
      </c>
      <c r="M12">
        <v>32.39</v>
      </c>
      <c r="N12">
        <v>132.29900000000001</v>
      </c>
      <c r="O12">
        <v>32.39</v>
      </c>
      <c r="P12">
        <v>900.77</v>
      </c>
      <c r="Q12">
        <v>-140.22999999999999</v>
      </c>
      <c r="R12">
        <v>243.68700000000001</v>
      </c>
      <c r="S12">
        <v>57.14</v>
      </c>
      <c r="T12">
        <v>434.803</v>
      </c>
      <c r="U12">
        <v>-145.81</v>
      </c>
    </row>
    <row r="13" spans="1:21">
      <c r="A13" t="s">
        <v>43</v>
      </c>
      <c r="B13">
        <v>96.093100000000007</v>
      </c>
      <c r="C13">
        <v>30.84</v>
      </c>
      <c r="D13">
        <v>118.268</v>
      </c>
      <c r="E13">
        <v>30.22</v>
      </c>
      <c r="F13">
        <v>2635.41</v>
      </c>
      <c r="G13">
        <v>33.33</v>
      </c>
      <c r="H13">
        <v>548.54300000000001</v>
      </c>
      <c r="I13">
        <v>-86.04</v>
      </c>
      <c r="J13">
        <v>2626.34</v>
      </c>
      <c r="K13">
        <v>22.6</v>
      </c>
      <c r="L13">
        <v>96.093000000000004</v>
      </c>
      <c r="M13">
        <v>-149.16</v>
      </c>
      <c r="N13">
        <v>118.268</v>
      </c>
      <c r="O13">
        <v>-149.78</v>
      </c>
      <c r="P13">
        <v>2635.41</v>
      </c>
      <c r="Q13">
        <v>-146.66999999999999</v>
      </c>
      <c r="R13">
        <v>548.54300000000001</v>
      </c>
      <c r="S13">
        <v>93.96</v>
      </c>
      <c r="T13">
        <v>2626.34</v>
      </c>
      <c r="U13">
        <v>-157.4</v>
      </c>
    </row>
    <row r="14" spans="1:21">
      <c r="A14" t="s">
        <v>44</v>
      </c>
      <c r="B14">
        <v>96.093000000000004</v>
      </c>
      <c r="C14">
        <v>30.84</v>
      </c>
      <c r="D14">
        <v>118.268</v>
      </c>
      <c r="E14">
        <v>30.22</v>
      </c>
      <c r="F14">
        <v>951.44600000000003</v>
      </c>
      <c r="G14">
        <v>-141</v>
      </c>
      <c r="H14">
        <v>273.53199999999998</v>
      </c>
      <c r="I14">
        <v>56.34</v>
      </c>
      <c r="J14">
        <v>480.923</v>
      </c>
      <c r="K14">
        <v>-146.94</v>
      </c>
      <c r="L14">
        <v>93.945899999999995</v>
      </c>
      <c r="M14">
        <v>-152.37</v>
      </c>
      <c r="N14">
        <v>115.848</v>
      </c>
      <c r="O14">
        <v>-147.08000000000001</v>
      </c>
      <c r="P14">
        <v>949.01599999999996</v>
      </c>
      <c r="Q14">
        <v>39.07</v>
      </c>
      <c r="R14">
        <v>273.61200000000002</v>
      </c>
      <c r="S14">
        <v>-123.69</v>
      </c>
      <c r="T14">
        <v>483.04</v>
      </c>
      <c r="U14">
        <v>33.119999999999997</v>
      </c>
    </row>
    <row r="15" spans="1:21">
      <c r="A15" t="s">
        <v>45</v>
      </c>
      <c r="B15">
        <v>28.883900000000001</v>
      </c>
      <c r="C15">
        <v>45.22</v>
      </c>
      <c r="D15">
        <v>36.617400000000004</v>
      </c>
      <c r="E15">
        <v>36.61</v>
      </c>
      <c r="F15">
        <v>126.08799999999999</v>
      </c>
      <c r="G15">
        <v>-134.02000000000001</v>
      </c>
      <c r="H15">
        <v>24.0198</v>
      </c>
      <c r="I15">
        <v>96.56</v>
      </c>
      <c r="J15">
        <v>47.421100000000003</v>
      </c>
      <c r="K15">
        <v>-148.93</v>
      </c>
      <c r="L15">
        <v>28.883800000000001</v>
      </c>
      <c r="M15">
        <v>-134.78</v>
      </c>
      <c r="N15">
        <v>36.6173</v>
      </c>
      <c r="O15">
        <v>-143.38999999999999</v>
      </c>
      <c r="P15">
        <v>126.08799999999999</v>
      </c>
      <c r="Q15">
        <v>45.98</v>
      </c>
      <c r="R15">
        <v>24.0198</v>
      </c>
      <c r="S15">
        <v>-83.44</v>
      </c>
      <c r="T15">
        <v>47.421199999999999</v>
      </c>
      <c r="U15">
        <v>31.07</v>
      </c>
    </row>
    <row r="16" spans="1:21">
      <c r="A16" t="s">
        <v>46</v>
      </c>
      <c r="B16">
        <v>28.883800000000001</v>
      </c>
      <c r="C16">
        <v>45.22</v>
      </c>
      <c r="D16">
        <v>36.6173</v>
      </c>
      <c r="E16">
        <v>36.61</v>
      </c>
      <c r="F16">
        <v>126.08799999999999</v>
      </c>
      <c r="G16">
        <v>-134.02000000000001</v>
      </c>
      <c r="H16">
        <v>25.276700000000002</v>
      </c>
      <c r="I16">
        <v>66.989999999999995</v>
      </c>
      <c r="J16">
        <v>37.580100000000002</v>
      </c>
      <c r="K16">
        <v>-138.16</v>
      </c>
      <c r="L16">
        <v>24.624099999999999</v>
      </c>
      <c r="M16">
        <v>-150.69</v>
      </c>
      <c r="N16">
        <v>34.733400000000003</v>
      </c>
      <c r="O16">
        <v>-128.96</v>
      </c>
      <c r="P16">
        <v>120.274</v>
      </c>
      <c r="Q16">
        <v>47.34</v>
      </c>
      <c r="R16">
        <v>24.994700000000002</v>
      </c>
      <c r="S16">
        <v>-112.82</v>
      </c>
      <c r="T16">
        <v>38.810499999999998</v>
      </c>
      <c r="U16">
        <v>42.77</v>
      </c>
    </row>
    <row r="17" spans="1:21">
      <c r="A17" t="s">
        <v>47</v>
      </c>
      <c r="B17">
        <v>1701.5</v>
      </c>
      <c r="C17">
        <v>-7.9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1701.5</v>
      </c>
      <c r="K17">
        <v>-7.9</v>
      </c>
      <c r="L17">
        <v>1701.5</v>
      </c>
      <c r="M17">
        <v>172.1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1701.5</v>
      </c>
      <c r="U17">
        <v>172.1</v>
      </c>
    </row>
    <row r="18" spans="1:21">
      <c r="A18" t="s">
        <v>48</v>
      </c>
      <c r="B18">
        <v>565.39400000000001</v>
      </c>
      <c r="C18">
        <v>169.14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565.39400000000001</v>
      </c>
      <c r="K18">
        <v>169.14</v>
      </c>
      <c r="L18">
        <v>565.39400000000001</v>
      </c>
      <c r="M18">
        <v>-10.86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565.39400000000001</v>
      </c>
      <c r="U18">
        <v>-10.86</v>
      </c>
    </row>
    <row r="19" spans="1:21">
      <c r="A19" t="s">
        <v>49</v>
      </c>
      <c r="B19">
        <v>2178.33</v>
      </c>
      <c r="C19">
        <v>-149.33000000000001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2178.33</v>
      </c>
      <c r="K19">
        <v>-149.33000000000001</v>
      </c>
      <c r="L19">
        <v>2178.33</v>
      </c>
      <c r="M19">
        <v>30.67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2178.33</v>
      </c>
      <c r="U19">
        <v>30.67</v>
      </c>
    </row>
    <row r="20" spans="1:21">
      <c r="A20" t="s">
        <v>50</v>
      </c>
      <c r="B20">
        <v>2186.9499999999998</v>
      </c>
      <c r="C20">
        <v>66.67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2186.9499999999998</v>
      </c>
      <c r="K20">
        <v>66.67</v>
      </c>
      <c r="L20">
        <v>2186.9499999999998</v>
      </c>
      <c r="M20">
        <v>-113.33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2186.9499999999998</v>
      </c>
      <c r="U20">
        <v>-113.33</v>
      </c>
    </row>
    <row r="21" spans="1:21">
      <c r="A21" t="s">
        <v>51</v>
      </c>
      <c r="B21">
        <v>783.20399999999995</v>
      </c>
      <c r="C21">
        <v>-98.35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783.20399999999995</v>
      </c>
      <c r="K21">
        <v>-98.35</v>
      </c>
      <c r="L21">
        <v>783.20399999999995</v>
      </c>
      <c r="M21">
        <v>81.650000000000006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783.20399999999995</v>
      </c>
      <c r="U21">
        <v>81.650000000000006</v>
      </c>
    </row>
    <row r="22" spans="1:21">
      <c r="A22" t="s">
        <v>52</v>
      </c>
      <c r="B22">
        <v>12.636100000000001</v>
      </c>
      <c r="C22">
        <v>177.29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12.636100000000001</v>
      </c>
      <c r="K22">
        <v>177.29</v>
      </c>
      <c r="L22">
        <v>12.636100000000001</v>
      </c>
      <c r="M22">
        <v>-2.71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12.636100000000001</v>
      </c>
      <c r="U22">
        <v>-2.71</v>
      </c>
    </row>
    <row r="23" spans="1:21">
      <c r="A23" t="s">
        <v>89</v>
      </c>
      <c r="B23">
        <v>3583.43</v>
      </c>
      <c r="C23">
        <v>34.83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3583.43</v>
      </c>
      <c r="K23">
        <v>34.83</v>
      </c>
      <c r="L23">
        <v>3583.43</v>
      </c>
      <c r="M23">
        <v>-145.16999999999999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3583.43</v>
      </c>
      <c r="U23">
        <v>-145.16999999999999</v>
      </c>
    </row>
    <row r="24" spans="1:21">
      <c r="A24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-89.580777139587795</v>
      </c>
      <c r="C29" s="1">
        <f>B11*SIN(C11*PI()/180)</f>
        <v>-49.288177000853906</v>
      </c>
      <c r="D29" s="1">
        <f>D11*COS(E11*PI()/180)</f>
        <v>-105.55166020485662</v>
      </c>
      <c r="E29" s="1">
        <f>D11*SIN(E11*PI()/180)</f>
        <v>-75.039390169420287</v>
      </c>
      <c r="F29" s="1">
        <f>F11*COS(G11*PI()/180)</f>
        <v>688.92018927556126</v>
      </c>
      <c r="G29" s="1">
        <f>F11*SIN(G11*PI()/180)</f>
        <v>575.20996433000437</v>
      </c>
      <c r="H29" s="1">
        <f>H11*COS(I11*PI()/180)</f>
        <v>-2207.6297855901985</v>
      </c>
      <c r="I29" s="1">
        <f>H11*SIN(I11*PI()/180)</f>
        <v>-243.3346045571291</v>
      </c>
      <c r="J29" s="1">
        <f>J11*COS(K11*PI()/180)</f>
        <v>-1713.8104133166414</v>
      </c>
      <c r="K29" s="1">
        <f>J11*SIN(K11*PI()/180)</f>
        <v>207.69735122875889</v>
      </c>
      <c r="L29" s="1">
        <f>L11*COS(M11*PI()/180)</f>
        <v>89.580777139587795</v>
      </c>
      <c r="M29" s="1">
        <f>L11*SIN(M11*PI()/180)</f>
        <v>49.288177000853914</v>
      </c>
      <c r="N29" s="1">
        <f>N11*COS(O11*PI()/180)</f>
        <v>105.55166020485665</v>
      </c>
      <c r="O29" s="1">
        <f>N11*SIN(O11*PI()/180)</f>
        <v>75.039390169420244</v>
      </c>
      <c r="P29" s="1">
        <f>P11*COS(Q11*PI()/180)</f>
        <v>-688.92018927556092</v>
      </c>
      <c r="Q29" s="1">
        <f>P11*SIN(Q11*PI()/180)</f>
        <v>-575.20996433000471</v>
      </c>
      <c r="R29" s="1">
        <f>R11*COS(S11*PI()/180)</f>
        <v>2207.6297855901985</v>
      </c>
      <c r="S29" s="1">
        <f>R11*SIN(S11*PI()/180)</f>
        <v>243.33460455712921</v>
      </c>
      <c r="T29" s="1">
        <f>T11*COS(U11*PI()/180)</f>
        <v>1713.8104133166414</v>
      </c>
      <c r="U29" s="1">
        <f>T11*SIN(U11*PI()/180)</f>
        <v>-207.69735122875935</v>
      </c>
    </row>
    <row r="30" spans="1:21">
      <c r="A30" t="s">
        <v>42</v>
      </c>
      <c r="B30" s="1">
        <f t="shared" ref="B30:D34" si="0">B12*COS(C12*PI()/180)</f>
        <v>-89.580777139587795</v>
      </c>
      <c r="C30" s="1">
        <f t="shared" ref="C30:E34" si="1">B12*SIN(C12*PI()/180)</f>
        <v>-49.288177000853906</v>
      </c>
      <c r="D30" s="1">
        <f t="shared" si="0"/>
        <v>-105.55166020485662</v>
      </c>
      <c r="E30" s="1">
        <f t="shared" si="1"/>
        <v>-75.039390169420287</v>
      </c>
      <c r="F30" s="1">
        <f t="shared" ref="F30:F34" si="2">F12*COS(G12*PI()/180)</f>
        <v>688.92018927556126</v>
      </c>
      <c r="G30" s="1">
        <f t="shared" ref="G30:G34" si="3">F12*SIN(G12*PI()/180)</f>
        <v>575.20996433000437</v>
      </c>
      <c r="H30" s="1">
        <f t="shared" ref="H30:H34" si="4">H12*COS(I12*PI()/180)</f>
        <v>-132.38682233757709</v>
      </c>
      <c r="I30" s="1">
        <f t="shared" ref="I30:I34" si="5">H12*SIN(I12*PI()/180)</f>
        <v>-204.63887034324344</v>
      </c>
      <c r="J30" s="1">
        <f t="shared" ref="J30:J34" si="6">J12*COS(K12*PI()/180)</f>
        <v>361.4478784501303</v>
      </c>
      <c r="K30" s="1">
        <f t="shared" ref="K30:K34" si="7">J12*SIN(K12*PI()/180)</f>
        <v>246.1934417239822</v>
      </c>
      <c r="L30" s="1">
        <f t="shared" ref="L30:L34" si="8">L12*COS(M12*PI()/180)</f>
        <v>88.76389209524298</v>
      </c>
      <c r="M30" s="1">
        <f t="shared" ref="M30:M34" si="9">L12*SIN(M12*PI()/180)</f>
        <v>56.309549670584829</v>
      </c>
      <c r="N30" s="1">
        <f t="shared" ref="N30:N34" si="10">N12*COS(O12*PI()/180)</f>
        <v>111.71611104005548</v>
      </c>
      <c r="O30" s="1">
        <f t="shared" ref="O30:O34" si="11">N12*SIN(O12*PI()/180)</f>
        <v>70.869852088783105</v>
      </c>
      <c r="P30" s="1">
        <f t="shared" ref="P30:P34" si="12">P12*COS(Q12*PI()/180)</f>
        <v>-692.34855733238601</v>
      </c>
      <c r="Q30" s="1">
        <f t="shared" ref="Q30:Q34" si="13">P12*SIN(Q12*PI()/180)</f>
        <v>-576.22918015296989</v>
      </c>
      <c r="R30" s="1">
        <f t="shared" ref="R30:R34" si="14">R12*COS(S12*PI()/180)</f>
        <v>132.22167909046783</v>
      </c>
      <c r="S30" s="1">
        <f t="shared" ref="S30:S34" si="15">R12*SIN(S12*PI()/180)</f>
        <v>204.69680395037278</v>
      </c>
      <c r="T30" s="1">
        <f t="shared" ref="T30:T34" si="16">T12*COS(U12*PI()/180)</f>
        <v>-359.65976452712073</v>
      </c>
      <c r="U30" s="1">
        <f t="shared" ref="U30:U34" si="17">T12*SIN(U12*PI()/180)</f>
        <v>-244.33277019118017</v>
      </c>
    </row>
    <row r="31" spans="1:21">
      <c r="A31" t="s">
        <v>43</v>
      </c>
      <c r="B31" s="1">
        <f t="shared" si="0"/>
        <v>82.505748437054407</v>
      </c>
      <c r="C31" s="1">
        <f t="shared" si="1"/>
        <v>49.26139809680086</v>
      </c>
      <c r="D31" s="1">
        <f t="shared" si="0"/>
        <v>102.19527971710393</v>
      </c>
      <c r="E31" s="1">
        <f t="shared" si="1"/>
        <v>59.526839556143813</v>
      </c>
      <c r="F31" s="1">
        <f t="shared" si="2"/>
        <v>2201.9371811313872</v>
      </c>
      <c r="G31" s="1">
        <f t="shared" si="3"/>
        <v>1448.0533548357805</v>
      </c>
      <c r="H31" s="1">
        <f t="shared" si="4"/>
        <v>37.882393685457288</v>
      </c>
      <c r="I31" s="1">
        <f t="shared" si="5"/>
        <v>-547.23335707690558</v>
      </c>
      <c r="J31" s="1">
        <f t="shared" si="6"/>
        <v>2424.6639216125063</v>
      </c>
      <c r="K31" s="1">
        <f t="shared" si="7"/>
        <v>1009.2901777143489</v>
      </c>
      <c r="L31" s="1">
        <f t="shared" si="8"/>
        <v>-82.505662576832961</v>
      </c>
      <c r="M31" s="1">
        <f t="shared" si="9"/>
        <v>-49.261346832560172</v>
      </c>
      <c r="N31" s="1">
        <f t="shared" si="10"/>
        <v>-102.19527971710392</v>
      </c>
      <c r="O31" s="1">
        <f t="shared" si="11"/>
        <v>-59.526839556143841</v>
      </c>
      <c r="P31" s="1">
        <f t="shared" si="12"/>
        <v>-2201.9371811313868</v>
      </c>
      <c r="Q31" s="1">
        <f t="shared" si="13"/>
        <v>-1448.0533548357814</v>
      </c>
      <c r="R31" s="1">
        <f t="shared" si="14"/>
        <v>-37.882393685457103</v>
      </c>
      <c r="S31" s="1">
        <f t="shared" si="15"/>
        <v>547.23335707690558</v>
      </c>
      <c r="T31" s="1">
        <f t="shared" si="16"/>
        <v>-2424.6639216125063</v>
      </c>
      <c r="U31" s="1">
        <f t="shared" si="17"/>
        <v>-1009.2901777143491</v>
      </c>
    </row>
    <row r="32" spans="1:21">
      <c r="A32" t="s">
        <v>44</v>
      </c>
      <c r="B32" s="1">
        <f t="shared" si="0"/>
        <v>82.505662576832975</v>
      </c>
      <c r="C32" s="1">
        <f t="shared" si="1"/>
        <v>49.261346832560143</v>
      </c>
      <c r="D32" s="1">
        <f t="shared" si="0"/>
        <v>102.19527971710393</v>
      </c>
      <c r="E32" s="1">
        <f t="shared" si="1"/>
        <v>59.526839556143813</v>
      </c>
      <c r="F32" s="1">
        <f t="shared" si="2"/>
        <v>-739.4124164443889</v>
      </c>
      <c r="G32" s="1">
        <f t="shared" si="3"/>
        <v>-598.7643687828039</v>
      </c>
      <c r="H32" s="1">
        <f t="shared" si="4"/>
        <v>151.6087978658054</v>
      </c>
      <c r="I32" s="1">
        <f t="shared" si="5"/>
        <v>227.67197331618431</v>
      </c>
      <c r="J32" s="1">
        <f t="shared" si="6"/>
        <v>-403.06145257775324</v>
      </c>
      <c r="K32" s="1">
        <f t="shared" si="7"/>
        <v>-262.35166737589373</v>
      </c>
      <c r="L32" s="1">
        <f t="shared" si="8"/>
        <v>-83.232391910089888</v>
      </c>
      <c r="M32" s="1">
        <f t="shared" si="9"/>
        <v>-43.568349334524981</v>
      </c>
      <c r="N32" s="1">
        <f t="shared" si="10"/>
        <v>-97.246310937311918</v>
      </c>
      <c r="O32" s="1">
        <f t="shared" si="11"/>
        <v>-62.959622879140952</v>
      </c>
      <c r="P32" s="1">
        <f t="shared" si="12"/>
        <v>736.79374116819736</v>
      </c>
      <c r="Q32" s="1">
        <f t="shared" si="13"/>
        <v>598.13572977324418</v>
      </c>
      <c r="R32" s="1">
        <f t="shared" si="14"/>
        <v>-151.77236178186783</v>
      </c>
      <c r="S32" s="1">
        <f t="shared" si="15"/>
        <v>-227.65912400594411</v>
      </c>
      <c r="T32" s="1">
        <f t="shared" si="16"/>
        <v>404.55954446195619</v>
      </c>
      <c r="U32" s="1">
        <f t="shared" si="17"/>
        <v>263.93032524652136</v>
      </c>
    </row>
    <row r="33" spans="1:21" s="2" customFormat="1">
      <c r="A33" t="s">
        <v>45</v>
      </c>
      <c r="B33" s="1">
        <f t="shared" si="0"/>
        <v>20.345428653348538</v>
      </c>
      <c r="C33" s="1">
        <f t="shared" si="1"/>
        <v>20.502273340327513</v>
      </c>
      <c r="D33" s="1">
        <f t="shared" si="0"/>
        <v>29.393277729782977</v>
      </c>
      <c r="E33" s="1">
        <f t="shared" si="1"/>
        <v>21.837335163884909</v>
      </c>
      <c r="F33" s="1">
        <f t="shared" si="2"/>
        <v>-87.619739591002798</v>
      </c>
      <c r="G33" s="1">
        <f t="shared" si="3"/>
        <v>-90.669537210712932</v>
      </c>
      <c r="H33" s="1">
        <f t="shared" si="4"/>
        <v>-2.7441088441391037</v>
      </c>
      <c r="I33" s="1">
        <f t="shared" si="5"/>
        <v>23.862536719542572</v>
      </c>
      <c r="J33" s="1">
        <f t="shared" si="6"/>
        <v>-40.617946810277161</v>
      </c>
      <c r="K33" s="1">
        <f t="shared" si="7"/>
        <v>-24.473314490021494</v>
      </c>
      <c r="L33" s="1">
        <f t="shared" si="8"/>
        <v>-20.345358214700521</v>
      </c>
      <c r="M33" s="1">
        <f t="shared" si="9"/>
        <v>-20.502202358661812</v>
      </c>
      <c r="N33" s="1">
        <f t="shared" si="10"/>
        <v>-29.393197458442756</v>
      </c>
      <c r="O33" s="1">
        <f t="shared" si="11"/>
        <v>-21.837275527386524</v>
      </c>
      <c r="P33" s="1">
        <f t="shared" si="12"/>
        <v>87.619739591002798</v>
      </c>
      <c r="Q33" s="1">
        <f t="shared" si="13"/>
        <v>90.669537210712932</v>
      </c>
      <c r="R33" s="1">
        <f t="shared" si="14"/>
        <v>2.7441088441391068</v>
      </c>
      <c r="S33" s="1">
        <f t="shared" si="15"/>
        <v>-23.862536719542572</v>
      </c>
      <c r="T33" s="1">
        <f t="shared" si="16"/>
        <v>40.6180324640195</v>
      </c>
      <c r="U33" s="1">
        <f t="shared" si="17"/>
        <v>24.473366098513253</v>
      </c>
    </row>
    <row r="34" spans="1:21" s="2" customFormat="1">
      <c r="A34" t="s">
        <v>46</v>
      </c>
      <c r="B34" s="1">
        <f t="shared" si="0"/>
        <v>20.345358214700525</v>
      </c>
      <c r="C34" s="1">
        <f t="shared" si="1"/>
        <v>20.502202358661808</v>
      </c>
      <c r="D34" s="1">
        <f t="shared" si="0"/>
        <v>29.393197458442764</v>
      </c>
      <c r="E34" s="1">
        <f t="shared" si="1"/>
        <v>21.83727552738651</v>
      </c>
      <c r="F34" s="1">
        <f t="shared" si="2"/>
        <v>-87.619739591002798</v>
      </c>
      <c r="G34" s="1">
        <f t="shared" si="3"/>
        <v>-90.669537210712932</v>
      </c>
      <c r="H34" s="1">
        <f t="shared" si="4"/>
        <v>9.8804542793370604</v>
      </c>
      <c r="I34" s="1">
        <f t="shared" si="5"/>
        <v>23.265600919037745</v>
      </c>
      <c r="J34" s="1">
        <f t="shared" si="6"/>
        <v>-27.997568738007356</v>
      </c>
      <c r="K34" s="1">
        <f t="shared" si="7"/>
        <v>-25.067908982812135</v>
      </c>
      <c r="L34" s="1">
        <f t="shared" si="8"/>
        <v>-21.471817417347392</v>
      </c>
      <c r="M34" s="1">
        <f t="shared" si="9"/>
        <v>-12.054350152791192</v>
      </c>
      <c r="N34" s="1">
        <f t="shared" si="10"/>
        <v>-21.839586931030315</v>
      </c>
      <c r="O34" s="1">
        <f t="shared" si="11"/>
        <v>-27.008175026128107</v>
      </c>
      <c r="P34" s="1">
        <f t="shared" si="12"/>
        <v>81.503247620279083</v>
      </c>
      <c r="Q34" s="1">
        <f t="shared" si="13"/>
        <v>88.44803956757589</v>
      </c>
      <c r="R34" s="1">
        <f t="shared" si="14"/>
        <v>-9.6938783065681875</v>
      </c>
      <c r="S34" s="1">
        <f t="shared" si="15"/>
        <v>-23.038310516777198</v>
      </c>
      <c r="T34" s="1">
        <f t="shared" si="16"/>
        <v>28.490226017433336</v>
      </c>
      <c r="U34" s="1">
        <f t="shared" si="17"/>
        <v>26.354542904887658</v>
      </c>
    </row>
    <row r="35" spans="1:21" s="2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s="2" customFormat="1">
      <c r="A36" s="2" t="s">
        <v>41</v>
      </c>
      <c r="B36" s="3">
        <f>B29+D29+F29</f>
        <v>493.78775193111687</v>
      </c>
      <c r="C36" s="3">
        <f>C29+E29+G29</f>
        <v>450.8823971597302</v>
      </c>
      <c r="E36" s="3" t="str">
        <f>COMPLEX(B36,C36)</f>
        <v>493.787751931117+450.88239715973i</v>
      </c>
      <c r="F36" s="3">
        <f>IMABS(E36)</f>
        <v>668.67127949814835</v>
      </c>
      <c r="G36" s="3">
        <f>IMARGUMENT(E36)*180/PI()</f>
        <v>42.399507655854855</v>
      </c>
      <c r="L36" s="3">
        <f>L29+N29+P29</f>
        <v>-493.78775193111647</v>
      </c>
      <c r="M36" s="3">
        <f>M29+O29+Q29</f>
        <v>-450.88239715973054</v>
      </c>
      <c r="O36" s="3" t="str">
        <f>COMPLEX(L36,M36)</f>
        <v>-493.787751931116-450.882397159731i</v>
      </c>
      <c r="P36" s="3">
        <f>IMABS(O36)</f>
        <v>668.67127949814835</v>
      </c>
      <c r="Q36" s="3">
        <f>IMARGUMENT(O36)*180/PI()</f>
        <v>-137.60049234414504</v>
      </c>
      <c r="S36" s="3">
        <f>Q36-G36</f>
        <v>-179.99999999999989</v>
      </c>
    </row>
    <row r="37" spans="1:21" s="2" customFormat="1">
      <c r="A37" s="2" t="s">
        <v>42</v>
      </c>
      <c r="B37" s="3">
        <f t="shared" ref="B37:C41" si="18">B30+D30+F30</f>
        <v>493.78775193111687</v>
      </c>
      <c r="C37" s="3">
        <f t="shared" si="18"/>
        <v>450.8823971597302</v>
      </c>
      <c r="E37" s="3" t="str">
        <f t="shared" ref="E37:E41" si="19">COMPLEX(B37,C37)</f>
        <v>493.787751931117+450.88239715973i</v>
      </c>
      <c r="F37" s="3">
        <f t="shared" ref="F37:F41" si="20">IMABS(E37)</f>
        <v>668.67127949814835</v>
      </c>
      <c r="G37" s="3">
        <f t="shared" ref="G37:G41" si="21">IMARGUMENT(E37)*180/PI()</f>
        <v>42.399507655854855</v>
      </c>
      <c r="L37" s="3">
        <f t="shared" ref="L37:M41" si="22">L30+N30+P30</f>
        <v>-491.86855419708752</v>
      </c>
      <c r="M37" s="3">
        <f t="shared" si="22"/>
        <v>-449.04977839360197</v>
      </c>
      <c r="O37" s="3" t="str">
        <f t="shared" ref="O37:O41" si="23">COMPLEX(L37,M37)</f>
        <v>-491.868554197088-449.049778393602i</v>
      </c>
      <c r="P37" s="3">
        <f t="shared" ref="P37:P41" si="24">IMABS(O37)</f>
        <v>666.01830161285864</v>
      </c>
      <c r="Q37" s="3">
        <f t="shared" ref="Q37:Q41" si="25">IMARGUMENT(O37)*180/PI()</f>
        <v>-137.60558604829112</v>
      </c>
      <c r="S37" s="3">
        <f t="shared" ref="S37:S41" si="26">Q37-G37</f>
        <v>-180.00509370414596</v>
      </c>
    </row>
    <row r="38" spans="1:21" s="2" customFormat="1">
      <c r="A38" s="2" t="s">
        <v>43</v>
      </c>
      <c r="B38" s="3">
        <f t="shared" si="18"/>
        <v>2386.6382092855456</v>
      </c>
      <c r="C38" s="3">
        <f t="shared" si="18"/>
        <v>1556.8415924887252</v>
      </c>
      <c r="E38" s="3" t="str">
        <f t="shared" si="19"/>
        <v>2386.63820928555+1556.84159248873i</v>
      </c>
      <c r="F38" s="3">
        <f t="shared" si="20"/>
        <v>2849.5258704080197</v>
      </c>
      <c r="G38" s="3">
        <f t="shared" si="21"/>
        <v>33.117041484726755</v>
      </c>
      <c r="L38" s="3">
        <f t="shared" si="22"/>
        <v>-2386.6381234253236</v>
      </c>
      <c r="M38" s="3">
        <f t="shared" si="22"/>
        <v>-1556.8415412244854</v>
      </c>
      <c r="O38" s="3" t="str">
        <f t="shared" si="23"/>
        <v>-2386.63812342532-1556.84154122449i</v>
      </c>
      <c r="P38" s="3">
        <f t="shared" si="24"/>
        <v>2849.5257704869732</v>
      </c>
      <c r="Q38" s="3">
        <f t="shared" si="25"/>
        <v>-146.88295843538467</v>
      </c>
      <c r="S38" s="3">
        <f t="shared" si="26"/>
        <v>-179.99999992011141</v>
      </c>
    </row>
    <row r="39" spans="1:21">
      <c r="A39" s="2" t="s">
        <v>44</v>
      </c>
      <c r="B39" s="3">
        <f t="shared" si="18"/>
        <v>-554.71147415045198</v>
      </c>
      <c r="C39" s="3">
        <f t="shared" si="18"/>
        <v>-489.97618239409996</v>
      </c>
      <c r="D39" s="2"/>
      <c r="E39" s="3" t="str">
        <f t="shared" si="19"/>
        <v>-554.711474150452-489.9761823941i</v>
      </c>
      <c r="F39" s="3">
        <f t="shared" si="20"/>
        <v>740.12261069883823</v>
      </c>
      <c r="G39" s="3">
        <f t="shared" si="21"/>
        <v>-138.5458661080653</v>
      </c>
      <c r="H39" s="2"/>
      <c r="I39" s="2"/>
      <c r="J39" s="2"/>
      <c r="K39" s="2"/>
      <c r="L39" s="3">
        <f t="shared" si="22"/>
        <v>556.31503832079557</v>
      </c>
      <c r="M39" s="3">
        <f t="shared" si="22"/>
        <v>491.60775755957826</v>
      </c>
      <c r="N39" s="2"/>
      <c r="O39" s="3" t="str">
        <f t="shared" si="23"/>
        <v>556.315038320796+491.607757559578i</v>
      </c>
      <c r="P39" s="3">
        <f t="shared" si="24"/>
        <v>742.40461283226523</v>
      </c>
      <c r="Q39" s="3">
        <f t="shared" si="25"/>
        <v>41.466578559868104</v>
      </c>
      <c r="R39" s="2"/>
      <c r="S39" s="3">
        <f t="shared" si="26"/>
        <v>180.01244466793341</v>
      </c>
      <c r="T39" s="2"/>
      <c r="U39" s="2"/>
    </row>
    <row r="40" spans="1:21">
      <c r="A40" s="2" t="s">
        <v>45</v>
      </c>
      <c r="B40" s="3">
        <f t="shared" si="18"/>
        <v>-37.881033207871283</v>
      </c>
      <c r="C40" s="3">
        <f t="shared" si="18"/>
        <v>-48.32992870650051</v>
      </c>
      <c r="D40" s="2"/>
      <c r="E40" s="3" t="str">
        <f t="shared" si="19"/>
        <v>-37.8810332078713-48.3299287065005i</v>
      </c>
      <c r="F40" s="3">
        <f t="shared" si="20"/>
        <v>61.406471040691379</v>
      </c>
      <c r="G40" s="3">
        <f t="shared" si="21"/>
        <v>-128.0893741939212</v>
      </c>
      <c r="H40" s="2"/>
      <c r="I40" s="2"/>
      <c r="J40" s="2"/>
      <c r="K40" s="2"/>
      <c r="L40" s="3">
        <f t="shared" si="22"/>
        <v>37.881183917859516</v>
      </c>
      <c r="M40" s="3">
        <f t="shared" si="22"/>
        <v>48.330059324664596</v>
      </c>
      <c r="N40" s="2"/>
      <c r="O40" s="3" t="str">
        <f t="shared" si="23"/>
        <v>37.8811839178595+48.3300593246646i</v>
      </c>
      <c r="P40" s="3">
        <f t="shared" si="24"/>
        <v>61.406666815129263</v>
      </c>
      <c r="Q40" s="3">
        <f t="shared" si="25"/>
        <v>51.910590313440288</v>
      </c>
      <c r="R40" s="2"/>
      <c r="S40" s="3">
        <f t="shared" si="26"/>
        <v>179.99996450736148</v>
      </c>
      <c r="T40" s="2"/>
      <c r="U40" s="2"/>
    </row>
    <row r="41" spans="1:21">
      <c r="A41" s="2" t="s">
        <v>46</v>
      </c>
      <c r="B41" s="3">
        <f t="shared" si="18"/>
        <v>-37.881183917859509</v>
      </c>
      <c r="C41" s="3">
        <f t="shared" si="18"/>
        <v>-48.330059324664617</v>
      </c>
      <c r="D41" s="2"/>
      <c r="E41" s="3" t="str">
        <f t="shared" si="19"/>
        <v>-37.8811839178595-48.3300593246646i</v>
      </c>
      <c r="F41" s="3">
        <f t="shared" si="20"/>
        <v>61.406666815129263</v>
      </c>
      <c r="G41" s="3">
        <f t="shared" si="21"/>
        <v>-128.08940968655972</v>
      </c>
      <c r="H41" s="2"/>
      <c r="I41" s="2"/>
      <c r="J41" s="2"/>
      <c r="K41" s="2"/>
      <c r="L41" s="3">
        <f t="shared" si="22"/>
        <v>38.191843271901377</v>
      </c>
      <c r="M41" s="3">
        <f t="shared" si="22"/>
        <v>49.385514388656588</v>
      </c>
      <c r="N41" s="2"/>
      <c r="O41" s="3" t="str">
        <f t="shared" si="23"/>
        <v>38.1918432719014+49.3855143886566i</v>
      </c>
      <c r="P41" s="3">
        <f t="shared" si="24"/>
        <v>62.430328558623557</v>
      </c>
      <c r="Q41" s="3">
        <f t="shared" si="25"/>
        <v>52.283748639939382</v>
      </c>
      <c r="R41" s="2"/>
      <c r="S41" s="3">
        <f t="shared" si="26"/>
        <v>180.37315832649909</v>
      </c>
      <c r="T41" s="2"/>
      <c r="U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1"/>
  <sheetViews>
    <sheetView workbookViewId="0">
      <selection activeCell="A33" sqref="A33:XFD38"/>
    </sheetView>
  </sheetViews>
  <sheetFormatPr baseColWidth="10" defaultRowHeight="15"/>
  <cols>
    <col min="1" max="1" width="23.42578125" bestFit="1" customWidth="1"/>
    <col min="2" max="2" width="8" bestFit="1" customWidth="1"/>
    <col min="3" max="3" width="7.85546875" bestFit="1" customWidth="1"/>
    <col min="4" max="4" width="8" bestFit="1" customWidth="1"/>
    <col min="5" max="5" width="7.85546875" bestFit="1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bestFit="1" customWidth="1"/>
    <col min="11" max="11" width="10.7109375" bestFit="1" customWidth="1"/>
    <col min="12" max="12" width="8" bestFit="1" customWidth="1"/>
    <col min="13" max="13" width="7.85546875" bestFit="1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bestFit="1" customWidth="1"/>
    <col min="19" max="19" width="7.85546875" bestFit="1" customWidth="1"/>
    <col min="20" max="20" width="8" bestFit="1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147.518</v>
      </c>
      <c r="C2">
        <v>31.34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147.518</v>
      </c>
      <c r="K2">
        <v>31.34</v>
      </c>
      <c r="L2">
        <v>147.518</v>
      </c>
      <c r="M2">
        <v>-148.66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147.518</v>
      </c>
      <c r="U2">
        <v>-148.66</v>
      </c>
    </row>
    <row r="3" spans="1:21">
      <c r="A3" t="s">
        <v>33</v>
      </c>
      <c r="B3">
        <v>192.96299999999999</v>
      </c>
      <c r="C3">
        <v>40.15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192.96299999999999</v>
      </c>
      <c r="K3">
        <v>40.15</v>
      </c>
      <c r="L3">
        <v>192.96299999999999</v>
      </c>
      <c r="M3">
        <v>-139.85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192.96299999999999</v>
      </c>
      <c r="U3">
        <v>-139.85</v>
      </c>
    </row>
    <row r="4" spans="1:21">
      <c r="A4" t="s">
        <v>34</v>
      </c>
      <c r="B4">
        <v>979.87599999999998</v>
      </c>
      <c r="C4">
        <v>-138.13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979.87599999999998</v>
      </c>
      <c r="K4">
        <v>-138.13</v>
      </c>
      <c r="L4">
        <v>979.87599999999998</v>
      </c>
      <c r="M4">
        <v>41.87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979.87599999999998</v>
      </c>
      <c r="U4">
        <v>41.87</v>
      </c>
    </row>
    <row r="5" spans="1:21">
      <c r="A5" t="s">
        <v>35</v>
      </c>
      <c r="B5">
        <v>56.051600000000001</v>
      </c>
      <c r="C5">
        <v>19.809999999999999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56.051600000000001</v>
      </c>
      <c r="K5">
        <v>19.809999999999999</v>
      </c>
      <c r="L5">
        <v>56.051600000000001</v>
      </c>
      <c r="M5">
        <v>-160.19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56.051600000000001</v>
      </c>
      <c r="U5">
        <v>-160.19</v>
      </c>
    </row>
    <row r="6" spans="1:21">
      <c r="A6" t="s">
        <v>36</v>
      </c>
      <c r="B6">
        <v>66.425899999999999</v>
      </c>
      <c r="C6">
        <v>30.13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66.425899999999999</v>
      </c>
      <c r="K6">
        <v>30.13</v>
      </c>
      <c r="L6">
        <v>66.425899999999999</v>
      </c>
      <c r="M6">
        <v>-149.87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66.425899999999999</v>
      </c>
      <c r="U6">
        <v>-149.87</v>
      </c>
    </row>
    <row r="7" spans="1:21">
      <c r="A7" t="s">
        <v>37</v>
      </c>
      <c r="B7">
        <v>688.17</v>
      </c>
      <c r="C7">
        <v>-142.72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688.17</v>
      </c>
      <c r="K7">
        <v>-142.72</v>
      </c>
      <c r="L7">
        <v>688.17</v>
      </c>
      <c r="M7">
        <v>37.28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688.17</v>
      </c>
      <c r="U7">
        <v>37.28</v>
      </c>
    </row>
    <row r="8" spans="1:21">
      <c r="A8" t="s">
        <v>38</v>
      </c>
      <c r="B8">
        <v>211.14099999999999</v>
      </c>
      <c r="C8">
        <v>-146.41999999999999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211.14099999999999</v>
      </c>
      <c r="K8">
        <v>-146.41999999999999</v>
      </c>
      <c r="L8">
        <v>211.14099999999999</v>
      </c>
      <c r="M8">
        <v>33.58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211.14099999999999</v>
      </c>
      <c r="U8">
        <v>33.58</v>
      </c>
    </row>
    <row r="9" spans="1:21">
      <c r="A9" t="s">
        <v>39</v>
      </c>
      <c r="B9">
        <v>266.22199999999998</v>
      </c>
      <c r="C9">
        <v>-147.03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266.22199999999998</v>
      </c>
      <c r="K9">
        <v>-147.03</v>
      </c>
      <c r="L9">
        <v>266.22199999999998</v>
      </c>
      <c r="M9">
        <v>32.97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266.22199999999998</v>
      </c>
      <c r="U9">
        <v>32.97</v>
      </c>
    </row>
    <row r="10" spans="1:21">
      <c r="A10" t="s">
        <v>40</v>
      </c>
      <c r="B10">
        <v>2324.06</v>
      </c>
      <c r="C10">
        <v>-150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2324.06</v>
      </c>
      <c r="K10">
        <v>-150</v>
      </c>
      <c r="L10">
        <v>2324.06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2324.06</v>
      </c>
      <c r="U10">
        <v>30</v>
      </c>
    </row>
    <row r="11" spans="1:21">
      <c r="A11" t="s">
        <v>41</v>
      </c>
      <c r="B11">
        <v>42.886600000000001</v>
      </c>
      <c r="C11">
        <v>-150.66</v>
      </c>
      <c r="D11">
        <v>58.759500000000003</v>
      </c>
      <c r="E11">
        <v>-138.47</v>
      </c>
      <c r="F11">
        <v>210.255</v>
      </c>
      <c r="G11">
        <v>43.44</v>
      </c>
      <c r="H11">
        <v>43.679900000000004</v>
      </c>
      <c r="I11">
        <v>-118.55</v>
      </c>
      <c r="J11">
        <v>68.402299999999997</v>
      </c>
      <c r="K11">
        <v>42.53</v>
      </c>
      <c r="L11">
        <v>42.886600000000001</v>
      </c>
      <c r="M11">
        <v>29.34</v>
      </c>
      <c r="N11">
        <v>58.759599999999999</v>
      </c>
      <c r="O11">
        <v>41.53</v>
      </c>
      <c r="P11">
        <v>210.255</v>
      </c>
      <c r="Q11">
        <v>-136.56</v>
      </c>
      <c r="R11">
        <v>43.679900000000004</v>
      </c>
      <c r="S11">
        <v>61.45</v>
      </c>
      <c r="T11">
        <v>68.402199999999993</v>
      </c>
      <c r="U11">
        <v>-137.47</v>
      </c>
    </row>
    <row r="12" spans="1:21">
      <c r="A12" t="s">
        <v>42</v>
      </c>
      <c r="B12">
        <v>42.886600000000001</v>
      </c>
      <c r="C12">
        <v>-150.66</v>
      </c>
      <c r="D12">
        <v>58.759599999999999</v>
      </c>
      <c r="E12">
        <v>-138.47</v>
      </c>
      <c r="F12">
        <v>210.255</v>
      </c>
      <c r="G12">
        <v>43.44</v>
      </c>
      <c r="H12">
        <v>42.454000000000001</v>
      </c>
      <c r="I12">
        <v>-115.87</v>
      </c>
      <c r="J12">
        <v>70.264700000000005</v>
      </c>
      <c r="K12">
        <v>41.33</v>
      </c>
      <c r="L12">
        <v>45.966700000000003</v>
      </c>
      <c r="M12">
        <v>37.5</v>
      </c>
      <c r="N12">
        <v>60.999099999999999</v>
      </c>
      <c r="O12">
        <v>34.700000000000003</v>
      </c>
      <c r="P12">
        <v>215.03700000000001</v>
      </c>
      <c r="Q12">
        <v>-137.12</v>
      </c>
      <c r="R12">
        <v>42.701900000000002</v>
      </c>
      <c r="S12">
        <v>64.06</v>
      </c>
      <c r="T12">
        <v>69.120500000000007</v>
      </c>
      <c r="U12">
        <v>-139.15</v>
      </c>
    </row>
    <row r="13" spans="1:21">
      <c r="A13" t="s">
        <v>43</v>
      </c>
      <c r="B13">
        <v>100.816</v>
      </c>
      <c r="C13">
        <v>-152.22999999999999</v>
      </c>
      <c r="D13">
        <v>127.324</v>
      </c>
      <c r="E13">
        <v>-147.68</v>
      </c>
      <c r="F13">
        <v>902.42700000000002</v>
      </c>
      <c r="G13">
        <v>38.619999999999997</v>
      </c>
      <c r="H13">
        <v>249.851</v>
      </c>
      <c r="I13">
        <v>-123.45</v>
      </c>
      <c r="J13">
        <v>441.34199999999998</v>
      </c>
      <c r="K13">
        <v>32.89</v>
      </c>
      <c r="L13">
        <v>100.816</v>
      </c>
      <c r="M13">
        <v>27.77</v>
      </c>
      <c r="N13">
        <v>127.324</v>
      </c>
      <c r="O13">
        <v>32.32</v>
      </c>
      <c r="P13">
        <v>902.42700000000002</v>
      </c>
      <c r="Q13">
        <v>-141.38</v>
      </c>
      <c r="R13">
        <v>249.851</v>
      </c>
      <c r="S13">
        <v>56.55</v>
      </c>
      <c r="T13">
        <v>441.34199999999998</v>
      </c>
      <c r="U13">
        <v>-147.11000000000001</v>
      </c>
    </row>
    <row r="14" spans="1:21">
      <c r="A14" t="s">
        <v>44</v>
      </c>
      <c r="B14">
        <v>100.816</v>
      </c>
      <c r="C14">
        <v>-152.22999999999999</v>
      </c>
      <c r="D14">
        <v>127.324</v>
      </c>
      <c r="E14">
        <v>-147.68</v>
      </c>
      <c r="F14">
        <v>902.42700000000002</v>
      </c>
      <c r="G14">
        <v>38.619999999999997</v>
      </c>
      <c r="H14">
        <v>251.06299999999999</v>
      </c>
      <c r="I14">
        <v>-123.77</v>
      </c>
      <c r="J14">
        <v>439.67099999999999</v>
      </c>
      <c r="K14">
        <v>33</v>
      </c>
      <c r="L14">
        <v>102.905</v>
      </c>
      <c r="M14">
        <v>30.76</v>
      </c>
      <c r="N14">
        <v>129.697</v>
      </c>
      <c r="O14">
        <v>29.88</v>
      </c>
      <c r="P14">
        <v>904.74</v>
      </c>
      <c r="Q14">
        <v>-141.44999999999999</v>
      </c>
      <c r="R14">
        <v>250.97800000000001</v>
      </c>
      <c r="S14">
        <v>56.26</v>
      </c>
      <c r="T14">
        <v>437.58600000000001</v>
      </c>
      <c r="U14">
        <v>-147.07</v>
      </c>
    </row>
    <row r="15" spans="1:21">
      <c r="A15" t="s">
        <v>45</v>
      </c>
      <c r="B15">
        <v>108.479</v>
      </c>
      <c r="C15">
        <v>36.26</v>
      </c>
      <c r="D15">
        <v>136.893</v>
      </c>
      <c r="E15">
        <v>35.9</v>
      </c>
      <c r="F15">
        <v>3221.55</v>
      </c>
      <c r="G15">
        <v>32.4</v>
      </c>
      <c r="H15">
        <v>2464.61</v>
      </c>
      <c r="I15">
        <v>-162.81</v>
      </c>
      <c r="J15">
        <v>1273.75</v>
      </c>
      <c r="K15">
        <v>63.72</v>
      </c>
      <c r="L15">
        <v>108.479</v>
      </c>
      <c r="M15">
        <v>-143.74</v>
      </c>
      <c r="N15">
        <v>136.893</v>
      </c>
      <c r="O15">
        <v>-144.1</v>
      </c>
      <c r="P15">
        <v>3221.55</v>
      </c>
      <c r="Q15">
        <v>-147.6</v>
      </c>
      <c r="R15">
        <v>2464.61</v>
      </c>
      <c r="S15">
        <v>17.190000000000001</v>
      </c>
      <c r="T15">
        <v>1273.75</v>
      </c>
      <c r="U15">
        <v>-116.28</v>
      </c>
    </row>
    <row r="16" spans="1:21">
      <c r="A16" t="s">
        <v>46</v>
      </c>
      <c r="B16">
        <v>108.479</v>
      </c>
      <c r="C16">
        <v>36.26</v>
      </c>
      <c r="D16">
        <v>136.893</v>
      </c>
      <c r="E16">
        <v>35.9</v>
      </c>
      <c r="F16">
        <v>773.72199999999998</v>
      </c>
      <c r="G16">
        <v>-138.69</v>
      </c>
      <c r="H16">
        <v>205.673</v>
      </c>
      <c r="I16">
        <v>59.02</v>
      </c>
      <c r="J16">
        <v>335.85700000000003</v>
      </c>
      <c r="K16">
        <v>-145.55000000000001</v>
      </c>
      <c r="L16">
        <v>104.66800000000001</v>
      </c>
      <c r="M16">
        <v>-147.84</v>
      </c>
      <c r="N16">
        <v>134.22800000000001</v>
      </c>
      <c r="O16">
        <v>-140.44999999999999</v>
      </c>
      <c r="P16">
        <v>769.721</v>
      </c>
      <c r="Q16">
        <v>41.44</v>
      </c>
      <c r="R16">
        <v>205.74299999999999</v>
      </c>
      <c r="S16">
        <v>-121.03</v>
      </c>
      <c r="T16">
        <v>338.52199999999999</v>
      </c>
      <c r="U16">
        <v>34.549999999999997</v>
      </c>
    </row>
    <row r="17" spans="1:21">
      <c r="A17" t="s">
        <v>47</v>
      </c>
      <c r="B17">
        <v>406.37400000000002</v>
      </c>
      <c r="C17">
        <v>-144.11000000000001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406.37400000000002</v>
      </c>
      <c r="K17">
        <v>-144.11000000000001</v>
      </c>
      <c r="L17">
        <v>406.37400000000002</v>
      </c>
      <c r="M17">
        <v>35.89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406.37400000000002</v>
      </c>
      <c r="U17">
        <v>35.89</v>
      </c>
    </row>
    <row r="18" spans="1:21">
      <c r="A18" t="s">
        <v>48</v>
      </c>
      <c r="B18">
        <v>319.39100000000002</v>
      </c>
      <c r="C18">
        <v>44.13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319.39100000000002</v>
      </c>
      <c r="K18">
        <v>44.13</v>
      </c>
      <c r="L18">
        <v>319.39100000000002</v>
      </c>
      <c r="M18">
        <v>-135.87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319.39100000000002</v>
      </c>
      <c r="U18">
        <v>-135.87</v>
      </c>
    </row>
    <row r="19" spans="1:21">
      <c r="A19" t="s">
        <v>49</v>
      </c>
      <c r="B19">
        <v>1516.28</v>
      </c>
      <c r="C19">
        <v>-119.4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1516.28</v>
      </c>
      <c r="K19">
        <v>-119.4</v>
      </c>
      <c r="L19">
        <v>1516.28</v>
      </c>
      <c r="M19">
        <v>60.6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1516.28</v>
      </c>
      <c r="U19">
        <v>60.6</v>
      </c>
    </row>
    <row r="20" spans="1:21">
      <c r="A20" t="s">
        <v>50</v>
      </c>
      <c r="B20">
        <v>2.3572000000000002</v>
      </c>
      <c r="C20">
        <v>-175.88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2.3572000000000002</v>
      </c>
      <c r="K20">
        <v>-175.88</v>
      </c>
      <c r="L20">
        <v>2.3572000000000002</v>
      </c>
      <c r="M20">
        <v>4.12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2.3572000000000002</v>
      </c>
      <c r="U20">
        <v>4.12</v>
      </c>
    </row>
    <row r="21" spans="1:21">
      <c r="A21" t="s">
        <v>51</v>
      </c>
      <c r="B21">
        <v>1.8555600000000001</v>
      </c>
      <c r="C21">
        <v>7.16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1.8555600000000001</v>
      </c>
      <c r="K21">
        <v>7.16</v>
      </c>
      <c r="L21">
        <v>1.8555600000000001</v>
      </c>
      <c r="M21">
        <v>-172.84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1.8555600000000001</v>
      </c>
      <c r="U21">
        <v>-172.84</v>
      </c>
    </row>
    <row r="22" spans="1:21">
      <c r="A22" t="s">
        <v>52</v>
      </c>
      <c r="B22">
        <v>1575.31</v>
      </c>
      <c r="C22">
        <v>57.73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1575.31</v>
      </c>
      <c r="K22">
        <v>57.73</v>
      </c>
      <c r="L22">
        <v>1575.31</v>
      </c>
      <c r="M22">
        <v>-122.27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1575.31</v>
      </c>
      <c r="U22">
        <v>-122.27</v>
      </c>
    </row>
    <row r="23" spans="1:21">
      <c r="A23" t="s">
        <v>90</v>
      </c>
      <c r="B23">
        <v>3987.73</v>
      </c>
      <c r="C23">
        <v>34.119999999999997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3987.73</v>
      </c>
      <c r="K23">
        <v>34.119999999999997</v>
      </c>
      <c r="L23">
        <v>3987.73</v>
      </c>
      <c r="M23">
        <v>-145.88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3987.73</v>
      </c>
      <c r="U23">
        <v>-145.88</v>
      </c>
    </row>
    <row r="24" spans="1:21">
      <c r="A24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-37.385424593254413</v>
      </c>
      <c r="C29" s="1">
        <f>B11*SIN(C11*PI()/180)</f>
        <v>-21.014054524105727</v>
      </c>
      <c r="D29" s="1">
        <f>D11*COS(E11*PI()/180)</f>
        <v>-43.98787120912985</v>
      </c>
      <c r="E29" s="1">
        <f>D11*SIN(E11*PI()/180)</f>
        <v>-38.958260057900503</v>
      </c>
      <c r="F29" s="1">
        <f>F11*COS(G11*PI()/180)</f>
        <v>152.66506561705009</v>
      </c>
      <c r="G29" s="1">
        <f>F11*SIN(G11*PI()/180)</f>
        <v>144.57020012831754</v>
      </c>
      <c r="H29" s="1">
        <f>H11*COS(I11*PI()/180)</f>
        <v>-20.875737657852962</v>
      </c>
      <c r="I29" s="1">
        <f>H11*SIN(I11*PI()/180)</f>
        <v>-38.36844069349835</v>
      </c>
      <c r="J29" s="1">
        <f>J11*COS(K11*PI()/180)</f>
        <v>50.407262156901581</v>
      </c>
      <c r="K29" s="1">
        <f>J11*SIN(K11*PI()/180)</f>
        <v>46.238323576178637</v>
      </c>
      <c r="L29" s="1">
        <f>L11*COS(M11*PI()/180)</f>
        <v>37.385424593254413</v>
      </c>
      <c r="M29" s="1">
        <f>L11*SIN(M11*PI()/180)</f>
        <v>21.014054524105717</v>
      </c>
      <c r="N29" s="1">
        <f>N11*COS(O11*PI()/180)</f>
        <v>43.987946069996966</v>
      </c>
      <c r="O29" s="1">
        <f>N11*SIN(O11*PI()/180)</f>
        <v>38.958326359111446</v>
      </c>
      <c r="P29" s="1">
        <f>P11*COS(Q11*PI()/180)</f>
        <v>-152.66506561705009</v>
      </c>
      <c r="Q29" s="1">
        <f>P11*SIN(Q11*PI()/180)</f>
        <v>-144.57020012831757</v>
      </c>
      <c r="R29" s="1">
        <f>R11*COS(S11*PI()/180)</f>
        <v>20.875737657852962</v>
      </c>
      <c r="S29" s="1">
        <f>R11*SIN(S11*PI()/180)</f>
        <v>38.36844069349835</v>
      </c>
      <c r="T29" s="1">
        <f>T11*COS(U11*PI()/180)</f>
        <v>-50.407188464551815</v>
      </c>
      <c r="U29" s="1">
        <f>T11*SIN(U11*PI()/180)</f>
        <v>-46.238255978563394</v>
      </c>
    </row>
    <row r="30" spans="1:21">
      <c r="A30" t="s">
        <v>42</v>
      </c>
      <c r="B30" s="1">
        <f t="shared" ref="B30:D34" si="0">B12*COS(C12*PI()/180)</f>
        <v>-37.385424593254413</v>
      </c>
      <c r="C30" s="1">
        <f t="shared" ref="C30:E34" si="1">B12*SIN(C12*PI()/180)</f>
        <v>-21.014054524105727</v>
      </c>
      <c r="D30" s="1">
        <f t="shared" si="0"/>
        <v>-43.987946069996958</v>
      </c>
      <c r="E30" s="1">
        <f t="shared" si="1"/>
        <v>-38.958326359111467</v>
      </c>
      <c r="F30" s="1">
        <f t="shared" ref="F30:F34" si="2">F12*COS(G12*PI()/180)</f>
        <v>152.66506561705009</v>
      </c>
      <c r="G30" s="1">
        <f t="shared" ref="G30:G34" si="3">F12*SIN(G12*PI()/180)</f>
        <v>144.57020012831754</v>
      </c>
      <c r="H30" s="1">
        <f t="shared" ref="H30:H34" si="4">H12*COS(I12*PI()/180)</f>
        <v>-18.523984436200465</v>
      </c>
      <c r="I30" s="1">
        <f t="shared" ref="I30:I34" si="5">H12*SIN(I12*PI()/180)</f>
        <v>-38.199530319198992</v>
      </c>
      <c r="J30" s="1">
        <f t="shared" ref="J30:J34" si="6">J12*COS(K12*PI()/180)</f>
        <v>52.763059927967035</v>
      </c>
      <c r="K30" s="1">
        <f t="shared" ref="K30:K34" si="7">J12*SIN(K12*PI()/180)</f>
        <v>46.402452231835333</v>
      </c>
      <c r="L30" s="1">
        <f t="shared" ref="L30:L34" si="8">L12*COS(M12*PI()/180)</f>
        <v>36.467834987165119</v>
      </c>
      <c r="M30" s="1">
        <f t="shared" ref="M30:M34" si="9">L12*SIN(M12*PI()/180)</f>
        <v>27.982753978815161</v>
      </c>
      <c r="N30" s="1">
        <f t="shared" ref="N30:N34" si="10">N12*COS(O12*PI()/180)</f>
        <v>50.150046573238058</v>
      </c>
      <c r="O30" s="1">
        <f t="shared" ref="O30:O34" si="11">N12*SIN(O12*PI()/180)</f>
        <v>34.72553857771041</v>
      </c>
      <c r="P30" s="1">
        <f t="shared" ref="P30:P34" si="12">P12*COS(Q12*PI()/180)</f>
        <v>-157.57491404834741</v>
      </c>
      <c r="Q30" s="1">
        <f t="shared" ref="Q30:Q34" si="13">P12*SIN(Q12*PI()/180)</f>
        <v>-146.32517839270153</v>
      </c>
      <c r="R30" s="1">
        <f t="shared" ref="R30:R34" si="14">R12*COS(S12*PI()/180)</f>
        <v>18.679078950848435</v>
      </c>
      <c r="S30" s="1">
        <f t="shared" ref="S30:S34" si="15">R12*SIN(S12*PI()/180)</f>
        <v>38.399795222865066</v>
      </c>
      <c r="T30" s="1">
        <f t="shared" ref="T30:T34" si="16">T12*COS(U12*PI()/180)</f>
        <v>-52.284443138328484</v>
      </c>
      <c r="U30" s="1">
        <f t="shared" ref="U30:U34" si="17">T12*SIN(U12*PI()/180)</f>
        <v>-45.210402851167956</v>
      </c>
    </row>
    <row r="31" spans="1:21">
      <c r="A31" t="s">
        <v>43</v>
      </c>
      <c r="B31" s="1">
        <f t="shared" si="0"/>
        <v>-89.204522585723538</v>
      </c>
      <c r="C31" s="1">
        <f t="shared" si="1"/>
        <v>-46.972534594730334</v>
      </c>
      <c r="D31" s="1">
        <f t="shared" si="0"/>
        <v>-107.59836209510959</v>
      </c>
      <c r="E31" s="1">
        <f t="shared" si="1"/>
        <v>-68.073441593984967</v>
      </c>
      <c r="F31" s="1">
        <f t="shared" si="2"/>
        <v>705.06860630442714</v>
      </c>
      <c r="G31" s="1">
        <f t="shared" si="3"/>
        <v>563.25194250258266</v>
      </c>
      <c r="H31" s="1">
        <f t="shared" si="4"/>
        <v>-137.72013799402768</v>
      </c>
      <c r="I31" s="1">
        <f t="shared" si="5"/>
        <v>-208.46746938528796</v>
      </c>
      <c r="J31" s="1">
        <f t="shared" si="6"/>
        <v>370.60134463652366</v>
      </c>
      <c r="K31" s="1">
        <f t="shared" si="7"/>
        <v>239.6610196039411</v>
      </c>
      <c r="L31" s="1">
        <f t="shared" si="8"/>
        <v>89.204522585723552</v>
      </c>
      <c r="M31" s="1">
        <f t="shared" si="9"/>
        <v>46.97253459473032</v>
      </c>
      <c r="N31" s="1">
        <f t="shared" si="10"/>
        <v>107.59836209510961</v>
      </c>
      <c r="O31" s="1">
        <f t="shared" si="11"/>
        <v>68.073441593984953</v>
      </c>
      <c r="P31" s="1">
        <f t="shared" si="12"/>
        <v>-705.06860630442714</v>
      </c>
      <c r="Q31" s="1">
        <f t="shared" si="13"/>
        <v>-563.25194250258266</v>
      </c>
      <c r="R31" s="1">
        <f t="shared" si="14"/>
        <v>137.72013799402771</v>
      </c>
      <c r="S31" s="1">
        <f t="shared" si="15"/>
        <v>208.46746938528796</v>
      </c>
      <c r="T31" s="1">
        <f t="shared" si="16"/>
        <v>-370.60134463652366</v>
      </c>
      <c r="U31" s="1">
        <f t="shared" si="17"/>
        <v>-239.66101960394107</v>
      </c>
    </row>
    <row r="32" spans="1:21">
      <c r="A32" t="s">
        <v>44</v>
      </c>
      <c r="B32" s="1">
        <f t="shared" si="0"/>
        <v>-89.204522585723538</v>
      </c>
      <c r="C32" s="1">
        <f t="shared" si="1"/>
        <v>-46.972534594730334</v>
      </c>
      <c r="D32" s="1">
        <f t="shared" si="0"/>
        <v>-107.59836209510959</v>
      </c>
      <c r="E32" s="1">
        <f t="shared" si="1"/>
        <v>-68.073441593984967</v>
      </c>
      <c r="F32" s="1">
        <f t="shared" si="2"/>
        <v>705.06860630442714</v>
      </c>
      <c r="G32" s="1">
        <f t="shared" si="3"/>
        <v>563.25194250258266</v>
      </c>
      <c r="H32" s="1">
        <f t="shared" si="4"/>
        <v>-139.55598884776629</v>
      </c>
      <c r="I32" s="1">
        <f t="shared" si="5"/>
        <v>-208.70255375946437</v>
      </c>
      <c r="J32" s="1">
        <f t="shared" si="6"/>
        <v>368.7391272791325</v>
      </c>
      <c r="K32" s="1">
        <f t="shared" si="7"/>
        <v>239.46198916409196</v>
      </c>
      <c r="L32" s="1">
        <f t="shared" si="8"/>
        <v>88.428032445959616</v>
      </c>
      <c r="M32" s="1">
        <f t="shared" si="9"/>
        <v>52.630049427454608</v>
      </c>
      <c r="N32" s="1">
        <f t="shared" si="10"/>
        <v>112.45646872893087</v>
      </c>
      <c r="O32" s="1">
        <f t="shared" si="11"/>
        <v>64.613113607215936</v>
      </c>
      <c r="P32" s="1">
        <f t="shared" si="12"/>
        <v>-707.56513744424331</v>
      </c>
      <c r="Q32" s="1">
        <f t="shared" si="13"/>
        <v>-563.83157403032078</v>
      </c>
      <c r="R32" s="1">
        <f t="shared" si="14"/>
        <v>139.39948218712647</v>
      </c>
      <c r="S32" s="1">
        <f t="shared" si="15"/>
        <v>208.70491333449968</v>
      </c>
      <c r="T32" s="1">
        <f t="shared" si="16"/>
        <v>-367.28139582960875</v>
      </c>
      <c r="U32" s="1">
        <f t="shared" si="17"/>
        <v>-237.87787554426799</v>
      </c>
    </row>
    <row r="33" spans="1:21" s="2" customFormat="1">
      <c r="A33" t="s">
        <v>45</v>
      </c>
      <c r="B33" s="1">
        <f t="shared" si="0"/>
        <v>87.471107535435365</v>
      </c>
      <c r="C33" s="1">
        <f t="shared" si="1"/>
        <v>64.159946910236002</v>
      </c>
      <c r="D33" s="1">
        <f t="shared" si="0"/>
        <v>110.88903028554637</v>
      </c>
      <c r="E33" s="1">
        <f t="shared" si="1"/>
        <v>80.270271030632401</v>
      </c>
      <c r="F33" s="1">
        <f t="shared" si="2"/>
        <v>2720.0446284010172</v>
      </c>
      <c r="G33" s="1">
        <f t="shared" si="3"/>
        <v>1726.1928113645865</v>
      </c>
      <c r="H33" s="1">
        <f t="shared" si="4"/>
        <v>-2354.5157686818698</v>
      </c>
      <c r="I33" s="1">
        <f t="shared" si="5"/>
        <v>-728.39408779068469</v>
      </c>
      <c r="J33" s="1">
        <f t="shared" si="6"/>
        <v>563.96329678580094</v>
      </c>
      <c r="K33" s="1">
        <f t="shared" si="7"/>
        <v>1142.096520605194</v>
      </c>
      <c r="L33" s="1">
        <f t="shared" si="8"/>
        <v>-87.471107535435365</v>
      </c>
      <c r="M33" s="1">
        <f t="shared" si="9"/>
        <v>-64.159946910236002</v>
      </c>
      <c r="N33" s="1">
        <f t="shared" si="10"/>
        <v>-110.88903028554633</v>
      </c>
      <c r="O33" s="1">
        <f t="shared" si="11"/>
        <v>-80.270271030632429</v>
      </c>
      <c r="P33" s="1">
        <f t="shared" si="12"/>
        <v>-2720.0446284010168</v>
      </c>
      <c r="Q33" s="1">
        <f t="shared" si="13"/>
        <v>-1726.1928113645868</v>
      </c>
      <c r="R33" s="1">
        <f t="shared" si="14"/>
        <v>2354.5157686818698</v>
      </c>
      <c r="S33" s="1">
        <f t="shared" si="15"/>
        <v>728.39408779068447</v>
      </c>
      <c r="T33" s="1">
        <f t="shared" si="16"/>
        <v>-563.96329678580059</v>
      </c>
      <c r="U33" s="1">
        <f t="shared" si="17"/>
        <v>-1142.0965206051944</v>
      </c>
    </row>
    <row r="34" spans="1:21" s="2" customFormat="1">
      <c r="A34" t="s">
        <v>46</v>
      </c>
      <c r="B34" s="1">
        <f t="shared" si="0"/>
        <v>87.471107535435365</v>
      </c>
      <c r="C34" s="1">
        <f t="shared" si="1"/>
        <v>64.159946910236002</v>
      </c>
      <c r="D34" s="1">
        <f t="shared" si="0"/>
        <v>110.88903028554637</v>
      </c>
      <c r="E34" s="1">
        <f t="shared" si="1"/>
        <v>80.270271030632401</v>
      </c>
      <c r="F34" s="1">
        <f t="shared" si="2"/>
        <v>-581.1804524483648</v>
      </c>
      <c r="G34" s="1">
        <f t="shared" si="3"/>
        <v>-510.75925344129985</v>
      </c>
      <c r="H34" s="1">
        <f t="shared" si="4"/>
        <v>105.86788055604973</v>
      </c>
      <c r="I34" s="1">
        <f t="shared" si="5"/>
        <v>176.33313584114015</v>
      </c>
      <c r="J34" s="1">
        <f t="shared" si="6"/>
        <v>-276.95445221807046</v>
      </c>
      <c r="K34" s="1">
        <f t="shared" si="7"/>
        <v>-189.98988353485703</v>
      </c>
      <c r="L34" s="1">
        <f t="shared" si="8"/>
        <v>-88.608263086546017</v>
      </c>
      <c r="M34" s="1">
        <f t="shared" si="9"/>
        <v>-55.713247408362832</v>
      </c>
      <c r="N34" s="1">
        <f t="shared" si="10"/>
        <v>-103.49907747466266</v>
      </c>
      <c r="O34" s="1">
        <f t="shared" si="11"/>
        <v>-85.469859868223608</v>
      </c>
      <c r="P34" s="1">
        <f t="shared" si="12"/>
        <v>577.02073502378744</v>
      </c>
      <c r="Q34" s="1">
        <f t="shared" si="13"/>
        <v>509.42859086785467</v>
      </c>
      <c r="R34" s="1">
        <f t="shared" si="14"/>
        <v>-106.0578039921829</v>
      </c>
      <c r="S34" s="1">
        <f t="shared" si="15"/>
        <v>-176.30066438149265</v>
      </c>
      <c r="T34" s="1">
        <f t="shared" si="16"/>
        <v>278.81741385265389</v>
      </c>
      <c r="U34" s="1">
        <f t="shared" si="17"/>
        <v>191.98435930178766</v>
      </c>
    </row>
    <row r="35" spans="1:21" s="2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s="2" customFormat="1">
      <c r="A36" s="2" t="s">
        <v>41</v>
      </c>
      <c r="B36" s="3">
        <f>B29+D29+F29</f>
        <v>71.291769814665827</v>
      </c>
      <c r="C36" s="3">
        <f>C29+E29+G29</f>
        <v>84.597885546311304</v>
      </c>
      <c r="E36" s="3" t="str">
        <f>COMPLEX(B36,C36)</f>
        <v>71.2917698146658+84.5978855463113i</v>
      </c>
      <c r="F36" s="3">
        <f>IMABS(E36)</f>
        <v>110.63145430759772</v>
      </c>
      <c r="G36" s="3">
        <f>IMARGUMENT(E36)*180/PI()</f>
        <v>49.878712676814374</v>
      </c>
      <c r="L36" s="3">
        <f>L29+N29+P29</f>
        <v>-71.291694953798711</v>
      </c>
      <c r="M36" s="3">
        <f>M29+O29+Q29</f>
        <v>-84.597819245100396</v>
      </c>
      <c r="O36" s="3" t="str">
        <f>COMPLEX(L36,M36)</f>
        <v>-71.2916949537987-84.5978192451004i</v>
      </c>
      <c r="P36" s="3">
        <f>IMABS(O36)</f>
        <v>110.63135536732869</v>
      </c>
      <c r="Q36" s="3">
        <f>IMARGUMENT(O36)*180/PI()</f>
        <v>-130.12127980343635</v>
      </c>
      <c r="S36" s="3">
        <f>Q36-G36</f>
        <v>-179.99999248025074</v>
      </c>
    </row>
    <row r="37" spans="1:21" s="2" customFormat="1">
      <c r="A37" s="2" t="s">
        <v>42</v>
      </c>
      <c r="B37" s="3">
        <f t="shared" ref="B37:C41" si="18">B30+D30+F30</f>
        <v>71.291694953798725</v>
      </c>
      <c r="C37" s="3">
        <f t="shared" si="18"/>
        <v>84.597819245100339</v>
      </c>
      <c r="E37" s="3" t="str">
        <f t="shared" ref="E37:E41" si="19">COMPLEX(B37,C37)</f>
        <v>71.2916949537987+84.5978192451003i</v>
      </c>
      <c r="F37" s="3">
        <f t="shared" ref="F37:F41" si="20">IMABS(E37)</f>
        <v>110.63135536732861</v>
      </c>
      <c r="G37" s="3">
        <f t="shared" ref="G37:G41" si="21">IMARGUMENT(E37)*180/PI()</f>
        <v>49.878720196563613</v>
      </c>
      <c r="L37" s="3">
        <f t="shared" ref="L37:M41" si="22">L30+N30+P30</f>
        <v>-70.957032487944232</v>
      </c>
      <c r="M37" s="3">
        <f t="shared" si="22"/>
        <v>-83.616885836175953</v>
      </c>
      <c r="O37" s="3" t="str">
        <f t="shared" ref="O37:O41" si="23">COMPLEX(L37,M37)</f>
        <v>-70.9570324879442-83.616885836176i</v>
      </c>
      <c r="P37" s="3">
        <f t="shared" ref="P37:P41" si="24">IMABS(O37)</f>
        <v>109.66623936488048</v>
      </c>
      <c r="Q37" s="3">
        <f t="shared" ref="Q37:Q41" si="25">IMARGUMENT(O37)*180/PI()</f>
        <v>-130.31783366557789</v>
      </c>
      <c r="S37" s="3">
        <f t="shared" ref="S37:S41" si="26">Q37-G37</f>
        <v>-180.19655386214151</v>
      </c>
    </row>
    <row r="38" spans="1:21" s="2" customFormat="1">
      <c r="A38" s="2" t="s">
        <v>43</v>
      </c>
      <c r="B38" s="3">
        <f t="shared" si="18"/>
        <v>508.265721623594</v>
      </c>
      <c r="C38" s="3">
        <f t="shared" si="18"/>
        <v>448.20596631386735</v>
      </c>
      <c r="E38" s="3" t="str">
        <f t="shared" si="19"/>
        <v>508.265721623594+448.205966313867i</v>
      </c>
      <c r="F38" s="3">
        <f t="shared" si="20"/>
        <v>677.65967270961312</v>
      </c>
      <c r="G38" s="3">
        <f t="shared" si="21"/>
        <v>41.406941881712385</v>
      </c>
      <c r="L38" s="3">
        <f t="shared" si="22"/>
        <v>-508.265721623594</v>
      </c>
      <c r="M38" s="3">
        <f t="shared" si="22"/>
        <v>-448.20596631386741</v>
      </c>
      <c r="O38" s="3" t="str">
        <f t="shared" si="23"/>
        <v>-508.265721623594-448.205966313867i</v>
      </c>
      <c r="P38" s="3">
        <f t="shared" si="24"/>
        <v>677.65967270961312</v>
      </c>
      <c r="Q38" s="3">
        <f t="shared" si="25"/>
        <v>-138.59305811828762</v>
      </c>
      <c r="S38" s="3">
        <f t="shared" si="26"/>
        <v>-180</v>
      </c>
    </row>
    <row r="39" spans="1:21">
      <c r="A39" s="2" t="s">
        <v>44</v>
      </c>
      <c r="B39" s="3">
        <f t="shared" si="18"/>
        <v>508.265721623594</v>
      </c>
      <c r="C39" s="3">
        <f t="shared" si="18"/>
        <v>448.20596631386735</v>
      </c>
      <c r="D39" s="2"/>
      <c r="E39" s="3" t="str">
        <f t="shared" si="19"/>
        <v>508.265721623594+448.205966313867i</v>
      </c>
      <c r="F39" s="3">
        <f t="shared" si="20"/>
        <v>677.65967270961312</v>
      </c>
      <c r="G39" s="3">
        <f t="shared" si="21"/>
        <v>41.406941881712385</v>
      </c>
      <c r="H39" s="2"/>
      <c r="I39" s="2"/>
      <c r="J39" s="2"/>
      <c r="K39" s="2"/>
      <c r="L39" s="3">
        <f t="shared" si="22"/>
        <v>-506.68063626935282</v>
      </c>
      <c r="M39" s="3">
        <f t="shared" si="22"/>
        <v>-446.58841099565024</v>
      </c>
      <c r="N39" s="2"/>
      <c r="O39" s="3" t="str">
        <f t="shared" si="23"/>
        <v>-506.680636269353-446.58841099565i</v>
      </c>
      <c r="P39" s="3">
        <f t="shared" si="24"/>
        <v>675.40097424118062</v>
      </c>
      <c r="Q39" s="3">
        <f t="shared" si="25"/>
        <v>-138.60704158840932</v>
      </c>
      <c r="R39" s="2"/>
      <c r="S39" s="3">
        <f t="shared" si="26"/>
        <v>-180.0139834701217</v>
      </c>
      <c r="T39" s="2"/>
      <c r="U39" s="2"/>
    </row>
    <row r="40" spans="1:21">
      <c r="A40" s="2" t="s">
        <v>45</v>
      </c>
      <c r="B40" s="3">
        <f t="shared" si="18"/>
        <v>2918.4047662219991</v>
      </c>
      <c r="C40" s="3">
        <f t="shared" si="18"/>
        <v>1870.623029305455</v>
      </c>
      <c r="D40" s="2"/>
      <c r="E40" s="3" t="str">
        <f t="shared" si="19"/>
        <v>2918.404766222+1870.62302930546i</v>
      </c>
      <c r="F40" s="3">
        <f t="shared" si="20"/>
        <v>3466.4559563443504</v>
      </c>
      <c r="G40" s="3">
        <f t="shared" si="21"/>
        <v>32.658835797557295</v>
      </c>
      <c r="H40" s="2"/>
      <c r="I40" s="2"/>
      <c r="J40" s="2"/>
      <c r="K40" s="2"/>
      <c r="L40" s="3">
        <f t="shared" si="22"/>
        <v>-2918.4047662219987</v>
      </c>
      <c r="M40" s="3">
        <f t="shared" si="22"/>
        <v>-1870.6230293054552</v>
      </c>
      <c r="N40" s="2"/>
      <c r="O40" s="3" t="str">
        <f t="shared" si="23"/>
        <v>-2918.404766222-1870.62302930546i</v>
      </c>
      <c r="P40" s="3">
        <f t="shared" si="24"/>
        <v>3466.4559563443504</v>
      </c>
      <c r="Q40" s="3">
        <f t="shared" si="25"/>
        <v>-147.34116420244271</v>
      </c>
      <c r="R40" s="2"/>
      <c r="S40" s="3">
        <f t="shared" si="26"/>
        <v>-180</v>
      </c>
      <c r="T40" s="2"/>
      <c r="U40" s="2"/>
    </row>
    <row r="41" spans="1:21">
      <c r="A41" s="2" t="s">
        <v>46</v>
      </c>
      <c r="B41" s="3">
        <f t="shared" si="18"/>
        <v>-382.82031462738308</v>
      </c>
      <c r="C41" s="3">
        <f t="shared" si="18"/>
        <v>-366.32903550043147</v>
      </c>
      <c r="D41" s="2"/>
      <c r="E41" s="3" t="str">
        <f t="shared" si="19"/>
        <v>-382.820314627383-366.329035500431i</v>
      </c>
      <c r="F41" s="3">
        <f t="shared" si="20"/>
        <v>529.85691987751238</v>
      </c>
      <c r="G41" s="3">
        <f t="shared" si="21"/>
        <v>-136.26106778477964</v>
      </c>
      <c r="H41" s="2"/>
      <c r="I41" s="2"/>
      <c r="J41" s="2"/>
      <c r="K41" s="2"/>
      <c r="L41" s="3">
        <f t="shared" si="22"/>
        <v>384.91339446257876</v>
      </c>
      <c r="M41" s="3">
        <f t="shared" si="22"/>
        <v>368.24548359126823</v>
      </c>
      <c r="N41" s="2"/>
      <c r="O41" s="3" t="str">
        <f t="shared" si="23"/>
        <v>384.913394462579+368.245483591268i</v>
      </c>
      <c r="P41" s="3">
        <f t="shared" si="24"/>
        <v>532.69414997920876</v>
      </c>
      <c r="Q41" s="3">
        <f t="shared" si="25"/>
        <v>43.732212935850384</v>
      </c>
      <c r="R41" s="2"/>
      <c r="S41" s="3">
        <f t="shared" si="26"/>
        <v>179.99328072063003</v>
      </c>
      <c r="T41" s="2"/>
      <c r="U4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1"/>
  <sheetViews>
    <sheetView workbookViewId="0">
      <selection activeCell="A33" sqref="A33:XFD38"/>
    </sheetView>
  </sheetViews>
  <sheetFormatPr baseColWidth="10" defaultRowHeight="15"/>
  <cols>
    <col min="1" max="1" width="23.42578125" bestFit="1" customWidth="1"/>
    <col min="2" max="2" width="8" customWidth="1"/>
    <col min="3" max="3" width="7.85546875" bestFit="1" customWidth="1"/>
    <col min="4" max="4" width="8" bestFit="1" customWidth="1"/>
    <col min="5" max="5" width="7.85546875" bestFit="1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customWidth="1"/>
    <col min="11" max="11" width="10.7109375" bestFit="1" customWidth="1"/>
    <col min="12" max="12" width="8" customWidth="1"/>
    <col min="13" max="13" width="7.85546875" bestFit="1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bestFit="1" customWidth="1"/>
    <col min="19" max="19" width="7.85546875" bestFit="1" customWidth="1"/>
    <col min="20" max="20" width="8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126.867</v>
      </c>
      <c r="C2">
        <v>28.91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126.867</v>
      </c>
      <c r="K2">
        <v>28.91</v>
      </c>
      <c r="L2">
        <v>126.867</v>
      </c>
      <c r="M2">
        <v>-151.09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126.867</v>
      </c>
      <c r="U2">
        <v>-151.09</v>
      </c>
    </row>
    <row r="3" spans="1:21">
      <c r="A3" t="s">
        <v>33</v>
      </c>
      <c r="B3">
        <v>163.22200000000001</v>
      </c>
      <c r="C3">
        <v>38.69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163.22200000000001</v>
      </c>
      <c r="K3">
        <v>38.69</v>
      </c>
      <c r="L3">
        <v>163.22200000000001</v>
      </c>
      <c r="M3">
        <v>-141.31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163.22200000000001</v>
      </c>
      <c r="U3">
        <v>-141.31</v>
      </c>
    </row>
    <row r="4" spans="1:21">
      <c r="A4" t="s">
        <v>34</v>
      </c>
      <c r="B4">
        <v>1016.92</v>
      </c>
      <c r="C4">
        <v>-139.26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1016.92</v>
      </c>
      <c r="K4">
        <v>-139.26</v>
      </c>
      <c r="L4">
        <v>1016.92</v>
      </c>
      <c r="M4">
        <v>40.74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1016.92</v>
      </c>
      <c r="U4">
        <v>40.74</v>
      </c>
    </row>
    <row r="5" spans="1:21">
      <c r="A5" t="s">
        <v>35</v>
      </c>
      <c r="B5">
        <v>201.19900000000001</v>
      </c>
      <c r="C5">
        <v>-148.35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201.19900000000001</v>
      </c>
      <c r="K5">
        <v>-148.35</v>
      </c>
      <c r="L5">
        <v>201.19900000000001</v>
      </c>
      <c r="M5">
        <v>31.65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201.19900000000001</v>
      </c>
      <c r="U5">
        <v>31.65</v>
      </c>
    </row>
    <row r="6" spans="1:21">
      <c r="A6" t="s">
        <v>36</v>
      </c>
      <c r="B6">
        <v>250.53100000000001</v>
      </c>
      <c r="C6">
        <v>-148.63999999999999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250.53100000000001</v>
      </c>
      <c r="K6">
        <v>-148.63999999999999</v>
      </c>
      <c r="L6">
        <v>250.53100000000001</v>
      </c>
      <c r="M6">
        <v>31.36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250.53100000000001</v>
      </c>
      <c r="U6">
        <v>31.36</v>
      </c>
    </row>
    <row r="7" spans="1:21">
      <c r="A7" t="s">
        <v>37</v>
      </c>
      <c r="B7">
        <v>1743.32</v>
      </c>
      <c r="C7">
        <v>-150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1743.32</v>
      </c>
      <c r="K7">
        <v>-150</v>
      </c>
      <c r="L7">
        <v>1743.32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1743.32</v>
      </c>
      <c r="U7">
        <v>30</v>
      </c>
    </row>
    <row r="8" spans="1:21">
      <c r="A8" t="s">
        <v>38</v>
      </c>
      <c r="B8">
        <v>66.991299999999995</v>
      </c>
      <c r="C8">
        <v>20.14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66.991299999999995</v>
      </c>
      <c r="K8">
        <v>20.14</v>
      </c>
      <c r="L8">
        <v>66.991299999999995</v>
      </c>
      <c r="M8">
        <v>-159.86000000000001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66.991299999999995</v>
      </c>
      <c r="U8">
        <v>-159.86000000000001</v>
      </c>
    </row>
    <row r="9" spans="1:21">
      <c r="A9" t="s">
        <v>39</v>
      </c>
      <c r="B9">
        <v>79.352000000000004</v>
      </c>
      <c r="C9">
        <v>31.21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79.352000000000004</v>
      </c>
      <c r="K9">
        <v>31.21</v>
      </c>
      <c r="L9">
        <v>79.352000000000004</v>
      </c>
      <c r="M9">
        <v>-148.79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79.352000000000004</v>
      </c>
      <c r="U9">
        <v>-148.79</v>
      </c>
    </row>
    <row r="10" spans="1:21">
      <c r="A10" t="s">
        <v>40</v>
      </c>
      <c r="B10">
        <v>823.971</v>
      </c>
      <c r="C10">
        <v>-141.99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823.971</v>
      </c>
      <c r="K10">
        <v>-141.99</v>
      </c>
      <c r="L10">
        <v>823.971</v>
      </c>
      <c r="M10">
        <v>38.01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823.971</v>
      </c>
      <c r="U10">
        <v>38.01</v>
      </c>
    </row>
    <row r="11" spans="1:21">
      <c r="A11" t="s">
        <v>41</v>
      </c>
      <c r="B11">
        <v>102.246</v>
      </c>
      <c r="C11">
        <v>-151.19</v>
      </c>
      <c r="D11">
        <v>129.50800000000001</v>
      </c>
      <c r="E11">
        <v>-144.59</v>
      </c>
      <c r="F11">
        <v>897.57100000000003</v>
      </c>
      <c r="G11">
        <v>39.86</v>
      </c>
      <c r="H11">
        <v>243.79300000000001</v>
      </c>
      <c r="I11">
        <v>-122.91</v>
      </c>
      <c r="J11">
        <v>437.32900000000001</v>
      </c>
      <c r="K11">
        <v>34.270000000000003</v>
      </c>
      <c r="L11">
        <v>105.119</v>
      </c>
      <c r="M11">
        <v>32.39</v>
      </c>
      <c r="N11">
        <v>132.30099999999999</v>
      </c>
      <c r="O11">
        <v>32.39</v>
      </c>
      <c r="P11">
        <v>900.85699999999997</v>
      </c>
      <c r="Q11">
        <v>-140.22999999999999</v>
      </c>
      <c r="R11">
        <v>243.75200000000001</v>
      </c>
      <c r="S11">
        <v>57.12</v>
      </c>
      <c r="T11">
        <v>434.80399999999997</v>
      </c>
      <c r="U11">
        <v>-145.80000000000001</v>
      </c>
    </row>
    <row r="12" spans="1:21">
      <c r="A12" t="s">
        <v>42</v>
      </c>
      <c r="B12">
        <v>105.119</v>
      </c>
      <c r="C12">
        <v>-147.61000000000001</v>
      </c>
      <c r="D12">
        <v>132.30099999999999</v>
      </c>
      <c r="E12">
        <v>-147.61000000000001</v>
      </c>
      <c r="F12">
        <v>2687.14</v>
      </c>
      <c r="G12">
        <v>-146.82</v>
      </c>
      <c r="H12">
        <v>2138.67</v>
      </c>
      <c r="I12">
        <v>16.149999999999999</v>
      </c>
      <c r="J12">
        <v>1077.98</v>
      </c>
      <c r="K12">
        <v>-111.51</v>
      </c>
      <c r="L12">
        <v>105.119</v>
      </c>
      <c r="M12">
        <v>32.39</v>
      </c>
      <c r="N12">
        <v>132.30099999999999</v>
      </c>
      <c r="O12">
        <v>32.39</v>
      </c>
      <c r="P12">
        <v>2687.14</v>
      </c>
      <c r="Q12">
        <v>33.18</v>
      </c>
      <c r="R12">
        <v>2138.67</v>
      </c>
      <c r="S12">
        <v>-163.85</v>
      </c>
      <c r="T12">
        <v>1077.98</v>
      </c>
      <c r="U12">
        <v>68.489999999999995</v>
      </c>
    </row>
    <row r="13" spans="1:21">
      <c r="A13" t="s">
        <v>43</v>
      </c>
      <c r="B13">
        <v>96.098600000000005</v>
      </c>
      <c r="C13">
        <v>30.83</v>
      </c>
      <c r="D13">
        <v>118.27500000000001</v>
      </c>
      <c r="E13">
        <v>30.22</v>
      </c>
      <c r="F13">
        <v>951.40899999999999</v>
      </c>
      <c r="G13">
        <v>-141</v>
      </c>
      <c r="H13">
        <v>273.52800000000002</v>
      </c>
      <c r="I13">
        <v>56.33</v>
      </c>
      <c r="J13">
        <v>480.87299999999999</v>
      </c>
      <c r="K13">
        <v>-146.94</v>
      </c>
      <c r="L13">
        <v>93.951599999999999</v>
      </c>
      <c r="M13">
        <v>-152.37</v>
      </c>
      <c r="N13">
        <v>115.855</v>
      </c>
      <c r="O13">
        <v>-147.09</v>
      </c>
      <c r="P13">
        <v>948.97900000000004</v>
      </c>
      <c r="Q13">
        <v>39.06</v>
      </c>
      <c r="R13">
        <v>273.60899999999998</v>
      </c>
      <c r="S13">
        <v>-123.7</v>
      </c>
      <c r="T13">
        <v>482.99</v>
      </c>
      <c r="U13">
        <v>33.119999999999997</v>
      </c>
    </row>
    <row r="14" spans="1:21">
      <c r="A14" t="s">
        <v>44</v>
      </c>
      <c r="B14">
        <v>93.951599999999999</v>
      </c>
      <c r="C14">
        <v>27.63</v>
      </c>
      <c r="D14">
        <v>115.855</v>
      </c>
      <c r="E14">
        <v>32.909999999999997</v>
      </c>
      <c r="F14">
        <v>948.97900000000004</v>
      </c>
      <c r="G14">
        <v>-140.94</v>
      </c>
      <c r="H14">
        <v>280.298</v>
      </c>
      <c r="I14">
        <v>54.08</v>
      </c>
      <c r="J14">
        <v>472.81700000000001</v>
      </c>
      <c r="K14">
        <v>-145.97999999999999</v>
      </c>
      <c r="L14">
        <v>93.951599999999999</v>
      </c>
      <c r="M14">
        <v>-152.37</v>
      </c>
      <c r="N14">
        <v>115.855</v>
      </c>
      <c r="O14">
        <v>-147.09</v>
      </c>
      <c r="P14">
        <v>948.97900000000004</v>
      </c>
      <c r="Q14">
        <v>39.06</v>
      </c>
      <c r="R14">
        <v>280.298</v>
      </c>
      <c r="S14">
        <v>-125.92</v>
      </c>
      <c r="T14">
        <v>472.81700000000001</v>
      </c>
      <c r="U14">
        <v>34.020000000000003</v>
      </c>
    </row>
    <row r="15" spans="1:21">
      <c r="A15" t="s">
        <v>45</v>
      </c>
      <c r="B15">
        <v>28.881</v>
      </c>
      <c r="C15">
        <v>45.22</v>
      </c>
      <c r="D15">
        <v>36.613799999999998</v>
      </c>
      <c r="E15">
        <v>36.61</v>
      </c>
      <c r="F15">
        <v>126.066</v>
      </c>
      <c r="G15">
        <v>-134.02000000000001</v>
      </c>
      <c r="H15">
        <v>25.270499999999998</v>
      </c>
      <c r="I15">
        <v>66.989999999999995</v>
      </c>
      <c r="J15">
        <v>37.570599999999999</v>
      </c>
      <c r="K15">
        <v>-138.16</v>
      </c>
      <c r="L15">
        <v>24.621500000000001</v>
      </c>
      <c r="M15">
        <v>-150.69</v>
      </c>
      <c r="N15">
        <v>34.729799999999997</v>
      </c>
      <c r="O15">
        <v>-128.96</v>
      </c>
      <c r="P15">
        <v>120.252</v>
      </c>
      <c r="Q15">
        <v>47.34</v>
      </c>
      <c r="R15">
        <v>24.988499999999998</v>
      </c>
      <c r="S15">
        <v>-112.82</v>
      </c>
      <c r="T15">
        <v>38.801000000000002</v>
      </c>
      <c r="U15">
        <v>42.77</v>
      </c>
    </row>
    <row r="16" spans="1:21">
      <c r="A16" t="s">
        <v>46</v>
      </c>
      <c r="B16">
        <v>24.621500000000001</v>
      </c>
      <c r="C16">
        <v>29.31</v>
      </c>
      <c r="D16">
        <v>34.729799999999997</v>
      </c>
      <c r="E16">
        <v>51.04</v>
      </c>
      <c r="F16">
        <v>120.252</v>
      </c>
      <c r="G16">
        <v>-132.66</v>
      </c>
      <c r="H16">
        <v>26.313500000000001</v>
      </c>
      <c r="I16">
        <v>61.81</v>
      </c>
      <c r="J16">
        <v>36.7224</v>
      </c>
      <c r="K16">
        <v>-134.51</v>
      </c>
      <c r="L16">
        <v>24.621400000000001</v>
      </c>
      <c r="M16">
        <v>-150.69</v>
      </c>
      <c r="N16">
        <v>34.729799999999997</v>
      </c>
      <c r="O16">
        <v>-128.96</v>
      </c>
      <c r="P16">
        <v>120.252</v>
      </c>
      <c r="Q16">
        <v>47.34</v>
      </c>
      <c r="R16">
        <v>26.313500000000001</v>
      </c>
      <c r="S16">
        <v>-118.19</v>
      </c>
      <c r="T16">
        <v>36.7224</v>
      </c>
      <c r="U16">
        <v>45.49</v>
      </c>
    </row>
    <row r="17" spans="1:21">
      <c r="A17" t="s">
        <v>47</v>
      </c>
      <c r="B17">
        <v>473.40300000000002</v>
      </c>
      <c r="C17">
        <v>-144.87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473.40300000000002</v>
      </c>
      <c r="K17">
        <v>-144.87</v>
      </c>
      <c r="L17">
        <v>473.40300000000002</v>
      </c>
      <c r="M17">
        <v>35.130000000000003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473.40300000000002</v>
      </c>
      <c r="U17">
        <v>35.130000000000003</v>
      </c>
    </row>
    <row r="18" spans="1:21">
      <c r="A18" t="s">
        <v>48</v>
      </c>
      <c r="B18">
        <v>1523.13</v>
      </c>
      <c r="C18">
        <v>4.9400000000000004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1523.13</v>
      </c>
      <c r="K18">
        <v>4.9400000000000004</v>
      </c>
      <c r="L18">
        <v>1523.13</v>
      </c>
      <c r="M18">
        <v>-175.06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1523.13</v>
      </c>
      <c r="U18">
        <v>-175.06</v>
      </c>
    </row>
    <row r="19" spans="1:21">
      <c r="A19" t="s">
        <v>49</v>
      </c>
      <c r="B19">
        <v>2178.35</v>
      </c>
      <c r="C19">
        <v>-149.33000000000001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2178.35</v>
      </c>
      <c r="K19">
        <v>-149.33000000000001</v>
      </c>
      <c r="L19">
        <v>2178.35</v>
      </c>
      <c r="M19">
        <v>30.67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2178.35</v>
      </c>
      <c r="U19">
        <v>30.67</v>
      </c>
    </row>
    <row r="20" spans="1:21">
      <c r="A20" t="s">
        <v>50</v>
      </c>
      <c r="B20">
        <v>1457.92</v>
      </c>
      <c r="C20">
        <v>58.82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1457.92</v>
      </c>
      <c r="K20">
        <v>58.82</v>
      </c>
      <c r="L20">
        <v>1457.92</v>
      </c>
      <c r="M20">
        <v>-121.18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1457.92</v>
      </c>
      <c r="U20">
        <v>-121.18</v>
      </c>
    </row>
    <row r="21" spans="1:21">
      <c r="A21" t="s">
        <v>51</v>
      </c>
      <c r="B21">
        <v>12.643800000000001</v>
      </c>
      <c r="C21">
        <v>177.13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12.643800000000001</v>
      </c>
      <c r="K21">
        <v>177.13</v>
      </c>
      <c r="L21">
        <v>12.643800000000001</v>
      </c>
      <c r="M21">
        <v>-2.87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12.643800000000001</v>
      </c>
      <c r="U21">
        <v>-2.87</v>
      </c>
    </row>
    <row r="22" spans="1:21">
      <c r="A22" t="s">
        <v>52</v>
      </c>
      <c r="B22">
        <v>2.7457799999999999</v>
      </c>
      <c r="C22">
        <v>-176.69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2.7457799999999999</v>
      </c>
      <c r="K22">
        <v>-176.69</v>
      </c>
      <c r="L22">
        <v>2.7457799999999999</v>
      </c>
      <c r="M22">
        <v>3.31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2.7457799999999999</v>
      </c>
      <c r="U22">
        <v>3.31</v>
      </c>
    </row>
    <row r="23" spans="1:21">
      <c r="A23" t="s">
        <v>91</v>
      </c>
      <c r="B23">
        <v>3583.53</v>
      </c>
      <c r="C23">
        <v>34.83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3583.53</v>
      </c>
      <c r="K23">
        <v>34.83</v>
      </c>
      <c r="L23">
        <v>3583.53</v>
      </c>
      <c r="M23">
        <v>-145.16999999999999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3583.53</v>
      </c>
      <c r="U23">
        <v>-145.16999999999999</v>
      </c>
    </row>
    <row r="24" spans="1:21">
      <c r="A24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-89.590254407445371</v>
      </c>
      <c r="C29" s="1">
        <f>B11*SIN(C11*PI()/180)</f>
        <v>-49.273023361766775</v>
      </c>
      <c r="D29" s="1">
        <f>D11*COS(E11*PI()/180)</f>
        <v>-105.55247523153629</v>
      </c>
      <c r="E29" s="1">
        <f>D11*SIN(E11*PI()/180)</f>
        <v>-75.039969592850454</v>
      </c>
      <c r="F29" s="1">
        <f>F11*COS(G11*PI()/180)</f>
        <v>688.98697158752111</v>
      </c>
      <c r="G29" s="1">
        <f>F11*SIN(G11*PI()/180)</f>
        <v>575.26572383869393</v>
      </c>
      <c r="H29" s="1">
        <f>H11*COS(I11*PI()/180)</f>
        <v>-132.45785240557379</v>
      </c>
      <c r="I29" s="1">
        <f>H11*SIN(I11*PI()/180)</f>
        <v>-204.67033049541701</v>
      </c>
      <c r="J29" s="1">
        <f>J11*COS(K11*PI()/180)</f>
        <v>361.40573047687622</v>
      </c>
      <c r="K29" s="1">
        <f>J11*SIN(K11*PI()/180)</f>
        <v>246.2570856228821</v>
      </c>
      <c r="L29" s="1">
        <f>L11*COS(M11*PI()/180)</f>
        <v>88.764736516675043</v>
      </c>
      <c r="M29" s="1">
        <f>L11*SIN(M11*PI()/180)</f>
        <v>56.310085350008627</v>
      </c>
      <c r="N29" s="1">
        <f>N11*COS(O11*PI()/180)</f>
        <v>111.71779988291958</v>
      </c>
      <c r="O29" s="1">
        <f>N11*SIN(O11*PI()/180)</f>
        <v>70.870923447630688</v>
      </c>
      <c r="P29" s="1">
        <f>P11*COS(Q11*PI()/180)</f>
        <v>-692.41542714875186</v>
      </c>
      <c r="Q29" s="1">
        <f>P11*SIN(Q11*PI()/180)</f>
        <v>-576.28483469150171</v>
      </c>
      <c r="R29" s="1">
        <f>R11*COS(S11*PI()/180)</f>
        <v>132.32841098428216</v>
      </c>
      <c r="S29" s="1">
        <f>R11*SIN(S11*PI()/180)</f>
        <v>204.70522501972175</v>
      </c>
      <c r="T29" s="1">
        <f>T11*COS(U11*PI()/180)</f>
        <v>-359.61794201687661</v>
      </c>
      <c r="U29" s="1">
        <f>T11*SIN(U11*PI()/180)</f>
        <v>-244.39610102361772</v>
      </c>
    </row>
    <row r="30" spans="1:21">
      <c r="A30" t="s">
        <v>42</v>
      </c>
      <c r="B30" s="1">
        <f t="shared" ref="B30:D34" si="0">B12*COS(C12*PI()/180)</f>
        <v>-88.764736516675043</v>
      </c>
      <c r="C30" s="1">
        <f t="shared" ref="C30:E34" si="1">B12*SIN(C12*PI()/180)</f>
        <v>-56.310085350008627</v>
      </c>
      <c r="D30" s="1">
        <f t="shared" si="0"/>
        <v>-111.71779988291958</v>
      </c>
      <c r="E30" s="1">
        <f t="shared" si="1"/>
        <v>-70.870923447630688</v>
      </c>
      <c r="F30" s="1">
        <f t="shared" ref="F30:F34" si="2">F12*COS(G12*PI()/180)</f>
        <v>-2249.0163284470445</v>
      </c>
      <c r="G30" s="1">
        <f t="shared" ref="G30:G34" si="3">F12*SIN(G12*PI()/180)</f>
        <v>-1470.5940751881785</v>
      </c>
      <c r="H30" s="1">
        <f t="shared" ref="H30:H34" si="4">H12*COS(I12*PI()/180)</f>
        <v>2054.2712073929088</v>
      </c>
      <c r="I30" s="1">
        <f t="shared" ref="I30:I34" si="5">H12*SIN(I12*PI()/180)</f>
        <v>594.87744567808363</v>
      </c>
      <c r="J30" s="1">
        <f t="shared" ref="J30:J34" si="6">J12*COS(K12*PI()/180)</f>
        <v>-395.25603792095256</v>
      </c>
      <c r="K30" s="1">
        <f t="shared" ref="K30:K34" si="7">J12*SIN(K12*PI()/180)</f>
        <v>-1002.9025600161915</v>
      </c>
      <c r="L30" s="1">
        <f t="shared" ref="L30:L34" si="8">L12*COS(M12*PI()/180)</f>
        <v>88.764736516675043</v>
      </c>
      <c r="M30" s="1">
        <f t="shared" ref="M30:M34" si="9">L12*SIN(M12*PI()/180)</f>
        <v>56.310085350008627</v>
      </c>
      <c r="N30" s="1">
        <f t="shared" ref="N30:N34" si="10">N12*COS(O12*PI()/180)</f>
        <v>111.71779988291958</v>
      </c>
      <c r="O30" s="1">
        <f t="shared" ref="O30:O34" si="11">N12*SIN(O12*PI()/180)</f>
        <v>70.870923447630688</v>
      </c>
      <c r="P30" s="1">
        <f t="shared" ref="P30:P34" si="12">P12*COS(Q12*PI()/180)</f>
        <v>2249.0163284470455</v>
      </c>
      <c r="Q30" s="1">
        <f t="shared" ref="Q30:Q34" si="13">P12*SIN(Q12*PI()/180)</f>
        <v>1470.5940751881776</v>
      </c>
      <c r="R30" s="1">
        <f t="shared" ref="R30:R34" si="14">R12*COS(S12*PI()/180)</f>
        <v>-2054.2712073929083</v>
      </c>
      <c r="S30" s="1">
        <f t="shared" ref="S30:S34" si="15">R12*SIN(S12*PI()/180)</f>
        <v>-594.87744567808443</v>
      </c>
      <c r="T30" s="1">
        <f t="shared" ref="T30:T34" si="16">T12*COS(U12*PI()/180)</f>
        <v>395.25603792095268</v>
      </c>
      <c r="U30" s="1">
        <f t="shared" ref="U30:U34" si="17">T12*SIN(U12*PI()/180)</f>
        <v>1002.9025600161914</v>
      </c>
    </row>
    <row r="31" spans="1:21">
      <c r="A31" t="s">
        <v>43</v>
      </c>
      <c r="B31" s="1">
        <f t="shared" si="0"/>
        <v>82.519067720493595</v>
      </c>
      <c r="C31" s="1">
        <f t="shared" si="1"/>
        <v>49.249816085957029</v>
      </c>
      <c r="D31" s="1">
        <f t="shared" si="0"/>
        <v>102.20132841123944</v>
      </c>
      <c r="E31" s="1">
        <f t="shared" si="1"/>
        <v>59.530362807377394</v>
      </c>
      <c r="F31" s="1">
        <f t="shared" si="2"/>
        <v>-739.38366204381498</v>
      </c>
      <c r="G31" s="1">
        <f t="shared" si="3"/>
        <v>-598.741083928335</v>
      </c>
      <c r="H31" s="1">
        <f t="shared" si="4"/>
        <v>151.64631417699346</v>
      </c>
      <c r="I31" s="1">
        <f t="shared" si="5"/>
        <v>227.64218014360301</v>
      </c>
      <c r="J31" s="1">
        <f t="shared" si="6"/>
        <v>-403.01954758957658</v>
      </c>
      <c r="K31" s="1">
        <f t="shared" si="7"/>
        <v>-262.32439152639432</v>
      </c>
      <c r="L31" s="1">
        <f t="shared" si="8"/>
        <v>-83.237441887086092</v>
      </c>
      <c r="M31" s="1">
        <f t="shared" si="9"/>
        <v>-43.570992766449173</v>
      </c>
      <c r="N31" s="1">
        <f t="shared" si="10"/>
        <v>-97.263174658610126</v>
      </c>
      <c r="O31" s="1">
        <f t="shared" si="11"/>
        <v>-62.946452484065404</v>
      </c>
      <c r="P31" s="1">
        <f t="shared" si="12"/>
        <v>736.86939432327119</v>
      </c>
      <c r="Q31" s="1">
        <f t="shared" si="13"/>
        <v>597.98381094362048</v>
      </c>
      <c r="R31" s="1">
        <f t="shared" si="14"/>
        <v>-151.81042894961968</v>
      </c>
      <c r="S31" s="1">
        <f t="shared" si="15"/>
        <v>-227.63013540199915</v>
      </c>
      <c r="T31" s="1">
        <f t="shared" si="16"/>
        <v>404.51766805995408</v>
      </c>
      <c r="U31" s="1">
        <f t="shared" si="17"/>
        <v>263.90300552918467</v>
      </c>
    </row>
    <row r="32" spans="1:21">
      <c r="A32" t="s">
        <v>44</v>
      </c>
      <c r="B32" s="1">
        <f t="shared" si="0"/>
        <v>83.237441887086078</v>
      </c>
      <c r="C32" s="1">
        <f t="shared" si="1"/>
        <v>43.57099276644918</v>
      </c>
      <c r="D32" s="1">
        <f t="shared" si="0"/>
        <v>97.263174658610126</v>
      </c>
      <c r="E32" s="1">
        <f t="shared" si="1"/>
        <v>62.946452484065404</v>
      </c>
      <c r="F32" s="1">
        <f t="shared" si="2"/>
        <v>-736.86939432327097</v>
      </c>
      <c r="G32" s="1">
        <f t="shared" si="3"/>
        <v>-597.9838109436206</v>
      </c>
      <c r="H32" s="1">
        <f t="shared" si="4"/>
        <v>164.43824529998511</v>
      </c>
      <c r="I32" s="1">
        <f t="shared" si="5"/>
        <v>226.99566578827432</v>
      </c>
      <c r="J32" s="1">
        <f t="shared" si="6"/>
        <v>-391.89074248012872</v>
      </c>
      <c r="K32" s="1">
        <f t="shared" si="7"/>
        <v>-264.53272282909245</v>
      </c>
      <c r="L32" s="1">
        <f t="shared" si="8"/>
        <v>-83.237441887086092</v>
      </c>
      <c r="M32" s="1">
        <f t="shared" si="9"/>
        <v>-43.570992766449173</v>
      </c>
      <c r="N32" s="1">
        <f t="shared" si="10"/>
        <v>-97.263174658610126</v>
      </c>
      <c r="O32" s="1">
        <f t="shared" si="11"/>
        <v>-62.946452484065404</v>
      </c>
      <c r="P32" s="1">
        <f t="shared" si="12"/>
        <v>736.86939432327119</v>
      </c>
      <c r="Q32" s="1">
        <f t="shared" si="13"/>
        <v>597.98381094362048</v>
      </c>
      <c r="R32" s="1">
        <f t="shared" si="14"/>
        <v>-164.43824529998508</v>
      </c>
      <c r="S32" s="1">
        <f t="shared" si="15"/>
        <v>-226.99566578827432</v>
      </c>
      <c r="T32" s="1">
        <f t="shared" si="16"/>
        <v>391.89074248012884</v>
      </c>
      <c r="U32" s="1">
        <f t="shared" si="17"/>
        <v>264.53272282909228</v>
      </c>
    </row>
    <row r="33" spans="1:21" s="2" customFormat="1">
      <c r="A33" t="s">
        <v>45</v>
      </c>
      <c r="B33" s="1">
        <f t="shared" si="0"/>
        <v>20.343385932556171</v>
      </c>
      <c r="C33" s="1">
        <f t="shared" si="1"/>
        <v>20.500214872022092</v>
      </c>
      <c r="D33" s="1">
        <f t="shared" si="0"/>
        <v>29.390387961535438</v>
      </c>
      <c r="E33" s="1">
        <f t="shared" si="1"/>
        <v>21.835188249942625</v>
      </c>
      <c r="F33" s="1">
        <f t="shared" si="2"/>
        <v>-87.604451583650786</v>
      </c>
      <c r="G33" s="1">
        <f t="shared" si="3"/>
        <v>-90.65371707066285</v>
      </c>
      <c r="H33" s="1">
        <f t="shared" si="4"/>
        <v>9.8780307502952187</v>
      </c>
      <c r="I33" s="1">
        <f t="shared" si="5"/>
        <v>23.25989421184503</v>
      </c>
      <c r="J33" s="1">
        <f t="shared" si="6"/>
        <v>-27.990491138346599</v>
      </c>
      <c r="K33" s="1">
        <f t="shared" si="7"/>
        <v>-25.061571981704187</v>
      </c>
      <c r="L33" s="1">
        <f t="shared" si="8"/>
        <v>-21.469550259348317</v>
      </c>
      <c r="M33" s="1">
        <f t="shared" si="9"/>
        <v>-12.053077362703545</v>
      </c>
      <c r="N33" s="1">
        <f t="shared" si="10"/>
        <v>-21.837323331355311</v>
      </c>
      <c r="O33" s="1">
        <f t="shared" si="11"/>
        <v>-27.005375719694122</v>
      </c>
      <c r="P33" s="1">
        <f t="shared" si="12"/>
        <v>81.488339398654745</v>
      </c>
      <c r="Q33" s="1">
        <f t="shared" si="13"/>
        <v>88.431861034638715</v>
      </c>
      <c r="R33" s="1">
        <f t="shared" si="14"/>
        <v>-9.6914737149747392</v>
      </c>
      <c r="S33" s="1">
        <f t="shared" si="15"/>
        <v>-23.032595804249979</v>
      </c>
      <c r="T33" s="1">
        <f t="shared" si="16"/>
        <v>28.483252205007176</v>
      </c>
      <c r="U33" s="1">
        <f t="shared" si="17"/>
        <v>26.348091863092364</v>
      </c>
    </row>
    <row r="34" spans="1:21" s="2" customFormat="1">
      <c r="A34" t="s">
        <v>46</v>
      </c>
      <c r="B34" s="1">
        <f t="shared" si="0"/>
        <v>21.469550259348321</v>
      </c>
      <c r="C34" s="1">
        <f t="shared" si="1"/>
        <v>12.053077362703538</v>
      </c>
      <c r="D34" s="1">
        <f t="shared" si="0"/>
        <v>21.837323331355307</v>
      </c>
      <c r="E34" s="1">
        <f t="shared" si="1"/>
        <v>27.005375719694126</v>
      </c>
      <c r="F34" s="1">
        <f t="shared" si="2"/>
        <v>-81.488339398654716</v>
      </c>
      <c r="G34" s="1">
        <f t="shared" si="3"/>
        <v>-88.431861034638743</v>
      </c>
      <c r="H34" s="1">
        <f t="shared" si="4"/>
        <v>12.430416912345089</v>
      </c>
      <c r="I34" s="1">
        <f t="shared" si="5"/>
        <v>23.192348256165982</v>
      </c>
      <c r="J34" s="1">
        <f t="shared" si="6"/>
        <v>-25.743641388476128</v>
      </c>
      <c r="K34" s="1">
        <f t="shared" si="7"/>
        <v>-26.187775579868152</v>
      </c>
      <c r="L34" s="1">
        <f t="shared" si="8"/>
        <v>-21.469463060963736</v>
      </c>
      <c r="M34" s="1">
        <f t="shared" si="9"/>
        <v>-12.053028409238635</v>
      </c>
      <c r="N34" s="1">
        <f t="shared" si="10"/>
        <v>-21.837323331355311</v>
      </c>
      <c r="O34" s="1">
        <f t="shared" si="11"/>
        <v>-27.005375719694122</v>
      </c>
      <c r="P34" s="1">
        <f t="shared" si="12"/>
        <v>81.488339398654745</v>
      </c>
      <c r="Q34" s="1">
        <f t="shared" si="13"/>
        <v>88.431861034638715</v>
      </c>
      <c r="R34" s="1">
        <f t="shared" si="14"/>
        <v>-12.430416912345086</v>
      </c>
      <c r="S34" s="1">
        <f t="shared" si="15"/>
        <v>-23.192348256165982</v>
      </c>
      <c r="T34" s="1">
        <f t="shared" si="16"/>
        <v>25.743641388476142</v>
      </c>
      <c r="U34" s="1">
        <f t="shared" si="17"/>
        <v>26.187775579868145</v>
      </c>
    </row>
    <row r="35" spans="1:21" s="2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s="2" customFormat="1">
      <c r="A36" s="2" t="s">
        <v>41</v>
      </c>
      <c r="B36" s="3">
        <f>B29+D29+F29</f>
        <v>493.84424194853943</v>
      </c>
      <c r="C36" s="3">
        <f>C29+E29+G29</f>
        <v>450.95273088407669</v>
      </c>
      <c r="E36" s="3" t="str">
        <f>COMPLEX(B36,C36)</f>
        <v>493.844241948539+450.952730884077i</v>
      </c>
      <c r="F36" s="3">
        <f>IMABS(E36)</f>
        <v>668.7604210758393</v>
      </c>
      <c r="G36" s="3">
        <f>IMARGUMENT(E36)*180/PI()</f>
        <v>42.400694054261933</v>
      </c>
      <c r="L36" s="3">
        <f>L29+N29+P29</f>
        <v>-491.93289074915725</v>
      </c>
      <c r="M36" s="3">
        <f>M29+O29+Q29</f>
        <v>-449.10382589386239</v>
      </c>
      <c r="O36" s="3" t="str">
        <f>COMPLEX(L36,M36)</f>
        <v>-491.932890749157-449.103825893862i</v>
      </c>
      <c r="P36" s="3">
        <f>IMABS(O36)</f>
        <v>666.10225598876809</v>
      </c>
      <c r="Q36" s="3">
        <f>IMARGUMENT(O36)*180/PI()</f>
        <v>-137.60588387526414</v>
      </c>
      <c r="S36" s="3">
        <f>Q36-G36</f>
        <v>-180.00657792952609</v>
      </c>
    </row>
    <row r="37" spans="1:21" s="2" customFormat="1">
      <c r="A37" s="2" t="s">
        <v>42</v>
      </c>
      <c r="B37" s="3">
        <f t="shared" ref="B37:C41" si="18">B30+D30+F30</f>
        <v>-2449.4988648466392</v>
      </c>
      <c r="C37" s="3">
        <f t="shared" si="18"/>
        <v>-1597.7750839858179</v>
      </c>
      <c r="E37" s="3" t="str">
        <f t="shared" ref="E37:E41" si="19">COMPLEX(B37,C37)</f>
        <v>-2449.49886484664-1597.77508398582i</v>
      </c>
      <c r="F37" s="3">
        <f t="shared" ref="F37:F41" si="20">IMABS(E37)</f>
        <v>2924.5392642074189</v>
      </c>
      <c r="G37" s="3">
        <f t="shared" ref="G37:G41" si="21">IMARGUMENT(E37)*180/PI()</f>
        <v>-146.884131775752</v>
      </c>
      <c r="L37" s="3">
        <f t="shared" ref="L37:M41" si="22">L30+N30+P30</f>
        <v>2449.4988648466401</v>
      </c>
      <c r="M37" s="3">
        <f t="shared" si="22"/>
        <v>1597.775083985817</v>
      </c>
      <c r="O37" s="3" t="str">
        <f t="shared" ref="O37:O41" si="23">COMPLEX(L37,M37)</f>
        <v>2449.49886484664+1597.77508398582i</v>
      </c>
      <c r="P37" s="3">
        <f t="shared" ref="P37:P41" si="24">IMABS(O37)</f>
        <v>2924.5392642074189</v>
      </c>
      <c r="Q37" s="3">
        <f t="shared" ref="Q37:Q41" si="25">IMARGUMENT(O37)*180/PI()</f>
        <v>33.115868224248018</v>
      </c>
      <c r="S37" s="3">
        <f t="shared" ref="S37:S41" si="26">Q37-G37</f>
        <v>180</v>
      </c>
    </row>
    <row r="38" spans="1:21" s="2" customFormat="1">
      <c r="A38" s="2" t="s">
        <v>43</v>
      </c>
      <c r="B38" s="3">
        <f t="shared" si="18"/>
        <v>-554.6632659120819</v>
      </c>
      <c r="C38" s="3">
        <f t="shared" si="18"/>
        <v>-489.96090503500056</v>
      </c>
      <c r="E38" s="3" t="str">
        <f t="shared" si="19"/>
        <v>-554.663265912082-489.960905035001i</v>
      </c>
      <c r="F38" s="3">
        <f t="shared" si="20"/>
        <v>740.07636566436452</v>
      </c>
      <c r="G38" s="3">
        <f t="shared" si="21"/>
        <v>-138.54428175939583</v>
      </c>
      <c r="L38" s="3">
        <f t="shared" si="22"/>
        <v>556.36877777757491</v>
      </c>
      <c r="M38" s="3">
        <f t="shared" si="22"/>
        <v>491.4663656931059</v>
      </c>
      <c r="O38" s="3" t="str">
        <f t="shared" si="23"/>
        <v>556.368777777575+491.466365693106i</v>
      </c>
      <c r="P38" s="3">
        <f t="shared" si="24"/>
        <v>742.35126826408964</v>
      </c>
      <c r="Q38" s="3">
        <f t="shared" si="25"/>
        <v>41.455654581636715</v>
      </c>
      <c r="S38" s="3">
        <f t="shared" si="26"/>
        <v>179.99993634103254</v>
      </c>
    </row>
    <row r="39" spans="1:21">
      <c r="A39" s="2" t="s">
        <v>44</v>
      </c>
      <c r="B39" s="3">
        <f t="shared" si="18"/>
        <v>-556.36877777757479</v>
      </c>
      <c r="C39" s="3">
        <f t="shared" si="18"/>
        <v>-491.46636569310601</v>
      </c>
      <c r="D39" s="2"/>
      <c r="E39" s="3" t="str">
        <f t="shared" si="19"/>
        <v>-556.368777777575-491.466365693106i</v>
      </c>
      <c r="F39" s="3">
        <f t="shared" si="20"/>
        <v>742.35126826408964</v>
      </c>
      <c r="G39" s="3">
        <f t="shared" si="21"/>
        <v>-138.54434541836329</v>
      </c>
      <c r="H39" s="2"/>
      <c r="I39" s="2"/>
      <c r="J39" s="2"/>
      <c r="K39" s="2"/>
      <c r="L39" s="3">
        <f t="shared" si="22"/>
        <v>556.36877777757491</v>
      </c>
      <c r="M39" s="3">
        <f t="shared" si="22"/>
        <v>491.4663656931059</v>
      </c>
      <c r="N39" s="2"/>
      <c r="O39" s="3" t="str">
        <f t="shared" si="23"/>
        <v>556.368777777575+491.466365693106i</v>
      </c>
      <c r="P39" s="3">
        <f t="shared" si="24"/>
        <v>742.35126826408964</v>
      </c>
      <c r="Q39" s="3">
        <f t="shared" si="25"/>
        <v>41.455654581636715</v>
      </c>
      <c r="R39" s="2"/>
      <c r="S39" s="3">
        <f t="shared" si="26"/>
        <v>180</v>
      </c>
      <c r="T39" s="2"/>
      <c r="U39" s="2"/>
    </row>
    <row r="40" spans="1:21">
      <c r="A40" s="2" t="s">
        <v>45</v>
      </c>
      <c r="B40" s="3">
        <f t="shared" si="18"/>
        <v>-37.870677689559173</v>
      </c>
      <c r="C40" s="3">
        <f t="shared" si="18"/>
        <v>-48.318313948698133</v>
      </c>
      <c r="D40" s="2"/>
      <c r="E40" s="3" t="str">
        <f t="shared" si="19"/>
        <v>-37.8706776895592-48.3183139486981i</v>
      </c>
      <c r="F40" s="3">
        <f t="shared" si="20"/>
        <v>61.390941445065252</v>
      </c>
      <c r="G40" s="3">
        <f t="shared" si="21"/>
        <v>-128.08845464030151</v>
      </c>
      <c r="H40" s="2"/>
      <c r="I40" s="2"/>
      <c r="J40" s="2"/>
      <c r="K40" s="2"/>
      <c r="L40" s="3">
        <f t="shared" si="22"/>
        <v>38.181465807951113</v>
      </c>
      <c r="M40" s="3">
        <f t="shared" si="22"/>
        <v>49.373407952241045</v>
      </c>
      <c r="N40" s="2"/>
      <c r="O40" s="3" t="str">
        <f t="shared" si="23"/>
        <v>38.1814658079511+49.373407952241i</v>
      </c>
      <c r="P40" s="3">
        <f t="shared" si="24"/>
        <v>62.414403338189132</v>
      </c>
      <c r="Q40" s="3">
        <f t="shared" si="25"/>
        <v>52.284485752133143</v>
      </c>
      <c r="R40" s="2"/>
      <c r="S40" s="3">
        <f t="shared" si="26"/>
        <v>180.37294039243466</v>
      </c>
      <c r="T40" s="2"/>
      <c r="U40" s="2"/>
    </row>
    <row r="41" spans="1:21">
      <c r="A41" s="2" t="s">
        <v>46</v>
      </c>
      <c r="B41" s="3">
        <f t="shared" si="18"/>
        <v>-38.181465807951085</v>
      </c>
      <c r="C41" s="3">
        <f t="shared" si="18"/>
        <v>-49.373407952241081</v>
      </c>
      <c r="D41" s="2"/>
      <c r="E41" s="3" t="str">
        <f t="shared" si="19"/>
        <v>-38.1814658079511-49.3734079522411i</v>
      </c>
      <c r="F41" s="3">
        <f t="shared" si="20"/>
        <v>62.414403338189203</v>
      </c>
      <c r="G41" s="3">
        <f t="shared" si="21"/>
        <v>-127.71551424786679</v>
      </c>
      <c r="H41" s="2"/>
      <c r="I41" s="2"/>
      <c r="J41" s="2"/>
      <c r="K41" s="2"/>
      <c r="L41" s="3">
        <f t="shared" si="22"/>
        <v>38.181553006335697</v>
      </c>
      <c r="M41" s="3">
        <f t="shared" si="22"/>
        <v>49.373456905705957</v>
      </c>
      <c r="N41" s="2"/>
      <c r="O41" s="3" t="str">
        <f t="shared" si="23"/>
        <v>38.1815530063357+49.373456905706i</v>
      </c>
      <c r="P41" s="3">
        <f t="shared" si="24"/>
        <v>62.414495406077187</v>
      </c>
      <c r="Q41" s="3">
        <f t="shared" si="25"/>
        <v>52.284449921103494</v>
      </c>
      <c r="R41" s="2"/>
      <c r="S41" s="3">
        <f t="shared" si="26"/>
        <v>179.99996416897028</v>
      </c>
      <c r="T41" s="2"/>
      <c r="U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>
      <selection activeCell="A33" sqref="A33:XFD39"/>
    </sheetView>
  </sheetViews>
  <sheetFormatPr baseColWidth="10" defaultRowHeight="15"/>
  <cols>
    <col min="1" max="1" width="23.42578125" bestFit="1" customWidth="1"/>
    <col min="2" max="2" width="8" customWidth="1"/>
    <col min="3" max="3" width="7.85546875" bestFit="1" customWidth="1"/>
    <col min="4" max="4" width="8" bestFit="1" customWidth="1"/>
    <col min="5" max="5" width="7.85546875" bestFit="1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customWidth="1"/>
    <col min="11" max="11" width="10.7109375" bestFit="1" customWidth="1"/>
    <col min="12" max="12" width="8" customWidth="1"/>
    <col min="13" max="13" width="7.85546875" bestFit="1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bestFit="1" customWidth="1"/>
    <col min="19" max="19" width="7.85546875" bestFit="1" customWidth="1"/>
    <col min="20" max="20" width="8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147.524</v>
      </c>
      <c r="C2">
        <v>31.34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147.524</v>
      </c>
      <c r="K2">
        <v>31.34</v>
      </c>
      <c r="L2">
        <v>147.524</v>
      </c>
      <c r="M2">
        <v>-148.66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147.524</v>
      </c>
      <c r="U2">
        <v>-148.66</v>
      </c>
    </row>
    <row r="3" spans="1:21">
      <c r="A3" t="s">
        <v>33</v>
      </c>
      <c r="B3">
        <v>192.97</v>
      </c>
      <c r="C3">
        <v>40.15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192.97</v>
      </c>
      <c r="K3">
        <v>40.15</v>
      </c>
      <c r="L3">
        <v>192.97</v>
      </c>
      <c r="M3">
        <v>-139.85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192.97</v>
      </c>
      <c r="U3">
        <v>-139.85</v>
      </c>
    </row>
    <row r="4" spans="1:21">
      <c r="A4" t="s">
        <v>34</v>
      </c>
      <c r="B4">
        <v>979.85199999999998</v>
      </c>
      <c r="C4">
        <v>-138.13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979.85199999999998</v>
      </c>
      <c r="K4">
        <v>-138.13</v>
      </c>
      <c r="L4">
        <v>979.85199999999998</v>
      </c>
      <c r="M4">
        <v>41.87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979.85199999999998</v>
      </c>
      <c r="U4">
        <v>41.87</v>
      </c>
    </row>
    <row r="5" spans="1:21">
      <c r="A5" t="s">
        <v>35</v>
      </c>
      <c r="B5">
        <v>56.045000000000002</v>
      </c>
      <c r="C5">
        <v>19.8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56.045000000000002</v>
      </c>
      <c r="K5">
        <v>19.8</v>
      </c>
      <c r="L5">
        <v>56.045000000000002</v>
      </c>
      <c r="M5">
        <v>-160.19999999999999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56.045000000000002</v>
      </c>
      <c r="U5">
        <v>-160.19999999999999</v>
      </c>
    </row>
    <row r="6" spans="1:21">
      <c r="A6" t="s">
        <v>36</v>
      </c>
      <c r="B6">
        <v>66.417500000000004</v>
      </c>
      <c r="C6">
        <v>30.13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66.417500000000004</v>
      </c>
      <c r="K6">
        <v>30.13</v>
      </c>
      <c r="L6">
        <v>66.417500000000004</v>
      </c>
      <c r="M6">
        <v>-149.87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66.417500000000004</v>
      </c>
      <c r="U6">
        <v>-149.87</v>
      </c>
    </row>
    <row r="7" spans="1:21">
      <c r="A7" t="s">
        <v>37</v>
      </c>
      <c r="B7">
        <v>688.20799999999997</v>
      </c>
      <c r="C7">
        <v>-142.72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688.20799999999997</v>
      </c>
      <c r="K7">
        <v>-142.72</v>
      </c>
      <c r="L7">
        <v>688.20799999999997</v>
      </c>
      <c r="M7">
        <v>37.28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688.20799999999997</v>
      </c>
      <c r="U7">
        <v>37.28</v>
      </c>
    </row>
    <row r="8" spans="1:21">
      <c r="A8" t="s">
        <v>38</v>
      </c>
      <c r="B8">
        <v>211.14</v>
      </c>
      <c r="C8">
        <v>-146.41999999999999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211.14</v>
      </c>
      <c r="K8">
        <v>-146.41999999999999</v>
      </c>
      <c r="L8">
        <v>211.14</v>
      </c>
      <c r="M8">
        <v>33.58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211.14</v>
      </c>
      <c r="U8">
        <v>33.58</v>
      </c>
    </row>
    <row r="9" spans="1:21">
      <c r="A9" t="s">
        <v>39</v>
      </c>
      <c r="B9">
        <v>266.221</v>
      </c>
      <c r="C9">
        <v>-147.03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266.221</v>
      </c>
      <c r="K9">
        <v>-147.03</v>
      </c>
      <c r="L9">
        <v>266.221</v>
      </c>
      <c r="M9">
        <v>32.97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266.221</v>
      </c>
      <c r="U9">
        <v>32.97</v>
      </c>
    </row>
    <row r="10" spans="1:21">
      <c r="A10" t="s">
        <v>40</v>
      </c>
      <c r="B10">
        <v>2324.0700000000002</v>
      </c>
      <c r="C10">
        <v>-150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2324.0700000000002</v>
      </c>
      <c r="K10">
        <v>-150</v>
      </c>
      <c r="L10">
        <v>2324.0700000000002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2324.0700000000002</v>
      </c>
      <c r="U10">
        <v>30</v>
      </c>
    </row>
    <row r="11" spans="1:21">
      <c r="A11" t="s">
        <v>41</v>
      </c>
      <c r="B11">
        <v>42.890500000000003</v>
      </c>
      <c r="C11">
        <v>-150.66</v>
      </c>
      <c r="D11">
        <v>58.764499999999998</v>
      </c>
      <c r="E11">
        <v>-138.47</v>
      </c>
      <c r="F11">
        <v>210.28800000000001</v>
      </c>
      <c r="G11">
        <v>43.44</v>
      </c>
      <c r="H11">
        <v>42.462800000000001</v>
      </c>
      <c r="I11">
        <v>-115.87</v>
      </c>
      <c r="J11">
        <v>70.2804</v>
      </c>
      <c r="K11">
        <v>41.33</v>
      </c>
      <c r="L11">
        <v>45.970500000000001</v>
      </c>
      <c r="M11">
        <v>37.5</v>
      </c>
      <c r="N11">
        <v>61.004100000000001</v>
      </c>
      <c r="O11">
        <v>34.700000000000003</v>
      </c>
      <c r="P11">
        <v>215.07</v>
      </c>
      <c r="Q11">
        <v>-137.12</v>
      </c>
      <c r="R11">
        <v>42.710700000000003</v>
      </c>
      <c r="S11">
        <v>64.06</v>
      </c>
      <c r="T11">
        <v>69.136300000000006</v>
      </c>
      <c r="U11">
        <v>-139.15</v>
      </c>
    </row>
    <row r="12" spans="1:21">
      <c r="A12" t="s">
        <v>42</v>
      </c>
      <c r="B12">
        <v>45.970500000000001</v>
      </c>
      <c r="C12">
        <v>-142.5</v>
      </c>
      <c r="D12">
        <v>61.004100000000001</v>
      </c>
      <c r="E12">
        <v>-145.30000000000001</v>
      </c>
      <c r="F12">
        <v>215.07</v>
      </c>
      <c r="G12">
        <v>42.88</v>
      </c>
      <c r="H12">
        <v>43.730699999999999</v>
      </c>
      <c r="I12">
        <v>-118</v>
      </c>
      <c r="J12">
        <v>67.614400000000003</v>
      </c>
      <c r="K12">
        <v>41.74</v>
      </c>
      <c r="L12">
        <v>45.970599999999997</v>
      </c>
      <c r="M12">
        <v>37.5</v>
      </c>
      <c r="N12">
        <v>61.004100000000001</v>
      </c>
      <c r="O12">
        <v>34.700000000000003</v>
      </c>
      <c r="P12">
        <v>215.07</v>
      </c>
      <c r="Q12">
        <v>-137.12</v>
      </c>
      <c r="R12">
        <v>43.730699999999999</v>
      </c>
      <c r="S12">
        <v>62</v>
      </c>
      <c r="T12">
        <v>67.6143</v>
      </c>
      <c r="U12">
        <v>-138.26</v>
      </c>
    </row>
    <row r="13" spans="1:21">
      <c r="A13" t="s">
        <v>43</v>
      </c>
      <c r="B13">
        <v>100.813</v>
      </c>
      <c r="C13">
        <v>-152.22999999999999</v>
      </c>
      <c r="D13">
        <v>127.321</v>
      </c>
      <c r="E13">
        <v>-147.68</v>
      </c>
      <c r="F13">
        <v>902.49800000000005</v>
      </c>
      <c r="G13">
        <v>38.619999999999997</v>
      </c>
      <c r="H13">
        <v>251.107</v>
      </c>
      <c r="I13">
        <v>-123.78</v>
      </c>
      <c r="J13">
        <v>439.69299999999998</v>
      </c>
      <c r="K13">
        <v>33</v>
      </c>
      <c r="L13">
        <v>102.902</v>
      </c>
      <c r="M13">
        <v>30.76</v>
      </c>
      <c r="N13">
        <v>129.69399999999999</v>
      </c>
      <c r="O13">
        <v>29.88</v>
      </c>
      <c r="P13">
        <v>904.81100000000004</v>
      </c>
      <c r="Q13">
        <v>-141.44999999999999</v>
      </c>
      <c r="R13">
        <v>251.02199999999999</v>
      </c>
      <c r="S13">
        <v>56.25</v>
      </c>
      <c r="T13">
        <v>437.60700000000003</v>
      </c>
      <c r="U13">
        <v>-147.06</v>
      </c>
    </row>
    <row r="14" spans="1:21">
      <c r="A14" t="s">
        <v>44</v>
      </c>
      <c r="B14">
        <v>102.902</v>
      </c>
      <c r="C14">
        <v>-149.24</v>
      </c>
      <c r="D14">
        <v>129.69399999999999</v>
      </c>
      <c r="E14">
        <v>-150.12</v>
      </c>
      <c r="F14">
        <v>3086.44</v>
      </c>
      <c r="G14">
        <v>-147.18</v>
      </c>
      <c r="H14">
        <v>2414.64</v>
      </c>
      <c r="I14">
        <v>15.99</v>
      </c>
      <c r="J14">
        <v>1220.3800000000001</v>
      </c>
      <c r="K14">
        <v>-112.83</v>
      </c>
      <c r="L14">
        <v>102.902</v>
      </c>
      <c r="M14">
        <v>30.76</v>
      </c>
      <c r="N14">
        <v>129.69399999999999</v>
      </c>
      <c r="O14">
        <v>29.88</v>
      </c>
      <c r="P14">
        <v>3086.44</v>
      </c>
      <c r="Q14">
        <v>32.82</v>
      </c>
      <c r="R14">
        <v>2414.64</v>
      </c>
      <c r="S14">
        <v>-164.01</v>
      </c>
      <c r="T14">
        <v>1220.3800000000001</v>
      </c>
      <c r="U14">
        <v>67.17</v>
      </c>
    </row>
    <row r="15" spans="1:21">
      <c r="A15" t="s">
        <v>45</v>
      </c>
      <c r="B15">
        <v>108.48099999999999</v>
      </c>
      <c r="C15">
        <v>36.26</v>
      </c>
      <c r="D15">
        <v>136.89500000000001</v>
      </c>
      <c r="E15">
        <v>35.9</v>
      </c>
      <c r="F15">
        <v>773.66499999999996</v>
      </c>
      <c r="G15">
        <v>-138.69</v>
      </c>
      <c r="H15">
        <v>205.64099999999999</v>
      </c>
      <c r="I15">
        <v>59.03</v>
      </c>
      <c r="J15">
        <v>335.83600000000001</v>
      </c>
      <c r="K15">
        <v>-145.55000000000001</v>
      </c>
      <c r="L15">
        <v>104.67</v>
      </c>
      <c r="M15">
        <v>-147.84</v>
      </c>
      <c r="N15">
        <v>134.22999999999999</v>
      </c>
      <c r="O15">
        <v>-140.44999999999999</v>
      </c>
      <c r="P15">
        <v>769.66399999999999</v>
      </c>
      <c r="Q15">
        <v>41.44</v>
      </c>
      <c r="R15">
        <v>205.71100000000001</v>
      </c>
      <c r="S15">
        <v>-121.03</v>
      </c>
      <c r="T15">
        <v>338.50099999999998</v>
      </c>
      <c r="U15">
        <v>34.549999999999997</v>
      </c>
    </row>
    <row r="16" spans="1:21">
      <c r="A16" t="s">
        <v>46</v>
      </c>
      <c r="B16">
        <v>104.67</v>
      </c>
      <c r="C16">
        <v>32.159999999999997</v>
      </c>
      <c r="D16">
        <v>134.22999999999999</v>
      </c>
      <c r="E16">
        <v>39.549999999999997</v>
      </c>
      <c r="F16">
        <v>769.66399999999999</v>
      </c>
      <c r="G16">
        <v>-138.56</v>
      </c>
      <c r="H16">
        <v>207.083</v>
      </c>
      <c r="I16">
        <v>58.44</v>
      </c>
      <c r="J16">
        <v>336.46699999999998</v>
      </c>
      <c r="K16">
        <v>-145.25</v>
      </c>
      <c r="L16">
        <v>104.67</v>
      </c>
      <c r="M16">
        <v>-147.84</v>
      </c>
      <c r="N16">
        <v>134.22999999999999</v>
      </c>
      <c r="O16">
        <v>-140.44999999999999</v>
      </c>
      <c r="P16">
        <v>769.66399999999999</v>
      </c>
      <c r="Q16">
        <v>41.44</v>
      </c>
      <c r="R16">
        <v>207.083</v>
      </c>
      <c r="S16">
        <v>-121.56</v>
      </c>
      <c r="T16">
        <v>336.46699999999998</v>
      </c>
      <c r="U16">
        <v>34.75</v>
      </c>
    </row>
    <row r="17" spans="1:21">
      <c r="A17" t="s">
        <v>47</v>
      </c>
      <c r="B17">
        <v>406.36399999999998</v>
      </c>
      <c r="C17">
        <v>-144.11000000000001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406.36399999999998</v>
      </c>
      <c r="K17">
        <v>-144.11000000000001</v>
      </c>
      <c r="L17">
        <v>406.36399999999998</v>
      </c>
      <c r="M17">
        <v>35.89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406.36399999999998</v>
      </c>
      <c r="U17">
        <v>35.89</v>
      </c>
    </row>
    <row r="18" spans="1:21">
      <c r="A18" t="s">
        <v>48</v>
      </c>
      <c r="B18">
        <v>319.43299999999999</v>
      </c>
      <c r="C18">
        <v>44.13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319.43299999999999</v>
      </c>
      <c r="K18">
        <v>44.13</v>
      </c>
      <c r="L18">
        <v>319.43299999999999</v>
      </c>
      <c r="M18">
        <v>-135.87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319.43299999999999</v>
      </c>
      <c r="U18">
        <v>-135.87</v>
      </c>
    </row>
    <row r="19" spans="1:21">
      <c r="A19" t="s">
        <v>49</v>
      </c>
      <c r="B19">
        <v>1542.99</v>
      </c>
      <c r="C19">
        <v>-118.83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1542.99</v>
      </c>
      <c r="K19">
        <v>-118.83</v>
      </c>
      <c r="L19">
        <v>1542.99</v>
      </c>
      <c r="M19">
        <v>61.17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1542.99</v>
      </c>
      <c r="U19">
        <v>61.17</v>
      </c>
    </row>
    <row r="20" spans="1:21">
      <c r="A20" t="s">
        <v>50</v>
      </c>
      <c r="B20">
        <v>1.85653</v>
      </c>
      <c r="C20">
        <v>6.35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1.85653</v>
      </c>
      <c r="K20">
        <v>6.35</v>
      </c>
      <c r="L20">
        <v>1.85653</v>
      </c>
      <c r="M20">
        <v>-173.65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1.85653</v>
      </c>
      <c r="U20">
        <v>-173.65</v>
      </c>
    </row>
    <row r="21" spans="1:21">
      <c r="A21" t="s">
        <v>51</v>
      </c>
      <c r="B21">
        <v>1601.21</v>
      </c>
      <c r="C21">
        <v>58.33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1601.21</v>
      </c>
      <c r="K21">
        <v>58.33</v>
      </c>
      <c r="L21">
        <v>1601.21</v>
      </c>
      <c r="M21">
        <v>-121.67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1601.21</v>
      </c>
      <c r="U21">
        <v>-121.67</v>
      </c>
    </row>
    <row r="22" spans="1:21">
      <c r="A22" t="s">
        <v>52</v>
      </c>
      <c r="B22">
        <v>2.35778</v>
      </c>
      <c r="C22">
        <v>-175.71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2.35778</v>
      </c>
      <c r="K22">
        <v>-175.71</v>
      </c>
      <c r="L22">
        <v>2.35778</v>
      </c>
      <c r="M22">
        <v>4.29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2.35778</v>
      </c>
      <c r="U22">
        <v>4.29</v>
      </c>
    </row>
    <row r="23" spans="1:21">
      <c r="A23" t="s">
        <v>92</v>
      </c>
      <c r="B23">
        <v>3987.75</v>
      </c>
      <c r="C23">
        <v>34.119999999999997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3987.75</v>
      </c>
      <c r="K23">
        <v>34.119999999999997</v>
      </c>
      <c r="L23">
        <v>3987.75</v>
      </c>
      <c r="M23">
        <v>-145.88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3987.75</v>
      </c>
      <c r="U23">
        <v>-145.88</v>
      </c>
    </row>
    <row r="24" spans="1:21">
      <c r="A24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-37.388824330139911</v>
      </c>
      <c r="C29" s="1">
        <f>B11*SIN(C11*PI()/180)</f>
        <v>-21.015965489597139</v>
      </c>
      <c r="D29" s="1">
        <f>D11*COS(E11*PI()/180)</f>
        <v>-43.991614252485313</v>
      </c>
      <c r="E29" s="1">
        <f>D11*SIN(E11*PI()/180)</f>
        <v>-38.961575118448827</v>
      </c>
      <c r="F29" s="1">
        <f>F11*COS(G11*PI()/180)</f>
        <v>152.6890267459905</v>
      </c>
      <c r="G29" s="1">
        <f>F11*SIN(G11*PI()/180)</f>
        <v>144.59289074972602</v>
      </c>
      <c r="H29" s="1">
        <f>H11*COS(I11*PI()/180)</f>
        <v>-18.527824146546688</v>
      </c>
      <c r="I29" s="1">
        <f>H11*SIN(I11*PI()/180)</f>
        <v>-38.207448439206743</v>
      </c>
      <c r="J29" s="1">
        <f>J11*COS(K11*PI()/180)</f>
        <v>52.774849347702251</v>
      </c>
      <c r="K29" s="1">
        <f>J11*SIN(K11*PI()/180)</f>
        <v>46.412820432369024</v>
      </c>
      <c r="L29" s="1">
        <f>L11*COS(M11*PI()/180)</f>
        <v>36.47084972985823</v>
      </c>
      <c r="M29" s="1">
        <f>L11*SIN(M11*PI()/180)</f>
        <v>27.985067272245395</v>
      </c>
      <c r="N29" s="1">
        <f>N11*COS(O11*PI()/180)</f>
        <v>50.154157293443212</v>
      </c>
      <c r="O29" s="1">
        <f>N11*SIN(O11*PI()/180)</f>
        <v>34.728384975327565</v>
      </c>
      <c r="P29" s="1">
        <f>P11*COS(Q11*PI()/180)</f>
        <v>-157.59909580387594</v>
      </c>
      <c r="Q29" s="1">
        <f>P11*SIN(Q11*PI()/180)</f>
        <v>-146.34763374172033</v>
      </c>
      <c r="R29" s="1">
        <f>R11*COS(S11*PI()/180)</f>
        <v>18.682928332135159</v>
      </c>
      <c r="S29" s="1">
        <f>R11*SIN(S11*PI()/180)</f>
        <v>38.407708645873441</v>
      </c>
      <c r="T29" s="1">
        <f>T11*COS(U11*PI()/180)</f>
        <v>-52.296394646225359</v>
      </c>
      <c r="U29" s="1">
        <f>T11*SIN(U11*PI()/180)</f>
        <v>-45.220737330302924</v>
      </c>
    </row>
    <row r="30" spans="1:21">
      <c r="A30" t="s">
        <v>42</v>
      </c>
      <c r="B30" s="1">
        <f t="shared" ref="B30:D34" si="0">B12*COS(C12*PI()/180)</f>
        <v>-36.47084972985823</v>
      </c>
      <c r="C30" s="1">
        <f t="shared" ref="C30:E34" si="1">B12*SIN(C12*PI()/180)</f>
        <v>-27.985067272245384</v>
      </c>
      <c r="D30" s="1">
        <f t="shared" si="0"/>
        <v>-50.154157293443205</v>
      </c>
      <c r="E30" s="1">
        <f t="shared" si="1"/>
        <v>-34.728384975327572</v>
      </c>
      <c r="F30" s="1">
        <f t="shared" ref="F30:F34" si="2">F12*COS(G12*PI()/180)</f>
        <v>157.59909580387591</v>
      </c>
      <c r="G30" s="1">
        <f t="shared" ref="G30:G34" si="3">F12*SIN(G12*PI()/180)</f>
        <v>146.34763374172041</v>
      </c>
      <c r="H30" s="1">
        <f t="shared" ref="H30:H34" si="4">H12*COS(I12*PI()/180)</f>
        <v>-20.530320070720943</v>
      </c>
      <c r="I30" s="1">
        <f t="shared" ref="I30:I34" si="5">H12*SIN(I12*PI()/180)</f>
        <v>-38.611916299035883</v>
      </c>
      <c r="J30" s="1">
        <f t="shared" ref="J30:J34" si="6">J12*COS(K12*PI()/180)</f>
        <v>50.452079040955866</v>
      </c>
      <c r="K30" s="1">
        <f t="shared" ref="K30:K34" si="7">J12*SIN(K12*PI()/180)</f>
        <v>45.014384454362386</v>
      </c>
      <c r="L30" s="1">
        <f t="shared" ref="L30:L34" si="8">L12*COS(M12*PI()/180)</f>
        <v>36.470929065192252</v>
      </c>
      <c r="M30" s="1">
        <f t="shared" ref="M30:M34" si="9">L12*SIN(M12*PI()/180)</f>
        <v>27.985128148388291</v>
      </c>
      <c r="N30" s="1">
        <f t="shared" ref="N30:N34" si="10">N12*COS(O12*PI()/180)</f>
        <v>50.154157293443212</v>
      </c>
      <c r="O30" s="1">
        <f t="shared" ref="O30:O34" si="11">N12*SIN(O12*PI()/180)</f>
        <v>34.728384975327565</v>
      </c>
      <c r="P30" s="1">
        <f t="shared" ref="P30:P34" si="12">P12*COS(Q12*PI()/180)</f>
        <v>-157.59909580387594</v>
      </c>
      <c r="Q30" s="1">
        <f t="shared" ref="Q30:Q34" si="13">P12*SIN(Q12*PI()/180)</f>
        <v>-146.34763374172033</v>
      </c>
      <c r="R30" s="1">
        <f t="shared" ref="R30:R34" si="14">R12*COS(S12*PI()/180)</f>
        <v>20.530320070720958</v>
      </c>
      <c r="S30" s="1">
        <f t="shared" ref="S30:S34" si="15">R12*SIN(S12*PI()/180)</f>
        <v>38.611916299035876</v>
      </c>
      <c r="T30" s="1">
        <f t="shared" ref="T30:T34" si="16">T12*COS(U12*PI()/180)</f>
        <v>-50.452004423597664</v>
      </c>
      <c r="U30" s="1">
        <f t="shared" ref="U30:U34" si="17">T12*SIN(U12*PI()/180)</f>
        <v>-45.014317879217963</v>
      </c>
    </row>
    <row r="31" spans="1:21">
      <c r="A31" t="s">
        <v>43</v>
      </c>
      <c r="B31" s="1">
        <f t="shared" si="0"/>
        <v>-89.201868110563282</v>
      </c>
      <c r="C31" s="1">
        <f t="shared" si="1"/>
        <v>-46.971136824497592</v>
      </c>
      <c r="D31" s="1">
        <f t="shared" si="0"/>
        <v>-107.59582686933688</v>
      </c>
      <c r="E31" s="1">
        <f t="shared" si="1"/>
        <v>-68.071837651878354</v>
      </c>
      <c r="F31" s="1">
        <f t="shared" si="2"/>
        <v>705.12407879255932</v>
      </c>
      <c r="G31" s="1">
        <f t="shared" si="3"/>
        <v>563.29625732019974</v>
      </c>
      <c r="H31" s="1">
        <f t="shared" si="4"/>
        <v>-139.61687643181219</v>
      </c>
      <c r="I31" s="1">
        <f t="shared" si="5"/>
        <v>-208.71476532441133</v>
      </c>
      <c r="J31" s="1">
        <f t="shared" si="6"/>
        <v>368.7575780316273</v>
      </c>
      <c r="K31" s="1">
        <f t="shared" si="7"/>
        <v>239.4739712228623</v>
      </c>
      <c r="L31" s="1">
        <f t="shared" si="8"/>
        <v>88.42545449447681</v>
      </c>
      <c r="M31" s="1">
        <f t="shared" si="9"/>
        <v>52.628515098235596</v>
      </c>
      <c r="N31" s="1">
        <f t="shared" si="10"/>
        <v>112.45386751682736</v>
      </c>
      <c r="O31" s="1">
        <f t="shared" si="11"/>
        <v>64.611619051899908</v>
      </c>
      <c r="P31" s="1">
        <f t="shared" si="12"/>
        <v>-707.62066403172537</v>
      </c>
      <c r="Q31" s="1">
        <f t="shared" si="13"/>
        <v>-563.87582104245257</v>
      </c>
      <c r="R31" s="1">
        <f t="shared" si="14"/>
        <v>139.46035103304661</v>
      </c>
      <c r="S31" s="1">
        <f t="shared" si="15"/>
        <v>208.71716501940949</v>
      </c>
      <c r="T31" s="1">
        <f t="shared" si="16"/>
        <v>-367.25749676385084</v>
      </c>
      <c r="U31" s="1">
        <f t="shared" si="17"/>
        <v>-237.95339358737903</v>
      </c>
    </row>
    <row r="32" spans="1:21">
      <c r="A32" t="s">
        <v>44</v>
      </c>
      <c r="B32" s="1">
        <f t="shared" si="0"/>
        <v>-88.42545449447681</v>
      </c>
      <c r="C32" s="1">
        <f t="shared" si="1"/>
        <v>-52.628515098235596</v>
      </c>
      <c r="D32" s="1">
        <f t="shared" si="0"/>
        <v>-112.45386751682736</v>
      </c>
      <c r="E32" s="1">
        <f t="shared" si="1"/>
        <v>-64.611619051899922</v>
      </c>
      <c r="F32" s="1">
        <f t="shared" si="2"/>
        <v>-2593.7746090380524</v>
      </c>
      <c r="G32" s="1">
        <f t="shared" si="3"/>
        <v>-1672.8553885824972</v>
      </c>
      <c r="H32" s="1">
        <f t="shared" si="4"/>
        <v>2321.2170691312399</v>
      </c>
      <c r="I32" s="1">
        <f t="shared" si="5"/>
        <v>665.15986617788144</v>
      </c>
      <c r="J32" s="1">
        <f t="shared" si="6"/>
        <v>-473.50526739127912</v>
      </c>
      <c r="K32" s="1">
        <f t="shared" si="7"/>
        <v>-1124.7755803504597</v>
      </c>
      <c r="L32" s="1">
        <f t="shared" si="8"/>
        <v>88.42545449447681</v>
      </c>
      <c r="M32" s="1">
        <f t="shared" si="9"/>
        <v>52.628515098235596</v>
      </c>
      <c r="N32" s="1">
        <f t="shared" si="10"/>
        <v>112.45386751682736</v>
      </c>
      <c r="O32" s="1">
        <f t="shared" si="11"/>
        <v>64.611619051899908</v>
      </c>
      <c r="P32" s="1">
        <f t="shared" si="12"/>
        <v>2593.7746090380524</v>
      </c>
      <c r="Q32" s="1">
        <f t="shared" si="13"/>
        <v>1672.8553885824972</v>
      </c>
      <c r="R32" s="1">
        <f t="shared" si="14"/>
        <v>-2321.2170691312399</v>
      </c>
      <c r="S32" s="1">
        <f t="shared" si="15"/>
        <v>-665.15986617788155</v>
      </c>
      <c r="T32" s="1">
        <f t="shared" si="16"/>
        <v>473.50526739127923</v>
      </c>
      <c r="U32" s="1">
        <f t="shared" si="17"/>
        <v>1124.7755803504597</v>
      </c>
    </row>
    <row r="33" spans="1:21" s="2" customFormat="1">
      <c r="A33" t="s">
        <v>45</v>
      </c>
      <c r="B33" s="1">
        <f t="shared" si="0"/>
        <v>87.472720218213325</v>
      </c>
      <c r="C33" s="1">
        <f t="shared" si="1"/>
        <v>64.161129811016991</v>
      </c>
      <c r="D33" s="1">
        <f t="shared" si="0"/>
        <v>110.89065036882727</v>
      </c>
      <c r="E33" s="1">
        <f t="shared" si="1"/>
        <v>80.271443775345872</v>
      </c>
      <c r="F33" s="1">
        <f t="shared" si="2"/>
        <v>-581.13763695935256</v>
      </c>
      <c r="G33" s="1">
        <f t="shared" si="3"/>
        <v>-510.72162587294042</v>
      </c>
      <c r="H33" s="1">
        <f t="shared" si="4"/>
        <v>105.8206361515754</v>
      </c>
      <c r="I33" s="1">
        <f t="shared" si="5"/>
        <v>176.32417260680933</v>
      </c>
      <c r="J33" s="1">
        <f t="shared" si="6"/>
        <v>-276.93713519476415</v>
      </c>
      <c r="K33" s="1">
        <f t="shared" si="7"/>
        <v>-189.97800411131001</v>
      </c>
      <c r="L33" s="1">
        <f t="shared" si="8"/>
        <v>-88.609956216501416</v>
      </c>
      <c r="M33" s="1">
        <f t="shared" si="9"/>
        <v>-55.7143119791468</v>
      </c>
      <c r="N33" s="1">
        <f t="shared" si="10"/>
        <v>-103.500619613076</v>
      </c>
      <c r="O33" s="1">
        <f t="shared" si="11"/>
        <v>-85.471133370918537</v>
      </c>
      <c r="P33" s="1">
        <f t="shared" si="12"/>
        <v>576.97800501915412</v>
      </c>
      <c r="Q33" s="1">
        <f t="shared" si="13"/>
        <v>509.39086625116954</v>
      </c>
      <c r="R33" s="1">
        <f t="shared" si="14"/>
        <v>-106.04130841406969</v>
      </c>
      <c r="S33" s="1">
        <f t="shared" si="15"/>
        <v>-176.27324366117551</v>
      </c>
      <c r="T33" s="1">
        <f t="shared" si="16"/>
        <v>278.80011758921785</v>
      </c>
      <c r="U33" s="1">
        <f t="shared" si="17"/>
        <v>191.97244967244202</v>
      </c>
    </row>
    <row r="34" spans="1:21" s="2" customFormat="1">
      <c r="A34" t="s">
        <v>46</v>
      </c>
      <c r="B34" s="1">
        <f t="shared" si="0"/>
        <v>88.609956216501445</v>
      </c>
      <c r="C34" s="1">
        <f t="shared" si="1"/>
        <v>55.714311979146764</v>
      </c>
      <c r="D34" s="1">
        <f t="shared" si="0"/>
        <v>103.50061961307604</v>
      </c>
      <c r="E34" s="1">
        <f t="shared" si="1"/>
        <v>85.471133370918508</v>
      </c>
      <c r="F34" s="1">
        <f t="shared" si="2"/>
        <v>-576.9780050191539</v>
      </c>
      <c r="G34" s="1">
        <f t="shared" si="3"/>
        <v>-509.39086625116988</v>
      </c>
      <c r="H34" s="1">
        <f t="shared" si="4"/>
        <v>108.38541174222377</v>
      </c>
      <c r="I34" s="1">
        <f t="shared" si="5"/>
        <v>176.45387898957796</v>
      </c>
      <c r="J34" s="1">
        <f t="shared" si="6"/>
        <v>-276.45708026858597</v>
      </c>
      <c r="K34" s="1">
        <f t="shared" si="7"/>
        <v>-191.78510072049033</v>
      </c>
      <c r="L34" s="1">
        <f t="shared" si="8"/>
        <v>-88.609956216501416</v>
      </c>
      <c r="M34" s="1">
        <f t="shared" si="9"/>
        <v>-55.7143119791468</v>
      </c>
      <c r="N34" s="1">
        <f t="shared" si="10"/>
        <v>-103.500619613076</v>
      </c>
      <c r="O34" s="1">
        <f t="shared" si="11"/>
        <v>-85.471133370918537</v>
      </c>
      <c r="P34" s="1">
        <f t="shared" si="12"/>
        <v>576.97800501915412</v>
      </c>
      <c r="Q34" s="1">
        <f t="shared" si="13"/>
        <v>509.39086625116954</v>
      </c>
      <c r="R34" s="1">
        <f t="shared" si="14"/>
        <v>-108.38541174222374</v>
      </c>
      <c r="S34" s="1">
        <f t="shared" si="15"/>
        <v>-176.45387898957796</v>
      </c>
      <c r="T34" s="1">
        <f t="shared" si="16"/>
        <v>276.45708026858597</v>
      </c>
      <c r="U34" s="1">
        <f t="shared" si="17"/>
        <v>191.78510072049028</v>
      </c>
    </row>
    <row r="35" spans="1:21" s="2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s="2" customFormat="1">
      <c r="A36" s="2" t="s">
        <v>41</v>
      </c>
      <c r="B36" s="3">
        <f>B29+D29+F29</f>
        <v>71.308588163365272</v>
      </c>
      <c r="C36" s="3">
        <f>C29+E29+G29</f>
        <v>84.615350141680054</v>
      </c>
      <c r="E36" s="3" t="str">
        <f>COMPLEX(B36,C36)</f>
        <v>71.3085881633653+84.6153501416801i</v>
      </c>
      <c r="F36" s="3">
        <f>IMABS(E36)</f>
        <v>110.65564705631415</v>
      </c>
      <c r="G36" s="3">
        <f>IMARGUMENT(E36)*180/PI()</f>
        <v>49.877880924365549</v>
      </c>
      <c r="L36" s="3">
        <f>L29+N29+P29</f>
        <v>-70.974088780574505</v>
      </c>
      <c r="M36" s="3">
        <f>M29+O29+Q29</f>
        <v>-83.63418149414737</v>
      </c>
      <c r="O36" s="3" t="str">
        <f>COMPLEX(L36,M36)</f>
        <v>-70.9740887805745-83.6341814941474i</v>
      </c>
      <c r="P36" s="3">
        <f>IMABS(O36)</f>
        <v>109.69046263203042</v>
      </c>
      <c r="Q36" s="3">
        <f>IMARGUMENT(O36)*180/PI()</f>
        <v>-130.31878124354313</v>
      </c>
      <c r="S36" s="3">
        <f>Q36-G36</f>
        <v>-180.19666216790867</v>
      </c>
    </row>
    <row r="37" spans="1:21" s="2" customFormat="1">
      <c r="A37" s="2" t="s">
        <v>42</v>
      </c>
      <c r="B37" s="3">
        <f t="shared" ref="B37:C41" si="18">B30+D30+F30</f>
        <v>70.974088780574476</v>
      </c>
      <c r="C37" s="3">
        <f t="shared" si="18"/>
        <v>83.634181494147455</v>
      </c>
      <c r="E37" s="3" t="str">
        <f t="shared" ref="E37:E41" si="19">COMPLEX(B37,C37)</f>
        <v>70.9740887805745+83.6341814941475i</v>
      </c>
      <c r="F37" s="3">
        <f t="shared" ref="F37:F41" si="20">IMABS(E37)</f>
        <v>109.69046263203049</v>
      </c>
      <c r="G37" s="3">
        <f t="shared" ref="G37:G41" si="21">IMARGUMENT(E37)*180/PI()</f>
        <v>49.681218756456886</v>
      </c>
      <c r="L37" s="3">
        <f t="shared" ref="L37:M41" si="22">L30+N30+P30</f>
        <v>-70.974009445240483</v>
      </c>
      <c r="M37" s="3">
        <f t="shared" si="22"/>
        <v>-83.634120618004474</v>
      </c>
      <c r="O37" s="3" t="str">
        <f t="shared" ref="O37:O41" si="23">COMPLEX(L37,M37)</f>
        <v>-70.9740094452405-83.6341206180045i</v>
      </c>
      <c r="P37" s="3">
        <f t="shared" ref="P37:P41" si="24">IMABS(O37)</f>
        <v>109.69036488352116</v>
      </c>
      <c r="Q37" s="3">
        <f t="shared" ref="Q37:Q41" si="25">IMARGUMENT(O37)*180/PI()</f>
        <v>-130.31877022191767</v>
      </c>
      <c r="S37" s="3">
        <f t="shared" ref="S37:S41" si="26">Q37-G37</f>
        <v>-179.99998897837457</v>
      </c>
    </row>
    <row r="38" spans="1:21" s="2" customFormat="1">
      <c r="A38" s="2" t="s">
        <v>43</v>
      </c>
      <c r="B38" s="3">
        <f t="shared" si="18"/>
        <v>508.32638381265917</v>
      </c>
      <c r="C38" s="3">
        <f t="shared" si="18"/>
        <v>448.2532828438238</v>
      </c>
      <c r="E38" s="3" t="str">
        <f t="shared" si="19"/>
        <v>508.326383812659+448.253282843824i</v>
      </c>
      <c r="F38" s="3">
        <f t="shared" si="20"/>
        <v>677.73646652686466</v>
      </c>
      <c r="G38" s="3">
        <f t="shared" si="21"/>
        <v>41.406550184913058</v>
      </c>
      <c r="L38" s="3">
        <f t="shared" si="22"/>
        <v>-506.7413420204212</v>
      </c>
      <c r="M38" s="3">
        <f t="shared" si="22"/>
        <v>-446.63568689231704</v>
      </c>
      <c r="O38" s="3" t="str">
        <f t="shared" si="23"/>
        <v>-506.741342020421-446.635686892317i</v>
      </c>
      <c r="P38" s="3">
        <f t="shared" si="24"/>
        <v>675.47777499961398</v>
      </c>
      <c r="Q38" s="3">
        <f t="shared" si="25"/>
        <v>-138.60743803407846</v>
      </c>
      <c r="S38" s="3">
        <f t="shared" si="26"/>
        <v>-180.01398821899153</v>
      </c>
    </row>
    <row r="39" spans="1:21" s="2" customFormat="1">
      <c r="A39" s="2" t="s">
        <v>44</v>
      </c>
      <c r="B39" s="3">
        <f t="shared" si="18"/>
        <v>-2794.6539310493567</v>
      </c>
      <c r="C39" s="3">
        <f t="shared" si="18"/>
        <v>-1790.0955227326326</v>
      </c>
      <c r="E39" s="3" t="str">
        <f t="shared" si="19"/>
        <v>-2794.65393104936-1790.09552273263i</v>
      </c>
      <c r="F39" s="3">
        <f t="shared" si="20"/>
        <v>3318.8149353100493</v>
      </c>
      <c r="G39" s="3">
        <f t="shared" si="21"/>
        <v>-147.35869826474388</v>
      </c>
      <c r="L39" s="3">
        <f t="shared" si="22"/>
        <v>2794.6539310493567</v>
      </c>
      <c r="M39" s="3">
        <f t="shared" si="22"/>
        <v>1790.0955227326326</v>
      </c>
      <c r="O39" s="3" t="str">
        <f t="shared" si="23"/>
        <v>2794.65393104936+1790.09552273263i</v>
      </c>
      <c r="P39" s="3">
        <f t="shared" si="24"/>
        <v>3318.8149353100493</v>
      </c>
      <c r="Q39" s="3">
        <f t="shared" si="25"/>
        <v>32.641301735256121</v>
      </c>
      <c r="S39" s="3">
        <f t="shared" si="26"/>
        <v>180</v>
      </c>
    </row>
    <row r="40" spans="1:21">
      <c r="A40" s="2" t="s">
        <v>45</v>
      </c>
      <c r="B40" s="3">
        <f t="shared" si="18"/>
        <v>-382.77426637231196</v>
      </c>
      <c r="C40" s="3">
        <f t="shared" si="18"/>
        <v>-366.28905228657754</v>
      </c>
      <c r="D40" s="2"/>
      <c r="E40" s="3" t="str">
        <f t="shared" si="19"/>
        <v>-382.774266372312-366.289052286578i</v>
      </c>
      <c r="F40" s="3">
        <f t="shared" si="20"/>
        <v>529.79600680059968</v>
      </c>
      <c r="G40" s="3">
        <f t="shared" si="21"/>
        <v>-136.26074888450111</v>
      </c>
      <c r="H40" s="2"/>
      <c r="I40" s="2"/>
      <c r="J40" s="2"/>
      <c r="K40" s="2"/>
      <c r="L40" s="3">
        <f t="shared" si="22"/>
        <v>384.86742918957668</v>
      </c>
      <c r="M40" s="3">
        <f t="shared" si="22"/>
        <v>368.20542090110422</v>
      </c>
      <c r="N40" s="2"/>
      <c r="O40" s="3" t="str">
        <f t="shared" si="23"/>
        <v>384.867429189577+368.205420901104i</v>
      </c>
      <c r="P40" s="3">
        <f t="shared" si="24"/>
        <v>532.63324157618365</v>
      </c>
      <c r="Q40" s="3">
        <f t="shared" si="25"/>
        <v>43.732517020659891</v>
      </c>
      <c r="R40" s="2"/>
      <c r="S40" s="3">
        <f t="shared" si="26"/>
        <v>179.993265905161</v>
      </c>
      <c r="T40" s="2"/>
      <c r="U40" s="2"/>
    </row>
    <row r="41" spans="1:21">
      <c r="A41" s="2" t="s">
        <v>46</v>
      </c>
      <c r="B41" s="3">
        <f t="shared" si="18"/>
        <v>-384.8674291895764</v>
      </c>
      <c r="C41" s="3">
        <f t="shared" si="18"/>
        <v>-368.20542090110462</v>
      </c>
      <c r="D41" s="2"/>
      <c r="E41" s="3" t="str">
        <f t="shared" si="19"/>
        <v>-384.867429189576-368.205420901105i</v>
      </c>
      <c r="F41" s="3">
        <f t="shared" si="20"/>
        <v>532.63324157618365</v>
      </c>
      <c r="G41" s="3">
        <f t="shared" si="21"/>
        <v>-136.26748297933995</v>
      </c>
      <c r="H41" s="2"/>
      <c r="I41" s="2"/>
      <c r="J41" s="2"/>
      <c r="K41" s="2"/>
      <c r="L41" s="3">
        <f t="shared" si="22"/>
        <v>384.86742918957668</v>
      </c>
      <c r="M41" s="3">
        <f t="shared" si="22"/>
        <v>368.20542090110422</v>
      </c>
      <c r="N41" s="2"/>
      <c r="O41" s="3" t="str">
        <f t="shared" si="23"/>
        <v>384.867429189577+368.205420901104i</v>
      </c>
      <c r="P41" s="3">
        <f t="shared" si="24"/>
        <v>532.63324157618365</v>
      </c>
      <c r="Q41" s="3">
        <f t="shared" si="25"/>
        <v>43.732517020659891</v>
      </c>
      <c r="R41" s="2"/>
      <c r="S41" s="3">
        <f t="shared" si="26"/>
        <v>179.99999999999983</v>
      </c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2"/>
  <sheetViews>
    <sheetView workbookViewId="0">
      <selection activeCell="A33" sqref="A33:XFD39"/>
    </sheetView>
  </sheetViews>
  <sheetFormatPr baseColWidth="10" defaultRowHeight="15"/>
  <cols>
    <col min="1" max="1" width="23.42578125" bestFit="1" customWidth="1"/>
    <col min="2" max="2" width="8" bestFit="1" customWidth="1"/>
    <col min="3" max="3" width="7.85546875" bestFit="1" customWidth="1"/>
    <col min="4" max="4" width="8" bestFit="1" customWidth="1"/>
    <col min="5" max="5" width="7.85546875" bestFit="1" customWidth="1"/>
    <col min="6" max="6" width="8" bestFit="1" customWidth="1"/>
    <col min="7" max="7" width="7.85546875" bestFit="1" customWidth="1"/>
    <col min="8" max="8" width="8" bestFit="1" customWidth="1"/>
    <col min="9" max="9" width="7.85546875" bestFit="1" customWidth="1"/>
    <col min="10" max="10" width="8" bestFit="1" customWidth="1"/>
    <col min="11" max="11" width="10.7109375" bestFit="1" customWidth="1"/>
    <col min="12" max="12" width="8" bestFit="1" customWidth="1"/>
    <col min="13" max="13" width="7.85546875" customWidth="1"/>
    <col min="14" max="14" width="8" bestFit="1" customWidth="1"/>
    <col min="15" max="15" width="7.85546875" bestFit="1" customWidth="1"/>
    <col min="16" max="16" width="8" bestFit="1" customWidth="1"/>
    <col min="17" max="17" width="7.85546875" bestFit="1" customWidth="1"/>
    <col min="18" max="18" width="8" bestFit="1" customWidth="1"/>
    <col min="19" max="19" width="7.85546875" bestFit="1" customWidth="1"/>
    <col min="20" max="20" width="8" bestFit="1" customWidth="1"/>
    <col min="21" max="21" width="10.710937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>
        <v>206.92500000000001</v>
      </c>
      <c r="C2">
        <v>-145.74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206.92500000000001</v>
      </c>
      <c r="K2">
        <v>-145.74</v>
      </c>
      <c r="L2">
        <v>206.92500000000001</v>
      </c>
      <c r="M2">
        <v>34.26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206.92500000000001</v>
      </c>
      <c r="U2">
        <v>34.26</v>
      </c>
    </row>
    <row r="3" spans="1:21">
      <c r="A3" t="s">
        <v>33</v>
      </c>
      <c r="B3">
        <v>265.20400000000001</v>
      </c>
      <c r="C3">
        <v>-147.69999999999999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265.20400000000001</v>
      </c>
      <c r="K3">
        <v>-147.69999999999999</v>
      </c>
      <c r="L3">
        <v>265.20400000000001</v>
      </c>
      <c r="M3">
        <v>32.299999999999997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265.20400000000001</v>
      </c>
      <c r="U3">
        <v>32.299999999999997</v>
      </c>
    </row>
    <row r="4" spans="1:21">
      <c r="A4" t="s">
        <v>34</v>
      </c>
      <c r="B4">
        <v>4192.95</v>
      </c>
      <c r="C4">
        <v>-150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4192.95</v>
      </c>
      <c r="K4">
        <v>-150</v>
      </c>
      <c r="L4">
        <v>4192.95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4192.95</v>
      </c>
      <c r="U4">
        <v>30</v>
      </c>
    </row>
    <row r="5" spans="1:21">
      <c r="A5" t="s">
        <v>35</v>
      </c>
      <c r="B5">
        <v>83.158600000000007</v>
      </c>
      <c r="C5">
        <v>27.12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83.158600000000007</v>
      </c>
      <c r="K5">
        <v>27.12</v>
      </c>
      <c r="L5">
        <v>83.158600000000007</v>
      </c>
      <c r="M5">
        <v>-152.88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83.158600000000007</v>
      </c>
      <c r="U5">
        <v>-152.88</v>
      </c>
    </row>
    <row r="6" spans="1:21">
      <c r="A6" t="s">
        <v>36</v>
      </c>
      <c r="B6">
        <v>106.91200000000001</v>
      </c>
      <c r="C6">
        <v>35.47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106.91200000000001</v>
      </c>
      <c r="K6">
        <v>35.47</v>
      </c>
      <c r="L6">
        <v>106.91200000000001</v>
      </c>
      <c r="M6">
        <v>-144.53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106.91200000000001</v>
      </c>
      <c r="U6">
        <v>-144.53</v>
      </c>
    </row>
    <row r="7" spans="1:21">
      <c r="A7" t="s">
        <v>37</v>
      </c>
      <c r="B7">
        <v>664.23599999999999</v>
      </c>
      <c r="C7">
        <v>-141.82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664.23599999999999</v>
      </c>
      <c r="K7">
        <v>-141.82</v>
      </c>
      <c r="L7">
        <v>664.23599999999999</v>
      </c>
      <c r="M7">
        <v>38.18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664.23599999999999</v>
      </c>
      <c r="U7">
        <v>38.18</v>
      </c>
    </row>
    <row r="8" spans="1:21">
      <c r="A8" t="s">
        <v>38</v>
      </c>
      <c r="B8">
        <v>115.583</v>
      </c>
      <c r="C8">
        <v>29.94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115.583</v>
      </c>
      <c r="K8">
        <v>29.94</v>
      </c>
      <c r="L8">
        <v>115.583</v>
      </c>
      <c r="M8">
        <v>-150.06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115.583</v>
      </c>
      <c r="U8">
        <v>-150.06</v>
      </c>
    </row>
    <row r="9" spans="1:21">
      <c r="A9" t="s">
        <v>39</v>
      </c>
      <c r="B9">
        <v>151.15700000000001</v>
      </c>
      <c r="C9">
        <v>37.94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151.15700000000001</v>
      </c>
      <c r="K9">
        <v>37.94</v>
      </c>
      <c r="L9">
        <v>151.15700000000001</v>
      </c>
      <c r="M9">
        <v>-142.06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151.15700000000001</v>
      </c>
      <c r="U9">
        <v>-142.06</v>
      </c>
    </row>
    <row r="10" spans="1:21">
      <c r="A10" t="s">
        <v>40</v>
      </c>
      <c r="B10">
        <v>766.39400000000001</v>
      </c>
      <c r="C10">
        <v>-139.97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766.39400000000001</v>
      </c>
      <c r="K10">
        <v>-139.97</v>
      </c>
      <c r="L10">
        <v>766.39400000000001</v>
      </c>
      <c r="M10">
        <v>40.03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766.39400000000001</v>
      </c>
      <c r="U10">
        <v>40.03</v>
      </c>
    </row>
    <row r="11" spans="1:21">
      <c r="A11" t="s">
        <v>41</v>
      </c>
      <c r="B11">
        <v>104.214</v>
      </c>
      <c r="C11">
        <v>32.49</v>
      </c>
      <c r="D11">
        <v>134.38300000000001</v>
      </c>
      <c r="E11">
        <v>30.51</v>
      </c>
      <c r="F11">
        <v>754.97900000000004</v>
      </c>
      <c r="G11">
        <v>-141.91</v>
      </c>
      <c r="H11">
        <v>191.84100000000001</v>
      </c>
      <c r="I11">
        <v>55.93</v>
      </c>
      <c r="J11">
        <v>336.85700000000003</v>
      </c>
      <c r="K11">
        <v>-147.16999999999999</v>
      </c>
      <c r="L11">
        <v>101.563</v>
      </c>
      <c r="M11">
        <v>-151.12</v>
      </c>
      <c r="N11">
        <v>131.727</v>
      </c>
      <c r="O11">
        <v>-146.56</v>
      </c>
      <c r="P11">
        <v>752.17399999999998</v>
      </c>
      <c r="Q11">
        <v>38.19</v>
      </c>
      <c r="R11">
        <v>191.90700000000001</v>
      </c>
      <c r="S11">
        <v>-124.11</v>
      </c>
      <c r="T11">
        <v>339.27100000000002</v>
      </c>
      <c r="U11">
        <v>32.94</v>
      </c>
    </row>
    <row r="12" spans="1:21">
      <c r="A12" t="s">
        <v>42</v>
      </c>
      <c r="B12">
        <v>101.563</v>
      </c>
      <c r="C12">
        <v>28.88</v>
      </c>
      <c r="D12">
        <v>131.727</v>
      </c>
      <c r="E12">
        <v>33.44</v>
      </c>
      <c r="F12">
        <v>752.17399999999998</v>
      </c>
      <c r="G12">
        <v>-141.81</v>
      </c>
      <c r="H12">
        <v>190.58</v>
      </c>
      <c r="I12">
        <v>56.36</v>
      </c>
      <c r="J12">
        <v>341.113</v>
      </c>
      <c r="K12">
        <v>-147.22</v>
      </c>
      <c r="L12">
        <v>101.563</v>
      </c>
      <c r="M12">
        <v>-151.12</v>
      </c>
      <c r="N12">
        <v>131.727</v>
      </c>
      <c r="O12">
        <v>-146.56</v>
      </c>
      <c r="P12">
        <v>752.17399999999998</v>
      </c>
      <c r="Q12">
        <v>38.19</v>
      </c>
      <c r="R12">
        <v>190.58</v>
      </c>
      <c r="S12">
        <v>-123.64</v>
      </c>
      <c r="T12">
        <v>341.113</v>
      </c>
      <c r="U12">
        <v>32.78</v>
      </c>
    </row>
    <row r="13" spans="1:21">
      <c r="A13" t="s">
        <v>43</v>
      </c>
      <c r="B13">
        <v>18.619499999999999</v>
      </c>
      <c r="C13">
        <v>36.76</v>
      </c>
      <c r="D13">
        <v>25.166599999999999</v>
      </c>
      <c r="E13">
        <v>24.8</v>
      </c>
      <c r="F13">
        <v>87.937700000000007</v>
      </c>
      <c r="G13">
        <v>-141.74</v>
      </c>
      <c r="H13">
        <v>17.954799999999999</v>
      </c>
      <c r="I13">
        <v>60.77</v>
      </c>
      <c r="J13">
        <v>28.267299999999999</v>
      </c>
      <c r="K13">
        <v>-142.81</v>
      </c>
      <c r="L13">
        <v>16.683199999999999</v>
      </c>
      <c r="M13">
        <v>-160.61000000000001</v>
      </c>
      <c r="N13">
        <v>22.821899999999999</v>
      </c>
      <c r="O13">
        <v>-141.84</v>
      </c>
      <c r="P13">
        <v>84.162000000000006</v>
      </c>
      <c r="Q13">
        <v>39.200000000000003</v>
      </c>
      <c r="R13">
        <v>17.7697</v>
      </c>
      <c r="S13">
        <v>-119.14</v>
      </c>
      <c r="T13">
        <v>29.136399999999998</v>
      </c>
      <c r="U13">
        <v>38.229999999999997</v>
      </c>
    </row>
    <row r="14" spans="1:21">
      <c r="A14" t="s">
        <v>44</v>
      </c>
      <c r="B14">
        <v>16.683199999999999</v>
      </c>
      <c r="C14">
        <v>19.39</v>
      </c>
      <c r="D14">
        <v>22.821899999999999</v>
      </c>
      <c r="E14">
        <v>38.159999999999997</v>
      </c>
      <c r="F14">
        <v>84.162000000000006</v>
      </c>
      <c r="G14">
        <v>-140.80000000000001</v>
      </c>
      <c r="H14">
        <v>21.389399999999998</v>
      </c>
      <c r="I14">
        <v>47.99</v>
      </c>
      <c r="J14">
        <v>24.668199999999999</v>
      </c>
      <c r="K14">
        <v>-134.30000000000001</v>
      </c>
      <c r="L14">
        <v>16.683199999999999</v>
      </c>
      <c r="M14">
        <v>-160.61000000000001</v>
      </c>
      <c r="N14">
        <v>22.821899999999999</v>
      </c>
      <c r="O14">
        <v>-141.84</v>
      </c>
      <c r="P14">
        <v>84.161900000000003</v>
      </c>
      <c r="Q14">
        <v>39.200000000000003</v>
      </c>
      <c r="R14">
        <v>21.389399999999998</v>
      </c>
      <c r="S14">
        <v>-132.01</v>
      </c>
      <c r="T14">
        <v>24.668299999999999</v>
      </c>
      <c r="U14">
        <v>45.7</v>
      </c>
    </row>
    <row r="15" spans="1:21">
      <c r="A15" t="s">
        <v>45</v>
      </c>
      <c r="B15">
        <v>99.229200000000006</v>
      </c>
      <c r="C15">
        <v>-148.29</v>
      </c>
      <c r="D15">
        <v>128.33500000000001</v>
      </c>
      <c r="E15">
        <v>-142.1</v>
      </c>
      <c r="F15">
        <v>682.24199999999996</v>
      </c>
      <c r="G15">
        <v>40.130000000000003</v>
      </c>
      <c r="H15">
        <v>176.983</v>
      </c>
      <c r="I15">
        <v>-122.18</v>
      </c>
      <c r="J15">
        <v>289.26</v>
      </c>
      <c r="K15">
        <v>33.340000000000003</v>
      </c>
      <c r="L15">
        <v>102.81100000000001</v>
      </c>
      <c r="M15">
        <v>36.049999999999997</v>
      </c>
      <c r="N15">
        <v>130.952</v>
      </c>
      <c r="O15">
        <v>34.119999999999997</v>
      </c>
      <c r="P15">
        <v>685.84400000000005</v>
      </c>
      <c r="Q15">
        <v>-140.01</v>
      </c>
      <c r="R15">
        <v>176.89099999999999</v>
      </c>
      <c r="S15">
        <v>57.88</v>
      </c>
      <c r="T15">
        <v>286.67599999999999</v>
      </c>
      <c r="U15">
        <v>-146.79</v>
      </c>
    </row>
    <row r="16" spans="1:21">
      <c r="A16" t="s">
        <v>46</v>
      </c>
      <c r="B16">
        <v>102.81100000000001</v>
      </c>
      <c r="C16">
        <v>-143.94999999999999</v>
      </c>
      <c r="D16">
        <v>130.952</v>
      </c>
      <c r="E16">
        <v>-145.88</v>
      </c>
      <c r="F16">
        <v>4941.5600000000004</v>
      </c>
      <c r="G16">
        <v>-148.76</v>
      </c>
      <c r="H16">
        <v>3557.09</v>
      </c>
      <c r="I16">
        <v>16.559999999999999</v>
      </c>
      <c r="J16">
        <v>1960.88</v>
      </c>
      <c r="K16">
        <v>-120.91</v>
      </c>
      <c r="L16">
        <v>102.81100000000001</v>
      </c>
      <c r="M16">
        <v>36.049999999999997</v>
      </c>
      <c r="N16">
        <v>130.952</v>
      </c>
      <c r="O16">
        <v>34.119999999999997</v>
      </c>
      <c r="P16">
        <v>4941.5600000000004</v>
      </c>
      <c r="Q16">
        <v>31.24</v>
      </c>
      <c r="R16">
        <v>3557.09</v>
      </c>
      <c r="S16">
        <v>-163.44</v>
      </c>
      <c r="T16">
        <v>1960.88</v>
      </c>
      <c r="U16">
        <v>59.09</v>
      </c>
    </row>
    <row r="17" spans="1:21">
      <c r="A17" t="s">
        <v>47</v>
      </c>
      <c r="B17">
        <v>1665.46</v>
      </c>
      <c r="C17">
        <v>-115.78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1665.46</v>
      </c>
      <c r="K17">
        <v>-115.78</v>
      </c>
      <c r="L17">
        <v>1665.46</v>
      </c>
      <c r="M17">
        <v>64.22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1665.46</v>
      </c>
      <c r="U17">
        <v>64.22</v>
      </c>
    </row>
    <row r="18" spans="1:21">
      <c r="A18" t="s">
        <v>48</v>
      </c>
      <c r="B18">
        <v>354.30700000000002</v>
      </c>
      <c r="C18">
        <v>43.29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354.30700000000002</v>
      </c>
      <c r="K18">
        <v>43.29</v>
      </c>
      <c r="L18">
        <v>354.30700000000002</v>
      </c>
      <c r="M18">
        <v>-136.71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354.30700000000002</v>
      </c>
      <c r="U18">
        <v>-136.71</v>
      </c>
    </row>
    <row r="19" spans="1:21">
      <c r="A19" t="s">
        <v>49</v>
      </c>
      <c r="B19">
        <v>977.15</v>
      </c>
      <c r="C19">
        <v>-143.07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977.15</v>
      </c>
      <c r="K19">
        <v>-143.07</v>
      </c>
      <c r="L19">
        <v>977.15</v>
      </c>
      <c r="M19">
        <v>36.93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977.15</v>
      </c>
      <c r="U19">
        <v>36.93</v>
      </c>
    </row>
    <row r="20" spans="1:21">
      <c r="A20" t="s">
        <v>50</v>
      </c>
      <c r="B20">
        <v>2.06115</v>
      </c>
      <c r="C20">
        <v>6.2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2.06115</v>
      </c>
      <c r="K20">
        <v>6.2</v>
      </c>
      <c r="L20">
        <v>2.06115</v>
      </c>
      <c r="M20">
        <v>-173.8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2.06115</v>
      </c>
      <c r="U20">
        <v>-173.8</v>
      </c>
    </row>
    <row r="21" spans="1:21">
      <c r="A21" t="s">
        <v>51</v>
      </c>
      <c r="B21">
        <v>5.6724600000000001</v>
      </c>
      <c r="C21">
        <v>-176.22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5.6724600000000001</v>
      </c>
      <c r="K21">
        <v>-176.22</v>
      </c>
      <c r="L21">
        <v>5.6724600000000001</v>
      </c>
      <c r="M21">
        <v>3.78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5.6724600000000001</v>
      </c>
      <c r="U21">
        <v>3.78</v>
      </c>
    </row>
    <row r="22" spans="1:21">
      <c r="A22" t="s">
        <v>52</v>
      </c>
      <c r="B22">
        <v>2222.3200000000002</v>
      </c>
      <c r="C22">
        <v>55.86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2222.3200000000002</v>
      </c>
      <c r="K22">
        <v>55.86</v>
      </c>
      <c r="L22">
        <v>2222.3200000000002</v>
      </c>
      <c r="M22">
        <v>-124.14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2222.3200000000002</v>
      </c>
      <c r="U22">
        <v>-124.14</v>
      </c>
    </row>
    <row r="23" spans="1:21">
      <c r="A23" t="s">
        <v>93</v>
      </c>
      <c r="B23">
        <v>5620.38</v>
      </c>
      <c r="C23">
        <v>32.299999999999997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5620.38</v>
      </c>
      <c r="K23">
        <v>32.299999999999997</v>
      </c>
      <c r="L23">
        <v>5620.38</v>
      </c>
      <c r="M23">
        <v>-147.69999999999999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5620.38</v>
      </c>
      <c r="U23">
        <v>-147.69999999999999</v>
      </c>
    </row>
    <row r="24" spans="1:21">
      <c r="A24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</row>
    <row r="29" spans="1:21">
      <c r="A29" t="s">
        <v>41</v>
      </c>
      <c r="B29" s="1">
        <f>B11*COS(C11*PI()/180)</f>
        <v>87.902967616494351</v>
      </c>
      <c r="C29" s="1">
        <f>B11*SIN(C11*PI()/180)</f>
        <v>55.978800274867851</v>
      </c>
      <c r="D29" s="1">
        <f>D11*COS(E11*PI()/180)</f>
        <v>115.77640576836319</v>
      </c>
      <c r="E29" s="1">
        <f>D11*SIN(E11*PI()/180)</f>
        <v>68.224735663535697</v>
      </c>
      <c r="F29" s="1">
        <f>F11*COS(G11*PI()/180)</f>
        <v>-594.20071290698695</v>
      </c>
      <c r="G29" s="1">
        <f>F11*SIN(G11*PI()/180)</f>
        <v>-465.74542748354332</v>
      </c>
      <c r="H29" s="1">
        <f>H11*COS(I11*PI()/180)</f>
        <v>107.47035385000187</v>
      </c>
      <c r="I29" s="1">
        <f>H11*SIN(I11*PI()/180)</f>
        <v>158.91221578077437</v>
      </c>
      <c r="J29" s="1">
        <f>J11*COS(K11*PI()/180)</f>
        <v>-283.05516018097006</v>
      </c>
      <c r="K29" s="1">
        <f>J11*SIN(K11*PI()/180)</f>
        <v>-182.62643495377492</v>
      </c>
      <c r="L29" s="1">
        <f>L11*COS(M11*PI()/180)</f>
        <v>-88.931931749963496</v>
      </c>
      <c r="M29" s="1">
        <f>L11*SIN(M11*PI()/180)</f>
        <v>-49.052568579227682</v>
      </c>
      <c r="N29" s="1">
        <f>N11*COS(O11*PI()/180)</f>
        <v>-109.92135394149675</v>
      </c>
      <c r="O29" s="1">
        <f>N11*SIN(O11*PI()/180)</f>
        <v>-72.589933714449671</v>
      </c>
      <c r="P29" s="1">
        <f>P11*COS(Q11*PI()/180)</f>
        <v>591.18229787910423</v>
      </c>
      <c r="Q29" s="1">
        <f>P11*SIN(Q11*PI()/180)</f>
        <v>465.04754267750087</v>
      </c>
      <c r="R29" s="1">
        <f>R11*COS(S11*PI()/180)</f>
        <v>-107.61828101824592</v>
      </c>
      <c r="S29" s="1">
        <f>R11*SIN(S11*PI()/180)</f>
        <v>-158.89179412316375</v>
      </c>
      <c r="T29" s="1">
        <f>T11*COS(U11*PI()/180)</f>
        <v>284.72994761182622</v>
      </c>
      <c r="U29" s="1">
        <f>T11*SIN(U11*PI()/180)</f>
        <v>184.48216275284369</v>
      </c>
    </row>
    <row r="30" spans="1:21">
      <c r="A30" t="s">
        <v>42</v>
      </c>
      <c r="B30" s="1">
        <f t="shared" ref="B30:D34" si="0">B12*COS(C12*PI()/180)</f>
        <v>88.93193174996351</v>
      </c>
      <c r="C30" s="1">
        <f t="shared" ref="C30:E34" si="1">B12*SIN(C12*PI()/180)</f>
        <v>49.052568579227646</v>
      </c>
      <c r="D30" s="1">
        <f t="shared" si="0"/>
        <v>109.92135394149678</v>
      </c>
      <c r="E30" s="1">
        <f t="shared" si="1"/>
        <v>72.589933714449629</v>
      </c>
      <c r="F30" s="1">
        <f t="shared" ref="F30:F34" si="2">F12*COS(G12*PI()/180)</f>
        <v>-591.18229787910423</v>
      </c>
      <c r="G30" s="1">
        <f t="shared" ref="G30:G34" si="3">F12*SIN(G12*PI()/180)</f>
        <v>-465.04754267750087</v>
      </c>
      <c r="H30" s="1">
        <f t="shared" ref="H30:H34" si="4">H12*COS(I12*PI()/180)</f>
        <v>105.5761558652429</v>
      </c>
      <c r="I30" s="1">
        <f t="shared" ref="I30:I34" si="5">H12*SIN(I12*PI()/180)</f>
        <v>158.66446266482592</v>
      </c>
      <c r="J30" s="1">
        <f t="shared" ref="J30:J34" si="6">J12*COS(K12*PI()/180)</f>
        <v>-286.79268003225837</v>
      </c>
      <c r="K30" s="1">
        <f t="shared" ref="K30:K34" si="7">J12*SIN(K12*PI()/180)</f>
        <v>-184.68361445703474</v>
      </c>
      <c r="L30" s="1">
        <f t="shared" ref="L30:L34" si="8">L12*COS(M12*PI()/180)</f>
        <v>-88.931931749963496</v>
      </c>
      <c r="M30" s="1">
        <f t="shared" ref="M30:M34" si="9">L12*SIN(M12*PI()/180)</f>
        <v>-49.052568579227682</v>
      </c>
      <c r="N30" s="1">
        <f t="shared" ref="N30:N34" si="10">N12*COS(O12*PI()/180)</f>
        <v>-109.92135394149675</v>
      </c>
      <c r="O30" s="1">
        <f t="shared" ref="O30:O34" si="11">N12*SIN(O12*PI()/180)</f>
        <v>-72.589933714449671</v>
      </c>
      <c r="P30" s="1">
        <f t="shared" ref="P30:P34" si="12">P12*COS(Q12*PI()/180)</f>
        <v>591.18229787910423</v>
      </c>
      <c r="Q30" s="1">
        <f t="shared" ref="Q30:Q34" si="13">P12*SIN(Q12*PI()/180)</f>
        <v>465.04754267750087</v>
      </c>
      <c r="R30" s="1">
        <f t="shared" ref="R30:R34" si="14">R12*COS(S12*PI()/180)</f>
        <v>-105.57615586524285</v>
      </c>
      <c r="S30" s="1">
        <f t="shared" ref="S30:S34" si="15">R12*SIN(S12*PI()/180)</f>
        <v>-158.66446266482595</v>
      </c>
      <c r="T30" s="1">
        <f t="shared" ref="T30:T34" si="16">T12*COS(U12*PI()/180)</f>
        <v>286.79268003225843</v>
      </c>
      <c r="U30" s="1">
        <f t="shared" ref="U30:U34" si="17">T12*SIN(U12*PI()/180)</f>
        <v>184.68361445703471</v>
      </c>
    </row>
    <row r="31" spans="1:21">
      <c r="A31" t="s">
        <v>43</v>
      </c>
      <c r="B31" s="1">
        <f t="shared" si="0"/>
        <v>14.917000753274092</v>
      </c>
      <c r="C31" s="1">
        <f t="shared" si="1"/>
        <v>11.143108577808087</v>
      </c>
      <c r="D31" s="1">
        <f t="shared" si="0"/>
        <v>22.8456726912463</v>
      </c>
      <c r="E31" s="1">
        <f t="shared" si="1"/>
        <v>10.55618277808996</v>
      </c>
      <c r="F31" s="1">
        <f t="shared" si="2"/>
        <v>-69.049461752129389</v>
      </c>
      <c r="G31" s="1">
        <f t="shared" si="3"/>
        <v>-54.453750220083279</v>
      </c>
      <c r="H31" s="1">
        <f t="shared" si="4"/>
        <v>8.7676278444076985</v>
      </c>
      <c r="I31" s="1">
        <f t="shared" si="5"/>
        <v>15.668552741780806</v>
      </c>
      <c r="J31" s="1">
        <f t="shared" si="6"/>
        <v>-22.518732643625693</v>
      </c>
      <c r="K31" s="1">
        <f t="shared" si="7"/>
        <v>-17.086454559530672</v>
      </c>
      <c r="L31" s="1">
        <f t="shared" si="8"/>
        <v>-15.73693918344819</v>
      </c>
      <c r="M31" s="1">
        <f t="shared" si="9"/>
        <v>-5.5387640657869701</v>
      </c>
      <c r="N31" s="1">
        <f t="shared" si="10"/>
        <v>-17.944595969378703</v>
      </c>
      <c r="O31" s="1">
        <f t="shared" si="11"/>
        <v>-14.100730303986301</v>
      </c>
      <c r="P31" s="1">
        <f t="shared" si="12"/>
        <v>65.220878058321162</v>
      </c>
      <c r="Q31" s="1">
        <f t="shared" si="13"/>
        <v>53.192850170879183</v>
      </c>
      <c r="R31" s="1">
        <f t="shared" si="14"/>
        <v>-8.6528713633441185</v>
      </c>
      <c r="S31" s="1">
        <f t="shared" si="15"/>
        <v>-15.520633210646379</v>
      </c>
      <c r="T31" s="1">
        <f t="shared" si="16"/>
        <v>22.887603339559178</v>
      </c>
      <c r="U31" s="1">
        <f t="shared" si="17"/>
        <v>18.030180762571391</v>
      </c>
    </row>
    <row r="32" spans="1:21">
      <c r="A32" t="s">
        <v>44</v>
      </c>
      <c r="B32" s="1">
        <f t="shared" si="0"/>
        <v>15.73693918344819</v>
      </c>
      <c r="C32" s="1">
        <f t="shared" si="1"/>
        <v>5.538764065786971</v>
      </c>
      <c r="D32" s="1">
        <f t="shared" si="0"/>
        <v>17.944595969378703</v>
      </c>
      <c r="E32" s="1">
        <f t="shared" si="1"/>
        <v>14.100730303986301</v>
      </c>
      <c r="F32" s="1">
        <f t="shared" si="2"/>
        <v>-65.220878058321176</v>
      </c>
      <c r="G32" s="1">
        <f t="shared" si="3"/>
        <v>-53.192850170879169</v>
      </c>
      <c r="H32" s="1">
        <f t="shared" si="4"/>
        <v>14.315076248135981</v>
      </c>
      <c r="I32" s="1">
        <f t="shared" si="5"/>
        <v>15.892923720009891</v>
      </c>
      <c r="J32" s="1">
        <f t="shared" si="6"/>
        <v>-17.228647944069134</v>
      </c>
      <c r="K32" s="1">
        <f t="shared" si="7"/>
        <v>-17.654851493550499</v>
      </c>
      <c r="L32" s="1">
        <f t="shared" si="8"/>
        <v>-15.73693918344819</v>
      </c>
      <c r="M32" s="1">
        <f t="shared" si="9"/>
        <v>-5.5387640657869701</v>
      </c>
      <c r="N32" s="1">
        <f t="shared" si="10"/>
        <v>-17.944595969378703</v>
      </c>
      <c r="O32" s="1">
        <f t="shared" si="11"/>
        <v>-14.100730303986301</v>
      </c>
      <c r="P32" s="1">
        <f t="shared" si="12"/>
        <v>65.220800563872288</v>
      </c>
      <c r="Q32" s="1">
        <f t="shared" si="13"/>
        <v>53.192786967948919</v>
      </c>
      <c r="R32" s="1">
        <f t="shared" si="14"/>
        <v>-14.315076248135977</v>
      </c>
      <c r="S32" s="1">
        <f t="shared" si="15"/>
        <v>-15.892923720009897</v>
      </c>
      <c r="T32" s="1">
        <f t="shared" si="16"/>
        <v>17.228717785597684</v>
      </c>
      <c r="U32" s="1">
        <f t="shared" si="17"/>
        <v>17.654923062823865</v>
      </c>
    </row>
    <row r="33" spans="1:21" s="2" customFormat="1">
      <c r="A33" t="s">
        <v>45</v>
      </c>
      <c r="B33" s="1">
        <f t="shared" si="0"/>
        <v>-84.416203934689264</v>
      </c>
      <c r="C33" s="1">
        <f t="shared" si="1"/>
        <v>-52.156865759906943</v>
      </c>
      <c r="D33" s="1">
        <f t="shared" si="0"/>
        <v>-101.26710602726001</v>
      </c>
      <c r="E33" s="1">
        <f t="shared" si="1"/>
        <v>-78.834291154697908</v>
      </c>
      <c r="F33" s="1">
        <f t="shared" si="2"/>
        <v>521.63134034424911</v>
      </c>
      <c r="G33" s="1">
        <f t="shared" si="3"/>
        <v>439.72137921036102</v>
      </c>
      <c r="H33" s="1">
        <f t="shared" si="4"/>
        <v>-94.257759491329622</v>
      </c>
      <c r="I33" s="1">
        <f t="shared" si="5"/>
        <v>-149.79471641107591</v>
      </c>
      <c r="J33" s="1">
        <f t="shared" si="6"/>
        <v>241.65470790857293</v>
      </c>
      <c r="K33" s="1">
        <f t="shared" si="7"/>
        <v>158.97908587491088</v>
      </c>
      <c r="L33" s="1">
        <f t="shared" si="8"/>
        <v>83.123078731981778</v>
      </c>
      <c r="M33" s="1">
        <f t="shared" si="9"/>
        <v>60.503351172614892</v>
      </c>
      <c r="N33" s="1">
        <f t="shared" si="10"/>
        <v>108.41052303680351</v>
      </c>
      <c r="O33" s="1">
        <f t="shared" si="11"/>
        <v>73.454644501805973</v>
      </c>
      <c r="P33" s="1">
        <f t="shared" si="12"/>
        <v>-525.4639202375696</v>
      </c>
      <c r="Q33" s="1">
        <f t="shared" si="13"/>
        <v>-440.76032133639836</v>
      </c>
      <c r="R33" s="1">
        <f t="shared" si="14"/>
        <v>94.051927306337447</v>
      </c>
      <c r="S33" s="1">
        <f t="shared" si="15"/>
        <v>149.81542260716489</v>
      </c>
      <c r="T33" s="1">
        <f t="shared" si="16"/>
        <v>-239.85284567389238</v>
      </c>
      <c r="U33" s="1">
        <f t="shared" si="17"/>
        <v>-157.01509926798747</v>
      </c>
    </row>
    <row r="34" spans="1:21" s="2" customFormat="1">
      <c r="A34" t="s">
        <v>46</v>
      </c>
      <c r="B34" s="1">
        <f t="shared" si="0"/>
        <v>-83.123078731981749</v>
      </c>
      <c r="C34" s="1">
        <f t="shared" si="1"/>
        <v>-60.503351172614934</v>
      </c>
      <c r="D34" s="1">
        <f t="shared" si="0"/>
        <v>-108.4105230368035</v>
      </c>
      <c r="E34" s="1">
        <f t="shared" si="1"/>
        <v>-73.454644501806015</v>
      </c>
      <c r="F34" s="1">
        <f t="shared" si="2"/>
        <v>-4225.0456630335784</v>
      </c>
      <c r="G34" s="1">
        <f t="shared" si="3"/>
        <v>-2562.8118110546375</v>
      </c>
      <c r="H34" s="1">
        <f t="shared" si="4"/>
        <v>3409.5482704958176</v>
      </c>
      <c r="I34" s="1">
        <f t="shared" si="5"/>
        <v>1013.8391683393273</v>
      </c>
      <c r="J34" s="1">
        <f t="shared" si="6"/>
        <v>-1007.2864175191593</v>
      </c>
      <c r="K34" s="1">
        <f t="shared" si="7"/>
        <v>-1682.3865333155215</v>
      </c>
      <c r="L34" s="1">
        <f t="shared" si="8"/>
        <v>83.123078731981778</v>
      </c>
      <c r="M34" s="1">
        <f t="shared" si="9"/>
        <v>60.503351172614892</v>
      </c>
      <c r="N34" s="1">
        <f t="shared" si="10"/>
        <v>108.41052303680351</v>
      </c>
      <c r="O34" s="1">
        <f t="shared" si="11"/>
        <v>73.454644501805973</v>
      </c>
      <c r="P34" s="1">
        <f t="shared" si="12"/>
        <v>4225.0456630335793</v>
      </c>
      <c r="Q34" s="1">
        <f t="shared" si="13"/>
        <v>2562.8118110546357</v>
      </c>
      <c r="R34" s="1">
        <f t="shared" si="14"/>
        <v>-3409.5482704958176</v>
      </c>
      <c r="S34" s="1">
        <f t="shared" si="15"/>
        <v>-1013.8391683393286</v>
      </c>
      <c r="T34" s="1">
        <f t="shared" si="16"/>
        <v>1007.286417519159</v>
      </c>
      <c r="U34" s="1">
        <f t="shared" si="17"/>
        <v>1682.3865333155215</v>
      </c>
    </row>
    <row r="35" spans="1:21" s="2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s="2" customFormat="1">
      <c r="A36" s="2" t="s">
        <v>41</v>
      </c>
      <c r="B36" s="3">
        <f>B29+D29+F29</f>
        <v>-390.52133952212944</v>
      </c>
      <c r="C36" s="3">
        <f>C29+E29+G29</f>
        <v>-341.54189154513978</v>
      </c>
      <c r="E36" s="3" t="str">
        <f>COMPLEX(B36,C36)</f>
        <v>-390.521339522129-341.54189154514i</v>
      </c>
      <c r="F36" s="3">
        <f>IMABS(E36)</f>
        <v>518.80418300394433</v>
      </c>
      <c r="G36" s="3">
        <f>IMARGUMENT(E36)*180/PI()</f>
        <v>-138.82772871316331</v>
      </c>
      <c r="L36" s="3">
        <f>L29+N29+P29</f>
        <v>392.32901218764397</v>
      </c>
      <c r="M36" s="3">
        <f>M29+O29+Q29</f>
        <v>343.40504038382352</v>
      </c>
      <c r="O36" s="3" t="str">
        <f>COMPLEX(L36,M36)</f>
        <v>392.329012187644+343.405040383824i</v>
      </c>
      <c r="P36" s="3">
        <f>IMABS(O36)</f>
        <v>521.39148014246291</v>
      </c>
      <c r="Q36" s="3">
        <f>IMARGUMENT(O36)*180/PI()</f>
        <v>41.195613949366063</v>
      </c>
      <c r="S36" s="3">
        <f>Q36-G36</f>
        <v>180.02334266252939</v>
      </c>
    </row>
    <row r="37" spans="1:21" s="2" customFormat="1">
      <c r="A37" s="2" t="s">
        <v>42</v>
      </c>
      <c r="B37" s="3">
        <f t="shared" ref="B37:C41" si="18">B30+D30+F30</f>
        <v>-392.32901218764391</v>
      </c>
      <c r="C37" s="3">
        <f t="shared" si="18"/>
        <v>-343.40504038382358</v>
      </c>
      <c r="E37" s="3" t="str">
        <f t="shared" ref="E37:E41" si="19">COMPLEX(B37,C37)</f>
        <v>-392.329012187644-343.405040383824i</v>
      </c>
      <c r="F37" s="3">
        <f t="shared" ref="F37:F41" si="20">IMABS(E37)</f>
        <v>521.39148014246291</v>
      </c>
      <c r="G37" s="3">
        <f t="shared" ref="G37:G41" si="21">IMARGUMENT(E37)*180/PI()</f>
        <v>-138.80438605063392</v>
      </c>
      <c r="L37" s="3">
        <f t="shared" ref="L37:M41" si="22">L30+N30+P30</f>
        <v>392.32901218764397</v>
      </c>
      <c r="M37" s="3">
        <f t="shared" si="22"/>
        <v>343.40504038382352</v>
      </c>
      <c r="O37" s="3" t="str">
        <f t="shared" ref="O37:O41" si="23">COMPLEX(L37,M37)</f>
        <v>392.329012187644+343.405040383824i</v>
      </c>
      <c r="P37" s="3">
        <f t="shared" ref="P37:P41" si="24">IMABS(O37)</f>
        <v>521.39148014246291</v>
      </c>
      <c r="Q37" s="3">
        <f t="shared" ref="Q37:Q41" si="25">IMARGUMENT(O37)*180/PI()</f>
        <v>41.195613949366063</v>
      </c>
      <c r="S37" s="3">
        <f t="shared" ref="S37:S41" si="26">Q37-G37</f>
        <v>180</v>
      </c>
    </row>
    <row r="38" spans="1:21" s="2" customFormat="1">
      <c r="A38" s="2" t="s">
        <v>43</v>
      </c>
      <c r="B38" s="3">
        <f t="shared" si="18"/>
        <v>-31.286788307609001</v>
      </c>
      <c r="C38" s="3">
        <f t="shared" si="18"/>
        <v>-32.754458864185231</v>
      </c>
      <c r="E38" s="3" t="str">
        <f t="shared" si="19"/>
        <v>-31.286788307609-32.7544588641852i</v>
      </c>
      <c r="F38" s="3">
        <f t="shared" si="20"/>
        <v>45.295890521003557</v>
      </c>
      <c r="G38" s="3">
        <f t="shared" si="21"/>
        <v>-133.68714906513065</v>
      </c>
      <c r="L38" s="3">
        <f t="shared" si="22"/>
        <v>31.539342905494266</v>
      </c>
      <c r="M38" s="3">
        <f t="shared" si="22"/>
        <v>33.553355801105909</v>
      </c>
      <c r="O38" s="3" t="str">
        <f t="shared" si="23"/>
        <v>31.5393429054943+33.5533558011059i</v>
      </c>
      <c r="P38" s="3">
        <f t="shared" si="24"/>
        <v>46.04951505093144</v>
      </c>
      <c r="Q38" s="3">
        <f t="shared" si="25"/>
        <v>46.772205467889151</v>
      </c>
      <c r="S38" s="3">
        <f t="shared" si="26"/>
        <v>180.45935453301979</v>
      </c>
    </row>
    <row r="39" spans="1:21" s="2" customFormat="1">
      <c r="A39" s="2" t="s">
        <v>44</v>
      </c>
      <c r="B39" s="3">
        <f t="shared" si="18"/>
        <v>-31.53934290549428</v>
      </c>
      <c r="C39" s="3">
        <f t="shared" si="18"/>
        <v>-33.553355801105894</v>
      </c>
      <c r="E39" s="3" t="str">
        <f t="shared" si="19"/>
        <v>-31.5393429054943-33.5533558011059i</v>
      </c>
      <c r="F39" s="3">
        <f t="shared" si="20"/>
        <v>46.04951505093144</v>
      </c>
      <c r="G39" s="3">
        <f t="shared" si="21"/>
        <v>-133.22779453211086</v>
      </c>
      <c r="L39" s="3">
        <f t="shared" si="22"/>
        <v>31.539265411045392</v>
      </c>
      <c r="M39" s="3">
        <f t="shared" si="22"/>
        <v>33.553292598175645</v>
      </c>
      <c r="O39" s="3" t="str">
        <f t="shared" si="23"/>
        <v>31.5392654110454+33.5532925981756i</v>
      </c>
      <c r="P39" s="3">
        <f t="shared" si="24"/>
        <v>46.049415922975079</v>
      </c>
      <c r="Q39" s="3">
        <f t="shared" si="25"/>
        <v>46.7722218637143</v>
      </c>
      <c r="S39" s="3">
        <f t="shared" si="26"/>
        <v>180.00001639582516</v>
      </c>
    </row>
    <row r="40" spans="1:21">
      <c r="A40" s="2" t="s">
        <v>45</v>
      </c>
      <c r="B40" s="3">
        <f t="shared" si="18"/>
        <v>335.94803038229986</v>
      </c>
      <c r="C40" s="3">
        <f t="shared" si="18"/>
        <v>308.73022229575616</v>
      </c>
      <c r="D40" s="2"/>
      <c r="E40" s="3" t="str">
        <f t="shared" si="19"/>
        <v>335.9480303823+308.730222295756i</v>
      </c>
      <c r="F40" s="3">
        <f t="shared" si="20"/>
        <v>456.26245657136161</v>
      </c>
      <c r="G40" s="3">
        <f t="shared" si="21"/>
        <v>42.58245302749085</v>
      </c>
      <c r="H40" s="2"/>
      <c r="I40" s="2"/>
      <c r="J40" s="2"/>
      <c r="K40" s="2"/>
      <c r="L40" s="3">
        <f t="shared" si="22"/>
        <v>-333.93031846878432</v>
      </c>
      <c r="M40" s="3">
        <f t="shared" si="22"/>
        <v>-306.80232566197753</v>
      </c>
      <c r="N40" s="2"/>
      <c r="O40" s="3" t="str">
        <f t="shared" si="23"/>
        <v>-333.930318468784-306.802325661978i</v>
      </c>
      <c r="P40" s="3">
        <f t="shared" si="24"/>
        <v>453.47229752683006</v>
      </c>
      <c r="Q40" s="3">
        <f t="shared" si="25"/>
        <v>-137.42439924428464</v>
      </c>
      <c r="R40" s="2"/>
      <c r="S40" s="3">
        <f t="shared" si="26"/>
        <v>-180.0068522717755</v>
      </c>
      <c r="T40" s="2"/>
      <c r="U40" s="2"/>
    </row>
    <row r="41" spans="1:21">
      <c r="A41" s="2" t="s">
        <v>46</v>
      </c>
      <c r="B41" s="3">
        <f t="shared" si="18"/>
        <v>-4416.5792648023635</v>
      </c>
      <c r="C41" s="3">
        <f t="shared" si="18"/>
        <v>-2696.7698067290585</v>
      </c>
      <c r="D41" s="2"/>
      <c r="E41" s="3" t="str">
        <f t="shared" si="19"/>
        <v>-4416.57926480236-2696.76980672906i</v>
      </c>
      <c r="F41" s="3">
        <f t="shared" si="20"/>
        <v>5174.8178511680617</v>
      </c>
      <c r="G41" s="3">
        <f t="shared" si="21"/>
        <v>-148.59169949407007</v>
      </c>
      <c r="H41" s="2"/>
      <c r="I41" s="2"/>
      <c r="J41" s="2"/>
      <c r="K41" s="2"/>
      <c r="L41" s="3">
        <f t="shared" si="22"/>
        <v>4416.5792648023644</v>
      </c>
      <c r="M41" s="3">
        <f t="shared" si="22"/>
        <v>2696.7698067290567</v>
      </c>
      <c r="N41" s="2"/>
      <c r="O41" s="3" t="str">
        <f t="shared" si="23"/>
        <v>4416.57926480236+2696.76980672906i</v>
      </c>
      <c r="P41" s="3">
        <f t="shared" si="24"/>
        <v>5174.8178511680617</v>
      </c>
      <c r="Q41" s="3">
        <f t="shared" si="25"/>
        <v>31.40830050592993</v>
      </c>
      <c r="R41" s="2"/>
      <c r="S41" s="3">
        <f t="shared" si="26"/>
        <v>180</v>
      </c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67N OPENDSS</vt:lpstr>
      <vt:lpstr>F1n</vt:lpstr>
      <vt:lpstr>F2n</vt:lpstr>
      <vt:lpstr>F3n</vt:lpstr>
      <vt:lpstr>F1f</vt:lpstr>
      <vt:lpstr>F2f</vt:lpstr>
      <vt:lpstr>F3f</vt:lpstr>
      <vt:lpstr>'F1f'!_f1far</vt:lpstr>
      <vt:lpstr>'F1n'!_f1near</vt:lpstr>
      <vt:lpstr>'F2f'!_f2far</vt:lpstr>
      <vt:lpstr>'F2n'!_f2near</vt:lpstr>
      <vt:lpstr>'F3f'!_f3far_1</vt:lpstr>
      <vt:lpstr>'F3n'!_f3near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VaioPC</dc:creator>
  <cp:lastModifiedBy>VaioPC</cp:lastModifiedBy>
  <dcterms:created xsi:type="dcterms:W3CDTF">2020-06-12T01:01:29Z</dcterms:created>
  <dcterms:modified xsi:type="dcterms:W3CDTF">2020-07-12T01:50:10Z</dcterms:modified>
</cp:coreProperties>
</file>