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7N OPENDSS" sheetId="5" r:id="rId1"/>
    <sheet name="F1n" sheetId="9" r:id="rId2"/>
    <sheet name="F2n" sheetId="10" r:id="rId3"/>
    <sheet name="F3n" sheetId="11" r:id="rId4"/>
    <sheet name="F1f" sheetId="12" r:id="rId5"/>
    <sheet name="F2f" sheetId="13" r:id="rId6"/>
    <sheet name="F3f" sheetId="14" r:id="rId7"/>
  </sheets>
  <definedNames>
    <definedName name="_f1far" localSheetId="4">F1f!$A$1:$U$26</definedName>
    <definedName name="_f1near" localSheetId="1">F1n!$A$1:$U$26</definedName>
    <definedName name="_f2far" localSheetId="5">F2f!$A$1:$U$26</definedName>
    <definedName name="_f2near" localSheetId="2">F2n!$A$1:$U$26</definedName>
    <definedName name="_f3far_1" localSheetId="6">F3f!$A$1:$U$26</definedName>
    <definedName name="_f3near" localSheetId="3">F3n!$A$1:$U$26</definedName>
    <definedName name="solver_adj" localSheetId="0" hidden="1">'67N OPENDSS'!$W$14:$W$19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'67N OPENDSS'!$W$14:$W$19</definedName>
    <definedName name="solver_lhs2" localSheetId="0" hidden="1">'67N OPENDSS'!$U$31:$U$33</definedName>
    <definedName name="solver_lhs3" localSheetId="0" hidden="1">'67N OPENDSS'!$U$22:$U$24</definedName>
    <definedName name="solver_lhs4" localSheetId="0" hidden="1">'67N OPENDSS'!$U$29</definedName>
    <definedName name="solver_lhs5" localSheetId="0" hidden="1">'67N OPENDSS'!$U$29</definedName>
    <definedName name="solver_lin" localSheetId="0" hidden="1">2</definedName>
    <definedName name="solver_neg" localSheetId="0" hidden="1">2</definedName>
    <definedName name="solver_num" localSheetId="0" hidden="1">4</definedName>
    <definedName name="solver_nwt" localSheetId="0" hidden="1">1</definedName>
    <definedName name="solver_opt" localSheetId="0" hidden="1">'67N OPENDSS'!$S$19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0.1</definedName>
    <definedName name="solver_rhs2" localSheetId="0" hidden="1">'67N OPENDSS'!$W$31:$W$33</definedName>
    <definedName name="solver_rhs3" localSheetId="0" hidden="1">'67N OPENDSS'!$W$22:$W$24</definedName>
    <definedName name="solver_rhs4" localSheetId="0" hidden="1">'67N OPENDSS'!$W$29</definedName>
    <definedName name="solver_rhs5" localSheetId="0" hidden="1">'67N OPENDSS'!$W$29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 concurrentCalc="0"/>
</workbook>
</file>

<file path=xl/calcChain.xml><?xml version="1.0" encoding="utf-8"?>
<calcChain xmlns="http://schemas.openxmlformats.org/spreadsheetml/2006/main">
  <c r="O11" i="5"/>
  <c r="O12"/>
  <c r="O13"/>
  <c r="O14"/>
  <c r="O15"/>
  <c r="B29" i="10"/>
  <c r="D29"/>
  <c r="F29"/>
  <c r="B36"/>
  <c r="C29"/>
  <c r="E29"/>
  <c r="G29"/>
  <c r="C36"/>
  <c r="E36"/>
  <c r="F36"/>
  <c r="J8" i="5"/>
  <c r="P8"/>
  <c r="B31" i="11"/>
  <c r="D31"/>
  <c r="F31"/>
  <c r="B38"/>
  <c r="C31"/>
  <c r="E31"/>
  <c r="G31"/>
  <c r="C38"/>
  <c r="E38"/>
  <c r="F38"/>
  <c r="J9" i="5"/>
  <c r="P9"/>
  <c r="L32" i="9"/>
  <c r="N32"/>
  <c r="P32"/>
  <c r="L39"/>
  <c r="M32"/>
  <c r="O32"/>
  <c r="Q32"/>
  <c r="M39"/>
  <c r="O39"/>
  <c r="P39"/>
  <c r="J10" i="5"/>
  <c r="P10"/>
  <c r="L34" i="10"/>
  <c r="N34"/>
  <c r="P34"/>
  <c r="L41"/>
  <c r="M34"/>
  <c r="O34"/>
  <c r="Q34"/>
  <c r="M41"/>
  <c r="O41"/>
  <c r="P41"/>
  <c r="J11" i="5"/>
  <c r="P11"/>
  <c r="L30" i="11"/>
  <c r="N30"/>
  <c r="P30"/>
  <c r="L37"/>
  <c r="M30"/>
  <c r="O30"/>
  <c r="Q30"/>
  <c r="M37"/>
  <c r="O37"/>
  <c r="P37"/>
  <c r="J12" i="5"/>
  <c r="P12"/>
  <c r="B33" i="12"/>
  <c r="D33"/>
  <c r="F33"/>
  <c r="B40"/>
  <c r="C33"/>
  <c r="E33"/>
  <c r="G33"/>
  <c r="C40"/>
  <c r="E40"/>
  <c r="F40"/>
  <c r="J13" i="5"/>
  <c r="P13"/>
  <c r="B29" i="13"/>
  <c r="D29"/>
  <c r="F29"/>
  <c r="B36"/>
  <c r="C29"/>
  <c r="E29"/>
  <c r="G29"/>
  <c r="C36"/>
  <c r="E36"/>
  <c r="F36"/>
  <c r="J14" i="5"/>
  <c r="P14"/>
  <c r="B31" i="14"/>
  <c r="D31"/>
  <c r="F31"/>
  <c r="B38"/>
  <c r="C31"/>
  <c r="E31"/>
  <c r="G31"/>
  <c r="C38"/>
  <c r="E38"/>
  <c r="F38"/>
  <c r="J15" i="5"/>
  <c r="P15"/>
  <c r="L32" i="12"/>
  <c r="N32"/>
  <c r="P32"/>
  <c r="L39"/>
  <c r="M32"/>
  <c r="O32"/>
  <c r="Q32"/>
  <c r="M39"/>
  <c r="O39"/>
  <c r="P39"/>
  <c r="J16" i="5"/>
  <c r="P16"/>
  <c r="L34" i="13"/>
  <c r="N34"/>
  <c r="P34"/>
  <c r="L41"/>
  <c r="M34"/>
  <c r="O34"/>
  <c r="Q34"/>
  <c r="M41"/>
  <c r="O41"/>
  <c r="P41"/>
  <c r="J17" i="5"/>
  <c r="P17"/>
  <c r="L30" i="14"/>
  <c r="N30"/>
  <c r="P30"/>
  <c r="L37"/>
  <c r="M30"/>
  <c r="O30"/>
  <c r="Q30"/>
  <c r="M37"/>
  <c r="O37"/>
  <c r="P37"/>
  <c r="J18" i="5"/>
  <c r="P18"/>
  <c r="B33" i="9"/>
  <c r="D33"/>
  <c r="F33"/>
  <c r="B40"/>
  <c r="C33"/>
  <c r="E33"/>
  <c r="G33"/>
  <c r="C40"/>
  <c r="E40"/>
  <c r="F40"/>
  <c r="J7" i="5"/>
  <c r="P7"/>
  <c r="M7"/>
  <c r="L8"/>
  <c r="L9"/>
  <c r="L30" i="9"/>
  <c r="N30"/>
  <c r="P30"/>
  <c r="L37"/>
  <c r="M30"/>
  <c r="O30"/>
  <c r="Q30"/>
  <c r="M37"/>
  <c r="O37"/>
  <c r="P37"/>
  <c r="H10" i="5"/>
  <c r="O10"/>
  <c r="L10"/>
  <c r="L32" i="10"/>
  <c r="N32"/>
  <c r="P32"/>
  <c r="L39"/>
  <c r="M32"/>
  <c r="O32"/>
  <c r="Q32"/>
  <c r="M39"/>
  <c r="O39"/>
  <c r="P39"/>
  <c r="H11" i="5"/>
  <c r="L11"/>
  <c r="L34" i="11"/>
  <c r="N34"/>
  <c r="P34"/>
  <c r="L41"/>
  <c r="M34"/>
  <c r="O34"/>
  <c r="Q34"/>
  <c r="M41"/>
  <c r="O41"/>
  <c r="P41"/>
  <c r="H12" i="5"/>
  <c r="L12"/>
  <c r="B29" i="12"/>
  <c r="D29"/>
  <c r="F29"/>
  <c r="B36"/>
  <c r="C29"/>
  <c r="E29"/>
  <c r="G29"/>
  <c r="C36"/>
  <c r="E36"/>
  <c r="F36"/>
  <c r="H13" i="5"/>
  <c r="L13"/>
  <c r="B31" i="13"/>
  <c r="D31"/>
  <c r="F31"/>
  <c r="B38"/>
  <c r="C31"/>
  <c r="E31"/>
  <c r="G31"/>
  <c r="C38"/>
  <c r="E38"/>
  <c r="F38"/>
  <c r="H14" i="5"/>
  <c r="L14"/>
  <c r="B33" i="14"/>
  <c r="D33"/>
  <c r="F33"/>
  <c r="B40"/>
  <c r="C33"/>
  <c r="E33"/>
  <c r="G33"/>
  <c r="C40"/>
  <c r="E40"/>
  <c r="F40"/>
  <c r="H15" i="5"/>
  <c r="L15"/>
  <c r="L16"/>
  <c r="L17"/>
  <c r="L18"/>
  <c r="L7"/>
  <c r="M15"/>
  <c r="M16"/>
  <c r="M17"/>
  <c r="M18"/>
  <c r="M8"/>
  <c r="M9"/>
  <c r="M10"/>
  <c r="M11"/>
  <c r="M12"/>
  <c r="M13"/>
  <c r="M14"/>
  <c r="B29" i="9"/>
  <c r="D29"/>
  <c r="F29"/>
  <c r="B36"/>
  <c r="C29"/>
  <c r="E29"/>
  <c r="G29"/>
  <c r="C36"/>
  <c r="E36"/>
  <c r="F36"/>
  <c r="H7" i="5"/>
  <c r="B22"/>
  <c r="S18"/>
  <c r="S17"/>
  <c r="S16"/>
  <c r="S15"/>
  <c r="S14"/>
  <c r="S13"/>
  <c r="S12"/>
  <c r="S11"/>
  <c r="S10"/>
  <c r="S9"/>
  <c r="S8"/>
  <c r="S7"/>
  <c r="S19"/>
  <c r="C25"/>
  <c r="B33" i="11"/>
  <c r="D33"/>
  <c r="F33"/>
  <c r="B40"/>
  <c r="C33"/>
  <c r="E33"/>
  <c r="G33"/>
  <c r="C40"/>
  <c r="E40"/>
  <c r="F40"/>
  <c r="H9" i="5"/>
  <c r="F24"/>
  <c r="B31" i="10"/>
  <c r="D31"/>
  <c r="F31"/>
  <c r="B38"/>
  <c r="C31"/>
  <c r="E31"/>
  <c r="G31"/>
  <c r="C38"/>
  <c r="E38"/>
  <c r="F38"/>
  <c r="H8" i="5"/>
  <c r="D23"/>
  <c r="L32" i="13"/>
  <c r="N32"/>
  <c r="P32"/>
  <c r="L39"/>
  <c r="M32"/>
  <c r="O32"/>
  <c r="Q32"/>
  <c r="M39"/>
  <c r="O39"/>
  <c r="P39"/>
  <c r="H17" i="5"/>
  <c r="L30" i="12"/>
  <c r="N30"/>
  <c r="P30"/>
  <c r="L37"/>
  <c r="M30"/>
  <c r="O30"/>
  <c r="Q30"/>
  <c r="M37"/>
  <c r="O37"/>
  <c r="P37"/>
  <c r="H16" i="5"/>
  <c r="G38" i="10"/>
  <c r="I8" i="5"/>
  <c r="G36" i="10"/>
  <c r="K8" i="5"/>
  <c r="AC23"/>
  <c r="O23"/>
  <c r="G40" i="11"/>
  <c r="I9" i="5"/>
  <c r="G38" i="11"/>
  <c r="K9" i="5"/>
  <c r="AC24"/>
  <c r="O24"/>
  <c r="Q37" i="9"/>
  <c r="I10" i="5"/>
  <c r="Q39" i="9"/>
  <c r="K10" i="5"/>
  <c r="AC25"/>
  <c r="O25"/>
  <c r="Q39" i="10"/>
  <c r="I11" i="5"/>
  <c r="Q41" i="10"/>
  <c r="K11" i="5"/>
  <c r="AC26"/>
  <c r="O26"/>
  <c r="Q41" i="11"/>
  <c r="I12" i="5"/>
  <c r="Q37" i="11"/>
  <c r="K12" i="5"/>
  <c r="AC27"/>
  <c r="O27"/>
  <c r="G36" i="12"/>
  <c r="I13" i="5"/>
  <c r="G40" i="12"/>
  <c r="K13" i="5"/>
  <c r="AC28"/>
  <c r="O28"/>
  <c r="G38" i="13"/>
  <c r="I14" i="5"/>
  <c r="G36" i="13"/>
  <c r="K14" i="5"/>
  <c r="AC29"/>
  <c r="O29"/>
  <c r="G40" i="14"/>
  <c r="I15" i="5"/>
  <c r="G38" i="14"/>
  <c r="K15" i="5"/>
  <c r="AC30"/>
  <c r="O30"/>
  <c r="Q37" i="12"/>
  <c r="I16" i="5"/>
  <c r="Q39" i="12"/>
  <c r="K16" i="5"/>
  <c r="AC31"/>
  <c r="O31"/>
  <c r="Q39" i="13"/>
  <c r="I17" i="5"/>
  <c r="Q41" i="13"/>
  <c r="K17" i="5"/>
  <c r="AC32"/>
  <c r="O32"/>
  <c r="L34" i="14"/>
  <c r="N34"/>
  <c r="P34"/>
  <c r="L41"/>
  <c r="M34"/>
  <c r="O34"/>
  <c r="Q34"/>
  <c r="M41"/>
  <c r="O41"/>
  <c r="Q41"/>
  <c r="I18" i="5"/>
  <c r="Q37" i="14"/>
  <c r="K18" i="5"/>
  <c r="AC33"/>
  <c r="O33"/>
  <c r="G36" i="9"/>
  <c r="I7" i="5"/>
  <c r="G40" i="9"/>
  <c r="K7" i="5"/>
  <c r="AC22"/>
  <c r="O22"/>
  <c r="B23"/>
  <c r="AA24"/>
  <c r="I23"/>
  <c r="D24"/>
  <c r="AA25"/>
  <c r="I24"/>
  <c r="E25"/>
  <c r="AA26"/>
  <c r="I25"/>
  <c r="E26"/>
  <c r="G26"/>
  <c r="AA27"/>
  <c r="I26"/>
  <c r="C27"/>
  <c r="G27"/>
  <c r="AA28"/>
  <c r="I27"/>
  <c r="B28"/>
  <c r="F28"/>
  <c r="AA29"/>
  <c r="I28"/>
  <c r="B29"/>
  <c r="D29"/>
  <c r="AA30"/>
  <c r="I29"/>
  <c r="D30"/>
  <c r="F30"/>
  <c r="AA31"/>
  <c r="I30"/>
  <c r="C31"/>
  <c r="E31"/>
  <c r="AA32"/>
  <c r="I31"/>
  <c r="E32"/>
  <c r="G32"/>
  <c r="AA33"/>
  <c r="I32"/>
  <c r="C33"/>
  <c r="P41" i="14"/>
  <c r="H18" i="5"/>
  <c r="G33"/>
  <c r="AA34"/>
  <c r="I33"/>
  <c r="F22"/>
  <c r="AA23"/>
  <c r="I22"/>
  <c r="AT13"/>
  <c r="AU13"/>
  <c r="AV13"/>
  <c r="AT14"/>
  <c r="AU14"/>
  <c r="AV14"/>
  <c r="AT15"/>
  <c r="AU15"/>
  <c r="AV15"/>
  <c r="AT16"/>
  <c r="AU16"/>
  <c r="AV16"/>
  <c r="AT17"/>
  <c r="AU17"/>
  <c r="AV17"/>
  <c r="AT18"/>
  <c r="AU18"/>
  <c r="AV18"/>
  <c r="AT7"/>
  <c r="AU7"/>
  <c r="AV7"/>
  <c r="AT8"/>
  <c r="AU8"/>
  <c r="AV8"/>
  <c r="AT9"/>
  <c r="AU9"/>
  <c r="AV9"/>
  <c r="AT10"/>
  <c r="AU10"/>
  <c r="AV10"/>
  <c r="AT11"/>
  <c r="AU11"/>
  <c r="AV11"/>
  <c r="AT12"/>
  <c r="AU12"/>
  <c r="AV12"/>
  <c r="U22" a="1"/>
  <c r="U22"/>
  <c r="U23"/>
  <c r="U24"/>
  <c r="U25"/>
  <c r="U26"/>
  <c r="U27"/>
  <c r="U28"/>
  <c r="U29"/>
  <c r="U30"/>
  <c r="U31"/>
  <c r="U32"/>
  <c r="U33"/>
  <c r="B34" i="14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S40"/>
  <c r="P40"/>
  <c r="L32"/>
  <c r="N32"/>
  <c r="P32"/>
  <c r="L39"/>
  <c r="M32"/>
  <c r="O32"/>
  <c r="Q32"/>
  <c r="M39"/>
  <c r="O39"/>
  <c r="Q39"/>
  <c r="B32"/>
  <c r="D32"/>
  <c r="F32"/>
  <c r="B39"/>
  <c r="C32"/>
  <c r="E32"/>
  <c r="G32"/>
  <c r="C39"/>
  <c r="E39"/>
  <c r="G39"/>
  <c r="S39"/>
  <c r="P39"/>
  <c r="F39"/>
  <c r="L31"/>
  <c r="N31"/>
  <c r="P31"/>
  <c r="L38"/>
  <c r="M31"/>
  <c r="O31"/>
  <c r="Q31"/>
  <c r="M38"/>
  <c r="O38"/>
  <c r="Q38"/>
  <c r="S38"/>
  <c r="P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B29"/>
  <c r="D29"/>
  <c r="F29"/>
  <c r="B36"/>
  <c r="C29"/>
  <c r="E29"/>
  <c r="G29"/>
  <c r="C36"/>
  <c r="E36"/>
  <c r="G36"/>
  <c r="S36"/>
  <c r="P36"/>
  <c r="F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B34" i="13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B33"/>
  <c r="D33"/>
  <c r="F33"/>
  <c r="B40"/>
  <c r="C33"/>
  <c r="E33"/>
  <c r="G33"/>
  <c r="C40"/>
  <c r="E40"/>
  <c r="G40"/>
  <c r="S40"/>
  <c r="P40"/>
  <c r="F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S38"/>
  <c r="P38"/>
  <c r="L30"/>
  <c r="N30"/>
  <c r="P30"/>
  <c r="L37"/>
  <c r="M30"/>
  <c r="O30"/>
  <c r="Q30"/>
  <c r="M37"/>
  <c r="O37"/>
  <c r="Q37"/>
  <c r="B30"/>
  <c r="D30"/>
  <c r="F30"/>
  <c r="B37"/>
  <c r="C30"/>
  <c r="E30"/>
  <c r="G30"/>
  <c r="C37"/>
  <c r="E37"/>
  <c r="G37"/>
  <c r="S37"/>
  <c r="P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L34" i="12"/>
  <c r="N34"/>
  <c r="P34"/>
  <c r="L41"/>
  <c r="M34"/>
  <c r="O34"/>
  <c r="Q34"/>
  <c r="M41"/>
  <c r="O41"/>
  <c r="Q41"/>
  <c r="B34"/>
  <c r="D34"/>
  <c r="F34"/>
  <c r="B41"/>
  <c r="C34"/>
  <c r="E34"/>
  <c r="G34"/>
  <c r="C41"/>
  <c r="E41"/>
  <c r="G41"/>
  <c r="S41"/>
  <c r="P41"/>
  <c r="F41"/>
  <c r="L33"/>
  <c r="N33"/>
  <c r="P33"/>
  <c r="L40"/>
  <c r="M33"/>
  <c r="O33"/>
  <c r="Q33"/>
  <c r="M40"/>
  <c r="O40"/>
  <c r="Q40"/>
  <c r="S40"/>
  <c r="P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B31"/>
  <c r="D31"/>
  <c r="F31"/>
  <c r="B38"/>
  <c r="C31"/>
  <c r="E31"/>
  <c r="G31"/>
  <c r="C38"/>
  <c r="E38"/>
  <c r="G38"/>
  <c r="S38"/>
  <c r="P38"/>
  <c r="F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B34" i="11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S40"/>
  <c r="P40"/>
  <c r="L32"/>
  <c r="N32"/>
  <c r="P32"/>
  <c r="L39"/>
  <c r="M32"/>
  <c r="O32"/>
  <c r="Q32"/>
  <c r="M39"/>
  <c r="O39"/>
  <c r="Q39"/>
  <c r="B32"/>
  <c r="D32"/>
  <c r="F32"/>
  <c r="B39"/>
  <c r="C32"/>
  <c r="E32"/>
  <c r="G32"/>
  <c r="C39"/>
  <c r="E39"/>
  <c r="G39"/>
  <c r="S39"/>
  <c r="P39"/>
  <c r="F39"/>
  <c r="L31"/>
  <c r="N31"/>
  <c r="P31"/>
  <c r="L38"/>
  <c r="M31"/>
  <c r="O31"/>
  <c r="Q31"/>
  <c r="M38"/>
  <c r="O38"/>
  <c r="Q38"/>
  <c r="S38"/>
  <c r="P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B29"/>
  <c r="D29"/>
  <c r="F29"/>
  <c r="B36"/>
  <c r="C29"/>
  <c r="E29"/>
  <c r="G29"/>
  <c r="C36"/>
  <c r="E36"/>
  <c r="G36"/>
  <c r="S36"/>
  <c r="P36"/>
  <c r="F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B34" i="10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B33"/>
  <c r="D33"/>
  <c r="F33"/>
  <c r="B40"/>
  <c r="C33"/>
  <c r="E33"/>
  <c r="G33"/>
  <c r="C40"/>
  <c r="E40"/>
  <c r="G40"/>
  <c r="S40"/>
  <c r="P40"/>
  <c r="F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S38"/>
  <c r="P38"/>
  <c r="L30"/>
  <c r="N30"/>
  <c r="P30"/>
  <c r="L37"/>
  <c r="M30"/>
  <c r="O30"/>
  <c r="Q30"/>
  <c r="M37"/>
  <c r="O37"/>
  <c r="Q37"/>
  <c r="B30"/>
  <c r="D30"/>
  <c r="F30"/>
  <c r="B37"/>
  <c r="C30"/>
  <c r="E30"/>
  <c r="G30"/>
  <c r="C37"/>
  <c r="E37"/>
  <c r="G37"/>
  <c r="S37"/>
  <c r="P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L34" i="9"/>
  <c r="N34"/>
  <c r="P34"/>
  <c r="L41"/>
  <c r="M34"/>
  <c r="O34"/>
  <c r="Q34"/>
  <c r="M41"/>
  <c r="O41"/>
  <c r="Q41"/>
  <c r="B34"/>
  <c r="D34"/>
  <c r="F34"/>
  <c r="B41"/>
  <c r="C34"/>
  <c r="E34"/>
  <c r="G34"/>
  <c r="C41"/>
  <c r="E41"/>
  <c r="G41"/>
  <c r="S41"/>
  <c r="P41"/>
  <c r="F41"/>
  <c r="L33"/>
  <c r="N33"/>
  <c r="P33"/>
  <c r="L40"/>
  <c r="M33"/>
  <c r="O33"/>
  <c r="Q33"/>
  <c r="M40"/>
  <c r="O40"/>
  <c r="Q40"/>
  <c r="S40"/>
  <c r="P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B31"/>
  <c r="D31"/>
  <c r="F31"/>
  <c r="B38"/>
  <c r="C31"/>
  <c r="E31"/>
  <c r="G31"/>
  <c r="C38"/>
  <c r="E38"/>
  <c r="G38"/>
  <c r="S38"/>
  <c r="P38"/>
  <c r="F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</calcChain>
</file>

<file path=xl/connections.xml><?xml version="1.0" encoding="utf-8"?>
<connections xmlns="http://schemas.openxmlformats.org/spreadsheetml/2006/main">
  <connection id="1" name="f1far" type="6" refreshedVersion="3" background="1" saveData="1">
    <textPr codePage="850" sourceFile="C:\Users\VaioPC\OpenDSSTutorial\ODOCR_ANSI67N\Excel solutions\f1far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1near2" type="6" refreshedVersion="3" background="1" saveData="1">
    <textPr codePage="850" sourceFile="C:\Users\VaioPC\OpenDSSTutorial\ODOCR_ANSI67N\Excel solutions\f1ne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2far" type="6" refreshedVersion="3" background="1" saveData="1">
    <textPr codePage="850" sourceFile="C:\Users\VaioPC\OpenDSSTutorial\ODOCR_ANSI67N\Excel solutions\f2far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2near" type="6" refreshedVersion="3" background="1" saveData="1">
    <textPr codePage="850" sourceFile="C:\Users\VaioPC\OpenDSSTutorial\ODOCR_ANSI67N\Excel solutions\f2ne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3far" type="6" refreshedVersion="3" background="1" saveData="1">
    <textPr codePage="850" sourceFile="C:\Users\VaioPC\OpenDSSTutorial\ODOCR_ANSI67N\Excel solutions\f3f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3near" type="6" refreshedVersion="3" background="1" saveData="1">
    <textPr codePage="850" sourceFile="C:\Users\VaioPC\OpenDSSTutorial\ODOCR_ANSI67N\Excel solutions\f3ne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<sst xmlns="http://schemas.openxmlformats.org/spreadsheetml/2006/main" count="537" uniqueCount="96">
  <si>
    <t>main</t>
  </si>
  <si>
    <t>back</t>
  </si>
  <si>
    <t>Icc main</t>
  </si>
  <si>
    <t>Icc back</t>
  </si>
  <si>
    <t>a1</t>
  </si>
  <si>
    <t>a2</t>
  </si>
  <si>
    <t>a3</t>
  </si>
  <si>
    <t>Ip</t>
  </si>
  <si>
    <t>&gt;</t>
  </si>
  <si>
    <t>TMS</t>
  </si>
  <si>
    <t>-</t>
  </si>
  <si>
    <t>Element</t>
  </si>
  <si>
    <t xml:space="preserve"> I1_1</t>
  </si>
  <si>
    <t xml:space="preserve"> Ang1_1</t>
  </si>
  <si>
    <t xml:space="preserve"> I1_2</t>
  </si>
  <si>
    <t xml:space="preserve"> Ang1_2</t>
  </si>
  <si>
    <t xml:space="preserve"> I1_3</t>
  </si>
  <si>
    <t xml:space="preserve"> Ang1_3</t>
  </si>
  <si>
    <t xml:space="preserve"> I1_4</t>
  </si>
  <si>
    <t xml:space="preserve"> Ang1_4</t>
  </si>
  <si>
    <t xml:space="preserve"> Iresid1</t>
  </si>
  <si>
    <t xml:space="preserve"> AngResid1</t>
  </si>
  <si>
    <t xml:space="preserve"> I2_1</t>
  </si>
  <si>
    <t xml:space="preserve"> Ang2_1</t>
  </si>
  <si>
    <t xml:space="preserve"> I2_2</t>
  </si>
  <si>
    <t xml:space="preserve"> Ang2_2</t>
  </si>
  <si>
    <t xml:space="preserve"> I2_3</t>
  </si>
  <si>
    <t xml:space="preserve"> Ang2_3</t>
  </si>
  <si>
    <t xml:space="preserve"> I2_4</t>
  </si>
  <si>
    <t xml:space="preserve"> Ang2_4</t>
  </si>
  <si>
    <t xml:space="preserve"> Iresid2</t>
  </si>
  <si>
    <t xml:space="preserve"> AngResid2</t>
  </si>
  <si>
    <t>Vsource.SOURCE</t>
  </si>
  <si>
    <t>Vsource.SOURCE_1B</t>
  </si>
  <si>
    <t>Vsource.SOURCE_1C</t>
  </si>
  <si>
    <t>Vsource.SOURCE_2A</t>
  </si>
  <si>
    <t>Vsource.SOURCE_2B</t>
  </si>
  <si>
    <t>Vsource.SOURCE_2C</t>
  </si>
  <si>
    <t>Vsource.SOURCE_3A</t>
  </si>
  <si>
    <t>Vsource.SOURCE_3B</t>
  </si>
  <si>
    <t>Vsource.SOURCE_3C</t>
  </si>
  <si>
    <t>Line.LINE14</t>
  </si>
  <si>
    <t>Line.LINE42</t>
  </si>
  <si>
    <t>Line.LINE25</t>
  </si>
  <si>
    <t>Line.LINE53</t>
  </si>
  <si>
    <t>Line.LINE36</t>
  </si>
  <si>
    <t>Line.LINE61</t>
  </si>
  <si>
    <t>Reactor.SOURCEGROUND</t>
  </si>
  <si>
    <t>Reactor.LOAD2GROUND</t>
  </si>
  <si>
    <t>Reactor.LOAD3GROUND</t>
  </si>
  <si>
    <t>Reactor.LOAD4GROUND</t>
  </si>
  <si>
    <t>Reactor.LOAD5GROUND</t>
  </si>
  <si>
    <t>Reactor.LOAD6GROUND</t>
  </si>
  <si>
    <t xml:space="preserve"> I1_1x</t>
  </si>
  <si>
    <t xml:space="preserve"> I1_1y</t>
  </si>
  <si>
    <t xml:space="preserve"> I1_2x</t>
  </si>
  <si>
    <t xml:space="preserve"> I1_2y</t>
  </si>
  <si>
    <t xml:space="preserve"> I1_3x</t>
  </si>
  <si>
    <t xml:space="preserve"> I1_3y</t>
  </si>
  <si>
    <t xml:space="preserve"> I1_4x</t>
  </si>
  <si>
    <t xml:space="preserve"> I1_4y</t>
  </si>
  <si>
    <t xml:space="preserve"> I1_5x</t>
  </si>
  <si>
    <t xml:space="preserve"> I1_5y</t>
  </si>
  <si>
    <t>i</t>
  </si>
  <si>
    <t>k</t>
  </si>
  <si>
    <t>h</t>
  </si>
  <si>
    <t>kA</t>
  </si>
  <si>
    <t>deg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</si>
  <si>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MU Serif"/>
      </rPr>
      <t xml:space="preserve"> mn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</si>
  <si>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MU Serif"/>
      </rPr>
      <t xml:space="preserve"> bk</t>
    </r>
  </si>
  <si>
    <t>f(x)</t>
  </si>
  <si>
    <t>s</t>
  </si>
  <si>
    <t>OF=</t>
  </si>
  <si>
    <t>Constraints</t>
  </si>
  <si>
    <t>Sensitivity Condition</t>
  </si>
  <si>
    <t>Selectivity Condition</t>
  </si>
  <si>
    <t>Relay Parameters</t>
  </si>
  <si>
    <t>SI curve</t>
  </si>
  <si>
    <t>CI</t>
  </si>
  <si>
    <t>Separation Time</t>
  </si>
  <si>
    <t>% ODOCR (67 NEUTRAL) - Optimal Directional 67 NEUTRAL Overcurrent Coordination Relays Problem</t>
  </si>
  <si>
    <t>% Paulo M. De Oliveira, pm.deoliveiradejes@uniandes.edu.co</t>
  </si>
  <si>
    <t>% https://power.uniandes.edu.co/</t>
  </si>
  <si>
    <t>% Los Andes University</t>
  </si>
  <si>
    <t>Fault.FALLA1N</t>
  </si>
  <si>
    <t>Load.N3.1</t>
  </si>
  <si>
    <t>Load.N3.2</t>
  </si>
  <si>
    <t>Load.N3.3</t>
  </si>
  <si>
    <t>Fault.FALLA2N</t>
  </si>
  <si>
    <t>Fault.FALLA3N</t>
  </si>
  <si>
    <t>Fault.FALLA1F</t>
  </si>
  <si>
    <t>Fault.FALLA2F</t>
  </si>
  <si>
    <t>Fault.FALLA3F</t>
  </si>
  <si>
    <t>Mmn</t>
  </si>
  <si>
    <t>Mbk</t>
  </si>
  <si>
    <t>SOLUTION FOR RF=10 RG=0 NO LOADS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</si>
</sst>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7" formatCode="0.0000"/>
  </numFmts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MU Serif"/>
    </font>
    <font>
      <b/>
      <sz val="11"/>
      <color rgb="FF00B050"/>
      <name val="CMU Serif"/>
    </font>
    <font>
      <sz val="11"/>
      <name val="CMU Serif"/>
    </font>
    <font>
      <b/>
      <sz val="11"/>
      <name val="CMU Serif"/>
    </font>
    <font>
      <b/>
      <sz val="11"/>
      <color theme="1"/>
      <name val="CMU Serif"/>
    </font>
    <font>
      <b/>
      <strike/>
      <sz val="11"/>
      <color theme="1"/>
      <name val="CMU Serif"/>
    </font>
    <font>
      <sz val="11"/>
      <color theme="1"/>
      <name val="Symbol"/>
      <family val="1"/>
      <charset val="2"/>
    </font>
    <font>
      <b/>
      <sz val="11"/>
      <color rgb="FFFF0000"/>
      <name val="CMU Serif"/>
    </font>
    <font>
      <sz val="11"/>
      <color theme="6" tint="-0.249977111117893"/>
      <name val="CMU Serif"/>
    </font>
    <font>
      <sz val="11"/>
      <color rgb="FFFF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1" fillId="0" borderId="0" xfId="0" applyNumberFormat="1" applyFont="1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Alignment="1"/>
    <xf numFmtId="0" fontId="0" fillId="4" borderId="0" xfId="0" applyFill="1" applyAlignment="1"/>
    <xf numFmtId="0" fontId="4" fillId="4" borderId="0" xfId="0" applyFont="1" applyFill="1" applyAlignment="1"/>
    <xf numFmtId="165" fontId="2" fillId="4" borderId="0" xfId="0" applyNumberFormat="1" applyFont="1" applyFill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2" fontId="4" fillId="4" borderId="9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2" fontId="4" fillId="4" borderId="11" xfId="0" applyNumberFormat="1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9" fillId="4" borderId="0" xfId="0" applyFont="1" applyFill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/>
    <xf numFmtId="165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/>
    <xf numFmtId="0" fontId="2" fillId="7" borderId="0" xfId="0" applyFont="1" applyFill="1" applyAlignment="1"/>
    <xf numFmtId="165" fontId="2" fillId="7" borderId="0" xfId="0" applyNumberFormat="1" applyFont="1" applyFill="1" applyAlignment="1">
      <alignment horizontal="center"/>
    </xf>
    <xf numFmtId="165" fontId="4" fillId="4" borderId="6" xfId="0" applyNumberFormat="1" applyFont="1" applyFill="1" applyBorder="1" applyAlignment="1">
      <alignment horizontal="center"/>
    </xf>
    <xf numFmtId="164" fontId="11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7" fontId="6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1ne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2near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3near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1far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2far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3far_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tabSelected="1" workbookViewId="0">
      <selection activeCell="K18" sqref="K18"/>
    </sheetView>
  </sheetViews>
  <sheetFormatPr baseColWidth="10" defaultRowHeight="16.5"/>
  <cols>
    <col min="1" max="1" width="5.85546875" style="15" customWidth="1"/>
    <col min="2" max="7" width="10.5703125" style="6" customWidth="1"/>
    <col min="8" max="8" width="8.7109375" style="6" customWidth="1"/>
    <col min="9" max="10" width="5.85546875" style="6" customWidth="1"/>
    <col min="11" max="11" width="8.28515625" style="6" customWidth="1"/>
    <col min="12" max="13" width="5.85546875" style="6" customWidth="1"/>
    <col min="14" max="14" width="4.7109375" style="6" customWidth="1"/>
    <col min="15" max="16" width="6.85546875" style="6" customWidth="1"/>
    <col min="17" max="17" width="7.42578125" style="6" customWidth="1"/>
    <col min="18" max="18" width="4.7109375" style="6" customWidth="1"/>
    <col min="19" max="19" width="8.42578125" style="6" customWidth="1"/>
    <col min="20" max="20" width="3" style="6" customWidth="1"/>
    <col min="21" max="21" width="13" style="6" customWidth="1"/>
    <col min="22" max="22" width="4.7109375" style="6" customWidth="1"/>
    <col min="23" max="23" width="11.7109375" style="6" customWidth="1"/>
    <col min="24" max="24" width="9.42578125" style="6" customWidth="1"/>
    <col min="25" max="25" width="4.7109375" style="6" customWidth="1"/>
    <col min="26" max="26" width="8.85546875" style="6" customWidth="1"/>
    <col min="27" max="27" width="7.28515625" style="6" customWidth="1"/>
    <col min="28" max="28" width="11" style="6" customWidth="1"/>
    <col min="29" max="33" width="4.7109375" style="6" hidden="1" customWidth="1"/>
    <col min="34" max="34" width="4.7109375" style="6" customWidth="1"/>
    <col min="35" max="35" width="9.5703125" style="6" customWidth="1"/>
    <col min="36" max="36" width="9" style="6" customWidth="1"/>
    <col min="37" max="37" width="8.42578125" style="6" customWidth="1"/>
    <col min="38" max="38" width="11.28515625" style="6" customWidth="1"/>
    <col min="39" max="42" width="4.7109375" style="6" customWidth="1"/>
    <col min="43" max="16384" width="11.42578125" style="6"/>
  </cols>
  <sheetData>
    <row r="1" spans="1:50">
      <c r="B1" s="41" t="s">
        <v>80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50">
      <c r="B2" s="41" t="s">
        <v>81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50">
      <c r="B3" s="41" t="s">
        <v>82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50">
      <c r="B4" s="41" t="s">
        <v>83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54" t="s">
        <v>95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50">
      <c r="B5" s="66" t="s">
        <v>0</v>
      </c>
      <c r="C5" s="67"/>
      <c r="D5" s="68"/>
      <c r="E5" s="66" t="s">
        <v>1</v>
      </c>
      <c r="F5" s="67"/>
      <c r="G5" s="67"/>
      <c r="H5" s="66" t="s">
        <v>2</v>
      </c>
      <c r="I5" s="68"/>
      <c r="J5" s="66" t="s">
        <v>3</v>
      </c>
      <c r="K5" s="68"/>
      <c r="L5" s="16" t="s">
        <v>68</v>
      </c>
      <c r="M5" s="16" t="s">
        <v>69</v>
      </c>
      <c r="N5" s="15"/>
      <c r="O5" s="63" t="s">
        <v>93</v>
      </c>
      <c r="P5" s="63" t="s">
        <v>94</v>
      </c>
      <c r="Q5" s="15"/>
      <c r="R5" s="15"/>
      <c r="S5" s="15"/>
      <c r="T5" s="15"/>
      <c r="U5" s="15"/>
      <c r="V5" s="15"/>
      <c r="W5" s="32" t="s">
        <v>76</v>
      </c>
      <c r="X5" s="32"/>
      <c r="Y5" s="15"/>
      <c r="Z5" s="17" t="s">
        <v>7</v>
      </c>
      <c r="AA5" s="7" t="s">
        <v>7</v>
      </c>
    </row>
    <row r="6" spans="1:50">
      <c r="B6" s="16" t="s">
        <v>63</v>
      </c>
      <c r="C6" s="16" t="s">
        <v>64</v>
      </c>
      <c r="D6" s="16" t="s">
        <v>65</v>
      </c>
      <c r="E6" s="16" t="s">
        <v>63</v>
      </c>
      <c r="F6" s="16" t="s">
        <v>64</v>
      </c>
      <c r="G6" s="16" t="s">
        <v>65</v>
      </c>
      <c r="H6" s="16" t="s">
        <v>66</v>
      </c>
      <c r="I6" s="16" t="s">
        <v>67</v>
      </c>
      <c r="J6" s="16" t="s">
        <v>66</v>
      </c>
      <c r="K6" s="16" t="s">
        <v>67</v>
      </c>
      <c r="L6" s="16" t="s">
        <v>10</v>
      </c>
      <c r="M6" s="16" t="s">
        <v>10</v>
      </c>
      <c r="N6" s="15"/>
      <c r="O6" s="15"/>
      <c r="P6" s="15"/>
      <c r="Q6" s="15"/>
      <c r="R6" s="15"/>
      <c r="S6" s="15" t="s">
        <v>70</v>
      </c>
      <c r="T6" s="15"/>
      <c r="U6" s="15"/>
      <c r="V6" s="15"/>
      <c r="W6" s="34" t="s">
        <v>4</v>
      </c>
      <c r="X6" s="40">
        <v>0.14000000000000001</v>
      </c>
      <c r="Y6" s="15"/>
      <c r="Z6" s="15" t="s">
        <v>66</v>
      </c>
      <c r="AA6" s="63" t="s">
        <v>66</v>
      </c>
      <c r="AD6" s="65" t="s">
        <v>0</v>
      </c>
      <c r="AE6" s="65"/>
      <c r="AF6" s="65" t="s">
        <v>1</v>
      </c>
      <c r="AG6" s="65"/>
    </row>
    <row r="7" spans="1:50" s="8" customFormat="1">
      <c r="A7" s="21">
        <v>1</v>
      </c>
      <c r="B7" s="42">
        <v>1</v>
      </c>
      <c r="C7" s="43">
        <v>1</v>
      </c>
      <c r="D7" s="43">
        <v>1</v>
      </c>
      <c r="E7" s="42">
        <v>5</v>
      </c>
      <c r="F7" s="43">
        <v>1</v>
      </c>
      <c r="G7" s="44">
        <v>1</v>
      </c>
      <c r="H7" s="77">
        <f>F1n!$F$36/1000</f>
        <v>2.9040609940478816</v>
      </c>
      <c r="I7" s="48">
        <f>F1n!$G$36</f>
        <v>84.483900518571872</v>
      </c>
      <c r="J7" s="47">
        <f>F1n!$F$40/1000</f>
        <v>0.25952168816355647</v>
      </c>
      <c r="K7" s="48">
        <f>F1n!$G$40</f>
        <v>95.673609315443485</v>
      </c>
      <c r="L7" s="43">
        <f>$X$6/((O7)^$X$7+$X$8)</f>
        <v>1.9888922780914011</v>
      </c>
      <c r="M7" s="53">
        <f>$X$6/((P7)^$X$7+$X$8)</f>
        <v>4.1810076351216559</v>
      </c>
      <c r="N7" s="15"/>
      <c r="O7" s="78">
        <v>30</v>
      </c>
      <c r="P7" s="79">
        <f>(J7/AA7)</f>
        <v>5.1904337632711295</v>
      </c>
      <c r="Q7" s="63"/>
      <c r="R7" s="18"/>
      <c r="S7" s="18">
        <f>L7*W14</f>
        <v>0.32151422828446408</v>
      </c>
      <c r="T7" s="18" t="s">
        <v>71</v>
      </c>
      <c r="U7" s="15"/>
      <c r="V7" s="18"/>
      <c r="W7" s="34" t="s">
        <v>5</v>
      </c>
      <c r="X7" s="40">
        <v>0.02</v>
      </c>
      <c r="Y7" s="15"/>
      <c r="Z7" s="19">
        <v>0.05</v>
      </c>
      <c r="AA7" s="19">
        <v>0.05</v>
      </c>
      <c r="AB7" s="6"/>
      <c r="AC7" s="6"/>
      <c r="AD7" s="8">
        <v>5</v>
      </c>
      <c r="AE7" s="9">
        <v>1</v>
      </c>
      <c r="AF7" s="9">
        <v>1</v>
      </c>
      <c r="AG7" s="9">
        <v>1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14">
        <f t="shared" ref="AT7:AV12" si="0">AO7-AJ7</f>
        <v>0</v>
      </c>
      <c r="AU7" s="14">
        <f t="shared" si="0"/>
        <v>0</v>
      </c>
      <c r="AV7" s="14">
        <f t="shared" si="0"/>
        <v>0</v>
      </c>
      <c r="AW7" s="6"/>
      <c r="AX7" s="6"/>
    </row>
    <row r="8" spans="1:50" s="8" customFormat="1">
      <c r="A8" s="21">
        <v>2</v>
      </c>
      <c r="B8" s="36">
        <v>3</v>
      </c>
      <c r="C8" s="37">
        <v>2</v>
      </c>
      <c r="D8" s="37">
        <v>1</v>
      </c>
      <c r="E8" s="36">
        <v>1</v>
      </c>
      <c r="F8" s="37">
        <v>2</v>
      </c>
      <c r="G8" s="38">
        <v>1</v>
      </c>
      <c r="H8" s="49">
        <f>F2n!$F$38/1000</f>
        <v>2.0375488409374309</v>
      </c>
      <c r="I8" s="50">
        <f>F2n!$G$38</f>
        <v>72.835626790999569</v>
      </c>
      <c r="J8" s="49">
        <f>F2n!$F$36/1000</f>
        <v>0.4783160541085284</v>
      </c>
      <c r="K8" s="50">
        <f>F2n!$G$36</f>
        <v>82.125763574201514</v>
      </c>
      <c r="L8" s="43">
        <f t="shared" ref="L8:L18" si="1">$X$6/((O8)^$X$7+$X$8)</f>
        <v>1.9888922780914011</v>
      </c>
      <c r="M8" s="53">
        <f t="shared" ref="M7:M18" si="2">$X$6/((J8/AA8)^$X$7+$X$8)</f>
        <v>3.0302740560472814</v>
      </c>
      <c r="N8" s="15"/>
      <c r="O8" s="78">
        <v>30</v>
      </c>
      <c r="P8" s="79">
        <f t="shared" ref="P8:P18" si="3">(J8/AA8)</f>
        <v>9.5663210821705675</v>
      </c>
      <c r="Q8" s="63"/>
      <c r="R8" s="18"/>
      <c r="S8" s="18">
        <f>L8*W16</f>
        <v>0.28985871901857108</v>
      </c>
      <c r="T8" s="18" t="s">
        <v>71</v>
      </c>
      <c r="U8" s="15"/>
      <c r="V8" s="18"/>
      <c r="W8" s="34" t="s">
        <v>6</v>
      </c>
      <c r="X8" s="40">
        <v>-1</v>
      </c>
      <c r="Y8" s="15"/>
      <c r="Z8" s="19">
        <v>0.05</v>
      </c>
      <c r="AA8" s="19">
        <v>0.05</v>
      </c>
      <c r="AB8" s="6"/>
      <c r="AC8" s="6"/>
      <c r="AD8" s="8">
        <v>1</v>
      </c>
      <c r="AE8" s="9">
        <v>2</v>
      </c>
      <c r="AF8" s="9">
        <v>3</v>
      </c>
      <c r="AG8" s="9">
        <v>2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14">
        <f t="shared" si="0"/>
        <v>0</v>
      </c>
      <c r="AU8" s="14">
        <f t="shared" si="0"/>
        <v>0</v>
      </c>
      <c r="AV8" s="14">
        <f t="shared" si="0"/>
        <v>0</v>
      </c>
      <c r="AW8" s="6"/>
      <c r="AX8" s="6"/>
    </row>
    <row r="9" spans="1:50" s="8" customFormat="1">
      <c r="A9" s="21">
        <v>3</v>
      </c>
      <c r="B9" s="36">
        <v>5</v>
      </c>
      <c r="C9" s="37">
        <v>3</v>
      </c>
      <c r="D9" s="37">
        <v>1</v>
      </c>
      <c r="E9" s="36">
        <v>3</v>
      </c>
      <c r="F9" s="37">
        <v>3</v>
      </c>
      <c r="G9" s="38">
        <v>1</v>
      </c>
      <c r="H9" s="49">
        <f>F3n!$F$40/1000</f>
        <v>2.369646899305939</v>
      </c>
      <c r="I9" s="50">
        <f>F3n!$G$40</f>
        <v>75.537595804519981</v>
      </c>
      <c r="J9" s="49">
        <f>F3n!$F$38/1000</f>
        <v>0.4633380772794764</v>
      </c>
      <c r="K9" s="50">
        <f>F3n!$G$38</f>
        <v>84.291367502243446</v>
      </c>
      <c r="L9" s="43">
        <f t="shared" si="1"/>
        <v>1.9888922780914011</v>
      </c>
      <c r="M9" s="53">
        <f t="shared" si="2"/>
        <v>3.0745606243614816</v>
      </c>
      <c r="N9" s="15"/>
      <c r="O9" s="78">
        <v>30</v>
      </c>
      <c r="P9" s="79">
        <f t="shared" si="3"/>
        <v>9.266761545589528</v>
      </c>
      <c r="Q9" s="63"/>
      <c r="R9" s="18"/>
      <c r="S9" s="18">
        <f>L9*W18</f>
        <v>0.24808269102314948</v>
      </c>
      <c r="T9" s="18" t="s">
        <v>71</v>
      </c>
      <c r="U9" s="15"/>
      <c r="V9" s="18"/>
      <c r="W9" s="40" t="s">
        <v>77</v>
      </c>
      <c r="X9" s="15"/>
      <c r="Y9" s="15"/>
      <c r="Z9" s="19">
        <v>0.05</v>
      </c>
      <c r="AA9" s="19">
        <v>0.05</v>
      </c>
      <c r="AB9" s="6"/>
      <c r="AC9" s="6"/>
      <c r="AD9" s="8">
        <v>3</v>
      </c>
      <c r="AE9" s="9">
        <v>3</v>
      </c>
      <c r="AF9" s="9">
        <v>5</v>
      </c>
      <c r="AG9" s="9">
        <v>3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14">
        <f t="shared" si="0"/>
        <v>0</v>
      </c>
      <c r="AU9" s="14">
        <f t="shared" si="0"/>
        <v>0</v>
      </c>
      <c r="AV9" s="14">
        <f t="shared" si="0"/>
        <v>0</v>
      </c>
      <c r="AW9" s="6"/>
      <c r="AX9" s="6"/>
    </row>
    <row r="10" spans="1:50" s="8" customFormat="1">
      <c r="A10" s="21">
        <v>4</v>
      </c>
      <c r="B10" s="36">
        <v>2</v>
      </c>
      <c r="C10" s="37">
        <v>1</v>
      </c>
      <c r="D10" s="37">
        <v>1</v>
      </c>
      <c r="E10" s="36">
        <v>4</v>
      </c>
      <c r="F10" s="37">
        <v>1</v>
      </c>
      <c r="G10" s="38">
        <v>1</v>
      </c>
      <c r="H10" s="49">
        <f>F1n!$P$37/1000</f>
        <v>0.29659590240329958</v>
      </c>
      <c r="I10" s="50">
        <f>F1n!$Q$37</f>
        <v>94.258425921725788</v>
      </c>
      <c r="J10" s="49">
        <f>F1n!$P$39/1000</f>
        <v>2.6383833726482578E-2</v>
      </c>
      <c r="K10" s="50">
        <f>F1n!$Q$39</f>
        <v>99.862180101517936</v>
      </c>
      <c r="L10" s="43">
        <f t="shared" si="1"/>
        <v>3.8622318469043728</v>
      </c>
      <c r="M10" s="53">
        <f t="shared" si="2"/>
        <v>-11.020112587729244</v>
      </c>
      <c r="N10" s="15"/>
      <c r="O10" s="79">
        <f t="shared" ref="O7:O18" si="4">(H10/AA10)</f>
        <v>5.9319180480659917</v>
      </c>
      <c r="P10" s="79">
        <f t="shared" si="3"/>
        <v>0.5276766745296515</v>
      </c>
      <c r="Q10" s="63"/>
      <c r="R10" s="18"/>
      <c r="S10" s="18">
        <f>L10*W15</f>
        <v>0.49509290709071202</v>
      </c>
      <c r="T10" s="18" t="s">
        <v>71</v>
      </c>
      <c r="U10" s="15"/>
      <c r="V10" s="18"/>
      <c r="W10" s="18"/>
      <c r="X10" s="15"/>
      <c r="Y10" s="15"/>
      <c r="Z10" s="19">
        <v>0.05</v>
      </c>
      <c r="AA10" s="19">
        <v>0.05</v>
      </c>
      <c r="AB10" s="6"/>
      <c r="AC10" s="6"/>
      <c r="AD10" s="8">
        <v>4</v>
      </c>
      <c r="AE10" s="9">
        <v>1</v>
      </c>
      <c r="AF10" s="9">
        <v>2</v>
      </c>
      <c r="AG10" s="10">
        <v>1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14">
        <f t="shared" si="0"/>
        <v>0</v>
      </c>
      <c r="AU10" s="14">
        <f t="shared" si="0"/>
        <v>0</v>
      </c>
      <c r="AV10" s="14">
        <f t="shared" si="0"/>
        <v>0</v>
      </c>
      <c r="AW10" s="6"/>
      <c r="AX10" s="6"/>
    </row>
    <row r="11" spans="1:50" s="8" customFormat="1">
      <c r="A11" s="21">
        <v>5</v>
      </c>
      <c r="B11" s="36">
        <v>4</v>
      </c>
      <c r="C11" s="37">
        <v>2</v>
      </c>
      <c r="D11" s="37">
        <v>1</v>
      </c>
      <c r="E11" s="36">
        <v>6</v>
      </c>
      <c r="F11" s="37">
        <v>2</v>
      </c>
      <c r="G11" s="38">
        <v>1</v>
      </c>
      <c r="H11" s="49">
        <f>F2n!$P$39/1000</f>
        <v>0.53097181643410618</v>
      </c>
      <c r="I11" s="50">
        <f>F2n!$Q$39</f>
        <v>81.184647291227108</v>
      </c>
      <c r="J11" s="49">
        <f>F2n!$P$41/1000</f>
        <v>4.4855535248916917E-2</v>
      </c>
      <c r="K11" s="50">
        <f>F2n!$Q$41</f>
        <v>92.053937591813337</v>
      </c>
      <c r="L11" s="43">
        <f t="shared" si="1"/>
        <v>2.8932810573865058</v>
      </c>
      <c r="M11" s="53">
        <f t="shared" si="2"/>
        <v>-64.540990454699596</v>
      </c>
      <c r="N11" s="15"/>
      <c r="O11" s="79">
        <f t="shared" si="4"/>
        <v>10.619436328682124</v>
      </c>
      <c r="P11" s="79">
        <f t="shared" si="3"/>
        <v>0.89711070497833834</v>
      </c>
      <c r="Q11" s="63"/>
      <c r="R11" s="18"/>
      <c r="S11" s="18">
        <f>L11*W17</f>
        <v>0.45493951331907484</v>
      </c>
      <c r="T11" s="18" t="s">
        <v>71</v>
      </c>
      <c r="U11" s="15"/>
      <c r="V11" s="18"/>
      <c r="W11" s="18"/>
      <c r="X11" s="15"/>
      <c r="Y11" s="15"/>
      <c r="Z11" s="19">
        <v>0.05</v>
      </c>
      <c r="AA11" s="19">
        <v>0.05</v>
      </c>
      <c r="AB11" s="6"/>
      <c r="AC11" s="6"/>
      <c r="AD11" s="8">
        <v>6</v>
      </c>
      <c r="AE11" s="9">
        <v>2</v>
      </c>
      <c r="AF11" s="9">
        <v>4</v>
      </c>
      <c r="AG11" s="10">
        <v>2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14">
        <f t="shared" si="0"/>
        <v>0</v>
      </c>
      <c r="AU11" s="14">
        <f t="shared" si="0"/>
        <v>0</v>
      </c>
      <c r="AV11" s="14">
        <f t="shared" si="0"/>
        <v>0</v>
      </c>
      <c r="AW11" s="6"/>
      <c r="AX11" s="6"/>
    </row>
    <row r="12" spans="1:50" s="8" customFormat="1">
      <c r="A12" s="21">
        <v>6</v>
      </c>
      <c r="B12" s="36">
        <v>6</v>
      </c>
      <c r="C12" s="37">
        <v>3</v>
      </c>
      <c r="D12" s="37">
        <v>1</v>
      </c>
      <c r="E12" s="36">
        <v>2</v>
      </c>
      <c r="F12" s="37">
        <v>3</v>
      </c>
      <c r="G12" s="38">
        <v>1</v>
      </c>
      <c r="H12" s="49">
        <f>F3n!$P$41/1000</f>
        <v>0.36434525982866767</v>
      </c>
      <c r="I12" s="50">
        <f>F3n!$Q$41</f>
        <v>86.634759704051518</v>
      </c>
      <c r="J12" s="49">
        <f>F3n!$P$37/1000</f>
        <v>7.4823239968739338E-2</v>
      </c>
      <c r="K12" s="50">
        <f>F3n!$Q$37</f>
        <v>-87.411378472554233</v>
      </c>
      <c r="L12" s="43">
        <f t="shared" si="1"/>
        <v>3.4549960413499057</v>
      </c>
      <c r="M12" s="53">
        <f t="shared" si="2"/>
        <v>17.2952740104</v>
      </c>
      <c r="N12" s="15"/>
      <c r="O12" s="79">
        <f t="shared" si="4"/>
        <v>7.2869051965733531</v>
      </c>
      <c r="P12" s="79">
        <f t="shared" si="3"/>
        <v>1.4964647993747866</v>
      </c>
      <c r="Q12" s="63"/>
      <c r="R12" s="18"/>
      <c r="S12" s="18">
        <f>L12*W19</f>
        <v>0.5127029493274069</v>
      </c>
      <c r="T12" s="18" t="s">
        <v>71</v>
      </c>
      <c r="U12" s="15"/>
      <c r="V12" s="18"/>
      <c r="W12" s="18"/>
      <c r="X12" s="15"/>
      <c r="Y12" s="15"/>
      <c r="Z12" s="19">
        <v>0.05</v>
      </c>
      <c r="AA12" s="19">
        <v>0.05</v>
      </c>
      <c r="AB12" s="6"/>
      <c r="AC12" s="6"/>
      <c r="AD12" s="8">
        <v>2</v>
      </c>
      <c r="AE12" s="9">
        <v>3</v>
      </c>
      <c r="AF12" s="9">
        <v>6</v>
      </c>
      <c r="AG12" s="10">
        <v>3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14">
        <f t="shared" si="0"/>
        <v>0</v>
      </c>
      <c r="AU12" s="14">
        <f t="shared" si="0"/>
        <v>0</v>
      </c>
      <c r="AV12" s="14">
        <f t="shared" si="0"/>
        <v>0</v>
      </c>
      <c r="AW12" s="6"/>
      <c r="AX12" s="6"/>
    </row>
    <row r="13" spans="1:50">
      <c r="A13" s="21">
        <v>7</v>
      </c>
      <c r="B13" s="36">
        <v>1</v>
      </c>
      <c r="C13" s="37">
        <v>1</v>
      </c>
      <c r="D13" s="37">
        <v>2</v>
      </c>
      <c r="E13" s="36">
        <v>5</v>
      </c>
      <c r="F13" s="37">
        <v>1</v>
      </c>
      <c r="G13" s="38">
        <v>2</v>
      </c>
      <c r="H13" s="49">
        <f>F1f!$F$36/1000</f>
        <v>0.47837582391146138</v>
      </c>
      <c r="I13" s="50">
        <f>F1f!$G$36</f>
        <v>82.125495691028974</v>
      </c>
      <c r="J13" s="49">
        <f>F1f!$F$40/1000</f>
        <v>4.3728623526176472E-2</v>
      </c>
      <c r="K13" s="50">
        <f>F1f!$G$40</f>
        <v>-88.369106863954713</v>
      </c>
      <c r="L13" s="43">
        <f t="shared" si="1"/>
        <v>3.0301025827993375</v>
      </c>
      <c r="M13" s="53">
        <f t="shared" si="2"/>
        <v>-52.300995913246979</v>
      </c>
      <c r="N13" s="15"/>
      <c r="O13" s="79">
        <f t="shared" si="4"/>
        <v>9.5675164782292264</v>
      </c>
      <c r="P13" s="79">
        <f t="shared" si="3"/>
        <v>0.87457247052352938</v>
      </c>
      <c r="Q13" s="63"/>
      <c r="R13" s="18"/>
      <c r="S13" s="18">
        <f>L13*W14</f>
        <v>0.48983100003102298</v>
      </c>
      <c r="T13" s="18" t="s">
        <v>71</v>
      </c>
      <c r="U13" s="18"/>
      <c r="V13" s="18"/>
      <c r="W13" s="20" t="s">
        <v>9</v>
      </c>
      <c r="X13" s="15"/>
      <c r="Y13" s="15"/>
      <c r="Z13" s="19">
        <v>0.05</v>
      </c>
      <c r="AA13" s="19">
        <v>0.05</v>
      </c>
      <c r="AD13" s="11">
        <v>5</v>
      </c>
      <c r="AE13" s="12">
        <v>1</v>
      </c>
      <c r="AF13" s="12">
        <v>1</v>
      </c>
      <c r="AG13" s="13">
        <v>1</v>
      </c>
      <c r="AT13" s="14">
        <f t="shared" ref="AT13:AT18" si="5">AO13-AJ13</f>
        <v>0</v>
      </c>
      <c r="AU13" s="14">
        <f t="shared" ref="AU13:AU18" si="6">AP13-AK13</f>
        <v>0</v>
      </c>
      <c r="AV13" s="14">
        <f t="shared" ref="AV13:AV18" si="7">AQ13-AL13</f>
        <v>0</v>
      </c>
    </row>
    <row r="14" spans="1:50">
      <c r="A14" s="21">
        <v>8</v>
      </c>
      <c r="B14" s="36">
        <v>3</v>
      </c>
      <c r="C14" s="37">
        <v>2</v>
      </c>
      <c r="D14" s="37">
        <v>2</v>
      </c>
      <c r="E14" s="36">
        <v>1</v>
      </c>
      <c r="F14" s="37">
        <v>2</v>
      </c>
      <c r="G14" s="38">
        <v>2</v>
      </c>
      <c r="H14" s="49">
        <f>F2f!$F$38/1000</f>
        <v>0.46339044795234102</v>
      </c>
      <c r="I14" s="50">
        <f>F2f!$G$38</f>
        <v>84.290994709358287</v>
      </c>
      <c r="J14" s="49">
        <f>F2f!$F$36/1000</f>
        <v>7.586484580443506E-2</v>
      </c>
      <c r="K14" s="50">
        <f>F2f!$G$36</f>
        <v>92.783132688755586</v>
      </c>
      <c r="L14" s="43">
        <f t="shared" si="1"/>
        <v>3.0744010547414775</v>
      </c>
      <c r="M14" s="53">
        <f t="shared" si="2"/>
        <v>16.719469998314999</v>
      </c>
      <c r="N14" s="15"/>
      <c r="O14" s="79">
        <f t="shared" si="4"/>
        <v>9.2678089590468193</v>
      </c>
      <c r="P14" s="79">
        <f t="shared" si="3"/>
        <v>1.5172969160887011</v>
      </c>
      <c r="Q14" s="63"/>
      <c r="R14" s="18"/>
      <c r="S14" s="18">
        <f>L14*W16</f>
        <v>0.44805943554261984</v>
      </c>
      <c r="T14" s="18" t="s">
        <v>71</v>
      </c>
      <c r="U14" s="18"/>
      <c r="V14" s="18"/>
      <c r="W14" s="80">
        <v>0.16165492310775045</v>
      </c>
      <c r="X14" s="15"/>
      <c r="Y14" s="15"/>
      <c r="Z14" s="19">
        <v>0.05</v>
      </c>
      <c r="AA14" s="19">
        <v>0.05</v>
      </c>
      <c r="AD14" s="11">
        <v>1</v>
      </c>
      <c r="AE14" s="12">
        <v>2</v>
      </c>
      <c r="AF14" s="12">
        <v>3</v>
      </c>
      <c r="AG14" s="13">
        <v>2</v>
      </c>
      <c r="AT14" s="14">
        <f t="shared" si="5"/>
        <v>0</v>
      </c>
      <c r="AU14" s="14">
        <f t="shared" si="6"/>
        <v>0</v>
      </c>
      <c r="AV14" s="14">
        <f t="shared" si="7"/>
        <v>0</v>
      </c>
    </row>
    <row r="15" spans="1:50">
      <c r="A15" s="21">
        <v>9</v>
      </c>
      <c r="B15" s="36">
        <v>5</v>
      </c>
      <c r="C15" s="37">
        <v>3</v>
      </c>
      <c r="D15" s="37">
        <v>2</v>
      </c>
      <c r="E15" s="36">
        <v>3</v>
      </c>
      <c r="F15" s="37">
        <v>3</v>
      </c>
      <c r="G15" s="38">
        <v>2</v>
      </c>
      <c r="H15" s="49">
        <f>F3f!$F$40/1000</f>
        <v>0.25956944540882254</v>
      </c>
      <c r="I15" s="50">
        <f>F3f!$G$40</f>
        <v>95.673201638436979</v>
      </c>
      <c r="J15" s="49">
        <f>F3f!$F$38/1000</f>
        <v>2.5592099242101384E-2</v>
      </c>
      <c r="K15" s="50">
        <f>F3f!$G$38</f>
        <v>-80.646166298990934</v>
      </c>
      <c r="L15" s="43">
        <f t="shared" si="1"/>
        <v>4.180532797543103</v>
      </c>
      <c r="M15" s="53">
        <f t="shared" si="2"/>
        <v>-10.521983930079376</v>
      </c>
      <c r="N15" s="15"/>
      <c r="O15" s="79">
        <f t="shared" si="4"/>
        <v>5.1913889081764504</v>
      </c>
      <c r="P15" s="79">
        <f t="shared" si="3"/>
        <v>0.5118419848420277</v>
      </c>
      <c r="Q15" s="63"/>
      <c r="R15" s="18"/>
      <c r="S15" s="18">
        <f>L15*W18</f>
        <v>0.52145500173608039</v>
      </c>
      <c r="T15" s="18" t="s">
        <v>71</v>
      </c>
      <c r="U15" s="18"/>
      <c r="V15" s="18"/>
      <c r="W15" s="80">
        <v>0.12818829286168701</v>
      </c>
      <c r="X15" s="15"/>
      <c r="Y15" s="15"/>
      <c r="Z15" s="19">
        <v>0.05</v>
      </c>
      <c r="AA15" s="19">
        <v>0.05</v>
      </c>
      <c r="AD15" s="11">
        <v>3</v>
      </c>
      <c r="AE15" s="12">
        <v>3</v>
      </c>
      <c r="AF15" s="12">
        <v>5</v>
      </c>
      <c r="AG15" s="13">
        <v>3</v>
      </c>
      <c r="AT15" s="14">
        <f t="shared" si="5"/>
        <v>0</v>
      </c>
      <c r="AU15" s="14">
        <f t="shared" si="6"/>
        <v>0</v>
      </c>
      <c r="AV15" s="14">
        <f t="shared" si="7"/>
        <v>0</v>
      </c>
    </row>
    <row r="16" spans="1:50">
      <c r="A16" s="21">
        <v>10</v>
      </c>
      <c r="B16" s="36">
        <v>2</v>
      </c>
      <c r="C16" s="37">
        <v>1</v>
      </c>
      <c r="D16" s="37">
        <v>2</v>
      </c>
      <c r="E16" s="36">
        <v>4</v>
      </c>
      <c r="F16" s="37">
        <v>1</v>
      </c>
      <c r="G16" s="38">
        <v>2</v>
      </c>
      <c r="H16" s="49">
        <f>F1f!$P$37/1000</f>
        <v>2.0911903917767862</v>
      </c>
      <c r="I16" s="50">
        <f>F1f!$Q$37</f>
        <v>72.829519032317506</v>
      </c>
      <c r="J16" s="49">
        <f>F1f!$P$39/1000</f>
        <v>0.53093628577118301</v>
      </c>
      <c r="K16" s="50">
        <f>F1f!$Q$39</f>
        <v>81.184927827974548</v>
      </c>
      <c r="L16" s="43">
        <f t="shared" si="1"/>
        <v>1.9888922780914011</v>
      </c>
      <c r="M16" s="53">
        <f t="shared" si="2"/>
        <v>2.8933649577633673</v>
      </c>
      <c r="N16" s="15"/>
      <c r="O16" s="78">
        <v>30</v>
      </c>
      <c r="P16" s="79">
        <f t="shared" si="3"/>
        <v>10.618725715423659</v>
      </c>
      <c r="Q16" s="63"/>
      <c r="R16" s="18"/>
      <c r="S16" s="18">
        <f>L16*W15</f>
        <v>0.25495270581432838</v>
      </c>
      <c r="T16" s="18" t="s">
        <v>71</v>
      </c>
      <c r="U16" s="18"/>
      <c r="V16" s="18"/>
      <c r="W16" s="80">
        <v>0.14573877238677196</v>
      </c>
      <c r="X16" s="15"/>
      <c r="Y16" s="15"/>
      <c r="Z16" s="19">
        <v>0.05</v>
      </c>
      <c r="AA16" s="19">
        <v>0.05</v>
      </c>
      <c r="AD16" s="11">
        <v>4</v>
      </c>
      <c r="AE16" s="12">
        <v>1</v>
      </c>
      <c r="AF16" s="12">
        <v>2</v>
      </c>
      <c r="AG16" s="12">
        <v>1</v>
      </c>
      <c r="AT16" s="14">
        <f t="shared" si="5"/>
        <v>0</v>
      </c>
      <c r="AU16" s="14">
        <f t="shared" si="6"/>
        <v>0</v>
      </c>
      <c r="AV16" s="14">
        <f t="shared" si="7"/>
        <v>0</v>
      </c>
    </row>
    <row r="17" spans="1:48">
      <c r="A17" s="21">
        <v>11</v>
      </c>
      <c r="B17" s="36">
        <v>4</v>
      </c>
      <c r="C17" s="37">
        <v>2</v>
      </c>
      <c r="D17" s="37">
        <v>2</v>
      </c>
      <c r="E17" s="36">
        <v>6</v>
      </c>
      <c r="F17" s="37">
        <v>2</v>
      </c>
      <c r="G17" s="38">
        <v>2</v>
      </c>
      <c r="H17" s="49">
        <f>F2f!$P$39/1000</f>
        <v>2.2687066681108981</v>
      </c>
      <c r="I17" s="50">
        <f>F2f!$Q$39</f>
        <v>75.525465142925825</v>
      </c>
      <c r="J17" s="49">
        <f>F2f!$P$41/1000</f>
        <v>0.3643031013041938</v>
      </c>
      <c r="K17" s="50">
        <f>F2f!$Q$41</f>
        <v>86.635011349525755</v>
      </c>
      <c r="L17" s="43">
        <f t="shared" si="1"/>
        <v>1.9888922780914011</v>
      </c>
      <c r="M17" s="53">
        <f t="shared" si="2"/>
        <v>3.4552013799725261</v>
      </c>
      <c r="N17" s="15"/>
      <c r="O17" s="78">
        <v>30</v>
      </c>
      <c r="P17" s="79">
        <f t="shared" si="3"/>
        <v>7.2860620260838758</v>
      </c>
      <c r="Q17" s="63"/>
      <c r="R17" s="18"/>
      <c r="S17" s="18">
        <f>L17*W17</f>
        <v>0.31273342170784302</v>
      </c>
      <c r="T17" s="18" t="s">
        <v>71</v>
      </c>
      <c r="U17" s="18"/>
      <c r="V17" s="18"/>
      <c r="W17" s="80">
        <v>0.15723999995009841</v>
      </c>
      <c r="X17" s="15"/>
      <c r="Y17" s="15"/>
      <c r="Z17" s="19">
        <v>0.05</v>
      </c>
      <c r="AA17" s="19">
        <v>0.05</v>
      </c>
      <c r="AD17" s="11">
        <v>6</v>
      </c>
      <c r="AE17" s="12">
        <v>2</v>
      </c>
      <c r="AF17" s="12">
        <v>4</v>
      </c>
      <c r="AG17" s="12">
        <v>2</v>
      </c>
      <c r="AT17" s="14">
        <f t="shared" si="5"/>
        <v>0</v>
      </c>
      <c r="AU17" s="14">
        <f t="shared" si="6"/>
        <v>0</v>
      </c>
      <c r="AV17" s="14">
        <f t="shared" si="7"/>
        <v>0</v>
      </c>
    </row>
    <row r="18" spans="1:48">
      <c r="A18" s="21">
        <v>12</v>
      </c>
      <c r="B18" s="45">
        <v>6</v>
      </c>
      <c r="C18" s="22">
        <v>3</v>
      </c>
      <c r="D18" s="22">
        <v>2</v>
      </c>
      <c r="E18" s="45">
        <v>2</v>
      </c>
      <c r="F18" s="22">
        <v>3</v>
      </c>
      <c r="G18" s="46">
        <v>2</v>
      </c>
      <c r="H18" s="51">
        <f>F3f!$P$41/1000</f>
        <v>2.9418475458346349</v>
      </c>
      <c r="I18" s="52">
        <f>F3f!$Q$41</f>
        <v>84.487781001427294</v>
      </c>
      <c r="J18" s="51">
        <f>F3f!$P$37/1000</f>
        <v>0.29654553525463151</v>
      </c>
      <c r="K18" s="52">
        <f>F3f!$Q$37</f>
        <v>94.261541268177112</v>
      </c>
      <c r="L18" s="43">
        <f t="shared" si="1"/>
        <v>1.9888922780914011</v>
      </c>
      <c r="M18" s="53">
        <f t="shared" si="2"/>
        <v>3.8626069089135622</v>
      </c>
      <c r="N18" s="15"/>
      <c r="O18" s="78">
        <v>30</v>
      </c>
      <c r="P18" s="79">
        <f t="shared" si="3"/>
        <v>5.9309107050926295</v>
      </c>
      <c r="Q18" s="63"/>
      <c r="R18" s="18"/>
      <c r="S18" s="22">
        <f>L18*W19</f>
        <v>0.29514098559532764</v>
      </c>
      <c r="T18" s="18" t="s">
        <v>71</v>
      </c>
      <c r="U18" s="18"/>
      <c r="V18" s="18"/>
      <c r="W18" s="80">
        <v>0.12473410136682558</v>
      </c>
      <c r="X18" s="15"/>
      <c r="Y18" s="15"/>
      <c r="Z18" s="19">
        <v>0.05</v>
      </c>
      <c r="AA18" s="19">
        <v>0.05</v>
      </c>
      <c r="AD18" s="11">
        <v>2</v>
      </c>
      <c r="AE18" s="12">
        <v>3</v>
      </c>
      <c r="AF18" s="12">
        <v>6</v>
      </c>
      <c r="AG18" s="12">
        <v>3</v>
      </c>
      <c r="AT18" s="14">
        <f t="shared" si="5"/>
        <v>0</v>
      </c>
      <c r="AU18" s="14">
        <f t="shared" si="6"/>
        <v>0</v>
      </c>
      <c r="AV18" s="14">
        <f t="shared" si="7"/>
        <v>0</v>
      </c>
    </row>
    <row r="19" spans="1:4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39" t="s">
        <v>72</v>
      </c>
      <c r="S19" s="39">
        <f>SUM(S7:S18)/2</f>
        <v>2.3221817792453008</v>
      </c>
      <c r="T19" s="39" t="s">
        <v>71</v>
      </c>
      <c r="U19" s="18"/>
      <c r="V19" s="18"/>
      <c r="W19" s="80">
        <v>0.14839465608391497</v>
      </c>
      <c r="X19" s="15"/>
      <c r="Y19" s="15"/>
      <c r="Z19" s="15"/>
    </row>
    <row r="20" spans="1:48">
      <c r="A20" s="64" t="s">
        <v>73</v>
      </c>
      <c r="B20" s="64"/>
      <c r="C20" s="64"/>
      <c r="D20" s="64"/>
      <c r="E20" s="64"/>
      <c r="F20" s="64"/>
      <c r="G20" s="64"/>
      <c r="H20" s="32"/>
      <c r="I20" s="32"/>
      <c r="J20" s="32"/>
      <c r="K20" s="32"/>
      <c r="L20" s="32"/>
      <c r="M20" s="32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63"/>
      <c r="Y20" s="15"/>
      <c r="Z20" s="15"/>
    </row>
    <row r="21" spans="1:48">
      <c r="B21" s="16">
        <v>1</v>
      </c>
      <c r="C21" s="16">
        <v>2</v>
      </c>
      <c r="D21" s="16">
        <v>3</v>
      </c>
      <c r="E21" s="16">
        <v>4</v>
      </c>
      <c r="F21" s="16">
        <v>5</v>
      </c>
      <c r="G21" s="16">
        <v>6</v>
      </c>
      <c r="H21" s="15"/>
      <c r="I21" s="32" t="s">
        <v>74</v>
      </c>
      <c r="J21" s="32"/>
      <c r="K21" s="32"/>
      <c r="L21" s="32"/>
      <c r="M21" s="32"/>
      <c r="N21" s="15"/>
      <c r="O21" s="32" t="s">
        <v>75</v>
      </c>
      <c r="P21" s="32"/>
      <c r="Q21" s="15"/>
      <c r="R21" s="15"/>
      <c r="S21" s="15"/>
      <c r="T21" s="15"/>
      <c r="U21" s="15" t="s">
        <v>79</v>
      </c>
      <c r="V21" s="15"/>
      <c r="W21" s="15" t="s">
        <v>78</v>
      </c>
      <c r="X21" s="63"/>
      <c r="Z21" s="15"/>
    </row>
    <row r="22" spans="1:48">
      <c r="A22" s="16">
        <v>1</v>
      </c>
      <c r="B22" s="23">
        <f>-L7</f>
        <v>-1.9888922780914011</v>
      </c>
      <c r="C22" s="24">
        <v>0</v>
      </c>
      <c r="D22" s="24">
        <v>0</v>
      </c>
      <c r="E22" s="24">
        <v>0</v>
      </c>
      <c r="F22" s="24">
        <f>M7</f>
        <v>4.1810076351216559</v>
      </c>
      <c r="G22" s="25">
        <v>0</v>
      </c>
      <c r="H22" s="15"/>
      <c r="I22" s="33" t="str">
        <f>IF(AA23&gt;0,"-B (negative Beta","0k")</f>
        <v>0k</v>
      </c>
      <c r="J22" s="32"/>
      <c r="K22" s="32"/>
      <c r="L22" s="32"/>
      <c r="M22" s="32"/>
      <c r="N22" s="32"/>
      <c r="O22" s="32" t="str">
        <f t="shared" ref="O22:O33" si="8">IF(AC22&gt;45,"Wrong direction","Rigth direction")</f>
        <v>Rigth direction</v>
      </c>
      <c r="P22" s="32"/>
      <c r="Q22" s="15"/>
      <c r="R22" s="15"/>
      <c r="S22" s="15"/>
      <c r="T22" s="15"/>
      <c r="U22" s="35">
        <f t="array" ref="U22:U33">MMULT(B22:G33,W14:W19)</f>
        <v>0.20000000189027223</v>
      </c>
      <c r="V22" s="15" t="s">
        <v>8</v>
      </c>
      <c r="W22" s="15">
        <v>0.2</v>
      </c>
      <c r="X22" s="63"/>
      <c r="AC22" s="15">
        <f t="shared" ref="AC22:AC33" si="9">ABS(I7-K7)</f>
        <v>11.189708796871614</v>
      </c>
    </row>
    <row r="23" spans="1:48">
      <c r="A23" s="16">
        <v>2</v>
      </c>
      <c r="B23" s="26">
        <f>M8</f>
        <v>3.0302740560472814</v>
      </c>
      <c r="C23" s="27">
        <v>0</v>
      </c>
      <c r="D23" s="27">
        <f>-L8</f>
        <v>-1.9888922780914011</v>
      </c>
      <c r="E23" s="27">
        <v>0</v>
      </c>
      <c r="F23" s="27">
        <v>0</v>
      </c>
      <c r="G23" s="28">
        <v>0</v>
      </c>
      <c r="H23" s="15"/>
      <c r="I23" s="33" t="str">
        <f t="shared" ref="I23:I33" si="10">IF(AA24&gt;0,"-B (negative Beta","0k")</f>
        <v>0k</v>
      </c>
      <c r="J23" s="32"/>
      <c r="K23" s="32"/>
      <c r="L23" s="32"/>
      <c r="M23" s="32"/>
      <c r="N23" s="32"/>
      <c r="O23" s="32" t="str">
        <f t="shared" si="8"/>
        <v>Rigth direction</v>
      </c>
      <c r="P23" s="32"/>
      <c r="Q23" s="15"/>
      <c r="R23" s="15"/>
      <c r="S23" s="15"/>
      <c r="T23" s="15"/>
      <c r="U23" s="35">
        <v>0.20000000050716327</v>
      </c>
      <c r="V23" s="15" t="s">
        <v>8</v>
      </c>
      <c r="W23" s="15">
        <v>0.2</v>
      </c>
      <c r="X23" s="63"/>
      <c r="AA23" s="15">
        <f>B22*F22</f>
        <v>-8.3155738001346524</v>
      </c>
      <c r="AC23" s="15">
        <f t="shared" si="9"/>
        <v>9.2901367832019446</v>
      </c>
    </row>
    <row r="24" spans="1:48">
      <c r="A24" s="16">
        <v>3</v>
      </c>
      <c r="B24" s="26">
        <v>0</v>
      </c>
      <c r="C24" s="27">
        <v>0</v>
      </c>
      <c r="D24" s="27">
        <f>M9</f>
        <v>3.0745606243614816</v>
      </c>
      <c r="E24" s="27">
        <v>0</v>
      </c>
      <c r="F24" s="27">
        <f>-L9</f>
        <v>-1.9888922780914011</v>
      </c>
      <c r="G24" s="28">
        <v>0</v>
      </c>
      <c r="H24" s="15"/>
      <c r="I24" s="33" t="str">
        <f t="shared" si="10"/>
        <v>0k</v>
      </c>
      <c r="J24" s="32"/>
      <c r="K24" s="32"/>
      <c r="L24" s="32"/>
      <c r="M24" s="32"/>
      <c r="N24" s="32"/>
      <c r="O24" s="32" t="str">
        <f t="shared" si="8"/>
        <v>Rigth direction</v>
      </c>
      <c r="P24" s="32"/>
      <c r="Q24" s="15"/>
      <c r="R24" s="15"/>
      <c r="S24" s="15"/>
      <c r="T24" s="15"/>
      <c r="U24" s="35">
        <v>0.19999999999999998</v>
      </c>
      <c r="V24" s="15" t="s">
        <v>8</v>
      </c>
      <c r="W24" s="15">
        <v>0.2</v>
      </c>
      <c r="X24" s="63"/>
      <c r="AA24" s="15">
        <f>B23*D23</f>
        <v>-6.0268886705731477</v>
      </c>
      <c r="AC24" s="15">
        <f t="shared" si="9"/>
        <v>8.7537716977234652</v>
      </c>
    </row>
    <row r="25" spans="1:48" s="73" customFormat="1">
      <c r="A25" s="69">
        <v>4</v>
      </c>
      <c r="B25" s="70">
        <v>0</v>
      </c>
      <c r="C25" s="71">
        <f>-L10</f>
        <v>-3.8622318469043728</v>
      </c>
      <c r="D25" s="71">
        <v>0</v>
      </c>
      <c r="E25" s="71">
        <f>M10</f>
        <v>-11.020112587729244</v>
      </c>
      <c r="F25" s="71">
        <v>0</v>
      </c>
      <c r="G25" s="72">
        <v>0</v>
      </c>
      <c r="I25" s="74" t="str">
        <f t="shared" si="10"/>
        <v>-B (negative Beta</v>
      </c>
      <c r="J25" s="75"/>
      <c r="K25" s="75"/>
      <c r="L25" s="75"/>
      <c r="M25" s="75"/>
      <c r="N25" s="75"/>
      <c r="O25" s="75" t="str">
        <f t="shared" si="8"/>
        <v>Rigth direction</v>
      </c>
      <c r="P25" s="75"/>
      <c r="U25" s="76">
        <v>-2.2278954098353374</v>
      </c>
      <c r="V25" s="73" t="s">
        <v>8</v>
      </c>
      <c r="W25" s="73">
        <v>0.2</v>
      </c>
      <c r="AA25" s="73">
        <f>D24*F24</f>
        <v>-6.1149698843164275</v>
      </c>
      <c r="AC25" s="73">
        <f t="shared" si="9"/>
        <v>5.6037541797921477</v>
      </c>
    </row>
    <row r="26" spans="1:48" s="73" customFormat="1">
      <c r="A26" s="69">
        <v>5</v>
      </c>
      <c r="B26" s="70">
        <v>0</v>
      </c>
      <c r="C26" s="71">
        <v>0</v>
      </c>
      <c r="D26" s="71">
        <v>0</v>
      </c>
      <c r="E26" s="71">
        <f>-L11</f>
        <v>-2.8932810573865058</v>
      </c>
      <c r="F26" s="71">
        <v>0</v>
      </c>
      <c r="G26" s="72">
        <f>M11</f>
        <v>-64.540990454699596</v>
      </c>
      <c r="I26" s="74" t="str">
        <f t="shared" si="10"/>
        <v>-B (negative Beta</v>
      </c>
      <c r="J26" s="75"/>
      <c r="K26" s="75"/>
      <c r="L26" s="75"/>
      <c r="M26" s="75"/>
      <c r="N26" s="75"/>
      <c r="O26" s="75" t="str">
        <f t="shared" si="8"/>
        <v>Rigth direction</v>
      </c>
      <c r="P26" s="75"/>
      <c r="U26" s="76">
        <v>-10.032477595159461</v>
      </c>
      <c r="V26" s="73" t="s">
        <v>8</v>
      </c>
      <c r="W26" s="73">
        <v>0.2</v>
      </c>
      <c r="AA26" s="73">
        <f>C25*E25</f>
        <v>42.562229792799648</v>
      </c>
      <c r="AC26" s="73">
        <f t="shared" si="9"/>
        <v>10.869290300586229</v>
      </c>
    </row>
    <row r="27" spans="1:48" s="73" customFormat="1">
      <c r="A27" s="69">
        <v>6</v>
      </c>
      <c r="B27" s="70">
        <v>0</v>
      </c>
      <c r="C27" s="71">
        <f>M12</f>
        <v>17.2952740104</v>
      </c>
      <c r="D27" s="71">
        <v>0</v>
      </c>
      <c r="E27" s="71">
        <v>0</v>
      </c>
      <c r="F27" s="71">
        <v>0</v>
      </c>
      <c r="G27" s="72">
        <f>-L12</f>
        <v>-3.4549960413499057</v>
      </c>
      <c r="I27" s="74" t="str">
        <f t="shared" si="10"/>
        <v>0k</v>
      </c>
      <c r="J27" s="75"/>
      <c r="K27" s="75"/>
      <c r="L27" s="75"/>
      <c r="M27" s="75"/>
      <c r="N27" s="75"/>
      <c r="O27" s="75" t="str">
        <f t="shared" si="8"/>
        <v>Wrong direction</v>
      </c>
      <c r="P27" s="75"/>
      <c r="U27" s="76">
        <v>1.7043487006408724</v>
      </c>
      <c r="V27" s="73" t="s">
        <v>8</v>
      </c>
      <c r="W27" s="73">
        <v>0.2</v>
      </c>
      <c r="AA27" s="73">
        <f>E26*G26</f>
        <v>186.73522510754563</v>
      </c>
      <c r="AC27" s="73">
        <f t="shared" si="9"/>
        <v>174.04613817660575</v>
      </c>
    </row>
    <row r="28" spans="1:48" s="73" customFormat="1">
      <c r="A28" s="69">
        <v>7</v>
      </c>
      <c r="B28" s="70">
        <f>-L13</f>
        <v>-3.0301025827993375</v>
      </c>
      <c r="C28" s="71">
        <v>0</v>
      </c>
      <c r="D28" s="71">
        <v>0</v>
      </c>
      <c r="E28" s="71">
        <v>0</v>
      </c>
      <c r="F28" s="71">
        <f>M13</f>
        <v>-52.300995913246979</v>
      </c>
      <c r="G28" s="72">
        <v>0</v>
      </c>
      <c r="I28" s="74" t="str">
        <f t="shared" si="10"/>
        <v>-B (negative Beta</v>
      </c>
      <c r="J28" s="75"/>
      <c r="K28" s="75"/>
      <c r="L28" s="75"/>
      <c r="M28" s="75"/>
      <c r="N28" s="75"/>
      <c r="O28" s="75" t="str">
        <f t="shared" si="8"/>
        <v>Wrong direction</v>
      </c>
      <c r="P28" s="75"/>
      <c r="U28" s="76">
        <v>-7.0135487258599021</v>
      </c>
      <c r="V28" s="73" t="s">
        <v>8</v>
      </c>
      <c r="W28" s="73">
        <v>0.2</v>
      </c>
      <c r="AA28" s="73">
        <f>C27*G27</f>
        <v>-59.755103239993907</v>
      </c>
      <c r="AC28" s="73">
        <f t="shared" si="9"/>
        <v>170.49460255498369</v>
      </c>
    </row>
    <row r="29" spans="1:48" s="59" customFormat="1">
      <c r="A29" s="55">
        <v>8</v>
      </c>
      <c r="B29" s="56">
        <f>M14</f>
        <v>16.719469998314999</v>
      </c>
      <c r="C29" s="57">
        <v>0</v>
      </c>
      <c r="D29" s="57">
        <f>-L14</f>
        <v>-3.0744010547414775</v>
      </c>
      <c r="E29" s="57">
        <v>0</v>
      </c>
      <c r="F29" s="57">
        <v>0</v>
      </c>
      <c r="G29" s="58">
        <v>0</v>
      </c>
      <c r="I29" s="60" t="str">
        <f t="shared" si="10"/>
        <v>0k</v>
      </c>
      <c r="J29" s="61"/>
      <c r="K29" s="61"/>
      <c r="L29" s="61"/>
      <c r="M29" s="61"/>
      <c r="N29" s="61"/>
      <c r="O29" s="61" t="str">
        <f t="shared" si="8"/>
        <v>Rigth direction</v>
      </c>
      <c r="P29" s="61"/>
      <c r="U29" s="62">
        <v>2.2547252014373318</v>
      </c>
      <c r="V29" s="59" t="s">
        <v>8</v>
      </c>
      <c r="W29" s="59">
        <v>0.2</v>
      </c>
      <c r="AA29" s="59">
        <f>B28*F28</f>
        <v>158.47738279970727</v>
      </c>
      <c r="AC29" s="59">
        <f t="shared" si="9"/>
        <v>8.4921379793972989</v>
      </c>
    </row>
    <row r="30" spans="1:48" s="73" customFormat="1">
      <c r="A30" s="69">
        <v>9</v>
      </c>
      <c r="B30" s="70">
        <v>0</v>
      </c>
      <c r="C30" s="71">
        <v>0</v>
      </c>
      <c r="D30" s="71">
        <f>M15</f>
        <v>-10.521983930079376</v>
      </c>
      <c r="E30" s="71">
        <v>0</v>
      </c>
      <c r="F30" s="71">
        <f>-L15</f>
        <v>-4.180532797543103</v>
      </c>
      <c r="G30" s="72">
        <v>0</v>
      </c>
      <c r="I30" s="74" t="str">
        <f t="shared" si="10"/>
        <v>-B (negative Beta</v>
      </c>
      <c r="J30" s="75"/>
      <c r="K30" s="75"/>
      <c r="L30" s="75"/>
      <c r="M30" s="75"/>
      <c r="N30" s="75"/>
      <c r="O30" s="75" t="str">
        <f t="shared" si="8"/>
        <v>Wrong direction</v>
      </c>
      <c r="P30" s="75"/>
      <c r="U30" s="76">
        <v>-2.0549160227791909</v>
      </c>
      <c r="V30" s="73" t="s">
        <v>8</v>
      </c>
      <c r="W30" s="73">
        <v>0.2</v>
      </c>
      <c r="AA30" s="73">
        <f>B29*D29</f>
        <v>-51.402356197538118</v>
      </c>
      <c r="AC30" s="73">
        <f t="shared" si="9"/>
        <v>176.3193679374279</v>
      </c>
    </row>
    <row r="31" spans="1:48">
      <c r="A31" s="16">
        <v>10</v>
      </c>
      <c r="B31" s="26">
        <v>0</v>
      </c>
      <c r="C31" s="27">
        <f>-L16</f>
        <v>-1.9888922780914011</v>
      </c>
      <c r="D31" s="27">
        <v>0</v>
      </c>
      <c r="E31" s="27">
        <f>M16</f>
        <v>2.8933649577633673</v>
      </c>
      <c r="F31" s="27">
        <v>0</v>
      </c>
      <c r="G31" s="28">
        <v>0</v>
      </c>
      <c r="H31" s="15"/>
      <c r="I31" s="33" t="str">
        <f t="shared" si="10"/>
        <v>0k</v>
      </c>
      <c r="J31" s="32"/>
      <c r="K31" s="32"/>
      <c r="L31" s="32"/>
      <c r="M31" s="32"/>
      <c r="N31" s="32"/>
      <c r="O31" s="32" t="str">
        <f t="shared" si="8"/>
        <v>Rigth direction</v>
      </c>
      <c r="P31" s="32"/>
      <c r="Q31" s="15"/>
      <c r="R31" s="15"/>
      <c r="S31" s="15"/>
      <c r="T31" s="15"/>
      <c r="U31" s="35">
        <v>0.19999999999999996</v>
      </c>
      <c r="V31" s="15" t="s">
        <v>8</v>
      </c>
      <c r="W31" s="15">
        <v>0.2</v>
      </c>
      <c r="X31" s="15"/>
      <c r="Y31" s="15"/>
      <c r="AA31" s="15">
        <f>D30*F30</f>
        <v>43.987498914918305</v>
      </c>
      <c r="AC31" s="15">
        <f t="shared" si="9"/>
        <v>8.3554087956570413</v>
      </c>
    </row>
    <row r="32" spans="1:48">
      <c r="A32" s="16">
        <v>11</v>
      </c>
      <c r="B32" s="26">
        <v>0</v>
      </c>
      <c r="C32" s="27">
        <v>0</v>
      </c>
      <c r="D32" s="27">
        <v>0</v>
      </c>
      <c r="E32" s="27">
        <f>-L17</f>
        <v>-1.9888922780914011</v>
      </c>
      <c r="F32" s="27">
        <v>0</v>
      </c>
      <c r="G32" s="28">
        <f>M17</f>
        <v>3.4552013799725261</v>
      </c>
      <c r="H32" s="15"/>
      <c r="I32" s="33" t="str">
        <f t="shared" si="10"/>
        <v>0k</v>
      </c>
      <c r="J32" s="32"/>
      <c r="K32" s="32"/>
      <c r="L32" s="32"/>
      <c r="M32" s="32"/>
      <c r="N32" s="32"/>
      <c r="O32" s="32" t="str">
        <f t="shared" si="8"/>
        <v>Rigth direction</v>
      </c>
      <c r="P32" s="32"/>
      <c r="Q32" s="15"/>
      <c r="R32" s="15"/>
      <c r="S32" s="15"/>
      <c r="T32" s="15"/>
      <c r="U32" s="35">
        <v>0.19999999877384844</v>
      </c>
      <c r="V32" s="15" t="s">
        <v>8</v>
      </c>
      <c r="W32" s="15">
        <v>0.2</v>
      </c>
      <c r="X32" s="15"/>
      <c r="Y32" s="15"/>
      <c r="AA32" s="15">
        <f>C31*E31</f>
        <v>-5.7545912221958142</v>
      </c>
      <c r="AC32" s="15">
        <f t="shared" si="9"/>
        <v>11.10954620659993</v>
      </c>
    </row>
    <row r="33" spans="1:29">
      <c r="A33" s="16">
        <v>12</v>
      </c>
      <c r="B33" s="29">
        <v>0</v>
      </c>
      <c r="C33" s="30">
        <f>M18</f>
        <v>3.8626069089135622</v>
      </c>
      <c r="D33" s="30">
        <v>0</v>
      </c>
      <c r="E33" s="30">
        <v>0</v>
      </c>
      <c r="F33" s="30">
        <v>0</v>
      </c>
      <c r="G33" s="31">
        <f>-L18</f>
        <v>-1.9888922780914011</v>
      </c>
      <c r="H33" s="15"/>
      <c r="I33" s="33" t="str">
        <f t="shared" si="10"/>
        <v>0k</v>
      </c>
      <c r="J33" s="32"/>
      <c r="K33" s="32"/>
      <c r="L33" s="32"/>
      <c r="M33" s="32"/>
      <c r="N33" s="32"/>
      <c r="O33" s="32" t="str">
        <f t="shared" si="8"/>
        <v>Rigth direction</v>
      </c>
      <c r="P33" s="32"/>
      <c r="Q33" s="15"/>
      <c r="R33" s="15"/>
      <c r="S33" s="15"/>
      <c r="T33" s="15"/>
      <c r="U33" s="35">
        <v>0.20000000005405966</v>
      </c>
      <c r="V33" s="15" t="s">
        <v>8</v>
      </c>
      <c r="W33" s="15">
        <v>0.2</v>
      </c>
      <c r="X33" s="15"/>
      <c r="Y33" s="15"/>
      <c r="AA33" s="15">
        <f>E32*G32</f>
        <v>-6.8720233438781104</v>
      </c>
      <c r="AC33" s="15">
        <f t="shared" si="9"/>
        <v>9.773760266749818</v>
      </c>
    </row>
    <row r="34" spans="1:29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V34" s="15"/>
      <c r="W34" s="15"/>
      <c r="X34" s="15"/>
      <c r="Y34" s="15"/>
      <c r="Z34" s="15"/>
      <c r="AA34" s="15">
        <f>C33*G33</f>
        <v>-7.6823090544406796</v>
      </c>
    </row>
  </sheetData>
  <mergeCells count="7">
    <mergeCell ref="A20:G20"/>
    <mergeCell ref="AF6:AG6"/>
    <mergeCell ref="B5:D5"/>
    <mergeCell ref="E5:G5"/>
    <mergeCell ref="H5:I5"/>
    <mergeCell ref="J5:K5"/>
    <mergeCell ref="AD6:A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>
      <selection activeCell="I16" sqref="I16"/>
    </sheetView>
  </sheetViews>
  <sheetFormatPr baseColWidth="10" defaultRowHeight="15"/>
  <cols>
    <col min="1" max="1" width="23.42578125" bestFit="1" customWidth="1"/>
    <col min="2" max="2" width="8" customWidth="1"/>
    <col min="3" max="3" width="7.85546875" customWidth="1"/>
    <col min="4" max="4" width="8" bestFit="1" customWidth="1"/>
    <col min="5" max="5" width="7.85546875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customWidth="1"/>
    <col min="11" max="11" width="10.7109375" bestFit="1" customWidth="1"/>
    <col min="12" max="12" width="8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customWidth="1"/>
    <col min="19" max="19" width="7.85546875" bestFit="1" customWidth="1"/>
    <col min="20" max="20" width="8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124.748</v>
      </c>
      <c r="C2">
        <v>-94.21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124.748</v>
      </c>
      <c r="K2">
        <v>-94.21</v>
      </c>
      <c r="L2">
        <v>124.748</v>
      </c>
      <c r="M2">
        <v>85.79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124.748</v>
      </c>
      <c r="U2">
        <v>85.79</v>
      </c>
    </row>
    <row r="3" spans="1:21">
      <c r="A3" t="s">
        <v>33</v>
      </c>
      <c r="B3">
        <v>143.52699999999999</v>
      </c>
      <c r="C3">
        <v>-96.39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143.52699999999999</v>
      </c>
      <c r="K3">
        <v>-96.39</v>
      </c>
      <c r="L3">
        <v>143.52699999999999</v>
      </c>
      <c r="M3">
        <v>83.61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143.52699999999999</v>
      </c>
      <c r="U3">
        <v>83.61</v>
      </c>
    </row>
    <row r="4" spans="1:21">
      <c r="A4" t="s">
        <v>34</v>
      </c>
      <c r="B4">
        <v>2383.77</v>
      </c>
      <c r="C4">
        <v>-96.73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2383.77</v>
      </c>
      <c r="K4">
        <v>-96.73</v>
      </c>
      <c r="L4">
        <v>2383.77</v>
      </c>
      <c r="M4">
        <v>83.27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2383.77</v>
      </c>
      <c r="U4">
        <v>83.27</v>
      </c>
    </row>
    <row r="5" spans="1:21">
      <c r="A5" t="s">
        <v>35</v>
      </c>
      <c r="B5">
        <v>43.3855</v>
      </c>
      <c r="C5">
        <v>82.21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43.3855</v>
      </c>
      <c r="K5">
        <v>82.21</v>
      </c>
      <c r="L5">
        <v>43.3855</v>
      </c>
      <c r="M5">
        <v>-97.79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43.3855</v>
      </c>
      <c r="U5">
        <v>-97.79</v>
      </c>
    </row>
    <row r="6" spans="1:21">
      <c r="A6" t="s">
        <v>36</v>
      </c>
      <c r="B6">
        <v>64.797899999999998</v>
      </c>
      <c r="C6">
        <v>90.28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64.797899999999998</v>
      </c>
      <c r="K6">
        <v>90.28</v>
      </c>
      <c r="L6">
        <v>64.797899999999998</v>
      </c>
      <c r="M6">
        <v>-89.72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64.797899999999998</v>
      </c>
      <c r="U6">
        <v>-89.72</v>
      </c>
    </row>
    <row r="7" spans="1:21">
      <c r="A7" t="s">
        <v>37</v>
      </c>
      <c r="B7">
        <v>378.48599999999999</v>
      </c>
      <c r="C7">
        <v>-88.13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378.48599999999999</v>
      </c>
      <c r="K7">
        <v>-88.13</v>
      </c>
      <c r="L7">
        <v>378.48599999999999</v>
      </c>
      <c r="M7">
        <v>91.87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378.48599999999999</v>
      </c>
      <c r="U7">
        <v>91.87</v>
      </c>
    </row>
    <row r="8" spans="1:21">
      <c r="A8" t="s">
        <v>38</v>
      </c>
      <c r="B8">
        <v>60.799300000000002</v>
      </c>
      <c r="C8">
        <v>85.05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60.799300000000002</v>
      </c>
      <c r="K8">
        <v>85.05</v>
      </c>
      <c r="L8">
        <v>60.799300000000002</v>
      </c>
      <c r="M8">
        <v>-94.95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60.799300000000002</v>
      </c>
      <c r="U8">
        <v>-94.95</v>
      </c>
    </row>
    <row r="9" spans="1:21">
      <c r="A9" t="s">
        <v>39</v>
      </c>
      <c r="B9">
        <v>91.235100000000003</v>
      </c>
      <c r="C9">
        <v>92.48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91.235100000000003</v>
      </c>
      <c r="K9">
        <v>92.48</v>
      </c>
      <c r="L9">
        <v>91.235100000000003</v>
      </c>
      <c r="M9">
        <v>-87.52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91.235100000000003</v>
      </c>
      <c r="U9">
        <v>-87.52</v>
      </c>
    </row>
    <row r="10" spans="1:21">
      <c r="A10" t="s">
        <v>40</v>
      </c>
      <c r="B10">
        <v>436.923</v>
      </c>
      <c r="C10">
        <v>-86.21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436.923</v>
      </c>
      <c r="K10">
        <v>-86.21</v>
      </c>
      <c r="L10">
        <v>436.923</v>
      </c>
      <c r="M10">
        <v>93.79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436.923</v>
      </c>
      <c r="U10">
        <v>93.79</v>
      </c>
    </row>
    <row r="11" spans="1:21">
      <c r="A11" t="s">
        <v>41</v>
      </c>
      <c r="B11">
        <v>62.683500000000002</v>
      </c>
      <c r="C11">
        <v>84.19</v>
      </c>
      <c r="D11">
        <v>73.017899999999997</v>
      </c>
      <c r="E11">
        <v>81.849999999999994</v>
      </c>
      <c r="F11">
        <v>2768.44</v>
      </c>
      <c r="G11">
        <v>84.56</v>
      </c>
      <c r="H11">
        <v>2002.06</v>
      </c>
      <c r="I11">
        <v>-111.44</v>
      </c>
      <c r="J11">
        <v>1122.31</v>
      </c>
      <c r="K11">
        <v>113.78</v>
      </c>
      <c r="L11">
        <v>62.683300000000003</v>
      </c>
      <c r="M11">
        <v>-95.81</v>
      </c>
      <c r="N11">
        <v>73.018000000000001</v>
      </c>
      <c r="O11">
        <v>-98.15</v>
      </c>
      <c r="P11">
        <v>2768.44</v>
      </c>
      <c r="Q11">
        <v>-95.44</v>
      </c>
      <c r="R11">
        <v>2002.06</v>
      </c>
      <c r="S11">
        <v>68.56</v>
      </c>
      <c r="T11">
        <v>1122.31</v>
      </c>
      <c r="U11">
        <v>-66.22</v>
      </c>
    </row>
    <row r="12" spans="1:21">
      <c r="A12" t="s">
        <v>42</v>
      </c>
      <c r="B12">
        <v>62.683300000000003</v>
      </c>
      <c r="C12">
        <v>84.19</v>
      </c>
      <c r="D12">
        <v>73.018000000000001</v>
      </c>
      <c r="E12">
        <v>81.849999999999994</v>
      </c>
      <c r="F12">
        <v>428.56799999999998</v>
      </c>
      <c r="G12">
        <v>-89.32</v>
      </c>
      <c r="H12">
        <v>109.05500000000001</v>
      </c>
      <c r="I12">
        <v>108.88</v>
      </c>
      <c r="J12">
        <v>191.18199999999999</v>
      </c>
      <c r="K12">
        <v>-94.04</v>
      </c>
      <c r="L12">
        <v>55.894500000000001</v>
      </c>
      <c r="M12">
        <v>-97.18</v>
      </c>
      <c r="N12">
        <v>76.764499999999998</v>
      </c>
      <c r="O12">
        <v>-92.75</v>
      </c>
      <c r="P12">
        <v>428.06</v>
      </c>
      <c r="Q12">
        <v>91.52</v>
      </c>
      <c r="R12">
        <v>109.143</v>
      </c>
      <c r="S12">
        <v>-70.97</v>
      </c>
      <c r="T12">
        <v>193.077</v>
      </c>
      <c r="U12">
        <v>85.98</v>
      </c>
    </row>
    <row r="13" spans="1:21">
      <c r="A13" t="s">
        <v>43</v>
      </c>
      <c r="B13">
        <v>12.52</v>
      </c>
      <c r="C13">
        <v>84.93</v>
      </c>
      <c r="D13">
        <v>12.536099999999999</v>
      </c>
      <c r="E13">
        <v>71.36</v>
      </c>
      <c r="F13">
        <v>49.632800000000003</v>
      </c>
      <c r="G13">
        <v>-91.1</v>
      </c>
      <c r="H13">
        <v>10.9274</v>
      </c>
      <c r="I13">
        <v>108.33</v>
      </c>
      <c r="J13">
        <v>14.9192</v>
      </c>
      <c r="K13">
        <v>-87.21</v>
      </c>
      <c r="L13">
        <v>12.5198</v>
      </c>
      <c r="M13">
        <v>-95.07</v>
      </c>
      <c r="N13">
        <v>12.536099999999999</v>
      </c>
      <c r="O13">
        <v>-108.64</v>
      </c>
      <c r="P13">
        <v>49.632800000000003</v>
      </c>
      <c r="Q13">
        <v>88.9</v>
      </c>
      <c r="R13">
        <v>10.9274</v>
      </c>
      <c r="S13">
        <v>-71.67</v>
      </c>
      <c r="T13">
        <v>14.9192</v>
      </c>
      <c r="U13">
        <v>92.79</v>
      </c>
    </row>
    <row r="14" spans="1:21">
      <c r="A14" t="s">
        <v>44</v>
      </c>
      <c r="B14">
        <v>12.5198</v>
      </c>
      <c r="C14">
        <v>84.93</v>
      </c>
      <c r="D14">
        <v>12.536099999999999</v>
      </c>
      <c r="E14">
        <v>71.36</v>
      </c>
      <c r="F14">
        <v>49.632800000000003</v>
      </c>
      <c r="G14">
        <v>-91.1</v>
      </c>
      <c r="H14">
        <v>10.1828</v>
      </c>
      <c r="I14">
        <v>112.99</v>
      </c>
      <c r="J14">
        <v>15.901199999999999</v>
      </c>
      <c r="K14">
        <v>-89.33</v>
      </c>
      <c r="L14">
        <v>7.0533200000000003</v>
      </c>
      <c r="M14">
        <v>-103.3</v>
      </c>
      <c r="N14">
        <v>15.463100000000001</v>
      </c>
      <c r="O14">
        <v>-84.61</v>
      </c>
      <c r="P14">
        <v>48.448399999999999</v>
      </c>
      <c r="Q14">
        <v>95.15</v>
      </c>
      <c r="R14">
        <v>10.1487</v>
      </c>
      <c r="S14">
        <v>-65.150000000000006</v>
      </c>
      <c r="T14">
        <v>16.787099999999999</v>
      </c>
      <c r="U14">
        <v>90.86</v>
      </c>
    </row>
    <row r="15" spans="1:21">
      <c r="A15" t="s">
        <v>45</v>
      </c>
      <c r="B15">
        <v>53.8307</v>
      </c>
      <c r="C15">
        <v>-93.85</v>
      </c>
      <c r="D15">
        <v>75.796099999999996</v>
      </c>
      <c r="E15">
        <v>-88.12</v>
      </c>
      <c r="F15">
        <v>388.49</v>
      </c>
      <c r="G15">
        <v>93.62</v>
      </c>
      <c r="H15">
        <v>102.604</v>
      </c>
      <c r="I15">
        <v>-70.45</v>
      </c>
      <c r="J15">
        <v>161.792</v>
      </c>
      <c r="K15">
        <v>86.93</v>
      </c>
      <c r="L15">
        <v>53.830800000000004</v>
      </c>
      <c r="M15">
        <v>86.15</v>
      </c>
      <c r="N15">
        <v>75.796000000000006</v>
      </c>
      <c r="O15">
        <v>91.88</v>
      </c>
      <c r="P15">
        <v>388.49</v>
      </c>
      <c r="Q15">
        <v>-86.38</v>
      </c>
      <c r="R15">
        <v>102.604</v>
      </c>
      <c r="S15">
        <v>109.55</v>
      </c>
      <c r="T15">
        <v>161.792</v>
      </c>
      <c r="U15">
        <v>-93.07</v>
      </c>
    </row>
    <row r="16" spans="1:21">
      <c r="A16" t="s">
        <v>46</v>
      </c>
      <c r="B16">
        <v>53.830800000000004</v>
      </c>
      <c r="C16">
        <v>-93.85</v>
      </c>
      <c r="D16">
        <v>75.796000000000006</v>
      </c>
      <c r="E16">
        <v>-88.12</v>
      </c>
      <c r="F16">
        <v>388.49</v>
      </c>
      <c r="G16">
        <v>93.62</v>
      </c>
      <c r="H16">
        <v>100.623</v>
      </c>
      <c r="I16">
        <v>-68.97</v>
      </c>
      <c r="J16">
        <v>164.65700000000001</v>
      </c>
      <c r="K16">
        <v>86.37</v>
      </c>
      <c r="L16">
        <v>62.113399999999999</v>
      </c>
      <c r="M16">
        <v>87.4</v>
      </c>
      <c r="N16">
        <v>70.578800000000001</v>
      </c>
      <c r="O16">
        <v>85.42</v>
      </c>
      <c r="P16">
        <v>388.98700000000002</v>
      </c>
      <c r="Q16">
        <v>-87.52</v>
      </c>
      <c r="R16">
        <v>100.489</v>
      </c>
      <c r="S16">
        <v>110.82</v>
      </c>
      <c r="T16">
        <v>162.62700000000001</v>
      </c>
      <c r="U16">
        <v>-93.67</v>
      </c>
    </row>
    <row r="17" spans="1:21">
      <c r="A17" t="s">
        <v>47</v>
      </c>
      <c r="B17">
        <v>980.86099999999999</v>
      </c>
      <c r="C17">
        <v>-61.84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980.86099999999999</v>
      </c>
      <c r="K17">
        <v>-61.84</v>
      </c>
      <c r="L17">
        <v>980.86099999999999</v>
      </c>
      <c r="M17">
        <v>118.16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980.86099999999999</v>
      </c>
      <c r="U17">
        <v>118.16</v>
      </c>
    </row>
    <row r="18" spans="1:21">
      <c r="A18" t="s">
        <v>48</v>
      </c>
      <c r="B18">
        <v>202.34100000000001</v>
      </c>
      <c r="C18">
        <v>97.55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202.34100000000001</v>
      </c>
      <c r="K18">
        <v>97.55</v>
      </c>
      <c r="L18">
        <v>202.34100000000001</v>
      </c>
      <c r="M18">
        <v>-82.45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202.34100000000001</v>
      </c>
      <c r="U18">
        <v>-82.45</v>
      </c>
    </row>
    <row r="19" spans="1:21">
      <c r="A19" t="s">
        <v>49</v>
      </c>
      <c r="B19">
        <v>556.64400000000001</v>
      </c>
      <c r="C19">
        <v>-89.6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556.64400000000001</v>
      </c>
      <c r="K19">
        <v>-89.6</v>
      </c>
      <c r="L19">
        <v>556.64400000000001</v>
      </c>
      <c r="M19">
        <v>90.4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556.64400000000001</v>
      </c>
      <c r="U19">
        <v>90.4</v>
      </c>
    </row>
    <row r="20" spans="1:21">
      <c r="A20" t="s">
        <v>50</v>
      </c>
      <c r="B20">
        <v>1294.47</v>
      </c>
      <c r="C20">
        <v>109.83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1294.47</v>
      </c>
      <c r="K20">
        <v>109.83</v>
      </c>
      <c r="L20">
        <v>1294.47</v>
      </c>
      <c r="M20">
        <v>-70.17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1294.47</v>
      </c>
      <c r="U20">
        <v>-70.17</v>
      </c>
    </row>
    <row r="21" spans="1:21">
      <c r="A21" t="s">
        <v>51</v>
      </c>
      <c r="B21">
        <v>1.1351599999999999</v>
      </c>
      <c r="C21">
        <v>61.61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1.1351599999999999</v>
      </c>
      <c r="K21">
        <v>61.61</v>
      </c>
      <c r="L21">
        <v>1.1351599999999999</v>
      </c>
      <c r="M21">
        <v>-118.39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1.1351599999999999</v>
      </c>
      <c r="U21">
        <v>-118.39</v>
      </c>
    </row>
    <row r="22" spans="1:21">
      <c r="A22" t="s">
        <v>52</v>
      </c>
      <c r="B22">
        <v>3.2849300000000001</v>
      </c>
      <c r="C22">
        <v>-122.63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3.2849300000000001</v>
      </c>
      <c r="K22">
        <v>-122.63</v>
      </c>
      <c r="L22">
        <v>3.2849300000000001</v>
      </c>
      <c r="M22">
        <v>57.37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3.2849300000000001</v>
      </c>
      <c r="U22">
        <v>57.37</v>
      </c>
    </row>
    <row r="23" spans="1:21">
      <c r="A23" t="s">
        <v>84</v>
      </c>
      <c r="B23">
        <v>3194.89</v>
      </c>
      <c r="C23">
        <v>85.38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3194.89</v>
      </c>
      <c r="K23">
        <v>85.38</v>
      </c>
      <c r="L23">
        <v>3194.89</v>
      </c>
      <c r="M23">
        <v>-94.62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3194.89</v>
      </c>
      <c r="U23">
        <v>-94.62</v>
      </c>
    </row>
    <row r="24" spans="1:21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6.3454466357893793</v>
      </c>
      <c r="C29" s="1">
        <f>B11*SIN(C11*PI()/180)</f>
        <v>62.361498372331859</v>
      </c>
      <c r="D29" s="1">
        <f>D11*COS(E11*PI()/180)</f>
        <v>10.351392582473329</v>
      </c>
      <c r="E29" s="1">
        <f>D11*SIN(E11*PI()/180)</f>
        <v>72.28044266614252</v>
      </c>
      <c r="F29" s="1">
        <f>F11*COS(G11*PI()/180)</f>
        <v>262.45731345303602</v>
      </c>
      <c r="G29" s="1">
        <f>F11*SIN(G11*PI()/180)</f>
        <v>2755.9710071434015</v>
      </c>
      <c r="H29" s="1">
        <f>H11*COS(I11*PI()/180)</f>
        <v>-731.80637488524803</v>
      </c>
      <c r="I29" s="1">
        <f>H11*SIN(I11*PI()/180)</f>
        <v>-1863.5191636463821</v>
      </c>
      <c r="J29" s="1">
        <f>J11*COS(K11*PI()/180)</f>
        <v>-452.54444927811011</v>
      </c>
      <c r="K29" s="1">
        <f>J11*SIN(K11*PI()/180)</f>
        <v>1027.026415204386</v>
      </c>
      <c r="L29" s="1">
        <f>L11*COS(M11*PI()/180)</f>
        <v>-6.3454263898023688</v>
      </c>
      <c r="M29" s="1">
        <f>L11*SIN(M11*PI()/180)</f>
        <v>-62.361299399720657</v>
      </c>
      <c r="N29" s="1">
        <f>N11*COS(O11*PI()/180)</f>
        <v>-10.351406758987</v>
      </c>
      <c r="O29" s="1">
        <f>N11*SIN(O11*PI()/180)</f>
        <v>-72.280541656174648</v>
      </c>
      <c r="P29" s="1">
        <f>P11*COS(Q11*PI()/180)</f>
        <v>-262.45731345303511</v>
      </c>
      <c r="Q29" s="1">
        <f>P11*SIN(Q11*PI()/180)</f>
        <v>-2755.9710071434015</v>
      </c>
      <c r="R29" s="1">
        <f>R11*COS(S11*PI()/180)</f>
        <v>731.80637488524826</v>
      </c>
      <c r="S29" s="1">
        <f>R11*SIN(S11*PI()/180)</f>
        <v>1863.5191636463819</v>
      </c>
      <c r="T29" s="1">
        <f>T11*COS(U11*PI()/180)</f>
        <v>452.54444927811022</v>
      </c>
      <c r="U29" s="1">
        <f>T11*SIN(U11*PI()/180)</f>
        <v>-1027.026415204386</v>
      </c>
    </row>
    <row r="30" spans="1:21">
      <c r="A30" t="s">
        <v>42</v>
      </c>
      <c r="B30" s="1">
        <f t="shared" ref="B30:D34" si="0">B12*COS(C12*PI()/180)</f>
        <v>6.3454263898023626</v>
      </c>
      <c r="C30" s="1">
        <f t="shared" ref="C30:E34" si="1">B12*SIN(C12*PI()/180)</f>
        <v>62.361299399720657</v>
      </c>
      <c r="D30" s="1">
        <f t="shared" si="0"/>
        <v>10.351406758987009</v>
      </c>
      <c r="E30" s="1">
        <f t="shared" si="1"/>
        <v>72.280541656174648</v>
      </c>
      <c r="F30" s="1">
        <f t="shared" ref="F30:F34" si="2">F12*COS(G12*PI()/180)</f>
        <v>5.0862280092235963</v>
      </c>
      <c r="G30" s="1">
        <f t="shared" ref="G30:G34" si="3">F12*SIN(G12*PI()/180)</f>
        <v>-428.53781736112649</v>
      </c>
      <c r="H30" s="1">
        <f t="shared" ref="H30:H34" si="4">H12*COS(I12*PI()/180)</f>
        <v>-35.288796902839024</v>
      </c>
      <c r="I30" s="1">
        <f t="shared" ref="I30:I34" si="5">H12*SIN(I12*PI()/180)</f>
        <v>103.18766320714013</v>
      </c>
      <c r="J30" s="1">
        <f t="shared" ref="J30:J34" si="6">J12*COS(K12*PI()/180)</f>
        <v>-13.469323990674017</v>
      </c>
      <c r="K30" s="1">
        <f t="shared" ref="K30:K34" si="7">J12*SIN(K12*PI()/180)</f>
        <v>-190.70693336959263</v>
      </c>
      <c r="L30" s="1">
        <f t="shared" ref="L30:L34" si="8">L12*COS(M12*PI()/180)</f>
        <v>-6.9860809848502567</v>
      </c>
      <c r="M30" s="1">
        <f t="shared" ref="M30:M34" si="9">L12*SIN(M12*PI()/180)</f>
        <v>-55.456197153457197</v>
      </c>
      <c r="N30" s="1">
        <f t="shared" ref="N30:N34" si="10">N12*COS(O12*PI()/180)</f>
        <v>-3.6830170468767118</v>
      </c>
      <c r="O30" s="1">
        <f t="shared" ref="O30:O34" si="11">N12*SIN(O12*PI()/180)</f>
        <v>-76.676096964323989</v>
      </c>
      <c r="P30" s="1">
        <f t="shared" ref="P30:P34" si="12">P12*COS(Q12*PI()/180)</f>
        <v>-11.354673732001629</v>
      </c>
      <c r="Q30" s="1">
        <f t="shared" ref="Q30:Q34" si="13">P12*SIN(Q12*PI()/180)</f>
        <v>427.90937707000506</v>
      </c>
      <c r="R30" s="1">
        <f t="shared" ref="R30:R34" si="14">R12*COS(S12*PI()/180)</f>
        <v>35.587513892109307</v>
      </c>
      <c r="S30" s="1">
        <f t="shared" ref="S30:S34" si="15">R12*SIN(S12*PI()/180)</f>
        <v>-103.17811446221978</v>
      </c>
      <c r="T30" s="1">
        <f t="shared" ref="T30:T34" si="16">T12*COS(U12*PI()/180)</f>
        <v>13.535602271687452</v>
      </c>
      <c r="U30" s="1">
        <f t="shared" ref="U30:U34" si="17">T12*SIN(U12*PI()/180)</f>
        <v>192.60196104957677</v>
      </c>
    </row>
    <row r="31" spans="1:21">
      <c r="A31" t="s">
        <v>43</v>
      </c>
      <c r="B31" s="1">
        <f t="shared" si="0"/>
        <v>1.1064269404581852</v>
      </c>
      <c r="C31" s="1">
        <f t="shared" si="1"/>
        <v>12.471015172207446</v>
      </c>
      <c r="D31" s="1">
        <f t="shared" si="0"/>
        <v>4.0067995480416077</v>
      </c>
      <c r="E31" s="1">
        <f t="shared" si="1"/>
        <v>11.8785251858896</v>
      </c>
      <c r="F31" s="1">
        <f t="shared" si="2"/>
        <v>-0.95282281913531008</v>
      </c>
      <c r="G31" s="1">
        <f t="shared" si="3"/>
        <v>-49.623653276591149</v>
      </c>
      <c r="H31" s="1">
        <f t="shared" si="4"/>
        <v>-3.4365529001850312</v>
      </c>
      <c r="I31" s="1">
        <f t="shared" si="5"/>
        <v>10.372954011477631</v>
      </c>
      <c r="J31" s="1">
        <f t="shared" si="6"/>
        <v>0.72619869151900251</v>
      </c>
      <c r="K31" s="1">
        <f t="shared" si="7"/>
        <v>-14.901515496768646</v>
      </c>
      <c r="L31" s="1">
        <f t="shared" si="8"/>
        <v>-1.1064092659064191</v>
      </c>
      <c r="M31" s="1">
        <f t="shared" si="9"/>
        <v>-12.470815954712684</v>
      </c>
      <c r="N31" s="1">
        <f t="shared" si="10"/>
        <v>-4.0067995480416032</v>
      </c>
      <c r="O31" s="1">
        <f t="shared" si="11"/>
        <v>-11.8785251858896</v>
      </c>
      <c r="P31" s="1">
        <f t="shared" si="12"/>
        <v>0.95282281913531608</v>
      </c>
      <c r="Q31" s="1">
        <f t="shared" si="13"/>
        <v>49.623653276591149</v>
      </c>
      <c r="R31" s="1">
        <f t="shared" si="14"/>
        <v>3.4365529001850321</v>
      </c>
      <c r="S31" s="1">
        <f t="shared" si="15"/>
        <v>-10.37295401147763</v>
      </c>
      <c r="T31" s="1">
        <f t="shared" si="16"/>
        <v>-0.72619869151900063</v>
      </c>
      <c r="U31" s="1">
        <f t="shared" si="17"/>
        <v>14.901515496768646</v>
      </c>
    </row>
    <row r="32" spans="1:21">
      <c r="A32" t="s">
        <v>44</v>
      </c>
      <c r="B32" s="1">
        <f t="shared" si="0"/>
        <v>1.1064092659064206</v>
      </c>
      <c r="C32" s="1">
        <f t="shared" si="1"/>
        <v>12.470815954712684</v>
      </c>
      <c r="D32" s="1">
        <f t="shared" si="0"/>
        <v>4.0067995480416077</v>
      </c>
      <c r="E32" s="1">
        <f t="shared" si="1"/>
        <v>11.8785251858896</v>
      </c>
      <c r="F32" s="1">
        <f t="shared" si="2"/>
        <v>-0.95282281913531008</v>
      </c>
      <c r="G32" s="1">
        <f t="shared" si="3"/>
        <v>-49.623653276591149</v>
      </c>
      <c r="H32" s="1">
        <f t="shared" si="4"/>
        <v>-3.9771009221855338</v>
      </c>
      <c r="I32" s="1">
        <f t="shared" si="5"/>
        <v>9.3740110995641022</v>
      </c>
      <c r="J32" s="1">
        <f t="shared" si="6"/>
        <v>0.18593971994279457</v>
      </c>
      <c r="K32" s="1">
        <f t="shared" si="7"/>
        <v>-15.900112825403083</v>
      </c>
      <c r="L32" s="1">
        <f t="shared" si="8"/>
        <v>-1.6226144123036002</v>
      </c>
      <c r="M32" s="1">
        <f t="shared" si="9"/>
        <v>-6.8641420069360928</v>
      </c>
      <c r="N32" s="1">
        <f t="shared" si="10"/>
        <v>1.4525193949084785</v>
      </c>
      <c r="O32" s="1">
        <f t="shared" si="11"/>
        <v>-15.394727961786616</v>
      </c>
      <c r="P32" s="1">
        <f t="shared" si="12"/>
        <v>-4.3488966313160971</v>
      </c>
      <c r="Q32" s="1">
        <f t="shared" si="13"/>
        <v>48.252819198986991</v>
      </c>
      <c r="R32" s="1">
        <f t="shared" si="14"/>
        <v>4.2649313780874731</v>
      </c>
      <c r="S32" s="1">
        <f t="shared" si="15"/>
        <v>-9.2090429486567658</v>
      </c>
      <c r="T32" s="1">
        <f t="shared" si="16"/>
        <v>-0.25196208228418526</v>
      </c>
      <c r="U32" s="1">
        <f t="shared" si="17"/>
        <v>16.785209010289115</v>
      </c>
    </row>
    <row r="33" spans="1:21">
      <c r="A33" t="s">
        <v>45</v>
      </c>
      <c r="B33" s="1">
        <f t="shared" si="0"/>
        <v>-3.6144419550154083</v>
      </c>
      <c r="C33" s="1">
        <f t="shared" si="1"/>
        <v>-53.709217754905204</v>
      </c>
      <c r="D33" s="1">
        <f t="shared" si="0"/>
        <v>2.4865897800786354</v>
      </c>
      <c r="E33" s="1">
        <f t="shared" si="1"/>
        <v>-75.755301111378387</v>
      </c>
      <c r="F33" s="1">
        <f t="shared" si="2"/>
        <v>-24.528828442699613</v>
      </c>
      <c r="G33" s="1">
        <f t="shared" si="3"/>
        <v>387.7148651718536</v>
      </c>
      <c r="H33" s="1">
        <f t="shared" si="4"/>
        <v>34.334308997273432</v>
      </c>
      <c r="I33" s="1">
        <f t="shared" si="5"/>
        <v>-96.68886203529209</v>
      </c>
      <c r="J33" s="1">
        <f t="shared" si="6"/>
        <v>8.6649279864773696</v>
      </c>
      <c r="K33" s="1">
        <f t="shared" si="7"/>
        <v>161.5598040571638</v>
      </c>
      <c r="L33" s="1">
        <f t="shared" si="8"/>
        <v>3.6144486694775253</v>
      </c>
      <c r="M33" s="1">
        <f t="shared" si="9"/>
        <v>53.709317529230553</v>
      </c>
      <c r="N33" s="1">
        <f t="shared" si="10"/>
        <v>-2.4865864994483662</v>
      </c>
      <c r="O33" s="1">
        <f t="shared" si="11"/>
        <v>75.755201165205563</v>
      </c>
      <c r="P33" s="1">
        <f t="shared" si="12"/>
        <v>24.528828442699748</v>
      </c>
      <c r="Q33" s="1">
        <f t="shared" si="13"/>
        <v>-387.7148651718536</v>
      </c>
      <c r="R33" s="1">
        <f t="shared" si="14"/>
        <v>-34.334308997273418</v>
      </c>
      <c r="S33" s="1">
        <f t="shared" si="15"/>
        <v>96.68886203529209</v>
      </c>
      <c r="T33" s="1">
        <f t="shared" si="16"/>
        <v>-8.6649279864773501</v>
      </c>
      <c r="U33" s="1">
        <f t="shared" si="17"/>
        <v>-161.5598040571638</v>
      </c>
    </row>
    <row r="34" spans="1:21">
      <c r="A34" t="s">
        <v>46</v>
      </c>
      <c r="B34" s="1">
        <f t="shared" si="0"/>
        <v>-3.6144486694775186</v>
      </c>
      <c r="C34" s="1">
        <f t="shared" si="1"/>
        <v>-53.709317529230553</v>
      </c>
      <c r="D34" s="1">
        <f t="shared" si="0"/>
        <v>2.4865864994483924</v>
      </c>
      <c r="E34" s="1">
        <f t="shared" si="1"/>
        <v>-75.755201165205563</v>
      </c>
      <c r="F34" s="1">
        <f t="shared" si="2"/>
        <v>-24.528828442699613</v>
      </c>
      <c r="G34" s="1">
        <f t="shared" si="3"/>
        <v>387.7148651718536</v>
      </c>
      <c r="H34" s="1">
        <f t="shared" si="4"/>
        <v>36.10923993447522</v>
      </c>
      <c r="I34" s="1">
        <f t="shared" si="5"/>
        <v>-93.920769376930167</v>
      </c>
      <c r="J34" s="1">
        <f t="shared" si="6"/>
        <v>10.424941232529374</v>
      </c>
      <c r="K34" s="1">
        <f t="shared" si="7"/>
        <v>164.32665106214</v>
      </c>
      <c r="L34" s="1">
        <f t="shared" si="8"/>
        <v>2.8176494268675856</v>
      </c>
      <c r="M34" s="1">
        <f t="shared" si="9"/>
        <v>62.049458589638583</v>
      </c>
      <c r="N34" s="1">
        <f t="shared" si="10"/>
        <v>5.635786204870743</v>
      </c>
      <c r="O34" s="1">
        <f t="shared" si="11"/>
        <v>70.353428653428026</v>
      </c>
      <c r="P34" s="1">
        <f t="shared" si="12"/>
        <v>16.831720758625476</v>
      </c>
      <c r="Q34" s="1">
        <f t="shared" si="13"/>
        <v>-388.62266962350981</v>
      </c>
      <c r="R34" s="1">
        <f t="shared" si="14"/>
        <v>-35.71713251110836</v>
      </c>
      <c r="S34" s="1">
        <f t="shared" si="15"/>
        <v>93.927235486752878</v>
      </c>
      <c r="T34" s="1">
        <f t="shared" si="16"/>
        <v>-10.409720449276882</v>
      </c>
      <c r="U34" s="1">
        <f t="shared" si="17"/>
        <v>-162.29349601622337</v>
      </c>
    </row>
    <row r="35" spans="1:2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t="s">
        <v>41</v>
      </c>
      <c r="B36" s="1">
        <f>B29+D29+F29</f>
        <v>279.15415267129873</v>
      </c>
      <c r="C36" s="1">
        <f>C29+E29+G29</f>
        <v>2890.6129481818757</v>
      </c>
      <c r="E36" s="4" t="str">
        <f>COMPLEX(B36,C36)</f>
        <v>279.154152671299+2890.61294818188i</v>
      </c>
      <c r="F36" s="4">
        <f>IMABS(E36)</f>
        <v>2904.0609940478816</v>
      </c>
      <c r="G36" s="4">
        <f>IMARGUMENT(E36)*180/PI()</f>
        <v>84.483900518571872</v>
      </c>
      <c r="H36" s="5"/>
      <c r="I36" s="5"/>
      <c r="J36" s="5"/>
      <c r="K36" s="5"/>
      <c r="L36" s="4">
        <f>L29+N29+P29</f>
        <v>-279.15414660182449</v>
      </c>
      <c r="M36" s="4">
        <f>M29+O29+Q29</f>
        <v>-2890.6128481992969</v>
      </c>
      <c r="N36" s="5"/>
      <c r="O36" s="4" t="str">
        <f>COMPLEX(L36,M36)</f>
        <v>-279.154146601824-2890.6128481993i</v>
      </c>
      <c r="P36" s="4">
        <f>IMABS(O36)</f>
        <v>2904.0608939448675</v>
      </c>
      <c r="Q36" s="4">
        <f>IMARGUMENT(O36)*180/PI()</f>
        <v>-95.516099551852747</v>
      </c>
      <c r="R36" s="5"/>
      <c r="S36" s="4">
        <f>Q36-G36</f>
        <v>-180.00000007042462</v>
      </c>
      <c r="T36" s="5"/>
      <c r="U36" s="5"/>
    </row>
    <row r="37" spans="1:21">
      <c r="A37" t="s">
        <v>42</v>
      </c>
      <c r="B37" s="1">
        <f t="shared" ref="B37:C41" si="18">B30+D30+F30</f>
        <v>21.78306115801297</v>
      </c>
      <c r="C37" s="1">
        <f t="shared" si="18"/>
        <v>-293.89597630523122</v>
      </c>
      <c r="E37" s="4" t="str">
        <f t="shared" ref="E37:E41" si="19">COMPLEX(B37,C37)</f>
        <v>21.783061158013-293.895976305231i</v>
      </c>
      <c r="F37" s="4">
        <f t="shared" ref="F37:F41" si="20">IMABS(E37)</f>
        <v>294.70213206188146</v>
      </c>
      <c r="G37" s="4">
        <f t="shared" ref="G37:G41" si="21">IMARGUMENT(E37)*180/PI()</f>
        <v>-85.761086819740285</v>
      </c>
      <c r="H37" s="5"/>
      <c r="I37" s="5"/>
      <c r="J37" s="5"/>
      <c r="K37" s="5"/>
      <c r="L37" s="4">
        <f t="shared" ref="L37:M41" si="22">L30+N30+P30</f>
        <v>-22.023771763728597</v>
      </c>
      <c r="M37" s="4">
        <f t="shared" si="22"/>
        <v>295.77708295222385</v>
      </c>
      <c r="N37" s="5"/>
      <c r="O37" s="4" t="str">
        <f t="shared" ref="O37:O41" si="23">COMPLEX(L37,M37)</f>
        <v>-22.0237717637286+295.777082952224i</v>
      </c>
      <c r="P37" s="4">
        <f t="shared" ref="P37:P41" si="24">IMABS(O37)</f>
        <v>296.59590240329959</v>
      </c>
      <c r="Q37" s="4">
        <f t="shared" ref="Q37:Q41" si="25">IMARGUMENT(O37)*180/PI()</f>
        <v>94.258425921725788</v>
      </c>
      <c r="R37" s="5"/>
      <c r="S37" s="4">
        <f t="shared" ref="S37:S41" si="26">Q37-G37</f>
        <v>180.01951274146609</v>
      </c>
      <c r="T37" s="5"/>
      <c r="U37" s="5"/>
    </row>
    <row r="38" spans="1:21">
      <c r="A38" t="s">
        <v>43</v>
      </c>
      <c r="B38" s="1">
        <f t="shared" si="18"/>
        <v>4.1604036693644826</v>
      </c>
      <c r="C38" s="1">
        <f t="shared" si="18"/>
        <v>-25.274112918494104</v>
      </c>
      <c r="E38" s="4" t="str">
        <f t="shared" si="19"/>
        <v>4.16040366936448-25.2741129184941i</v>
      </c>
      <c r="F38" s="4">
        <f t="shared" si="20"/>
        <v>25.614248817969496</v>
      </c>
      <c r="G38" s="4">
        <f t="shared" si="21"/>
        <v>-80.652298889411156</v>
      </c>
      <c r="H38" s="5"/>
      <c r="I38" s="5"/>
      <c r="J38" s="5"/>
      <c r="K38" s="5"/>
      <c r="L38" s="4">
        <f t="shared" si="22"/>
        <v>-4.1603859948127058</v>
      </c>
      <c r="M38" s="4">
        <f t="shared" si="22"/>
        <v>25.274312135988865</v>
      </c>
      <c r="N38" s="5"/>
      <c r="O38" s="4" t="str">
        <f t="shared" si="23"/>
        <v>-4.16038599481271+25.2743121359889i</v>
      </c>
      <c r="P38" s="4">
        <f t="shared" si="24"/>
        <v>25.614442519274736</v>
      </c>
      <c r="Q38" s="4">
        <f t="shared" si="25"/>
        <v>99.34758972010863</v>
      </c>
      <c r="R38" s="5"/>
      <c r="S38" s="4">
        <f t="shared" si="26"/>
        <v>179.99988860951979</v>
      </c>
      <c r="T38" s="5"/>
      <c r="U38" s="5"/>
    </row>
    <row r="39" spans="1:21">
      <c r="A39" t="s">
        <v>44</v>
      </c>
      <c r="B39" s="1">
        <f t="shared" si="18"/>
        <v>4.1603859948127182</v>
      </c>
      <c r="C39" s="1">
        <f t="shared" si="18"/>
        <v>-25.274312135988865</v>
      </c>
      <c r="E39" s="4" t="str">
        <f t="shared" si="19"/>
        <v>4.16038599481272-25.2743121359889i</v>
      </c>
      <c r="F39" s="4">
        <f t="shared" si="20"/>
        <v>25.614442519274736</v>
      </c>
      <c r="G39" s="4">
        <f t="shared" si="21"/>
        <v>-80.652410279891342</v>
      </c>
      <c r="H39" s="5"/>
      <c r="I39" s="5"/>
      <c r="J39" s="5"/>
      <c r="K39" s="5"/>
      <c r="L39" s="4">
        <f t="shared" si="22"/>
        <v>-4.5189916487112187</v>
      </c>
      <c r="M39" s="4">
        <f t="shared" si="22"/>
        <v>25.993949230264281</v>
      </c>
      <c r="N39" s="5"/>
      <c r="O39" s="4" t="str">
        <f t="shared" si="23"/>
        <v>-4.51899164871122+25.9939492302643i</v>
      </c>
      <c r="P39" s="4">
        <f t="shared" si="24"/>
        <v>26.383833726482578</v>
      </c>
      <c r="Q39" s="4">
        <f t="shared" si="25"/>
        <v>99.862180101517936</v>
      </c>
      <c r="R39" s="5"/>
      <c r="S39" s="4">
        <f t="shared" si="26"/>
        <v>180.51459038140928</v>
      </c>
      <c r="T39" s="5"/>
      <c r="U39" s="5"/>
    </row>
    <row r="40" spans="1:21">
      <c r="A40" t="s">
        <v>45</v>
      </c>
      <c r="B40" s="1">
        <f t="shared" si="18"/>
        <v>-25.656680617636386</v>
      </c>
      <c r="C40" s="1">
        <f t="shared" si="18"/>
        <v>258.25034630557002</v>
      </c>
      <c r="E40" s="4" t="str">
        <f t="shared" si="19"/>
        <v>-25.6566806176364+258.25034630557i</v>
      </c>
      <c r="F40" s="4">
        <f t="shared" si="20"/>
        <v>259.52168816355646</v>
      </c>
      <c r="G40" s="4">
        <f t="shared" si="21"/>
        <v>95.673609315443485</v>
      </c>
      <c r="H40" s="5"/>
      <c r="I40" s="5"/>
      <c r="J40" s="5"/>
      <c r="K40" s="5"/>
      <c r="L40" s="4">
        <f t="shared" si="22"/>
        <v>25.656690612728909</v>
      </c>
      <c r="M40" s="4">
        <f t="shared" si="22"/>
        <v>-258.25034647741745</v>
      </c>
      <c r="N40" s="5"/>
      <c r="O40" s="4" t="str">
        <f t="shared" si="23"/>
        <v>25.6566906127289-258.250346477417i</v>
      </c>
      <c r="P40" s="4">
        <f t="shared" si="24"/>
        <v>259.52168932269075</v>
      </c>
      <c r="Q40" s="4">
        <f t="shared" si="25"/>
        <v>-84.326388492455365</v>
      </c>
      <c r="R40" s="5"/>
      <c r="S40" s="4">
        <f t="shared" si="26"/>
        <v>-179.99999780789886</v>
      </c>
      <c r="T40" s="5"/>
      <c r="U40" s="5"/>
    </row>
    <row r="41" spans="1:21">
      <c r="A41" t="s">
        <v>46</v>
      </c>
      <c r="B41" s="1">
        <f t="shared" si="18"/>
        <v>-25.656690612728738</v>
      </c>
      <c r="C41" s="1">
        <f t="shared" si="18"/>
        <v>258.25034647741745</v>
      </c>
      <c r="E41" s="4" t="str">
        <f t="shared" si="19"/>
        <v>-25.6566906127287+258.250346477417i</v>
      </c>
      <c r="F41" s="4">
        <f t="shared" si="20"/>
        <v>259.52168932269075</v>
      </c>
      <c r="G41" s="4">
        <f t="shared" si="21"/>
        <v>95.673611507544607</v>
      </c>
      <c r="H41" s="5"/>
      <c r="I41" s="5"/>
      <c r="J41" s="5"/>
      <c r="K41" s="5"/>
      <c r="L41" s="4">
        <f t="shared" si="22"/>
        <v>25.285156390363802</v>
      </c>
      <c r="M41" s="4">
        <f t="shared" si="22"/>
        <v>-256.21978238044323</v>
      </c>
      <c r="N41" s="5"/>
      <c r="O41" s="4" t="str">
        <f t="shared" si="23"/>
        <v>25.2851563903638-256.219782380443i</v>
      </c>
      <c r="P41" s="4">
        <f t="shared" si="24"/>
        <v>257.46439757132777</v>
      </c>
      <c r="Q41" s="4">
        <f t="shared" si="25"/>
        <v>-84.363990771137054</v>
      </c>
      <c r="R41" s="5"/>
      <c r="S41" s="4">
        <f t="shared" si="26"/>
        <v>-180.03760227868167</v>
      </c>
      <c r="T41" s="5"/>
      <c r="U41" s="5"/>
    </row>
    <row r="42" spans="1:2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A33" sqref="A33:XFD38"/>
    </sheetView>
  </sheetViews>
  <sheetFormatPr baseColWidth="10" defaultRowHeight="15"/>
  <cols>
    <col min="1" max="1" width="23.42578125" bestFit="1" customWidth="1"/>
    <col min="2" max="2" width="8" bestFit="1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bestFit="1" customWidth="1"/>
    <col min="11" max="11" width="10.7109375" bestFit="1" customWidth="1"/>
    <col min="12" max="12" width="8" bestFit="1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bestFit="1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84.743200000000002</v>
      </c>
      <c r="C2">
        <v>69.92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84.743200000000002</v>
      </c>
      <c r="K2">
        <v>69.92</v>
      </c>
      <c r="L2">
        <v>84.743200000000002</v>
      </c>
      <c r="M2">
        <v>-110.08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84.743200000000002</v>
      </c>
      <c r="U2">
        <v>-110.08</v>
      </c>
    </row>
    <row r="3" spans="1:21">
      <c r="A3" t="s">
        <v>33</v>
      </c>
      <c r="B3">
        <v>122.82</v>
      </c>
      <c r="C3">
        <v>79.88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122.82</v>
      </c>
      <c r="K3">
        <v>79.88</v>
      </c>
      <c r="L3">
        <v>122.82</v>
      </c>
      <c r="M3">
        <v>-100.12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122.82</v>
      </c>
      <c r="U3">
        <v>-100.12</v>
      </c>
    </row>
    <row r="4" spans="1:21">
      <c r="A4" t="s">
        <v>34</v>
      </c>
      <c r="B4">
        <v>728.20399999999995</v>
      </c>
      <c r="C4">
        <v>-99.06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728.20399999999995</v>
      </c>
      <c r="K4">
        <v>-99.06</v>
      </c>
      <c r="L4">
        <v>728.20399999999995</v>
      </c>
      <c r="M4">
        <v>80.94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728.20399999999995</v>
      </c>
      <c r="U4">
        <v>80.94</v>
      </c>
    </row>
    <row r="5" spans="1:21">
      <c r="A5" t="s">
        <v>35</v>
      </c>
      <c r="B5">
        <v>146.94800000000001</v>
      </c>
      <c r="C5">
        <v>-109.15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146.94800000000001</v>
      </c>
      <c r="K5">
        <v>-109.15</v>
      </c>
      <c r="L5">
        <v>146.94800000000001</v>
      </c>
      <c r="M5">
        <v>70.849999999999994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146.94800000000001</v>
      </c>
      <c r="U5">
        <v>70.849999999999994</v>
      </c>
    </row>
    <row r="6" spans="1:21">
      <c r="A6" t="s">
        <v>36</v>
      </c>
      <c r="B6">
        <v>176.13300000000001</v>
      </c>
      <c r="C6">
        <v>-109.55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176.13300000000001</v>
      </c>
      <c r="K6">
        <v>-109.55</v>
      </c>
      <c r="L6">
        <v>176.13300000000001</v>
      </c>
      <c r="M6">
        <v>70.45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176.13300000000001</v>
      </c>
      <c r="U6">
        <v>70.45</v>
      </c>
    </row>
    <row r="7" spans="1:21">
      <c r="A7" t="s">
        <v>37</v>
      </c>
      <c r="B7">
        <v>1246.53</v>
      </c>
      <c r="C7">
        <v>-110.13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1246.53</v>
      </c>
      <c r="K7">
        <v>-110.13</v>
      </c>
      <c r="L7">
        <v>1246.53</v>
      </c>
      <c r="M7">
        <v>69.87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1246.53</v>
      </c>
      <c r="U7">
        <v>69.87</v>
      </c>
    </row>
    <row r="8" spans="1:21">
      <c r="A8" t="s">
        <v>38</v>
      </c>
      <c r="B8">
        <v>43.6599</v>
      </c>
      <c r="C8">
        <v>60.96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43.6599</v>
      </c>
      <c r="K8">
        <v>60.96</v>
      </c>
      <c r="L8">
        <v>43.6599</v>
      </c>
      <c r="M8">
        <v>-119.04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43.6599</v>
      </c>
      <c r="U8">
        <v>-119.04</v>
      </c>
    </row>
    <row r="9" spans="1:21">
      <c r="A9" t="s">
        <v>39</v>
      </c>
      <c r="B9">
        <v>60.655299999999997</v>
      </c>
      <c r="C9">
        <v>73.31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60.655299999999997</v>
      </c>
      <c r="K9">
        <v>73.31</v>
      </c>
      <c r="L9">
        <v>60.655299999999997</v>
      </c>
      <c r="M9">
        <v>-106.69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60.655299999999997</v>
      </c>
      <c r="U9">
        <v>-106.69</v>
      </c>
    </row>
    <row r="10" spans="1:21">
      <c r="A10" t="s">
        <v>40</v>
      </c>
      <c r="B10">
        <v>589.84199999999998</v>
      </c>
      <c r="C10">
        <v>-101.86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589.84199999999998</v>
      </c>
      <c r="K10">
        <v>-101.86</v>
      </c>
      <c r="L10">
        <v>589.84199999999998</v>
      </c>
      <c r="M10">
        <v>78.14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589.84199999999998</v>
      </c>
      <c r="U10">
        <v>78.14</v>
      </c>
    </row>
    <row r="11" spans="1:21">
      <c r="A11" t="s">
        <v>41</v>
      </c>
      <c r="B11">
        <v>70.250600000000006</v>
      </c>
      <c r="C11">
        <v>-110.73</v>
      </c>
      <c r="D11">
        <v>95.412000000000006</v>
      </c>
      <c r="E11">
        <v>-103.88</v>
      </c>
      <c r="F11">
        <v>642.20500000000004</v>
      </c>
      <c r="G11">
        <v>79.84</v>
      </c>
      <c r="H11">
        <v>1587.94</v>
      </c>
      <c r="I11">
        <v>-133.99</v>
      </c>
      <c r="J11">
        <v>1234.1400000000001</v>
      </c>
      <c r="K11">
        <v>-147.19</v>
      </c>
      <c r="L11">
        <v>70.250699999999995</v>
      </c>
      <c r="M11">
        <v>69.27</v>
      </c>
      <c r="N11">
        <v>95.411900000000003</v>
      </c>
      <c r="O11">
        <v>76.12</v>
      </c>
      <c r="P11">
        <v>642.20500000000004</v>
      </c>
      <c r="Q11">
        <v>-100.16</v>
      </c>
      <c r="R11">
        <v>1587.94</v>
      </c>
      <c r="S11">
        <v>46.01</v>
      </c>
      <c r="T11">
        <v>1234.1400000000001</v>
      </c>
      <c r="U11">
        <v>32.81</v>
      </c>
    </row>
    <row r="12" spans="1:21">
      <c r="A12" t="s">
        <v>42</v>
      </c>
      <c r="B12">
        <v>70.250699999999995</v>
      </c>
      <c r="C12">
        <v>-110.73</v>
      </c>
      <c r="D12">
        <v>95.411900000000003</v>
      </c>
      <c r="E12">
        <v>-103.88</v>
      </c>
      <c r="F12">
        <v>642.20500000000004</v>
      </c>
      <c r="G12">
        <v>79.84</v>
      </c>
      <c r="H12">
        <v>174.28299999999999</v>
      </c>
      <c r="I12">
        <v>-83.12</v>
      </c>
      <c r="J12">
        <v>312.95100000000002</v>
      </c>
      <c r="K12">
        <v>73.959999999999994</v>
      </c>
      <c r="L12">
        <v>76.629499999999993</v>
      </c>
      <c r="M12">
        <v>71.59</v>
      </c>
      <c r="N12">
        <v>93.143600000000006</v>
      </c>
      <c r="O12">
        <v>71.569999999999993</v>
      </c>
      <c r="P12">
        <v>643.73599999999999</v>
      </c>
      <c r="Q12">
        <v>-100.65</v>
      </c>
      <c r="R12">
        <v>174.22</v>
      </c>
      <c r="S12">
        <v>96.81</v>
      </c>
      <c r="T12">
        <v>310.72300000000001</v>
      </c>
      <c r="U12">
        <v>-106.07</v>
      </c>
    </row>
    <row r="13" spans="1:21">
      <c r="A13" t="s">
        <v>43</v>
      </c>
      <c r="B13">
        <v>70.332300000000004</v>
      </c>
      <c r="C13">
        <v>70.040000000000006</v>
      </c>
      <c r="D13">
        <v>83.0274</v>
      </c>
      <c r="E13">
        <v>69.2</v>
      </c>
      <c r="F13">
        <v>1884.46</v>
      </c>
      <c r="G13">
        <v>73.099999999999994</v>
      </c>
      <c r="H13">
        <v>392.274</v>
      </c>
      <c r="I13">
        <v>-46.32</v>
      </c>
      <c r="J13">
        <v>1877.99</v>
      </c>
      <c r="K13">
        <v>62.32</v>
      </c>
      <c r="L13">
        <v>70.332099999999997</v>
      </c>
      <c r="M13">
        <v>-109.96</v>
      </c>
      <c r="N13">
        <v>83.0274</v>
      </c>
      <c r="O13">
        <v>-110.8</v>
      </c>
      <c r="P13">
        <v>1884.46</v>
      </c>
      <c r="Q13">
        <v>-106.9</v>
      </c>
      <c r="R13">
        <v>392.274</v>
      </c>
      <c r="S13">
        <v>133.68</v>
      </c>
      <c r="T13">
        <v>1877.99</v>
      </c>
      <c r="U13">
        <v>-117.68</v>
      </c>
    </row>
    <row r="14" spans="1:21">
      <c r="A14" t="s">
        <v>44</v>
      </c>
      <c r="B14">
        <v>70.332099999999997</v>
      </c>
      <c r="C14">
        <v>70.040000000000006</v>
      </c>
      <c r="D14">
        <v>83.0274</v>
      </c>
      <c r="E14">
        <v>69.2</v>
      </c>
      <c r="F14">
        <v>680.00199999999995</v>
      </c>
      <c r="G14">
        <v>-101.43</v>
      </c>
      <c r="H14">
        <v>195.566</v>
      </c>
      <c r="I14">
        <v>96.02</v>
      </c>
      <c r="J14">
        <v>343.70800000000003</v>
      </c>
      <c r="K14">
        <v>-107.21</v>
      </c>
      <c r="L14">
        <v>65.260400000000004</v>
      </c>
      <c r="M14">
        <v>-112.12</v>
      </c>
      <c r="N14">
        <v>84.660300000000007</v>
      </c>
      <c r="O14">
        <v>-106.59</v>
      </c>
      <c r="P14">
        <v>678.87900000000002</v>
      </c>
      <c r="Q14">
        <v>78.95</v>
      </c>
      <c r="R14">
        <v>195.649</v>
      </c>
      <c r="S14">
        <v>-83.94</v>
      </c>
      <c r="T14">
        <v>345.55700000000002</v>
      </c>
      <c r="U14">
        <v>72.819999999999993</v>
      </c>
    </row>
    <row r="15" spans="1:21">
      <c r="A15" t="s">
        <v>45</v>
      </c>
      <c r="B15">
        <v>22.540299999999998</v>
      </c>
      <c r="C15">
        <v>81.37</v>
      </c>
      <c r="D15">
        <v>24.005299999999998</v>
      </c>
      <c r="E15">
        <v>73.67</v>
      </c>
      <c r="F15">
        <v>89.486599999999996</v>
      </c>
      <c r="G15">
        <v>-95.7</v>
      </c>
      <c r="H15">
        <v>17.042300000000001</v>
      </c>
      <c r="I15">
        <v>136.07</v>
      </c>
      <c r="J15">
        <v>33.751199999999997</v>
      </c>
      <c r="K15">
        <v>-109.07</v>
      </c>
      <c r="L15">
        <v>22.540199999999999</v>
      </c>
      <c r="M15">
        <v>-98.63</v>
      </c>
      <c r="N15">
        <v>24.005400000000002</v>
      </c>
      <c r="O15">
        <v>-106.32</v>
      </c>
      <c r="P15">
        <v>89.486500000000007</v>
      </c>
      <c r="Q15">
        <v>84.3</v>
      </c>
      <c r="R15">
        <v>17.042300000000001</v>
      </c>
      <c r="S15">
        <v>-43.93</v>
      </c>
      <c r="T15">
        <v>33.751199999999997</v>
      </c>
      <c r="U15">
        <v>70.930000000000007</v>
      </c>
    </row>
    <row r="16" spans="1:21">
      <c r="A16" t="s">
        <v>46</v>
      </c>
      <c r="B16">
        <v>22.540199999999999</v>
      </c>
      <c r="C16">
        <v>81.37</v>
      </c>
      <c r="D16">
        <v>24.005400000000002</v>
      </c>
      <c r="E16">
        <v>73.680000000000007</v>
      </c>
      <c r="F16">
        <v>89.486500000000007</v>
      </c>
      <c r="G16">
        <v>-95.7</v>
      </c>
      <c r="H16">
        <v>18.021000000000001</v>
      </c>
      <c r="I16">
        <v>106.21</v>
      </c>
      <c r="J16">
        <v>26.6874</v>
      </c>
      <c r="K16">
        <v>-98.16</v>
      </c>
      <c r="L16">
        <v>14.518700000000001</v>
      </c>
      <c r="M16">
        <v>-106.95</v>
      </c>
      <c r="N16">
        <v>28.311199999999999</v>
      </c>
      <c r="O16">
        <v>-87.36</v>
      </c>
      <c r="P16">
        <v>87.005899999999997</v>
      </c>
      <c r="Q16">
        <v>89.13</v>
      </c>
      <c r="R16">
        <v>17.929099999999998</v>
      </c>
      <c r="S16">
        <v>-72.45</v>
      </c>
      <c r="T16">
        <v>27.990400000000001</v>
      </c>
      <c r="U16">
        <v>82.22</v>
      </c>
    </row>
    <row r="17" spans="1:21">
      <c r="A17" t="s">
        <v>47</v>
      </c>
      <c r="B17">
        <v>1216.1099999999999</v>
      </c>
      <c r="C17">
        <v>31.8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1216.1099999999999</v>
      </c>
      <c r="K17">
        <v>31.8</v>
      </c>
      <c r="L17">
        <v>1216.1099999999999</v>
      </c>
      <c r="M17">
        <v>-148.19999999999999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1216.1099999999999</v>
      </c>
      <c r="U17">
        <v>-148.19999999999999</v>
      </c>
    </row>
    <row r="18" spans="1:21">
      <c r="A18" t="s">
        <v>48</v>
      </c>
      <c r="B18">
        <v>406.69799999999998</v>
      </c>
      <c r="C18">
        <v>-151.49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406.69799999999998</v>
      </c>
      <c r="K18">
        <v>-151.49</v>
      </c>
      <c r="L18">
        <v>406.69799999999998</v>
      </c>
      <c r="M18">
        <v>28.51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406.69799999999998</v>
      </c>
      <c r="U18">
        <v>28.51</v>
      </c>
    </row>
    <row r="19" spans="1:21">
      <c r="A19" t="s">
        <v>49</v>
      </c>
      <c r="B19">
        <v>1557.98</v>
      </c>
      <c r="C19">
        <v>-109.5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1557.98</v>
      </c>
      <c r="K19">
        <v>-109.5</v>
      </c>
      <c r="L19">
        <v>1557.98</v>
      </c>
      <c r="M19">
        <v>70.5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1557.98</v>
      </c>
      <c r="U19">
        <v>70.5</v>
      </c>
    </row>
    <row r="20" spans="1:21">
      <c r="A20" t="s">
        <v>50</v>
      </c>
      <c r="B20">
        <v>1563.67</v>
      </c>
      <c r="C20">
        <v>106.39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1563.67</v>
      </c>
      <c r="K20">
        <v>106.39</v>
      </c>
      <c r="L20">
        <v>1563.67</v>
      </c>
      <c r="M20">
        <v>-73.61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1563.67</v>
      </c>
      <c r="U20">
        <v>-73.61</v>
      </c>
    </row>
    <row r="21" spans="1:21">
      <c r="A21" t="s">
        <v>51</v>
      </c>
      <c r="B21">
        <v>559.98</v>
      </c>
      <c r="C21">
        <v>-58.64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559.98</v>
      </c>
      <c r="K21">
        <v>-58.64</v>
      </c>
      <c r="L21">
        <v>559.98</v>
      </c>
      <c r="M21">
        <v>121.36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559.98</v>
      </c>
      <c r="U21">
        <v>121.36</v>
      </c>
    </row>
    <row r="22" spans="1:21">
      <c r="A22" t="s">
        <v>52</v>
      </c>
      <c r="B22">
        <v>9.0823699999999992</v>
      </c>
      <c r="C22">
        <v>-142.88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9.0823699999999992</v>
      </c>
      <c r="K22">
        <v>-142.88</v>
      </c>
      <c r="L22">
        <v>9.0823699999999992</v>
      </c>
      <c r="M22">
        <v>37.119999999999997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9.0823699999999992</v>
      </c>
      <c r="U22">
        <v>37.119999999999997</v>
      </c>
    </row>
    <row r="23" spans="1:21">
      <c r="A23" t="s">
        <v>88</v>
      </c>
      <c r="B23">
        <v>2562.1799999999998</v>
      </c>
      <c r="C23">
        <v>74.55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2562.1799999999998</v>
      </c>
      <c r="K23">
        <v>74.55</v>
      </c>
      <c r="L23">
        <v>2562.1799999999998</v>
      </c>
      <c r="M23">
        <v>-105.45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2562.1799999999998</v>
      </c>
      <c r="U23">
        <v>-105.45</v>
      </c>
    </row>
    <row r="24" spans="1:21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-24.866225012593279</v>
      </c>
      <c r="C29" s="1">
        <f>B11*SIN(C11*PI()/180)</f>
        <v>-65.70249351419686</v>
      </c>
      <c r="D29" s="1">
        <f>D11*COS(E11*PI()/180)</f>
        <v>-22.888306811831644</v>
      </c>
      <c r="E29" s="1">
        <f>D11*SIN(E11*PI()/180)</f>
        <v>-92.625996109555899</v>
      </c>
      <c r="F29" s="1">
        <f>F11*COS(G11*PI()/180)</f>
        <v>113.28342010895919</v>
      </c>
      <c r="G29" s="1">
        <f>F11*SIN(G11*PI()/180)</f>
        <v>632.13458120357336</v>
      </c>
      <c r="H29" s="1">
        <f>H11*COS(I11*PI()/180)</f>
        <v>-1102.8764325342258</v>
      </c>
      <c r="I29" s="1">
        <f>H11*SIN(I11*PI()/180)</f>
        <v>-1142.4609481993593</v>
      </c>
      <c r="J29" s="1">
        <f>J11*COS(K11*PI()/180)</f>
        <v>-1037.2601693386898</v>
      </c>
      <c r="K29" s="1">
        <f>J11*SIN(K11*PI()/180)</f>
        <v>-668.72481687423056</v>
      </c>
      <c r="L29" s="1">
        <f>L11*COS(M11*PI()/180)</f>
        <v>24.866260409052547</v>
      </c>
      <c r="M29" s="1">
        <f>L11*SIN(M11*PI()/180)</f>
        <v>65.702587040079209</v>
      </c>
      <c r="N29" s="1">
        <f>N11*COS(O11*PI()/180)</f>
        <v>22.888282822913265</v>
      </c>
      <c r="O29" s="1">
        <f>N11*SIN(O11*PI()/180)</f>
        <v>92.6258990295281</v>
      </c>
      <c r="P29" s="1">
        <f>P11*COS(Q11*PI()/180)</f>
        <v>-113.28342010895898</v>
      </c>
      <c r="Q29" s="1">
        <f>P11*SIN(Q11*PI()/180)</f>
        <v>-632.13458120357348</v>
      </c>
      <c r="R29" s="1">
        <f>R11*COS(S11*PI()/180)</f>
        <v>1102.8764325342258</v>
      </c>
      <c r="S29" s="1">
        <f>R11*SIN(S11*PI()/180)</f>
        <v>1142.4609481993593</v>
      </c>
      <c r="T29" s="1">
        <f>T11*COS(U11*PI()/180)</f>
        <v>1037.2601693386898</v>
      </c>
      <c r="U29" s="1">
        <f>T11*SIN(U11*PI()/180)</f>
        <v>668.72481687423056</v>
      </c>
    </row>
    <row r="30" spans="1:21">
      <c r="A30" t="s">
        <v>42</v>
      </c>
      <c r="B30" s="1">
        <f t="shared" ref="B30:D34" si="0">B12*COS(C12*PI()/180)</f>
        <v>-24.86626040905254</v>
      </c>
      <c r="C30" s="1">
        <f t="shared" ref="C30:E34" si="1">B12*SIN(C12*PI()/180)</f>
        <v>-65.702587040079209</v>
      </c>
      <c r="D30" s="1">
        <f t="shared" si="0"/>
        <v>-22.888282822913254</v>
      </c>
      <c r="E30" s="1">
        <f t="shared" si="1"/>
        <v>-92.6258990295281</v>
      </c>
      <c r="F30" s="1">
        <f t="shared" ref="F30:F34" si="2">F12*COS(G12*PI()/180)</f>
        <v>113.28342010895919</v>
      </c>
      <c r="G30" s="1">
        <f t="shared" ref="G30:G34" si="3">F12*SIN(G12*PI()/180)</f>
        <v>632.13458120357336</v>
      </c>
      <c r="H30" s="1">
        <f t="shared" ref="H30:H34" si="4">H12*COS(I12*PI()/180)</f>
        <v>20.877411780746751</v>
      </c>
      <c r="I30" s="1">
        <f t="shared" ref="I30:I34" si="5">H12*SIN(I12*PI()/180)</f>
        <v>-173.02802595630897</v>
      </c>
      <c r="J30" s="1">
        <f t="shared" ref="J30:J34" si="6">J12*COS(K12*PI()/180)</f>
        <v>86.470982531895743</v>
      </c>
      <c r="K30" s="1">
        <f t="shared" ref="K30:K34" si="7">J12*SIN(K12*PI()/180)</f>
        <v>300.7675141716083</v>
      </c>
      <c r="L30" s="1">
        <f t="shared" ref="L30:L34" si="8">L12*COS(M12*PI()/180)</f>
        <v>24.200718127883789</v>
      </c>
      <c r="M30" s="1">
        <f t="shared" ref="M30:M34" si="9">L12*SIN(M12*PI()/180)</f>
        <v>72.707671619607751</v>
      </c>
      <c r="N30" s="1">
        <f t="shared" ref="N30:N34" si="10">N12*COS(O12*PI()/180)</f>
        <v>29.446960169886601</v>
      </c>
      <c r="O30" s="1">
        <f t="shared" ref="O30:O34" si="11">N12*SIN(O12*PI()/180)</f>
        <v>88.366321399688886</v>
      </c>
      <c r="P30" s="1">
        <f t="shared" ref="P30:P34" si="12">P12*COS(Q12*PI()/180)</f>
        <v>-118.96824077968523</v>
      </c>
      <c r="Q30" s="1">
        <f t="shared" ref="Q30:Q34" si="13">P12*SIN(Q12*PI()/180)</f>
        <v>-632.64729145218575</v>
      </c>
      <c r="R30" s="1">
        <f t="shared" ref="R30:R34" si="14">R12*COS(S12*PI()/180)</f>
        <v>-20.658532271562997</v>
      </c>
      <c r="S30" s="1">
        <f t="shared" ref="S30:S34" si="15">R12*SIN(S12*PI()/180)</f>
        <v>172.99084786307279</v>
      </c>
      <c r="T30" s="1">
        <f t="shared" ref="T30:T34" si="16">T12*COS(U12*PI()/180)</f>
        <v>-86.011716034583642</v>
      </c>
      <c r="U30" s="1">
        <f t="shared" ref="U30:U34" si="17">T12*SIN(U12*PI()/180)</f>
        <v>-298.58125767332774</v>
      </c>
    </row>
    <row r="31" spans="1:21">
      <c r="A31" t="s">
        <v>43</v>
      </c>
      <c r="B31" s="1">
        <f t="shared" si="0"/>
        <v>24.008917425063103</v>
      </c>
      <c r="C31" s="1">
        <f t="shared" si="1"/>
        <v>66.107520807896748</v>
      </c>
      <c r="D31" s="1">
        <f t="shared" si="0"/>
        <v>29.483607810645367</v>
      </c>
      <c r="E31" s="1">
        <f t="shared" si="1"/>
        <v>77.616145364402456</v>
      </c>
      <c r="F31" s="1">
        <f t="shared" si="2"/>
        <v>547.81665574816316</v>
      </c>
      <c r="G31" s="1">
        <f t="shared" si="3"/>
        <v>1803.0769266131988</v>
      </c>
      <c r="H31" s="1">
        <f t="shared" si="4"/>
        <v>270.91619491457658</v>
      </c>
      <c r="I31" s="1">
        <f t="shared" si="5"/>
        <v>-283.69579906831041</v>
      </c>
      <c r="J31" s="1">
        <f t="shared" si="6"/>
        <v>872.38824741348139</v>
      </c>
      <c r="K31" s="1">
        <f t="shared" si="7"/>
        <v>1663.0649974895252</v>
      </c>
      <c r="L31" s="1">
        <f t="shared" si="8"/>
        <v>-24.008849152256925</v>
      </c>
      <c r="M31" s="1">
        <f t="shared" si="9"/>
        <v>-66.107332821663377</v>
      </c>
      <c r="N31" s="1">
        <f t="shared" si="10"/>
        <v>-29.483607810645339</v>
      </c>
      <c r="O31" s="1">
        <f t="shared" si="11"/>
        <v>-77.616145364402456</v>
      </c>
      <c r="P31" s="1">
        <f t="shared" si="12"/>
        <v>-547.81665574816293</v>
      </c>
      <c r="Q31" s="1">
        <f t="shared" si="13"/>
        <v>-1803.0769266131988</v>
      </c>
      <c r="R31" s="1">
        <f t="shared" si="14"/>
        <v>-270.91619491457652</v>
      </c>
      <c r="S31" s="1">
        <f t="shared" si="15"/>
        <v>283.69579906831046</v>
      </c>
      <c r="T31" s="1">
        <f t="shared" si="16"/>
        <v>-872.38824741348117</v>
      </c>
      <c r="U31" s="1">
        <f t="shared" si="17"/>
        <v>-1663.0649974895255</v>
      </c>
    </row>
    <row r="32" spans="1:21">
      <c r="A32" t="s">
        <v>44</v>
      </c>
      <c r="B32" s="1">
        <f t="shared" si="0"/>
        <v>24.008849152256936</v>
      </c>
      <c r="C32" s="1">
        <f t="shared" si="1"/>
        <v>66.107332821663377</v>
      </c>
      <c r="D32" s="1">
        <f t="shared" si="0"/>
        <v>29.483607810645367</v>
      </c>
      <c r="E32" s="1">
        <f t="shared" si="1"/>
        <v>77.616145364402456</v>
      </c>
      <c r="F32" s="1">
        <f t="shared" si="2"/>
        <v>-134.75639213381737</v>
      </c>
      <c r="G32" s="1">
        <f t="shared" si="3"/>
        <v>-666.51589237097471</v>
      </c>
      <c r="H32" s="1">
        <f t="shared" si="4"/>
        <v>-20.510103647641206</v>
      </c>
      <c r="I32" s="1">
        <f t="shared" si="5"/>
        <v>194.48752146182289</v>
      </c>
      <c r="J32" s="1">
        <f t="shared" si="6"/>
        <v>-101.69452650104769</v>
      </c>
      <c r="K32" s="1">
        <f t="shared" si="7"/>
        <v>-328.31907124583506</v>
      </c>
      <c r="L32" s="1">
        <f t="shared" si="8"/>
        <v>-24.573650892153498</v>
      </c>
      <c r="M32" s="1">
        <f t="shared" si="9"/>
        <v>-60.457054923230956</v>
      </c>
      <c r="N32" s="1">
        <f t="shared" si="10"/>
        <v>-24.172302338947457</v>
      </c>
      <c r="O32" s="1">
        <f t="shared" si="11"/>
        <v>-81.136096749378552</v>
      </c>
      <c r="P32" s="1">
        <f t="shared" si="12"/>
        <v>130.11771958783936</v>
      </c>
      <c r="Q32" s="1">
        <f t="shared" si="13"/>
        <v>666.29278526054929</v>
      </c>
      <c r="R32" s="1">
        <f t="shared" si="14"/>
        <v>20.654638841498745</v>
      </c>
      <c r="S32" s="1">
        <f t="shared" si="15"/>
        <v>-194.55569150073006</v>
      </c>
      <c r="T32" s="1">
        <f t="shared" si="16"/>
        <v>102.06875269796585</v>
      </c>
      <c r="U32" s="1">
        <f t="shared" si="17"/>
        <v>330.13877380835095</v>
      </c>
    </row>
    <row r="33" spans="1:21" s="2" customFormat="1">
      <c r="A33" t="s">
        <v>45</v>
      </c>
      <c r="B33" s="1">
        <f t="shared" si="0"/>
        <v>3.3822404147249308</v>
      </c>
      <c r="C33" s="1">
        <f t="shared" si="1"/>
        <v>22.285097573647761</v>
      </c>
      <c r="D33" s="1">
        <f t="shared" si="0"/>
        <v>6.7495515560914328</v>
      </c>
      <c r="E33" s="1">
        <f t="shared" si="1"/>
        <v>23.036883076528902</v>
      </c>
      <c r="F33" s="1">
        <f t="shared" si="2"/>
        <v>-8.8877867174091438</v>
      </c>
      <c r="G33" s="1">
        <f t="shared" si="3"/>
        <v>-89.044139766892258</v>
      </c>
      <c r="H33" s="1">
        <f t="shared" si="4"/>
        <v>-12.27365907603466</v>
      </c>
      <c r="I33" s="1">
        <f t="shared" si="5"/>
        <v>11.823590071347706</v>
      </c>
      <c r="J33" s="1">
        <f t="shared" si="6"/>
        <v>-11.027296019517932</v>
      </c>
      <c r="K33" s="1">
        <f t="shared" si="7"/>
        <v>-31.898937975078791</v>
      </c>
      <c r="L33" s="1">
        <f t="shared" si="8"/>
        <v>-3.3822254094214728</v>
      </c>
      <c r="M33" s="1">
        <f t="shared" si="9"/>
        <v>-22.28499870585286</v>
      </c>
      <c r="N33" s="1">
        <f t="shared" si="10"/>
        <v>-6.7455588588921769</v>
      </c>
      <c r="O33" s="1">
        <f t="shared" si="11"/>
        <v>-23.038156715354233</v>
      </c>
      <c r="P33" s="1">
        <f t="shared" si="12"/>
        <v>8.8877767854341609</v>
      </c>
      <c r="Q33" s="1">
        <f t="shared" si="13"/>
        <v>89.044040261335283</v>
      </c>
      <c r="R33" s="1">
        <f t="shared" si="14"/>
        <v>12.27365907603466</v>
      </c>
      <c r="S33" s="1">
        <f t="shared" si="15"/>
        <v>-11.823590071347704</v>
      </c>
      <c r="T33" s="1">
        <f t="shared" si="16"/>
        <v>11.027296019517935</v>
      </c>
      <c r="U33" s="1">
        <f t="shared" si="17"/>
        <v>31.898937975078791</v>
      </c>
    </row>
    <row r="34" spans="1:21" s="2" customFormat="1">
      <c r="A34" t="s">
        <v>46</v>
      </c>
      <c r="B34" s="1">
        <f t="shared" si="0"/>
        <v>3.3822254094214759</v>
      </c>
      <c r="C34" s="1">
        <f t="shared" si="1"/>
        <v>22.28499870585286</v>
      </c>
      <c r="D34" s="1">
        <f t="shared" si="0"/>
        <v>6.745558858892176</v>
      </c>
      <c r="E34" s="1">
        <f t="shared" si="1"/>
        <v>23.038156715354233</v>
      </c>
      <c r="F34" s="1">
        <f t="shared" si="2"/>
        <v>-8.8877767854341698</v>
      </c>
      <c r="G34" s="1">
        <f t="shared" si="3"/>
        <v>-89.044040261335283</v>
      </c>
      <c r="H34" s="1">
        <f t="shared" si="4"/>
        <v>-5.0307190165897779</v>
      </c>
      <c r="I34" s="1">
        <f t="shared" si="5"/>
        <v>17.304574747046573</v>
      </c>
      <c r="J34" s="1">
        <f t="shared" si="6"/>
        <v>-3.7879536416362058</v>
      </c>
      <c r="K34" s="1">
        <f t="shared" si="7"/>
        <v>-26.417205112744515</v>
      </c>
      <c r="L34" s="1">
        <f t="shared" si="8"/>
        <v>-4.2327391154839553</v>
      </c>
      <c r="M34" s="1">
        <f t="shared" si="9"/>
        <v>-13.888000909787273</v>
      </c>
      <c r="N34" s="1">
        <f t="shared" si="10"/>
        <v>1.3040249145245772</v>
      </c>
      <c r="O34" s="1">
        <f t="shared" si="11"/>
        <v>-28.281152106346362</v>
      </c>
      <c r="P34" s="1">
        <f t="shared" si="12"/>
        <v>1.3210785314906763</v>
      </c>
      <c r="Q34" s="1">
        <f t="shared" si="13"/>
        <v>86.995869938311628</v>
      </c>
      <c r="R34" s="1">
        <f t="shared" si="14"/>
        <v>5.4063042376408585</v>
      </c>
      <c r="S34" s="1">
        <f t="shared" si="15"/>
        <v>-17.094575200924602</v>
      </c>
      <c r="T34" s="1">
        <f t="shared" si="16"/>
        <v>3.7890528328085402</v>
      </c>
      <c r="U34" s="1">
        <f t="shared" si="17"/>
        <v>27.732752672430223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65.528888284534275</v>
      </c>
      <c r="C36" s="3">
        <f>C29+E29+G29</f>
        <v>473.80609157982059</v>
      </c>
      <c r="E36" s="3" t="str">
        <f>COMPLEX(B36,C36)</f>
        <v>65.5288882845343+473.806091579821i</v>
      </c>
      <c r="F36" s="3">
        <f>IMABS(E36)</f>
        <v>478.31605410852842</v>
      </c>
      <c r="G36" s="3">
        <f>IMARGUMENT(E36)*180/PI()</f>
        <v>82.125763574201514</v>
      </c>
      <c r="L36" s="3">
        <f>L29+N29+P29</f>
        <v>-65.528876876993166</v>
      </c>
      <c r="M36" s="3">
        <f>M29+O29+Q29</f>
        <v>-473.80609513396615</v>
      </c>
      <c r="O36" s="3" t="str">
        <f>COMPLEX(L36,M36)</f>
        <v>-65.5288768769932-473.806095133966i</v>
      </c>
      <c r="P36" s="3">
        <f>IMABS(O36)</f>
        <v>478.31605606633883</v>
      </c>
      <c r="Q36" s="3">
        <f>IMARGUMENT(O36)*180/PI()</f>
        <v>-97.874235013888125</v>
      </c>
      <c r="S36" s="3">
        <f>Q36-G36</f>
        <v>-179.99999858808962</v>
      </c>
    </row>
    <row r="37" spans="1:21" s="2" customFormat="1">
      <c r="A37" s="2" t="s">
        <v>42</v>
      </c>
      <c r="B37" s="3">
        <f t="shared" ref="B37:C41" si="18">B30+D30+F30</f>
        <v>65.528876876993394</v>
      </c>
      <c r="C37" s="3">
        <f t="shared" si="18"/>
        <v>473.80609513396604</v>
      </c>
      <c r="E37" s="3" t="str">
        <f t="shared" ref="E37:E41" si="19">COMPLEX(B37,C37)</f>
        <v>65.5288768769934+473.806095133966i</v>
      </c>
      <c r="F37" s="3">
        <f t="shared" ref="F37:F41" si="20">IMABS(E37)</f>
        <v>478.31605606633883</v>
      </c>
      <c r="G37" s="3">
        <f t="shared" ref="G37:G41" si="21">IMARGUMENT(E37)*180/PI()</f>
        <v>82.125764986111875</v>
      </c>
      <c r="L37" s="3">
        <f t="shared" ref="L37:M41" si="22">L30+N30+P30</f>
        <v>-65.320562481914834</v>
      </c>
      <c r="M37" s="3">
        <f t="shared" si="22"/>
        <v>-471.57329843288915</v>
      </c>
      <c r="O37" s="3" t="str">
        <f t="shared" ref="O37:O41" si="23">COMPLEX(L37,M37)</f>
        <v>-65.3205624819148-471.573298432889i</v>
      </c>
      <c r="P37" s="3">
        <f t="shared" ref="P37:P41" si="24">IMABS(O37)</f>
        <v>476.07578354483468</v>
      </c>
      <c r="Q37" s="3">
        <f t="shared" ref="Q37:Q41" si="25">IMARGUMENT(O37)*180/PI()</f>
        <v>-97.886214778479669</v>
      </c>
      <c r="S37" s="3">
        <f t="shared" ref="S37:S41" si="26">Q37-G37</f>
        <v>-180.01197976459156</v>
      </c>
    </row>
    <row r="38" spans="1:21" s="2" customFormat="1">
      <c r="A38" s="2" t="s">
        <v>43</v>
      </c>
      <c r="B38" s="3">
        <f t="shared" si="18"/>
        <v>601.30918098387167</v>
      </c>
      <c r="C38" s="3">
        <f t="shared" si="18"/>
        <v>1946.8005927854979</v>
      </c>
      <c r="E38" s="3" t="str">
        <f t="shared" si="19"/>
        <v>601.309180983872+1946.8005927855i</v>
      </c>
      <c r="F38" s="3">
        <f t="shared" si="20"/>
        <v>2037.5488409374309</v>
      </c>
      <c r="G38" s="3">
        <f t="shared" si="21"/>
        <v>72.835626790999569</v>
      </c>
      <c r="L38" s="3">
        <f t="shared" si="22"/>
        <v>-601.30911271106515</v>
      </c>
      <c r="M38" s="3">
        <f t="shared" si="22"/>
        <v>-1946.8004047992647</v>
      </c>
      <c r="O38" s="3" t="str">
        <f t="shared" si="23"/>
        <v>-601.309112711065-1946.80040479926i</v>
      </c>
      <c r="P38" s="3">
        <f t="shared" si="24"/>
        <v>2037.5486411754518</v>
      </c>
      <c r="Q38" s="3">
        <f t="shared" si="25"/>
        <v>-107.16437293469855</v>
      </c>
      <c r="S38" s="3">
        <f t="shared" si="26"/>
        <v>-179.9999997256981</v>
      </c>
    </row>
    <row r="39" spans="1:21">
      <c r="A39" s="2" t="s">
        <v>44</v>
      </c>
      <c r="B39" s="3">
        <f t="shared" si="18"/>
        <v>-81.263935170915062</v>
      </c>
      <c r="C39" s="3">
        <f t="shared" si="18"/>
        <v>-522.79241418490892</v>
      </c>
      <c r="D39" s="2"/>
      <c r="E39" s="3" t="str">
        <f t="shared" si="19"/>
        <v>-81.2639351709151-522.792414184909i</v>
      </c>
      <c r="F39" s="3">
        <f t="shared" si="20"/>
        <v>529.07063374255449</v>
      </c>
      <c r="G39" s="3">
        <f t="shared" si="21"/>
        <v>-98.835465842287306</v>
      </c>
      <c r="H39" s="2"/>
      <c r="I39" s="2"/>
      <c r="J39" s="2"/>
      <c r="K39" s="2"/>
      <c r="L39" s="3">
        <f t="shared" si="22"/>
        <v>81.371766356738405</v>
      </c>
      <c r="M39" s="3">
        <f t="shared" si="22"/>
        <v>524.69963358793984</v>
      </c>
      <c r="N39" s="2"/>
      <c r="O39" s="3" t="str">
        <f t="shared" si="23"/>
        <v>81.3717663567384+524.69963358794i</v>
      </c>
      <c r="P39" s="3">
        <f t="shared" si="24"/>
        <v>530.97181643410613</v>
      </c>
      <c r="Q39" s="3">
        <f t="shared" si="25"/>
        <v>81.184647291227108</v>
      </c>
      <c r="R39" s="2"/>
      <c r="S39" s="3">
        <f t="shared" si="26"/>
        <v>180.02011313351443</v>
      </c>
      <c r="T39" s="2"/>
      <c r="U39" s="2"/>
    </row>
    <row r="40" spans="1:21">
      <c r="A40" s="2" t="s">
        <v>45</v>
      </c>
      <c r="B40" s="3">
        <f t="shared" si="18"/>
        <v>1.2440052534072201</v>
      </c>
      <c r="C40" s="3">
        <f t="shared" si="18"/>
        <v>-43.722159116715595</v>
      </c>
      <c r="D40" s="2"/>
      <c r="E40" s="3" t="str">
        <f t="shared" si="19"/>
        <v>1.24400525340722-43.7221591167156i</v>
      </c>
      <c r="F40" s="3">
        <f t="shared" si="20"/>
        <v>43.7398530735747</v>
      </c>
      <c r="G40" s="3">
        <f t="shared" si="21"/>
        <v>-88.37023084630134</v>
      </c>
      <c r="H40" s="2"/>
      <c r="I40" s="2"/>
      <c r="J40" s="2"/>
      <c r="K40" s="2"/>
      <c r="L40" s="3">
        <f t="shared" si="22"/>
        <v>-1.2400074828794896</v>
      </c>
      <c r="M40" s="3">
        <f t="shared" si="22"/>
        <v>43.720884840128193</v>
      </c>
      <c r="N40" s="2"/>
      <c r="O40" s="3" t="str">
        <f t="shared" si="23"/>
        <v>-1.24000748287949+43.7208848401282i</v>
      </c>
      <c r="P40" s="3">
        <f t="shared" si="24"/>
        <v>43.738465791124284</v>
      </c>
      <c r="Q40" s="3">
        <f t="shared" si="25"/>
        <v>91.624581815296096</v>
      </c>
      <c r="R40" s="2"/>
      <c r="S40" s="3">
        <f t="shared" si="26"/>
        <v>179.99481266159745</v>
      </c>
      <c r="T40" s="2"/>
      <c r="U40" s="2"/>
    </row>
    <row r="41" spans="1:21">
      <c r="A41" s="2" t="s">
        <v>46</v>
      </c>
      <c r="B41" s="3">
        <f t="shared" si="18"/>
        <v>1.2400074828794825</v>
      </c>
      <c r="C41" s="3">
        <f t="shared" si="18"/>
        <v>-43.720884840128193</v>
      </c>
      <c r="D41" s="2"/>
      <c r="E41" s="3" t="str">
        <f t="shared" si="19"/>
        <v>1.24000748287948-43.7208848401282i</v>
      </c>
      <c r="F41" s="3">
        <f t="shared" si="20"/>
        <v>43.738465791124284</v>
      </c>
      <c r="G41" s="3">
        <f t="shared" si="21"/>
        <v>-88.375418184703918</v>
      </c>
      <c r="H41" s="2"/>
      <c r="I41" s="2"/>
      <c r="J41" s="2"/>
      <c r="K41" s="2"/>
      <c r="L41" s="3">
        <f t="shared" si="22"/>
        <v>-1.607635669468702</v>
      </c>
      <c r="M41" s="3">
        <f t="shared" si="22"/>
        <v>44.826716922177994</v>
      </c>
      <c r="N41" s="2"/>
      <c r="O41" s="3" t="str">
        <f t="shared" si="23"/>
        <v>-1.6076356694687+44.826716922178i</v>
      </c>
      <c r="P41" s="3">
        <f t="shared" si="24"/>
        <v>44.855535248916915</v>
      </c>
      <c r="Q41" s="3">
        <f t="shared" si="25"/>
        <v>92.053937591813337</v>
      </c>
      <c r="R41" s="2"/>
      <c r="S41" s="3">
        <f t="shared" si="26"/>
        <v>180.42935577651724</v>
      </c>
      <c r="T41" s="2"/>
      <c r="U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A33" sqref="A33:XFD38"/>
    </sheetView>
  </sheetViews>
  <sheetFormatPr baseColWidth="10" defaultRowHeight="15"/>
  <cols>
    <col min="1" max="1" width="23.42578125" bestFit="1" customWidth="1"/>
    <col min="2" max="2" width="8" bestFit="1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bestFit="1" customWidth="1"/>
    <col min="11" max="11" width="10.7109375" bestFit="1" customWidth="1"/>
    <col min="12" max="12" width="8" bestFit="1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bestFit="1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94.612799999999993</v>
      </c>
      <c r="C2">
        <v>75.66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94.612799999999993</v>
      </c>
      <c r="K2">
        <v>75.66</v>
      </c>
      <c r="L2">
        <v>94.612799999999993</v>
      </c>
      <c r="M2">
        <v>-104.34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94.612799999999993</v>
      </c>
      <c r="U2">
        <v>-104.34</v>
      </c>
    </row>
    <row r="3" spans="1:21">
      <c r="A3" t="s">
        <v>33</v>
      </c>
      <c r="B3">
        <v>138.517</v>
      </c>
      <c r="C3">
        <v>84.32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138.517</v>
      </c>
      <c r="K3">
        <v>84.32</v>
      </c>
      <c r="L3">
        <v>138.517</v>
      </c>
      <c r="M3">
        <v>-95.68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138.517</v>
      </c>
      <c r="U3">
        <v>-95.68</v>
      </c>
    </row>
    <row r="4" spans="1:21">
      <c r="A4" t="s">
        <v>34</v>
      </c>
      <c r="B4">
        <v>671.22400000000005</v>
      </c>
      <c r="C4">
        <v>-94.69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671.22400000000005</v>
      </c>
      <c r="K4">
        <v>-94.69</v>
      </c>
      <c r="L4">
        <v>671.22400000000005</v>
      </c>
      <c r="M4">
        <v>85.31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671.22400000000005</v>
      </c>
      <c r="U4">
        <v>85.31</v>
      </c>
    </row>
    <row r="5" spans="1:21">
      <c r="A5" t="s">
        <v>35</v>
      </c>
      <c r="B5">
        <v>34.825800000000001</v>
      </c>
      <c r="C5">
        <v>63.92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34.825800000000001</v>
      </c>
      <c r="K5">
        <v>63.92</v>
      </c>
      <c r="L5">
        <v>34.825800000000001</v>
      </c>
      <c r="M5">
        <v>-116.08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34.825800000000001</v>
      </c>
      <c r="U5">
        <v>-116.08</v>
      </c>
    </row>
    <row r="6" spans="1:21">
      <c r="A6" t="s">
        <v>36</v>
      </c>
      <c r="B6">
        <v>48.625700000000002</v>
      </c>
      <c r="C6">
        <v>75.47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48.625700000000002</v>
      </c>
      <c r="K6">
        <v>75.47</v>
      </c>
      <c r="L6">
        <v>48.625700000000002</v>
      </c>
      <c r="M6">
        <v>-104.53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48.625700000000002</v>
      </c>
      <c r="U6">
        <v>-104.53</v>
      </c>
    </row>
    <row r="7" spans="1:21">
      <c r="A7" t="s">
        <v>37</v>
      </c>
      <c r="B7">
        <v>470.97800000000001</v>
      </c>
      <c r="C7">
        <v>-99.41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470.97800000000001</v>
      </c>
      <c r="K7">
        <v>-99.41</v>
      </c>
      <c r="L7">
        <v>470.97800000000001</v>
      </c>
      <c r="M7">
        <v>80.59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470.97800000000001</v>
      </c>
      <c r="U7">
        <v>80.59</v>
      </c>
    </row>
    <row r="8" spans="1:21">
      <c r="A8" t="s">
        <v>38</v>
      </c>
      <c r="B8">
        <v>148.494</v>
      </c>
      <c r="C8">
        <v>-104.29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148.494</v>
      </c>
      <c r="K8">
        <v>-104.29</v>
      </c>
      <c r="L8">
        <v>148.494</v>
      </c>
      <c r="M8">
        <v>75.709999999999994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148.494</v>
      </c>
      <c r="U8">
        <v>75.709999999999994</v>
      </c>
    </row>
    <row r="9" spans="1:21">
      <c r="A9" t="s">
        <v>39</v>
      </c>
      <c r="B9">
        <v>177.75899999999999</v>
      </c>
      <c r="C9">
        <v>-104.95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177.75899999999999</v>
      </c>
      <c r="K9">
        <v>-104.95</v>
      </c>
      <c r="L9">
        <v>177.75899999999999</v>
      </c>
      <c r="M9">
        <v>75.05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177.75899999999999</v>
      </c>
      <c r="U9">
        <v>75.05</v>
      </c>
    </row>
    <row r="10" spans="1:21">
      <c r="A10" t="s">
        <v>40</v>
      </c>
      <c r="B10">
        <v>1588.74</v>
      </c>
      <c r="C10">
        <v>-106.95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1588.74</v>
      </c>
      <c r="K10">
        <v>-106.95</v>
      </c>
      <c r="L10">
        <v>1588.74</v>
      </c>
      <c r="M10">
        <v>73.05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1588.74</v>
      </c>
      <c r="U10">
        <v>73.05</v>
      </c>
    </row>
    <row r="11" spans="1:21">
      <c r="A11" t="s">
        <v>41</v>
      </c>
      <c r="B11">
        <v>26.3125</v>
      </c>
      <c r="C11">
        <v>-105.52</v>
      </c>
      <c r="D11">
        <v>43.3553</v>
      </c>
      <c r="E11">
        <v>-93.73</v>
      </c>
      <c r="F11">
        <v>144.50800000000001</v>
      </c>
      <c r="G11">
        <v>87.55</v>
      </c>
      <c r="H11">
        <v>29.9132</v>
      </c>
      <c r="I11">
        <v>-75.36</v>
      </c>
      <c r="J11">
        <v>46.976799999999997</v>
      </c>
      <c r="K11">
        <v>85.27</v>
      </c>
      <c r="L11">
        <v>26.3127</v>
      </c>
      <c r="M11">
        <v>74.48</v>
      </c>
      <c r="N11">
        <v>43.3553</v>
      </c>
      <c r="O11">
        <v>86.27</v>
      </c>
      <c r="P11">
        <v>144.50800000000001</v>
      </c>
      <c r="Q11">
        <v>-92.45</v>
      </c>
      <c r="R11">
        <v>29.9132</v>
      </c>
      <c r="S11">
        <v>104.64</v>
      </c>
      <c r="T11">
        <v>46.976799999999997</v>
      </c>
      <c r="U11">
        <v>-94.73</v>
      </c>
    </row>
    <row r="12" spans="1:21">
      <c r="A12" t="s">
        <v>42</v>
      </c>
      <c r="B12">
        <v>26.3127</v>
      </c>
      <c r="C12">
        <v>-105.52</v>
      </c>
      <c r="D12">
        <v>43.3553</v>
      </c>
      <c r="E12">
        <v>-93.73</v>
      </c>
      <c r="F12">
        <v>144.50800000000001</v>
      </c>
      <c r="G12">
        <v>87.55</v>
      </c>
      <c r="H12">
        <v>29.0639</v>
      </c>
      <c r="I12">
        <v>-72.59</v>
      </c>
      <c r="J12">
        <v>48.286900000000003</v>
      </c>
      <c r="K12">
        <v>84.04</v>
      </c>
      <c r="L12">
        <v>32.909199999999998</v>
      </c>
      <c r="M12">
        <v>78.83</v>
      </c>
      <c r="N12">
        <v>40.109200000000001</v>
      </c>
      <c r="O12">
        <v>76.38</v>
      </c>
      <c r="P12">
        <v>146.54300000000001</v>
      </c>
      <c r="Q12">
        <v>-94.87</v>
      </c>
      <c r="R12">
        <v>29.1524</v>
      </c>
      <c r="S12">
        <v>106.69</v>
      </c>
      <c r="T12">
        <v>47.0884</v>
      </c>
      <c r="U12">
        <v>-96.1</v>
      </c>
    </row>
    <row r="13" spans="1:21">
      <c r="A13" t="s">
        <v>43</v>
      </c>
      <c r="B13">
        <v>67.162999999999997</v>
      </c>
      <c r="C13">
        <v>-108.83</v>
      </c>
      <c r="D13">
        <v>88.732100000000003</v>
      </c>
      <c r="E13">
        <v>-104.12</v>
      </c>
      <c r="F13">
        <v>617.17100000000005</v>
      </c>
      <c r="G13">
        <v>81.67</v>
      </c>
      <c r="H13">
        <v>170.79900000000001</v>
      </c>
      <c r="I13">
        <v>-80.540000000000006</v>
      </c>
      <c r="J13">
        <v>301.82499999999999</v>
      </c>
      <c r="K13">
        <v>75.77</v>
      </c>
      <c r="L13">
        <v>67.1631</v>
      </c>
      <c r="M13">
        <v>71.17</v>
      </c>
      <c r="N13">
        <v>88.731999999999999</v>
      </c>
      <c r="O13">
        <v>75.88</v>
      </c>
      <c r="P13">
        <v>617.17100000000005</v>
      </c>
      <c r="Q13">
        <v>-98.33</v>
      </c>
      <c r="R13">
        <v>170.79900000000001</v>
      </c>
      <c r="S13">
        <v>99.46</v>
      </c>
      <c r="T13">
        <v>301.82499999999999</v>
      </c>
      <c r="U13">
        <v>-104.23</v>
      </c>
    </row>
    <row r="14" spans="1:21">
      <c r="A14" t="s">
        <v>44</v>
      </c>
      <c r="B14">
        <v>67.1631</v>
      </c>
      <c r="C14">
        <v>-108.83</v>
      </c>
      <c r="D14">
        <v>88.731999999999999</v>
      </c>
      <c r="E14">
        <v>-104.12</v>
      </c>
      <c r="F14">
        <v>617.17100000000005</v>
      </c>
      <c r="G14">
        <v>81.67</v>
      </c>
      <c r="H14">
        <v>171.626</v>
      </c>
      <c r="I14">
        <v>-80.84</v>
      </c>
      <c r="J14">
        <v>300.69900000000001</v>
      </c>
      <c r="K14">
        <v>75.87</v>
      </c>
      <c r="L14">
        <v>72.333100000000002</v>
      </c>
      <c r="M14">
        <v>73.03</v>
      </c>
      <c r="N14">
        <v>86.778000000000006</v>
      </c>
      <c r="O14">
        <v>71.900000000000006</v>
      </c>
      <c r="P14">
        <v>618.08299999999997</v>
      </c>
      <c r="Q14">
        <v>-98.76</v>
      </c>
      <c r="R14">
        <v>171.53800000000001</v>
      </c>
      <c r="S14">
        <v>99.1</v>
      </c>
      <c r="T14">
        <v>298.91800000000001</v>
      </c>
      <c r="U14">
        <v>-104.17</v>
      </c>
    </row>
    <row r="15" spans="1:21">
      <c r="A15" t="s">
        <v>45</v>
      </c>
      <c r="B15">
        <v>76.315399999999997</v>
      </c>
      <c r="C15">
        <v>78.25</v>
      </c>
      <c r="D15">
        <v>91.237099999999998</v>
      </c>
      <c r="E15">
        <v>78.040000000000006</v>
      </c>
      <c r="F15">
        <v>2202.2800000000002</v>
      </c>
      <c r="G15">
        <v>75.34</v>
      </c>
      <c r="H15">
        <v>1684.64</v>
      </c>
      <c r="I15">
        <v>-119.92</v>
      </c>
      <c r="J15">
        <v>870.75300000000004</v>
      </c>
      <c r="K15">
        <v>106.59</v>
      </c>
      <c r="L15">
        <v>76.315299999999993</v>
      </c>
      <c r="M15">
        <v>-101.75</v>
      </c>
      <c r="N15">
        <v>91.237200000000001</v>
      </c>
      <c r="O15">
        <v>-101.96</v>
      </c>
      <c r="P15">
        <v>2202.2800000000002</v>
      </c>
      <c r="Q15">
        <v>-104.66</v>
      </c>
      <c r="R15">
        <v>1684.64</v>
      </c>
      <c r="S15">
        <v>60.08</v>
      </c>
      <c r="T15">
        <v>870.75300000000004</v>
      </c>
      <c r="U15">
        <v>-73.41</v>
      </c>
    </row>
    <row r="16" spans="1:21">
      <c r="A16" t="s">
        <v>46</v>
      </c>
      <c r="B16">
        <v>76.315299999999993</v>
      </c>
      <c r="C16">
        <v>78.25</v>
      </c>
      <c r="D16">
        <v>91.237200000000001</v>
      </c>
      <c r="E16">
        <v>78.040000000000006</v>
      </c>
      <c r="F16">
        <v>528.303</v>
      </c>
      <c r="G16">
        <v>-96.06</v>
      </c>
      <c r="H16">
        <v>140.55199999999999</v>
      </c>
      <c r="I16">
        <v>101.83</v>
      </c>
      <c r="J16">
        <v>229.364</v>
      </c>
      <c r="K16">
        <v>-102.64</v>
      </c>
      <c r="L16">
        <v>68.308000000000007</v>
      </c>
      <c r="M16">
        <v>-103.88</v>
      </c>
      <c r="N16">
        <v>95.198300000000003</v>
      </c>
      <c r="O16">
        <v>-96.57</v>
      </c>
      <c r="P16">
        <v>526.85599999999999</v>
      </c>
      <c r="Q16">
        <v>84.7</v>
      </c>
      <c r="R16">
        <v>140.666</v>
      </c>
      <c r="S16">
        <v>-78.06</v>
      </c>
      <c r="T16">
        <v>231.667</v>
      </c>
      <c r="U16">
        <v>77.41</v>
      </c>
    </row>
    <row r="17" spans="1:21">
      <c r="A17" t="s">
        <v>47</v>
      </c>
      <c r="B17">
        <v>278.27600000000001</v>
      </c>
      <c r="C17">
        <v>-101.27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278.27600000000001</v>
      </c>
      <c r="K17">
        <v>-101.27</v>
      </c>
      <c r="L17">
        <v>278.27600000000001</v>
      </c>
      <c r="M17">
        <v>78.73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278.27600000000001</v>
      </c>
      <c r="U17">
        <v>78.73</v>
      </c>
    </row>
    <row r="18" spans="1:21">
      <c r="A18" t="s">
        <v>48</v>
      </c>
      <c r="B18">
        <v>219.041</v>
      </c>
      <c r="C18">
        <v>87.96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219.041</v>
      </c>
      <c r="K18">
        <v>87.96</v>
      </c>
      <c r="L18">
        <v>219.041</v>
      </c>
      <c r="M18">
        <v>-92.04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219.041</v>
      </c>
      <c r="U18">
        <v>-92.04</v>
      </c>
    </row>
    <row r="19" spans="1:21">
      <c r="A19" t="s">
        <v>49</v>
      </c>
      <c r="B19">
        <v>1038.58</v>
      </c>
      <c r="C19">
        <v>-76.37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1038.58</v>
      </c>
      <c r="K19">
        <v>-76.37</v>
      </c>
      <c r="L19">
        <v>1038.58</v>
      </c>
      <c r="M19">
        <v>103.63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1038.58</v>
      </c>
      <c r="U19">
        <v>103.63</v>
      </c>
    </row>
    <row r="20" spans="1:21">
      <c r="A20" t="s">
        <v>50</v>
      </c>
      <c r="B20">
        <v>1.6592199999999999</v>
      </c>
      <c r="C20">
        <v>-133.19999999999999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1.6592199999999999</v>
      </c>
      <c r="K20">
        <v>-133.19999999999999</v>
      </c>
      <c r="L20">
        <v>1.6592199999999999</v>
      </c>
      <c r="M20">
        <v>46.8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1.6592199999999999</v>
      </c>
      <c r="U20">
        <v>46.8</v>
      </c>
    </row>
    <row r="21" spans="1:21">
      <c r="A21" t="s">
        <v>51</v>
      </c>
      <c r="B21">
        <v>1.23678</v>
      </c>
      <c r="C21">
        <v>51.31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1.23678</v>
      </c>
      <c r="K21">
        <v>51.31</v>
      </c>
      <c r="L21">
        <v>1.23678</v>
      </c>
      <c r="M21">
        <v>-128.69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1.23678</v>
      </c>
      <c r="U21">
        <v>-128.69</v>
      </c>
    </row>
    <row r="22" spans="1:21">
      <c r="A22" t="s">
        <v>52</v>
      </c>
      <c r="B22">
        <v>1076.76</v>
      </c>
      <c r="C22">
        <v>100.62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1076.76</v>
      </c>
      <c r="K22">
        <v>100.62</v>
      </c>
      <c r="L22">
        <v>1076.76</v>
      </c>
      <c r="M22">
        <v>-79.38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1076.76</v>
      </c>
      <c r="U22">
        <v>-79.38</v>
      </c>
    </row>
    <row r="23" spans="1:21">
      <c r="A23" t="s">
        <v>89</v>
      </c>
      <c r="B23">
        <v>2725.79</v>
      </c>
      <c r="C23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2725.79</v>
      </c>
      <c r="K23">
        <v>77</v>
      </c>
      <c r="L23">
        <v>2725.79</v>
      </c>
      <c r="M23">
        <v>-103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2725.79</v>
      </c>
      <c r="U23">
        <v>-103</v>
      </c>
    </row>
    <row r="24" spans="1:21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-7.0405600903333783</v>
      </c>
      <c r="C29" s="1">
        <f>B11*SIN(C11*PI()/180)</f>
        <v>-25.353070225603936</v>
      </c>
      <c r="D29" s="1">
        <f>D11*COS(E11*PI()/180)</f>
        <v>-2.8204706643460962</v>
      </c>
      <c r="E29" s="1">
        <f>D11*SIN(E11*PI()/180)</f>
        <v>-43.263460140418296</v>
      </c>
      <c r="F29" s="1">
        <f>F11*COS(G11*PI()/180)</f>
        <v>6.1773610514092008</v>
      </c>
      <c r="G29" s="1">
        <f>F11*SIN(G11*PI()/180)</f>
        <v>144.375906142405</v>
      </c>
      <c r="H29" s="1">
        <f>H11*COS(I11*PI()/180)</f>
        <v>7.5604083002496969</v>
      </c>
      <c r="I29" s="1">
        <f>H11*SIN(I11*PI()/180)</f>
        <v>-28.942006851175947</v>
      </c>
      <c r="J29" s="1">
        <f>J11*COS(K11*PI()/180)</f>
        <v>3.8737226882323879</v>
      </c>
      <c r="K29" s="1">
        <f>J11*SIN(K11*PI()/180)</f>
        <v>46.816813334257098</v>
      </c>
      <c r="L29" s="1">
        <f>L11*COS(M11*PI()/180)</f>
        <v>7.0406136052794359</v>
      </c>
      <c r="M29" s="1">
        <f>L11*SIN(M11*PI()/180)</f>
        <v>25.353262933026077</v>
      </c>
      <c r="N29" s="1">
        <f>N11*COS(O11*PI()/180)</f>
        <v>2.8204706643460917</v>
      </c>
      <c r="O29" s="1">
        <f>N11*SIN(O11*PI()/180)</f>
        <v>43.263460140418296</v>
      </c>
      <c r="P29" s="1">
        <f>P11*COS(Q11*PI()/180)</f>
        <v>-6.1773610514091501</v>
      </c>
      <c r="Q29" s="1">
        <f>P11*SIN(Q11*PI()/180)</f>
        <v>-144.375906142405</v>
      </c>
      <c r="R29" s="1">
        <f>R11*COS(S11*PI()/180)</f>
        <v>-7.5604083002496942</v>
      </c>
      <c r="S29" s="1">
        <f>R11*SIN(S11*PI()/180)</f>
        <v>28.942006851175947</v>
      </c>
      <c r="T29" s="1">
        <f>T11*COS(U11*PI()/180)</f>
        <v>-3.8737226882323821</v>
      </c>
      <c r="U29" s="1">
        <f>T11*SIN(U11*PI()/180)</f>
        <v>-46.816813334257098</v>
      </c>
    </row>
    <row r="30" spans="1:21">
      <c r="A30" t="s">
        <v>42</v>
      </c>
      <c r="B30" s="1">
        <f t="shared" ref="B30:D34" si="0">B12*COS(C12*PI()/180)</f>
        <v>-7.0406136052794333</v>
      </c>
      <c r="C30" s="1">
        <f t="shared" ref="C30:E34" si="1">B12*SIN(C12*PI()/180)</f>
        <v>-25.35326293302608</v>
      </c>
      <c r="D30" s="1">
        <f t="shared" si="0"/>
        <v>-2.8204706643460962</v>
      </c>
      <c r="E30" s="1">
        <f t="shared" si="1"/>
        <v>-43.263460140418296</v>
      </c>
      <c r="F30" s="1">
        <f t="shared" ref="F30:F34" si="2">F12*COS(G12*PI()/180)</f>
        <v>6.1773610514092008</v>
      </c>
      <c r="G30" s="1">
        <f t="shared" ref="G30:G34" si="3">F12*SIN(G12*PI()/180)</f>
        <v>144.375906142405</v>
      </c>
      <c r="H30" s="1">
        <f t="shared" ref="H30:H34" si="4">H12*COS(I12*PI()/180)</f>
        <v>8.6961320362837995</v>
      </c>
      <c r="I30" s="1">
        <f t="shared" ref="I30:I34" si="5">H12*SIN(I12*PI()/180)</f>
        <v>-27.732428144998746</v>
      </c>
      <c r="J30" s="1">
        <f t="shared" ref="J30:J34" si="6">J12*COS(K12*PI()/180)</f>
        <v>5.0138282803286822</v>
      </c>
      <c r="K30" s="1">
        <f t="shared" ref="K30:K34" si="7">J12*SIN(K12*PI()/180)</f>
        <v>48.025891325256808</v>
      </c>
      <c r="L30" s="1">
        <f t="shared" ref="L30:L34" si="8">L12*COS(M12*PI()/180)</f>
        <v>6.375193184747487</v>
      </c>
      <c r="M30" s="1">
        <f t="shared" ref="M30:M34" si="9">L12*SIN(M12*PI()/180)</f>
        <v>32.285791867277304</v>
      </c>
      <c r="N30" s="1">
        <f t="shared" ref="N30:N34" si="10">N12*COS(O12*PI()/180)</f>
        <v>9.4449696529160274</v>
      </c>
      <c r="O30" s="1">
        <f t="shared" ref="O30:O34" si="11">N12*SIN(O12*PI()/180)</f>
        <v>38.981283622983675</v>
      </c>
      <c r="P30" s="1">
        <f t="shared" ref="P30:P34" si="12">P12*COS(Q12*PI()/180)</f>
        <v>-12.440801144058204</v>
      </c>
      <c r="Q30" s="1">
        <f t="shared" ref="Q30:Q34" si="13">P12*SIN(Q12*PI()/180)</f>
        <v>-146.01396274293086</v>
      </c>
      <c r="R30" s="1">
        <f t="shared" ref="R30:R34" si="14">R12*COS(S12*PI()/180)</f>
        <v>-8.3723752390590924</v>
      </c>
      <c r="S30" s="1">
        <f t="shared" ref="S30:S34" si="15">R12*SIN(S12*PI()/180)</f>
        <v>27.924286179173681</v>
      </c>
      <c r="T30" s="1">
        <f t="shared" ref="T30:T34" si="16">T12*COS(U12*PI()/180)</f>
        <v>-5.0038050967090824</v>
      </c>
      <c r="U30" s="1">
        <f t="shared" ref="U30:U34" si="17">T12*SIN(U12*PI()/180)</f>
        <v>-46.821782848521991</v>
      </c>
    </row>
    <row r="31" spans="1:21">
      <c r="A31" t="s">
        <v>43</v>
      </c>
      <c r="B31" s="1">
        <f t="shared" si="0"/>
        <v>-21.677618227949491</v>
      </c>
      <c r="C31" s="1">
        <f t="shared" si="1"/>
        <v>-63.568462597134371</v>
      </c>
      <c r="D31" s="1">
        <f t="shared" si="0"/>
        <v>-21.646510451188718</v>
      </c>
      <c r="E31" s="1">
        <f t="shared" si="1"/>
        <v>-86.051229832562996</v>
      </c>
      <c r="F31" s="1">
        <f t="shared" si="2"/>
        <v>89.412213939641674</v>
      </c>
      <c r="G31" s="1">
        <f t="shared" si="3"/>
        <v>610.65988834981772</v>
      </c>
      <c r="H31" s="1">
        <f t="shared" si="4"/>
        <v>28.072354284428759</v>
      </c>
      <c r="I31" s="1">
        <f t="shared" si="5"/>
        <v>-168.47623371244242</v>
      </c>
      <c r="J31" s="1">
        <f t="shared" si="6"/>
        <v>74.193098076830836</v>
      </c>
      <c r="K31" s="1">
        <f t="shared" si="7"/>
        <v>292.56403542260927</v>
      </c>
      <c r="L31" s="1">
        <f t="shared" si="8"/>
        <v>21.677650504081029</v>
      </c>
      <c r="M31" s="1">
        <f t="shared" si="9"/>
        <v>63.568557245173615</v>
      </c>
      <c r="N31" s="1">
        <f t="shared" si="10"/>
        <v>21.646486055834114</v>
      </c>
      <c r="O31" s="1">
        <f t="shared" si="11"/>
        <v>86.051132853871124</v>
      </c>
      <c r="P31" s="1">
        <f t="shared" si="12"/>
        <v>-89.412213939641589</v>
      </c>
      <c r="Q31" s="1">
        <f t="shared" si="13"/>
        <v>-610.65988834981772</v>
      </c>
      <c r="R31" s="1">
        <f t="shared" si="14"/>
        <v>-28.072354284428702</v>
      </c>
      <c r="S31" s="1">
        <f t="shared" si="15"/>
        <v>168.47623371244242</v>
      </c>
      <c r="T31" s="1">
        <f t="shared" si="16"/>
        <v>-74.193098076830807</v>
      </c>
      <c r="U31" s="1">
        <f t="shared" si="17"/>
        <v>-292.56403542260927</v>
      </c>
    </row>
    <row r="32" spans="1:21">
      <c r="A32" t="s">
        <v>44</v>
      </c>
      <c r="B32" s="1">
        <f t="shared" si="0"/>
        <v>-21.677650504081036</v>
      </c>
      <c r="C32" s="1">
        <f t="shared" si="1"/>
        <v>-63.568557245173615</v>
      </c>
      <c r="D32" s="1">
        <f t="shared" si="0"/>
        <v>-21.646486055834103</v>
      </c>
      <c r="E32" s="1">
        <f t="shared" si="1"/>
        <v>-86.051132853871138</v>
      </c>
      <c r="F32" s="1">
        <f t="shared" si="2"/>
        <v>89.412213939641674</v>
      </c>
      <c r="G32" s="1">
        <f t="shared" si="3"/>
        <v>610.65988834981772</v>
      </c>
      <c r="H32" s="1">
        <f t="shared" si="4"/>
        <v>27.32148579143977</v>
      </c>
      <c r="I32" s="1">
        <f t="shared" si="5"/>
        <v>-169.43736391406753</v>
      </c>
      <c r="J32" s="1">
        <f t="shared" si="6"/>
        <v>73.407482489202735</v>
      </c>
      <c r="K32" s="1">
        <f t="shared" si="7"/>
        <v>291.60114902996764</v>
      </c>
      <c r="L32" s="1">
        <f t="shared" si="8"/>
        <v>21.111930227809353</v>
      </c>
      <c r="M32" s="1">
        <f t="shared" si="9"/>
        <v>69.183551207394018</v>
      </c>
      <c r="N32" s="1">
        <f t="shared" si="10"/>
        <v>26.95987921049564</v>
      </c>
      <c r="O32" s="1">
        <f t="shared" si="11"/>
        <v>82.483854159195815</v>
      </c>
      <c r="P32" s="1">
        <f t="shared" si="12"/>
        <v>-94.131497796041472</v>
      </c>
      <c r="Q32" s="1">
        <f t="shared" si="13"/>
        <v>-610.8730277329928</v>
      </c>
      <c r="R32" s="1">
        <f t="shared" si="14"/>
        <v>-27.130118540699531</v>
      </c>
      <c r="S32" s="1">
        <f t="shared" si="15"/>
        <v>169.37898958243787</v>
      </c>
      <c r="T32" s="1">
        <f t="shared" si="16"/>
        <v>-73.175052231741233</v>
      </c>
      <c r="U32" s="1">
        <f t="shared" si="17"/>
        <v>-289.82301919426959</v>
      </c>
    </row>
    <row r="33" spans="1:21" s="2" customFormat="1">
      <c r="A33" t="s">
        <v>45</v>
      </c>
      <c r="B33" s="1">
        <f t="shared" si="0"/>
        <v>15.541001694963112</v>
      </c>
      <c r="C33" s="1">
        <f t="shared" si="1"/>
        <v>74.716246850850013</v>
      </c>
      <c r="D33" s="1">
        <f t="shared" si="0"/>
        <v>18.906951496633056</v>
      </c>
      <c r="E33" s="1">
        <f t="shared" si="1"/>
        <v>89.256571755327712</v>
      </c>
      <c r="F33" s="1">
        <f t="shared" si="2"/>
        <v>557.3587538755819</v>
      </c>
      <c r="G33" s="1">
        <f t="shared" si="3"/>
        <v>2130.5840555768409</v>
      </c>
      <c r="H33" s="1">
        <f t="shared" si="4"/>
        <v>-840.28211361494755</v>
      </c>
      <c r="I33" s="1">
        <f t="shared" si="5"/>
        <v>-1460.1157142976022</v>
      </c>
      <c r="J33" s="1">
        <f t="shared" si="6"/>
        <v>-248.61835805620245</v>
      </c>
      <c r="K33" s="1">
        <f t="shared" si="7"/>
        <v>834.50566148255575</v>
      </c>
      <c r="L33" s="1">
        <f t="shared" si="8"/>
        <v>-15.540981330787989</v>
      </c>
      <c r="M33" s="1">
        <f t="shared" si="9"/>
        <v>-74.716148946302752</v>
      </c>
      <c r="N33" s="1">
        <f t="shared" si="10"/>
        <v>-18.90697221950948</v>
      </c>
      <c r="O33" s="1">
        <f t="shared" si="11"/>
        <v>-89.25666958457893</v>
      </c>
      <c r="P33" s="1">
        <f t="shared" si="12"/>
        <v>-557.35875387558156</v>
      </c>
      <c r="Q33" s="1">
        <f t="shared" si="13"/>
        <v>-2130.5840555768409</v>
      </c>
      <c r="R33" s="1">
        <f t="shared" si="14"/>
        <v>840.28211361494778</v>
      </c>
      <c r="S33" s="1">
        <f t="shared" si="15"/>
        <v>1460.1157142976022</v>
      </c>
      <c r="T33" s="1">
        <f t="shared" si="16"/>
        <v>248.61835805620274</v>
      </c>
      <c r="U33" s="1">
        <f t="shared" si="17"/>
        <v>-834.50566148255564</v>
      </c>
    </row>
    <row r="34" spans="1:21" s="2" customFormat="1">
      <c r="A34" t="s">
        <v>46</v>
      </c>
      <c r="B34" s="1">
        <f t="shared" si="0"/>
        <v>15.540981330787998</v>
      </c>
      <c r="C34" s="1">
        <f t="shared" si="1"/>
        <v>74.716148946302752</v>
      </c>
      <c r="D34" s="1">
        <f t="shared" si="0"/>
        <v>18.906972219509491</v>
      </c>
      <c r="E34" s="1">
        <f t="shared" si="1"/>
        <v>89.25666958457893</v>
      </c>
      <c r="F34" s="1">
        <f t="shared" si="2"/>
        <v>-55.772877264285917</v>
      </c>
      <c r="G34" s="1">
        <f t="shared" si="3"/>
        <v>-525.35078373469946</v>
      </c>
      <c r="H34" s="1">
        <f t="shared" si="4"/>
        <v>-28.814362781150404</v>
      </c>
      <c r="I34" s="1">
        <f t="shared" si="5"/>
        <v>137.56670091819552</v>
      </c>
      <c r="J34" s="1">
        <f t="shared" si="6"/>
        <v>-50.190464134064925</v>
      </c>
      <c r="K34" s="1">
        <f t="shared" si="7"/>
        <v>-223.80518717404016</v>
      </c>
      <c r="L34" s="1">
        <f t="shared" si="8"/>
        <v>-16.386350372097805</v>
      </c>
      <c r="M34" s="1">
        <f t="shared" si="9"/>
        <v>-66.313425378899339</v>
      </c>
      <c r="N34" s="1">
        <f t="shared" si="10"/>
        <v>-10.892304462053273</v>
      </c>
      <c r="O34" s="1">
        <f t="shared" si="11"/>
        <v>-94.573114712353288</v>
      </c>
      <c r="P34" s="1">
        <f t="shared" si="12"/>
        <v>48.665998219745688</v>
      </c>
      <c r="Q34" s="1">
        <f t="shared" si="13"/>
        <v>524.60353158673615</v>
      </c>
      <c r="R34" s="1">
        <f t="shared" si="14"/>
        <v>29.102003769855205</v>
      </c>
      <c r="S34" s="1">
        <f t="shared" si="15"/>
        <v>-137.62266140639534</v>
      </c>
      <c r="T34" s="1">
        <f t="shared" si="16"/>
        <v>50.49712978598285</v>
      </c>
      <c r="U34" s="1">
        <f t="shared" si="17"/>
        <v>226.09652534344175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-3.6836697032702732</v>
      </c>
      <c r="C36" s="3">
        <f>C29+E29+G29</f>
        <v>75.759375776382768</v>
      </c>
      <c r="E36" s="3" t="str">
        <f>COMPLEX(B36,C36)</f>
        <v>-3.68366970327027+75.7593757763828i</v>
      </c>
      <c r="F36" s="3">
        <f>IMABS(E36)</f>
        <v>75.848878966732059</v>
      </c>
      <c r="G36" s="3">
        <f>IMARGUMENT(E36)*180/PI()</f>
        <v>92.783716609065536</v>
      </c>
      <c r="L36" s="3">
        <f>L29+N29+P29</f>
        <v>3.683723218216377</v>
      </c>
      <c r="M36" s="3">
        <f>M29+O29+Q29</f>
        <v>-75.759183068960624</v>
      </c>
      <c r="O36" s="3" t="str">
        <f>COMPLEX(L36,M36)</f>
        <v>3.68372321821638-75.7591830689606i</v>
      </c>
      <c r="P36" s="3">
        <f>IMABS(O36)</f>
        <v>75.848689085736424</v>
      </c>
      <c r="Q36" s="3">
        <f>IMARGUMENT(O36)*180/PI()</f>
        <v>-87.216235943914967</v>
      </c>
      <c r="S36" s="3">
        <f>Q36-G36</f>
        <v>-179.99995255298052</v>
      </c>
    </row>
    <row r="37" spans="1:21" s="2" customFormat="1">
      <c r="A37" s="2" t="s">
        <v>42</v>
      </c>
      <c r="B37" s="3">
        <f t="shared" ref="B37:C41" si="18">B30+D30+F30</f>
        <v>-3.6837232182163282</v>
      </c>
      <c r="C37" s="3">
        <f t="shared" si="18"/>
        <v>75.759183068960624</v>
      </c>
      <c r="E37" s="3" t="str">
        <f t="shared" ref="E37:E41" si="19">COMPLEX(B37,C37)</f>
        <v>-3.68372321821633+75.7591830689606i</v>
      </c>
      <c r="F37" s="3">
        <f t="shared" ref="F37:F41" si="20">IMABS(E37)</f>
        <v>75.848689085736424</v>
      </c>
      <c r="G37" s="3">
        <f t="shared" ref="G37:G41" si="21">IMARGUMENT(E37)*180/PI()</f>
        <v>92.783764056085005</v>
      </c>
      <c r="L37" s="3">
        <f t="shared" ref="L37:M41" si="22">L30+N30+P30</f>
        <v>3.3793616936053095</v>
      </c>
      <c r="M37" s="3">
        <f t="shared" si="22"/>
        <v>-74.746887252669879</v>
      </c>
      <c r="O37" s="3" t="str">
        <f t="shared" ref="O37:O41" si="23">COMPLEX(L37,M37)</f>
        <v>3.37936169360531-74.7468872526699i</v>
      </c>
      <c r="P37" s="3">
        <f t="shared" ref="P37:P41" si="24">IMABS(O37)</f>
        <v>74.823239968739344</v>
      </c>
      <c r="Q37" s="3">
        <f t="shared" ref="Q37:Q41" si="25">IMARGUMENT(O37)*180/PI()</f>
        <v>-87.411378472554233</v>
      </c>
      <c r="S37" s="3">
        <f t="shared" ref="S37:S41" si="26">Q37-G37</f>
        <v>-180.19514252863922</v>
      </c>
    </row>
    <row r="38" spans="1:21" s="2" customFormat="1">
      <c r="A38" s="2" t="s">
        <v>43</v>
      </c>
      <c r="B38" s="3">
        <f t="shared" si="18"/>
        <v>46.088085260503462</v>
      </c>
      <c r="C38" s="3">
        <f t="shared" si="18"/>
        <v>461.04019592012037</v>
      </c>
      <c r="E38" s="3" t="str">
        <f t="shared" si="19"/>
        <v>46.0880852605035+461.04019592012i</v>
      </c>
      <c r="F38" s="3">
        <f t="shared" si="20"/>
        <v>463.33807727947641</v>
      </c>
      <c r="G38" s="3">
        <f t="shared" si="21"/>
        <v>84.291367502243446</v>
      </c>
      <c r="L38" s="3">
        <f t="shared" si="22"/>
        <v>-46.088077379726442</v>
      </c>
      <c r="M38" s="3">
        <f t="shared" si="22"/>
        <v>-461.04019825077296</v>
      </c>
      <c r="O38" s="3" t="str">
        <f t="shared" si="23"/>
        <v>-46.0880773797264-461.040198250773i</v>
      </c>
      <c r="P38" s="3">
        <f t="shared" si="24"/>
        <v>463.3380788146726</v>
      </c>
      <c r="Q38" s="3">
        <f t="shared" si="25"/>
        <v>-95.708631499395366</v>
      </c>
      <c r="S38" s="3">
        <f t="shared" si="26"/>
        <v>-179.9999990016388</v>
      </c>
    </row>
    <row r="39" spans="1:21">
      <c r="A39" s="2" t="s">
        <v>44</v>
      </c>
      <c r="B39" s="3">
        <f t="shared" si="18"/>
        <v>46.088077379726535</v>
      </c>
      <c r="C39" s="3">
        <f t="shared" si="18"/>
        <v>461.04019825077296</v>
      </c>
      <c r="D39" s="2"/>
      <c r="E39" s="3" t="str">
        <f t="shared" si="19"/>
        <v>46.0880773797265+461.040198250773i</v>
      </c>
      <c r="F39" s="3">
        <f t="shared" si="20"/>
        <v>463.3380788146726</v>
      </c>
      <c r="G39" s="3">
        <f t="shared" si="21"/>
        <v>84.291368500604619</v>
      </c>
      <c r="H39" s="2"/>
      <c r="I39" s="2"/>
      <c r="J39" s="2"/>
      <c r="K39" s="2"/>
      <c r="L39" s="3">
        <f t="shared" si="22"/>
        <v>-46.059688357736476</v>
      </c>
      <c r="M39" s="3">
        <f t="shared" si="22"/>
        <v>-459.20562236640296</v>
      </c>
      <c r="N39" s="2"/>
      <c r="O39" s="3" t="str">
        <f t="shared" si="23"/>
        <v>-46.0596883577365-459.205622366403i</v>
      </c>
      <c r="P39" s="3">
        <f t="shared" si="24"/>
        <v>461.50980325939696</v>
      </c>
      <c r="Q39" s="3">
        <f t="shared" si="25"/>
        <v>-95.727779726776319</v>
      </c>
      <c r="R39" s="2"/>
      <c r="S39" s="3">
        <f t="shared" si="26"/>
        <v>-180.01914822738092</v>
      </c>
      <c r="T39" s="2"/>
      <c r="U39" s="2"/>
    </row>
    <row r="40" spans="1:21">
      <c r="A40" s="2" t="s">
        <v>45</v>
      </c>
      <c r="B40" s="3">
        <f t="shared" si="18"/>
        <v>591.80670706717808</v>
      </c>
      <c r="C40" s="3">
        <f t="shared" si="18"/>
        <v>2294.5568741830184</v>
      </c>
      <c r="D40" s="2"/>
      <c r="E40" s="3" t="str">
        <f t="shared" si="19"/>
        <v>591.806707067178+2294.55687418302i</v>
      </c>
      <c r="F40" s="3">
        <f t="shared" si="20"/>
        <v>2369.6468993059389</v>
      </c>
      <c r="G40" s="3">
        <f t="shared" si="21"/>
        <v>75.537595804519981</v>
      </c>
      <c r="H40" s="2"/>
      <c r="I40" s="2"/>
      <c r="J40" s="2"/>
      <c r="K40" s="2"/>
      <c r="L40" s="3">
        <f t="shared" si="22"/>
        <v>-591.80670742587904</v>
      </c>
      <c r="M40" s="3">
        <f t="shared" si="22"/>
        <v>-2294.5568741077227</v>
      </c>
      <c r="N40" s="2"/>
      <c r="O40" s="3" t="str">
        <f t="shared" si="23"/>
        <v>-591.806707425879-2294.55687410772i</v>
      </c>
      <c r="P40" s="3">
        <f t="shared" si="24"/>
        <v>2369.6468993226085</v>
      </c>
      <c r="Q40" s="3">
        <f t="shared" si="25"/>
        <v>-104.46240420433296</v>
      </c>
      <c r="R40" s="2"/>
      <c r="S40" s="3">
        <f t="shared" si="26"/>
        <v>-180.00000000885294</v>
      </c>
      <c r="T40" s="2"/>
      <c r="U40" s="2"/>
    </row>
    <row r="41" spans="1:21">
      <c r="A41" s="2" t="s">
        <v>46</v>
      </c>
      <c r="B41" s="3">
        <f t="shared" si="18"/>
        <v>-21.324923713988426</v>
      </c>
      <c r="C41" s="3">
        <f t="shared" si="18"/>
        <v>-361.37796520381778</v>
      </c>
      <c r="D41" s="2"/>
      <c r="E41" s="3" t="str">
        <f t="shared" si="19"/>
        <v>-21.3249237139884-361.377965203818i</v>
      </c>
      <c r="F41" s="3">
        <f t="shared" si="20"/>
        <v>362.00661058364574</v>
      </c>
      <c r="G41" s="3">
        <f t="shared" si="21"/>
        <v>-93.377109261305179</v>
      </c>
      <c r="H41" s="2"/>
      <c r="I41" s="2"/>
      <c r="J41" s="2"/>
      <c r="K41" s="2"/>
      <c r="L41" s="3">
        <f t="shared" si="22"/>
        <v>21.387343385594612</v>
      </c>
      <c r="M41" s="3">
        <f t="shared" si="22"/>
        <v>363.71699149548351</v>
      </c>
      <c r="N41" s="2"/>
      <c r="O41" s="3" t="str">
        <f t="shared" si="23"/>
        <v>21.3873433855946+363.716991495484i</v>
      </c>
      <c r="P41" s="3">
        <f t="shared" si="24"/>
        <v>364.34525982866768</v>
      </c>
      <c r="Q41" s="3">
        <f t="shared" si="25"/>
        <v>86.634759704051518</v>
      </c>
      <c r="R41" s="2"/>
      <c r="S41" s="3">
        <f t="shared" si="26"/>
        <v>180.01186896535671</v>
      </c>
      <c r="T41" s="2"/>
      <c r="U4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A33" sqref="A33:XFD38"/>
    </sheetView>
  </sheetViews>
  <sheetFormatPr baseColWidth="10" defaultRowHeight="15"/>
  <cols>
    <col min="1" max="1" width="23.42578125" bestFit="1" customWidth="1"/>
    <col min="2" max="2" width="8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customWidth="1"/>
    <col min="11" max="11" width="10.7109375" bestFit="1" customWidth="1"/>
    <col min="12" max="12" width="8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84.741699999999994</v>
      </c>
      <c r="C2">
        <v>69.92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84.741699999999994</v>
      </c>
      <c r="K2">
        <v>69.92</v>
      </c>
      <c r="L2">
        <v>84.741699999999994</v>
      </c>
      <c r="M2">
        <v>-110.08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84.741699999999994</v>
      </c>
      <c r="U2">
        <v>-110.08</v>
      </c>
    </row>
    <row r="3" spans="1:21">
      <c r="A3" t="s">
        <v>33</v>
      </c>
      <c r="B3">
        <v>122.818</v>
      </c>
      <c r="C3">
        <v>79.88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122.818</v>
      </c>
      <c r="K3">
        <v>79.88</v>
      </c>
      <c r="L3">
        <v>122.818</v>
      </c>
      <c r="M3">
        <v>-100.12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122.818</v>
      </c>
      <c r="U3">
        <v>-100.12</v>
      </c>
    </row>
    <row r="4" spans="1:21">
      <c r="A4" t="s">
        <v>34</v>
      </c>
      <c r="B4">
        <v>728.24900000000002</v>
      </c>
      <c r="C4">
        <v>-99.06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728.24900000000002</v>
      </c>
      <c r="K4">
        <v>-99.06</v>
      </c>
      <c r="L4">
        <v>728.24900000000002</v>
      </c>
      <c r="M4">
        <v>80.94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728.24900000000002</v>
      </c>
      <c r="U4">
        <v>80.94</v>
      </c>
    </row>
    <row r="5" spans="1:21">
      <c r="A5" t="s">
        <v>35</v>
      </c>
      <c r="B5">
        <v>146.953</v>
      </c>
      <c r="C5">
        <v>-109.15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146.953</v>
      </c>
      <c r="K5">
        <v>-109.15</v>
      </c>
      <c r="L5">
        <v>146.953</v>
      </c>
      <c r="M5">
        <v>70.849999999999994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146.953</v>
      </c>
      <c r="U5">
        <v>70.849999999999994</v>
      </c>
    </row>
    <row r="6" spans="1:21">
      <c r="A6" t="s">
        <v>36</v>
      </c>
      <c r="B6">
        <v>176.13900000000001</v>
      </c>
      <c r="C6">
        <v>-109.55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176.13900000000001</v>
      </c>
      <c r="K6">
        <v>-109.55</v>
      </c>
      <c r="L6">
        <v>176.13900000000001</v>
      </c>
      <c r="M6">
        <v>70.45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176.13900000000001</v>
      </c>
      <c r="U6">
        <v>70.45</v>
      </c>
    </row>
    <row r="7" spans="1:21">
      <c r="A7" t="s">
        <v>37</v>
      </c>
      <c r="B7">
        <v>1246.56</v>
      </c>
      <c r="C7">
        <v>-110.13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1246.56</v>
      </c>
      <c r="K7">
        <v>-110.13</v>
      </c>
      <c r="L7">
        <v>1246.56</v>
      </c>
      <c r="M7">
        <v>69.87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1246.56</v>
      </c>
      <c r="U7">
        <v>69.87</v>
      </c>
    </row>
    <row r="8" spans="1:21">
      <c r="A8" t="s">
        <v>38</v>
      </c>
      <c r="B8">
        <v>43.665799999999997</v>
      </c>
      <c r="C8">
        <v>60.96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43.665799999999997</v>
      </c>
      <c r="K8">
        <v>60.96</v>
      </c>
      <c r="L8">
        <v>43.665799999999997</v>
      </c>
      <c r="M8">
        <v>-119.04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43.665799999999997</v>
      </c>
      <c r="U8">
        <v>-119.04</v>
      </c>
    </row>
    <row r="9" spans="1:21">
      <c r="A9" t="s">
        <v>39</v>
      </c>
      <c r="B9">
        <v>60.662799999999997</v>
      </c>
      <c r="C9">
        <v>73.31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60.662799999999997</v>
      </c>
      <c r="K9">
        <v>73.31</v>
      </c>
      <c r="L9">
        <v>60.662799999999997</v>
      </c>
      <c r="M9">
        <v>-106.69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60.662799999999997</v>
      </c>
      <c r="U9">
        <v>-106.69</v>
      </c>
    </row>
    <row r="10" spans="1:21">
      <c r="A10" t="s">
        <v>40</v>
      </c>
      <c r="B10">
        <v>589.83100000000002</v>
      </c>
      <c r="C10">
        <v>-101.86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589.83100000000002</v>
      </c>
      <c r="K10">
        <v>-101.86</v>
      </c>
      <c r="L10">
        <v>589.83100000000002</v>
      </c>
      <c r="M10">
        <v>78.14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589.83100000000002</v>
      </c>
      <c r="U10">
        <v>78.14</v>
      </c>
    </row>
    <row r="11" spans="1:21">
      <c r="A11" t="s">
        <v>41</v>
      </c>
      <c r="B11">
        <v>70.251199999999997</v>
      </c>
      <c r="C11">
        <v>-110.73</v>
      </c>
      <c r="D11">
        <v>95.412599999999998</v>
      </c>
      <c r="E11">
        <v>-103.88</v>
      </c>
      <c r="F11">
        <v>642.26599999999996</v>
      </c>
      <c r="G11">
        <v>79.84</v>
      </c>
      <c r="H11">
        <v>174.32900000000001</v>
      </c>
      <c r="I11">
        <v>-83.13</v>
      </c>
      <c r="J11">
        <v>312.95100000000002</v>
      </c>
      <c r="K11">
        <v>73.959999999999994</v>
      </c>
      <c r="L11">
        <v>76.63</v>
      </c>
      <c r="M11">
        <v>71.59</v>
      </c>
      <c r="N11">
        <v>93.144300000000001</v>
      </c>
      <c r="O11">
        <v>71.569999999999993</v>
      </c>
      <c r="P11">
        <v>643.79600000000005</v>
      </c>
      <c r="Q11">
        <v>-100.65</v>
      </c>
      <c r="R11">
        <v>174.26599999999999</v>
      </c>
      <c r="S11">
        <v>96.8</v>
      </c>
      <c r="T11">
        <v>310.72300000000001</v>
      </c>
      <c r="U11">
        <v>-106.07</v>
      </c>
    </row>
    <row r="12" spans="1:21">
      <c r="A12" t="s">
        <v>42</v>
      </c>
      <c r="B12">
        <v>76.63</v>
      </c>
      <c r="C12">
        <v>-108.41</v>
      </c>
      <c r="D12">
        <v>93.144300000000001</v>
      </c>
      <c r="E12">
        <v>-108.43</v>
      </c>
      <c r="F12">
        <v>1921.46</v>
      </c>
      <c r="G12">
        <v>-107.06</v>
      </c>
      <c r="H12">
        <v>1529.13</v>
      </c>
      <c r="I12">
        <v>55.87</v>
      </c>
      <c r="J12">
        <v>770.83799999999997</v>
      </c>
      <c r="K12">
        <v>-71.8</v>
      </c>
      <c r="L12">
        <v>76.630099999999999</v>
      </c>
      <c r="M12">
        <v>71.59</v>
      </c>
      <c r="N12">
        <v>93.144300000000001</v>
      </c>
      <c r="O12">
        <v>71.569999999999993</v>
      </c>
      <c r="P12">
        <v>1921.46</v>
      </c>
      <c r="Q12">
        <v>72.94</v>
      </c>
      <c r="R12">
        <v>1529.13</v>
      </c>
      <c r="S12">
        <v>-124.13</v>
      </c>
      <c r="T12">
        <v>770.83799999999997</v>
      </c>
      <c r="U12">
        <v>108.2</v>
      </c>
    </row>
    <row r="13" spans="1:21">
      <c r="A13" t="s">
        <v>43</v>
      </c>
      <c r="B13">
        <v>70.336100000000002</v>
      </c>
      <c r="C13">
        <v>70.040000000000006</v>
      </c>
      <c r="D13">
        <v>83.032200000000003</v>
      </c>
      <c r="E13">
        <v>69.2</v>
      </c>
      <c r="F13">
        <v>679.97500000000002</v>
      </c>
      <c r="G13">
        <v>-101.42</v>
      </c>
      <c r="H13">
        <v>195.56299999999999</v>
      </c>
      <c r="I13">
        <v>96.01</v>
      </c>
      <c r="J13">
        <v>343.67099999999999</v>
      </c>
      <c r="K13">
        <v>-107.21</v>
      </c>
      <c r="L13">
        <v>65.264399999999995</v>
      </c>
      <c r="M13">
        <v>-112.12</v>
      </c>
      <c r="N13">
        <v>84.665099999999995</v>
      </c>
      <c r="O13">
        <v>-106.59</v>
      </c>
      <c r="P13">
        <v>678.85199999999998</v>
      </c>
      <c r="Q13">
        <v>78.95</v>
      </c>
      <c r="R13">
        <v>195.64599999999999</v>
      </c>
      <c r="S13">
        <v>-83.94</v>
      </c>
      <c r="T13">
        <v>345.52100000000002</v>
      </c>
      <c r="U13">
        <v>72.819999999999993</v>
      </c>
    </row>
    <row r="14" spans="1:21">
      <c r="A14" t="s">
        <v>44</v>
      </c>
      <c r="B14">
        <v>65.264399999999995</v>
      </c>
      <c r="C14">
        <v>67.88</v>
      </c>
      <c r="D14">
        <v>84.665099999999995</v>
      </c>
      <c r="E14">
        <v>73.41</v>
      </c>
      <c r="F14">
        <v>678.85199999999998</v>
      </c>
      <c r="G14">
        <v>-101.05</v>
      </c>
      <c r="H14">
        <v>200.459</v>
      </c>
      <c r="I14">
        <v>93.83</v>
      </c>
      <c r="J14">
        <v>338.20600000000002</v>
      </c>
      <c r="K14">
        <v>-106.28</v>
      </c>
      <c r="L14">
        <v>65.264300000000006</v>
      </c>
      <c r="M14">
        <v>-112.12</v>
      </c>
      <c r="N14">
        <v>84.665099999999995</v>
      </c>
      <c r="O14">
        <v>-106.59</v>
      </c>
      <c r="P14">
        <v>678.85199999999998</v>
      </c>
      <c r="Q14">
        <v>78.95</v>
      </c>
      <c r="R14">
        <v>200.459</v>
      </c>
      <c r="S14">
        <v>-86.17</v>
      </c>
      <c r="T14">
        <v>338.20600000000002</v>
      </c>
      <c r="U14">
        <v>73.72</v>
      </c>
    </row>
    <row r="15" spans="1:21">
      <c r="A15" t="s">
        <v>45</v>
      </c>
      <c r="B15">
        <v>22.5383</v>
      </c>
      <c r="C15">
        <v>81.37</v>
      </c>
      <c r="D15">
        <v>24.002700000000001</v>
      </c>
      <c r="E15">
        <v>73.67</v>
      </c>
      <c r="F15">
        <v>89.470799999999997</v>
      </c>
      <c r="G15">
        <v>-95.7</v>
      </c>
      <c r="H15">
        <v>18.016500000000001</v>
      </c>
      <c r="I15">
        <v>106.21</v>
      </c>
      <c r="J15">
        <v>26.680499999999999</v>
      </c>
      <c r="K15">
        <v>-98.16</v>
      </c>
      <c r="L15">
        <v>14.5168</v>
      </c>
      <c r="M15">
        <v>-106.95</v>
      </c>
      <c r="N15">
        <v>28.308599999999998</v>
      </c>
      <c r="O15">
        <v>-87.36</v>
      </c>
      <c r="P15">
        <v>86.990300000000005</v>
      </c>
      <c r="Q15">
        <v>89.13</v>
      </c>
      <c r="R15">
        <v>17.924600000000002</v>
      </c>
      <c r="S15">
        <v>-72.45</v>
      </c>
      <c r="T15">
        <v>27.983499999999999</v>
      </c>
      <c r="U15">
        <v>82.22</v>
      </c>
    </row>
    <row r="16" spans="1:21">
      <c r="A16" t="s">
        <v>46</v>
      </c>
      <c r="B16">
        <v>14.5168</v>
      </c>
      <c r="C16">
        <v>73.05</v>
      </c>
      <c r="D16">
        <v>28.308599999999998</v>
      </c>
      <c r="E16">
        <v>92.64</v>
      </c>
      <c r="F16">
        <v>86.990300000000005</v>
      </c>
      <c r="G16">
        <v>-90.87</v>
      </c>
      <c r="H16">
        <v>18.870699999999999</v>
      </c>
      <c r="I16">
        <v>102.03</v>
      </c>
      <c r="J16">
        <v>26.460699999999999</v>
      </c>
      <c r="K16">
        <v>-95.02</v>
      </c>
      <c r="L16">
        <v>14.5166</v>
      </c>
      <c r="M16">
        <v>-106.95</v>
      </c>
      <c r="N16">
        <v>28.308599999999998</v>
      </c>
      <c r="O16">
        <v>-87.36</v>
      </c>
      <c r="P16">
        <v>86.990300000000005</v>
      </c>
      <c r="Q16">
        <v>89.13</v>
      </c>
      <c r="R16">
        <v>18.870699999999999</v>
      </c>
      <c r="S16">
        <v>-77.97</v>
      </c>
      <c r="T16">
        <v>26.460699999999999</v>
      </c>
      <c r="U16">
        <v>84.98</v>
      </c>
    </row>
    <row r="17" spans="1:21">
      <c r="A17" t="s">
        <v>47</v>
      </c>
      <c r="B17">
        <v>338.96199999999999</v>
      </c>
      <c r="C17">
        <v>-105.18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338.96199999999999</v>
      </c>
      <c r="K17">
        <v>-105.18</v>
      </c>
      <c r="L17">
        <v>338.96199999999999</v>
      </c>
      <c r="M17">
        <v>74.819999999999993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338.96199999999999</v>
      </c>
      <c r="U17">
        <v>74.819999999999993</v>
      </c>
    </row>
    <row r="18" spans="1:21">
      <c r="A18" t="s">
        <v>48</v>
      </c>
      <c r="B18">
        <v>1087.3900000000001</v>
      </c>
      <c r="C18">
        <v>44.81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1087.3900000000001</v>
      </c>
      <c r="K18">
        <v>44.81</v>
      </c>
      <c r="L18">
        <v>1087.3900000000001</v>
      </c>
      <c r="M18">
        <v>-135.19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1087.3900000000001</v>
      </c>
      <c r="U18">
        <v>-135.19</v>
      </c>
    </row>
    <row r="19" spans="1:21">
      <c r="A19" t="s">
        <v>49</v>
      </c>
      <c r="B19">
        <v>1558</v>
      </c>
      <c r="C19">
        <v>-109.5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1558</v>
      </c>
      <c r="K19">
        <v>-109.5</v>
      </c>
      <c r="L19">
        <v>1558</v>
      </c>
      <c r="M19">
        <v>70.5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1558</v>
      </c>
      <c r="U19">
        <v>70.5</v>
      </c>
    </row>
    <row r="20" spans="1:21">
      <c r="A20" t="s">
        <v>50</v>
      </c>
      <c r="B20">
        <v>1042.42</v>
      </c>
      <c r="C20">
        <v>98.54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1042.42</v>
      </c>
      <c r="K20">
        <v>98.54</v>
      </c>
      <c r="L20">
        <v>1042.42</v>
      </c>
      <c r="M20">
        <v>-81.459999999999994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1042.42</v>
      </c>
      <c r="U20">
        <v>-81.459999999999994</v>
      </c>
    </row>
    <row r="21" spans="1:21">
      <c r="A21" t="s">
        <v>51</v>
      </c>
      <c r="B21">
        <v>9.0764700000000005</v>
      </c>
      <c r="C21">
        <v>-143.04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9.0764700000000005</v>
      </c>
      <c r="K21">
        <v>-143.04</v>
      </c>
      <c r="L21">
        <v>9.0764700000000005</v>
      </c>
      <c r="M21">
        <v>36.96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9.0764700000000005</v>
      </c>
      <c r="U21">
        <v>36.96</v>
      </c>
    </row>
    <row r="22" spans="1:21">
      <c r="A22" t="s">
        <v>52</v>
      </c>
      <c r="B22">
        <v>2.01024</v>
      </c>
      <c r="C22">
        <v>-137.16999999999999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2.01024</v>
      </c>
      <c r="K22">
        <v>-137.16999999999999</v>
      </c>
      <c r="L22">
        <v>2.01024</v>
      </c>
      <c r="M22">
        <v>42.83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2.01024</v>
      </c>
      <c r="U22">
        <v>42.83</v>
      </c>
    </row>
    <row r="23" spans="1:21">
      <c r="A23" t="s">
        <v>90</v>
      </c>
      <c r="B23">
        <v>2562.25</v>
      </c>
      <c r="C23">
        <v>74.55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2562.25</v>
      </c>
      <c r="K23">
        <v>74.55</v>
      </c>
      <c r="L23">
        <v>2562.25</v>
      </c>
      <c r="M23">
        <v>-105.45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2562.25</v>
      </c>
      <c r="U23">
        <v>-105.45</v>
      </c>
    </row>
    <row r="24" spans="1:21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-24.866437391348867</v>
      </c>
      <c r="C29" s="1">
        <f>B11*SIN(C11*PI()/180)</f>
        <v>-65.703054669491024</v>
      </c>
      <c r="D29" s="1">
        <f>D11*COS(E11*PI()/180)</f>
        <v>-22.888450745341967</v>
      </c>
      <c r="E29" s="1">
        <f>D11*SIN(E11*PI()/180)</f>
        <v>-92.626578589722584</v>
      </c>
      <c r="F29" s="1">
        <f>F11*COS(G11*PI()/180)</f>
        <v>113.29418036250227</v>
      </c>
      <c r="G29" s="1">
        <f>F11*SIN(G11*PI()/180)</f>
        <v>632.19462466236519</v>
      </c>
      <c r="H29" s="1">
        <f>H11*COS(I11*PI()/180)</f>
        <v>20.852714758136909</v>
      </c>
      <c r="I29" s="1">
        <f>H11*SIN(I11*PI()/180)</f>
        <v>-173.07733684170145</v>
      </c>
      <c r="J29" s="1">
        <f>J11*COS(K11*PI()/180)</f>
        <v>86.470982531895743</v>
      </c>
      <c r="K29" s="1">
        <f>J11*SIN(K11*PI()/180)</f>
        <v>300.7675141716083</v>
      </c>
      <c r="L29" s="1">
        <f>L11*COS(M11*PI()/180)</f>
        <v>24.200876035204914</v>
      </c>
      <c r="M29" s="1">
        <f>L11*SIN(M11*PI()/180)</f>
        <v>72.708146030060774</v>
      </c>
      <c r="N29" s="1">
        <f>N11*COS(O11*PI()/180)</f>
        <v>29.447181471963383</v>
      </c>
      <c r="O29" s="1">
        <f>N11*SIN(O11*PI()/180)</f>
        <v>88.36698549711457</v>
      </c>
      <c r="P29" s="1">
        <f>P11*COS(Q11*PI()/180)</f>
        <v>-118.97932932288739</v>
      </c>
      <c r="Q29" s="1">
        <f>P11*SIN(Q11*PI()/180)</f>
        <v>-632.70625791900932</v>
      </c>
      <c r="R29" s="1">
        <f>R11*COS(S11*PI()/180)</f>
        <v>-20.633785940900712</v>
      </c>
      <c r="S29" s="1">
        <f>R11*SIN(S11*PI()/180)</f>
        <v>173.04012723569375</v>
      </c>
      <c r="T29" s="1">
        <f>T11*COS(U11*PI()/180)</f>
        <v>-86.011716034583642</v>
      </c>
      <c r="U29" s="1">
        <f>T11*SIN(U11*PI()/180)</f>
        <v>-298.58125767332774</v>
      </c>
    </row>
    <row r="30" spans="1:21">
      <c r="A30" t="s">
        <v>42</v>
      </c>
      <c r="B30" s="1">
        <f t="shared" ref="B30:D34" si="0">B12*COS(C12*PI()/180)</f>
        <v>-24.200876035204903</v>
      </c>
      <c r="C30" s="1">
        <f t="shared" ref="C30:E34" si="1">B12*SIN(C12*PI()/180)</f>
        <v>-72.708146030060789</v>
      </c>
      <c r="D30" s="1">
        <f t="shared" si="0"/>
        <v>-29.447181471963351</v>
      </c>
      <c r="E30" s="1">
        <f t="shared" si="1"/>
        <v>-88.366985497114584</v>
      </c>
      <c r="F30" s="1">
        <f t="shared" ref="F30:F34" si="2">F12*COS(G12*PI()/180)</f>
        <v>-563.70445427403001</v>
      </c>
      <c r="G30" s="1">
        <f t="shared" ref="G30:G34" si="3">F12*SIN(G12*PI()/180)</f>
        <v>-1836.9120337761465</v>
      </c>
      <c r="H30" s="1">
        <f t="shared" ref="H30:H34" si="4">H12*COS(I12*PI()/180)</f>
        <v>857.95277521096784</v>
      </c>
      <c r="I30" s="1">
        <f t="shared" ref="I30:I34" si="5">H12*SIN(I12*PI()/180)</f>
        <v>1265.7628499872317</v>
      </c>
      <c r="J30" s="1">
        <f t="shared" ref="J30:J34" si="6">J12*COS(K12*PI()/180)</f>
        <v>240.75962391613234</v>
      </c>
      <c r="K30" s="1">
        <f t="shared" ref="K30:K34" si="7">J12*SIN(K12*PI()/180)</f>
        <v>-732.27455625316009</v>
      </c>
      <c r="L30" s="1">
        <f t="shared" ref="L30:L34" si="8">L12*COS(M12*PI()/180)</f>
        <v>24.200907616669138</v>
      </c>
      <c r="M30" s="1">
        <f t="shared" ref="M30:M34" si="9">L12*SIN(M12*PI()/180)</f>
        <v>72.708240912151382</v>
      </c>
      <c r="N30" s="1">
        <f t="shared" ref="N30:N34" si="10">N12*COS(O12*PI()/180)</f>
        <v>29.447181471963383</v>
      </c>
      <c r="O30" s="1">
        <f t="shared" ref="O30:O34" si="11">N12*SIN(O12*PI()/180)</f>
        <v>88.36698549711457</v>
      </c>
      <c r="P30" s="1">
        <f t="shared" ref="P30:P34" si="12">P12*COS(Q12*PI()/180)</f>
        <v>563.70445427403024</v>
      </c>
      <c r="Q30" s="1">
        <f t="shared" ref="Q30:Q34" si="13">P12*SIN(Q12*PI()/180)</f>
        <v>1836.9120337761462</v>
      </c>
      <c r="R30" s="1">
        <f t="shared" ref="R30:R34" si="14">R12*COS(S12*PI()/180)</f>
        <v>-857.95277521096739</v>
      </c>
      <c r="S30" s="1">
        <f t="shared" ref="S30:S34" si="15">R12*SIN(S12*PI()/180)</f>
        <v>-1265.7628499872317</v>
      </c>
      <c r="T30" s="1">
        <f t="shared" ref="T30:T34" si="16">T12*COS(U12*PI()/180)</f>
        <v>-240.75962391613226</v>
      </c>
      <c r="U30" s="1">
        <f t="shared" ref="U30:U34" si="17">T12*SIN(U12*PI()/180)</f>
        <v>732.27455625316009</v>
      </c>
    </row>
    <row r="31" spans="1:21">
      <c r="A31" t="s">
        <v>43</v>
      </c>
      <c r="B31" s="1">
        <f t="shared" si="0"/>
        <v>24.010214608380231</v>
      </c>
      <c r="C31" s="1">
        <f t="shared" si="1"/>
        <v>66.111092546330866</v>
      </c>
      <c r="D31" s="1">
        <f t="shared" si="0"/>
        <v>29.485312324064928</v>
      </c>
      <c r="E31" s="1">
        <f t="shared" si="1"/>
        <v>77.62063252764915</v>
      </c>
      <c r="F31" s="1">
        <f t="shared" si="2"/>
        <v>-134.63471512685999</v>
      </c>
      <c r="G31" s="1">
        <f t="shared" si="3"/>
        <v>-666.5129361893205</v>
      </c>
      <c r="H31" s="1">
        <f t="shared" si="4"/>
        <v>-20.475844753275855</v>
      </c>
      <c r="I31" s="1">
        <f t="shared" si="5"/>
        <v>194.48811467706645</v>
      </c>
      <c r="J31" s="1">
        <f t="shared" si="6"/>
        <v>-101.68357913444423</v>
      </c>
      <c r="K31" s="1">
        <f t="shared" si="7"/>
        <v>-328.2837278565741</v>
      </c>
      <c r="L31" s="1">
        <f t="shared" si="8"/>
        <v>-24.575157082792362</v>
      </c>
      <c r="M31" s="1">
        <f t="shared" si="9"/>
        <v>-60.460760512220489</v>
      </c>
      <c r="N31" s="1">
        <f t="shared" si="10"/>
        <v>-24.173672840247676</v>
      </c>
      <c r="O31" s="1">
        <f t="shared" si="11"/>
        <v>-81.140696937003639</v>
      </c>
      <c r="P31" s="1">
        <f t="shared" si="12"/>
        <v>130.11254461788317</v>
      </c>
      <c r="Q31" s="1">
        <f t="shared" si="13"/>
        <v>666.26628583251852</v>
      </c>
      <c r="R31" s="1">
        <f t="shared" si="14"/>
        <v>20.654322131898773</v>
      </c>
      <c r="S31" s="1">
        <f t="shared" si="15"/>
        <v>-194.55270826506566</v>
      </c>
      <c r="T31" s="1">
        <f t="shared" si="16"/>
        <v>102.05811921319452</v>
      </c>
      <c r="U31" s="1">
        <f t="shared" si="17"/>
        <v>330.10438007343282</v>
      </c>
    </row>
    <row r="32" spans="1:21">
      <c r="A32" t="s">
        <v>44</v>
      </c>
      <c r="B32" s="1">
        <f t="shared" si="0"/>
        <v>24.575157082792352</v>
      </c>
      <c r="C32" s="1">
        <f t="shared" si="1"/>
        <v>60.460760512220489</v>
      </c>
      <c r="D32" s="1">
        <f t="shared" si="0"/>
        <v>24.173672840247701</v>
      </c>
      <c r="E32" s="1">
        <f t="shared" si="1"/>
        <v>81.140696937003625</v>
      </c>
      <c r="F32" s="1">
        <f t="shared" si="2"/>
        <v>-130.11254461788309</v>
      </c>
      <c r="G32" s="1">
        <f t="shared" si="3"/>
        <v>-666.26628583251852</v>
      </c>
      <c r="H32" s="1">
        <f t="shared" si="4"/>
        <v>-13.389927303270248</v>
      </c>
      <c r="I32" s="1">
        <f t="shared" si="5"/>
        <v>200.01130100025134</v>
      </c>
      <c r="J32" s="1">
        <f t="shared" si="6"/>
        <v>-94.809848244597845</v>
      </c>
      <c r="K32" s="1">
        <f t="shared" si="7"/>
        <v>-324.64502323589738</v>
      </c>
      <c r="L32" s="1">
        <f t="shared" si="8"/>
        <v>-24.575119428026394</v>
      </c>
      <c r="M32" s="1">
        <f t="shared" si="9"/>
        <v>-60.460667872495755</v>
      </c>
      <c r="N32" s="1">
        <f t="shared" si="10"/>
        <v>-24.173672840247676</v>
      </c>
      <c r="O32" s="1">
        <f t="shared" si="11"/>
        <v>-81.140696937003639</v>
      </c>
      <c r="P32" s="1">
        <f t="shared" si="12"/>
        <v>130.11254461788317</v>
      </c>
      <c r="Q32" s="1">
        <f t="shared" si="13"/>
        <v>666.26628583251852</v>
      </c>
      <c r="R32" s="1">
        <f t="shared" si="14"/>
        <v>13.389927303270273</v>
      </c>
      <c r="S32" s="1">
        <f t="shared" si="15"/>
        <v>-200.01130100025134</v>
      </c>
      <c r="T32" s="1">
        <f t="shared" si="16"/>
        <v>94.809848244597958</v>
      </c>
      <c r="U32" s="1">
        <f t="shared" si="17"/>
        <v>324.64502323589733</v>
      </c>
    </row>
    <row r="33" spans="1:21" s="2" customFormat="1">
      <c r="A33" t="s">
        <v>45</v>
      </c>
      <c r="B33" s="1">
        <f t="shared" si="0"/>
        <v>3.381940308655826</v>
      </c>
      <c r="C33" s="1">
        <f t="shared" si="1"/>
        <v>22.283120217749779</v>
      </c>
      <c r="D33" s="1">
        <f t="shared" si="0"/>
        <v>6.748820516110853</v>
      </c>
      <c r="E33" s="1">
        <f t="shared" si="1"/>
        <v>23.034387965199365</v>
      </c>
      <c r="F33" s="1">
        <f t="shared" si="2"/>
        <v>-8.8862174653631936</v>
      </c>
      <c r="G33" s="1">
        <f t="shared" si="3"/>
        <v>-89.028417888886878</v>
      </c>
      <c r="H33" s="1">
        <f t="shared" si="4"/>
        <v>-5.0294628024188297</v>
      </c>
      <c r="I33" s="1">
        <f t="shared" si="5"/>
        <v>17.300253644645945</v>
      </c>
      <c r="J33" s="1">
        <f t="shared" si="6"/>
        <v>-3.7869742700928075</v>
      </c>
      <c r="K33" s="1">
        <f t="shared" si="7"/>
        <v>-26.410374971356521</v>
      </c>
      <c r="L33" s="1">
        <f t="shared" si="8"/>
        <v>-4.2321851950696328</v>
      </c>
      <c r="M33" s="1">
        <f t="shared" si="9"/>
        <v>-13.886183446672213</v>
      </c>
      <c r="N33" s="1">
        <f t="shared" si="10"/>
        <v>1.303905157510471</v>
      </c>
      <c r="O33" s="1">
        <f t="shared" si="11"/>
        <v>-28.278554865838132</v>
      </c>
      <c r="P33" s="1">
        <f t="shared" si="12"/>
        <v>1.3208416645070438</v>
      </c>
      <c r="Q33" s="1">
        <f t="shared" si="13"/>
        <v>86.980271736683505</v>
      </c>
      <c r="R33" s="1">
        <f t="shared" si="14"/>
        <v>5.4049473168211097</v>
      </c>
      <c r="S33" s="1">
        <f t="shared" si="15"/>
        <v>-17.090284657149169</v>
      </c>
      <c r="T33" s="1">
        <f t="shared" si="16"/>
        <v>3.7881187816857844</v>
      </c>
      <c r="U33" s="1">
        <f t="shared" si="17"/>
        <v>27.725916185869121</v>
      </c>
    </row>
    <row r="34" spans="1:21" s="2" customFormat="1">
      <c r="A34" t="s">
        <v>46</v>
      </c>
      <c r="B34" s="1">
        <f t="shared" si="0"/>
        <v>4.2321851950696345</v>
      </c>
      <c r="C34" s="1">
        <f t="shared" si="1"/>
        <v>13.886183446672213</v>
      </c>
      <c r="D34" s="1">
        <f t="shared" si="0"/>
        <v>-1.3039051575104614</v>
      </c>
      <c r="E34" s="1">
        <f t="shared" si="1"/>
        <v>28.278554865838132</v>
      </c>
      <c r="F34" s="1">
        <f t="shared" si="2"/>
        <v>-1.3208416645070138</v>
      </c>
      <c r="G34" s="1">
        <f t="shared" si="3"/>
        <v>-86.980271736683505</v>
      </c>
      <c r="H34" s="1">
        <f t="shared" si="4"/>
        <v>-3.9331033646070375</v>
      </c>
      <c r="I34" s="1">
        <f t="shared" si="5"/>
        <v>18.456273091101487</v>
      </c>
      <c r="J34" s="1">
        <f t="shared" si="6"/>
        <v>-2.3154032004090275</v>
      </c>
      <c r="K34" s="1">
        <f t="shared" si="7"/>
        <v>-26.359202425519925</v>
      </c>
      <c r="L34" s="1">
        <f t="shared" si="8"/>
        <v>-4.232126887657599</v>
      </c>
      <c r="M34" s="1">
        <f t="shared" si="9"/>
        <v>-13.885992134765365</v>
      </c>
      <c r="N34" s="1">
        <f t="shared" si="10"/>
        <v>1.303905157510471</v>
      </c>
      <c r="O34" s="1">
        <f t="shared" si="11"/>
        <v>-28.278554865838132</v>
      </c>
      <c r="P34" s="1">
        <f t="shared" si="12"/>
        <v>1.3208416645070438</v>
      </c>
      <c r="Q34" s="1">
        <f t="shared" si="13"/>
        <v>86.980271736683505</v>
      </c>
      <c r="R34" s="1">
        <f t="shared" si="14"/>
        <v>3.9331033646070397</v>
      </c>
      <c r="S34" s="1">
        <f t="shared" si="15"/>
        <v>-18.456273091101487</v>
      </c>
      <c r="T34" s="1">
        <f t="shared" si="16"/>
        <v>2.315403200409031</v>
      </c>
      <c r="U34" s="1">
        <f t="shared" si="17"/>
        <v>26.359202425519925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65.539292225811437</v>
      </c>
      <c r="C36" s="3">
        <f>C29+E29+G29</f>
        <v>473.86499140315158</v>
      </c>
      <c r="E36" s="3" t="str">
        <f>COMPLEX(B36,C36)</f>
        <v>65.5392922258114+473.864991403152i</v>
      </c>
      <c r="F36" s="3">
        <f>IMABS(E36)</f>
        <v>478.3758239114614</v>
      </c>
      <c r="G36" s="3">
        <f>IMARGUMENT(E36)*180/PI()</f>
        <v>82.125495691028974</v>
      </c>
      <c r="L36" s="3">
        <f>L29+N29+P29</f>
        <v>-65.331271815719106</v>
      </c>
      <c r="M36" s="3">
        <f>M29+O29+Q29</f>
        <v>-471.63112639183396</v>
      </c>
      <c r="O36" s="3" t="str">
        <f>COMPLEX(L36,M36)</f>
        <v>-65.3312718157191-471.631126391834i</v>
      </c>
      <c r="P36" s="3">
        <f>IMABS(O36)</f>
        <v>476.13453399085586</v>
      </c>
      <c r="Q36" s="3">
        <f>IMARGUMENT(O36)*180/PI()</f>
        <v>-97.88653651820313</v>
      </c>
      <c r="S36" s="3">
        <f>Q36-G36</f>
        <v>-180.0120322092321</v>
      </c>
    </row>
    <row r="37" spans="1:21" s="2" customFormat="1">
      <c r="A37" s="2" t="s">
        <v>42</v>
      </c>
      <c r="B37" s="3">
        <f t="shared" ref="B37:C41" si="18">B30+D30+F30</f>
        <v>-617.35251178119825</v>
      </c>
      <c r="C37" s="3">
        <f t="shared" si="18"/>
        <v>-1997.9871653033219</v>
      </c>
      <c r="E37" s="3" t="str">
        <f t="shared" ref="E37:E41" si="19">COMPLEX(B37,C37)</f>
        <v>-617.352511781198-1997.98716530332i</v>
      </c>
      <c r="F37" s="3">
        <f t="shared" ref="F37:F41" si="20">IMABS(E37)</f>
        <v>2091.1902918001865</v>
      </c>
      <c r="G37" s="3">
        <f t="shared" ref="G37:G41" si="21">IMARGUMENT(E37)*180/PI()</f>
        <v>-107.17048090841372</v>
      </c>
      <c r="L37" s="3">
        <f t="shared" ref="L37:M41" si="22">L30+N30+P30</f>
        <v>617.3525433626628</v>
      </c>
      <c r="M37" s="3">
        <f t="shared" si="22"/>
        <v>1997.9872601854122</v>
      </c>
      <c r="O37" s="3" t="str">
        <f t="shared" ref="O37:O41" si="23">COMPLEX(L37,M37)</f>
        <v>617.352543362663+1997.98726018541i</v>
      </c>
      <c r="P37" s="3">
        <f t="shared" ref="P37:P41" si="24">IMABS(O37)</f>
        <v>2091.1903917767863</v>
      </c>
      <c r="Q37" s="3">
        <f t="shared" ref="Q37:Q41" si="25">IMARGUMENT(O37)*180/PI()</f>
        <v>72.829519032317506</v>
      </c>
      <c r="S37" s="3">
        <f t="shared" ref="S37:S41" si="26">Q37-G37</f>
        <v>179.99999994073124</v>
      </c>
    </row>
    <row r="38" spans="1:21" s="2" customFormat="1">
      <c r="A38" s="2" t="s">
        <v>43</v>
      </c>
      <c r="B38" s="3">
        <f t="shared" si="18"/>
        <v>-81.139188194414828</v>
      </c>
      <c r="C38" s="3">
        <f t="shared" si="18"/>
        <v>-522.78121111534051</v>
      </c>
      <c r="E38" s="3" t="str">
        <f t="shared" si="19"/>
        <v>-81.1391881944148-522.781211115341i</v>
      </c>
      <c r="F38" s="3">
        <f t="shared" si="20"/>
        <v>529.04041675099961</v>
      </c>
      <c r="G38" s="3">
        <f t="shared" si="21"/>
        <v>-98.822302259596881</v>
      </c>
      <c r="L38" s="3">
        <f t="shared" si="22"/>
        <v>81.363714694843139</v>
      </c>
      <c r="M38" s="3">
        <f t="shared" si="22"/>
        <v>524.66482838329443</v>
      </c>
      <c r="O38" s="3" t="str">
        <f t="shared" si="23"/>
        <v>81.3637146948431+524.664828383294i</v>
      </c>
      <c r="P38" s="3">
        <f t="shared" si="24"/>
        <v>530.93618845527487</v>
      </c>
      <c r="Q38" s="3">
        <f t="shared" si="25"/>
        <v>81.184930311450898</v>
      </c>
      <c r="S38" s="3">
        <f t="shared" si="26"/>
        <v>180.00723257104778</v>
      </c>
    </row>
    <row r="39" spans="1:21">
      <c r="A39" s="2" t="s">
        <v>44</v>
      </c>
      <c r="B39" s="3">
        <f t="shared" si="18"/>
        <v>-81.36371469484304</v>
      </c>
      <c r="C39" s="3">
        <f t="shared" si="18"/>
        <v>-524.66482838329443</v>
      </c>
      <c r="D39" s="2"/>
      <c r="E39" s="3" t="str">
        <f t="shared" si="19"/>
        <v>-81.363714694843-524.664828383294i</v>
      </c>
      <c r="F39" s="3">
        <f t="shared" si="20"/>
        <v>530.93618845527487</v>
      </c>
      <c r="G39" s="3">
        <f t="shared" si="21"/>
        <v>-98.815069688549087</v>
      </c>
      <c r="H39" s="2"/>
      <c r="I39" s="2"/>
      <c r="J39" s="2"/>
      <c r="K39" s="2"/>
      <c r="L39" s="3">
        <f t="shared" si="22"/>
        <v>81.363752349609101</v>
      </c>
      <c r="M39" s="3">
        <f t="shared" si="22"/>
        <v>524.66492102301913</v>
      </c>
      <c r="N39" s="2"/>
      <c r="O39" s="3" t="str">
        <f t="shared" si="23"/>
        <v>81.3637523496091+524.664921023019i</v>
      </c>
      <c r="P39" s="3">
        <f t="shared" si="24"/>
        <v>530.93628577118307</v>
      </c>
      <c r="Q39" s="3">
        <f t="shared" si="25"/>
        <v>81.184927827974548</v>
      </c>
      <c r="R39" s="2"/>
      <c r="S39" s="3">
        <f t="shared" si="26"/>
        <v>179.99999751652365</v>
      </c>
      <c r="T39" s="2"/>
      <c r="U39" s="2"/>
    </row>
    <row r="40" spans="1:21">
      <c r="A40" s="2" t="s">
        <v>45</v>
      </c>
      <c r="B40" s="3">
        <f t="shared" si="18"/>
        <v>1.2445433594034849</v>
      </c>
      <c r="C40" s="3">
        <f t="shared" si="18"/>
        <v>-43.710909705937738</v>
      </c>
      <c r="D40" s="2"/>
      <c r="E40" s="3" t="str">
        <f t="shared" si="19"/>
        <v>1.24454335940348-43.7109097059377i</v>
      </c>
      <c r="F40" s="3">
        <f t="shared" si="20"/>
        <v>43.72862352617647</v>
      </c>
      <c r="G40" s="3">
        <f t="shared" si="21"/>
        <v>-88.369106863954713</v>
      </c>
      <c r="H40" s="2"/>
      <c r="I40" s="2"/>
      <c r="J40" s="2"/>
      <c r="K40" s="2"/>
      <c r="L40" s="3">
        <f t="shared" si="22"/>
        <v>-1.6074383730521182</v>
      </c>
      <c r="M40" s="3">
        <f t="shared" si="22"/>
        <v>44.815533424173161</v>
      </c>
      <c r="N40" s="2"/>
      <c r="O40" s="3" t="str">
        <f t="shared" si="23"/>
        <v>-1.60743837305212+44.8155334241732i</v>
      </c>
      <c r="P40" s="3">
        <f t="shared" si="24"/>
        <v>44.844351865272245</v>
      </c>
      <c r="Q40" s="3">
        <f t="shared" si="25"/>
        <v>92.054197787305071</v>
      </c>
      <c r="R40" s="2"/>
      <c r="S40" s="3">
        <f t="shared" si="26"/>
        <v>180.4233046512598</v>
      </c>
      <c r="T40" s="2"/>
      <c r="U40" s="2"/>
    </row>
    <row r="41" spans="1:21">
      <c r="A41" s="2" t="s">
        <v>46</v>
      </c>
      <c r="B41" s="3">
        <f t="shared" si="18"/>
        <v>1.6074383730521593</v>
      </c>
      <c r="C41" s="3">
        <f t="shared" si="18"/>
        <v>-44.815533424173161</v>
      </c>
      <c r="D41" s="2"/>
      <c r="E41" s="3" t="str">
        <f t="shared" si="19"/>
        <v>1.60743837305216-44.8155334241732i</v>
      </c>
      <c r="F41" s="3">
        <f t="shared" si="20"/>
        <v>44.844351865272245</v>
      </c>
      <c r="G41" s="3">
        <f t="shared" si="21"/>
        <v>-87.945802212694872</v>
      </c>
      <c r="H41" s="2"/>
      <c r="I41" s="2"/>
      <c r="J41" s="2"/>
      <c r="K41" s="2"/>
      <c r="L41" s="3">
        <f t="shared" si="22"/>
        <v>-1.6073800656400845</v>
      </c>
      <c r="M41" s="3">
        <f t="shared" si="22"/>
        <v>44.815724736080007</v>
      </c>
      <c r="N41" s="2"/>
      <c r="O41" s="3" t="str">
        <f t="shared" si="23"/>
        <v>-1.60738006564008+44.81572473608i</v>
      </c>
      <c r="P41" s="3">
        <f t="shared" si="24"/>
        <v>44.84454096426353</v>
      </c>
      <c r="Q41" s="3">
        <f t="shared" si="25"/>
        <v>92.054114576952912</v>
      </c>
      <c r="R41" s="2"/>
      <c r="S41" s="3">
        <f t="shared" si="26"/>
        <v>179.99991678964778</v>
      </c>
      <c r="T41" s="2"/>
      <c r="U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33" sqref="A33:XFD39"/>
    </sheetView>
  </sheetViews>
  <sheetFormatPr baseColWidth="10" defaultRowHeight="15"/>
  <cols>
    <col min="1" max="1" width="23.42578125" bestFit="1" customWidth="1"/>
    <col min="2" max="2" width="8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customWidth="1"/>
    <col min="11" max="11" width="10.7109375" bestFit="1" customWidth="1"/>
    <col min="12" max="12" width="8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94.616399999999999</v>
      </c>
      <c r="C2">
        <v>75.66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94.616399999999999</v>
      </c>
      <c r="K2">
        <v>75.66</v>
      </c>
      <c r="L2">
        <v>94.616399999999999</v>
      </c>
      <c r="M2">
        <v>-104.34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94.616399999999999</v>
      </c>
      <c r="U2">
        <v>-104.34</v>
      </c>
    </row>
    <row r="3" spans="1:21">
      <c r="A3" t="s">
        <v>33</v>
      </c>
      <c r="B3">
        <v>138.52199999999999</v>
      </c>
      <c r="C3">
        <v>84.32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138.52199999999999</v>
      </c>
      <c r="K3">
        <v>84.32</v>
      </c>
      <c r="L3">
        <v>138.52199999999999</v>
      </c>
      <c r="M3">
        <v>-95.68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138.52199999999999</v>
      </c>
      <c r="U3">
        <v>-95.68</v>
      </c>
    </row>
    <row r="4" spans="1:21">
      <c r="A4" t="s">
        <v>34</v>
      </c>
      <c r="B4">
        <v>671.20600000000002</v>
      </c>
      <c r="C4">
        <v>-94.69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671.20600000000002</v>
      </c>
      <c r="K4">
        <v>-94.69</v>
      </c>
      <c r="L4">
        <v>671.20600000000002</v>
      </c>
      <c r="M4">
        <v>85.31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671.20600000000002</v>
      </c>
      <c r="U4">
        <v>85.31</v>
      </c>
    </row>
    <row r="5" spans="1:21">
      <c r="A5" t="s">
        <v>35</v>
      </c>
      <c r="B5">
        <v>34.821199999999997</v>
      </c>
      <c r="C5">
        <v>63.92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34.821199999999997</v>
      </c>
      <c r="K5">
        <v>63.92</v>
      </c>
      <c r="L5">
        <v>34.821199999999997</v>
      </c>
      <c r="M5">
        <v>-116.08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34.821199999999997</v>
      </c>
      <c r="U5">
        <v>-116.08</v>
      </c>
    </row>
    <row r="6" spans="1:21">
      <c r="A6" t="s">
        <v>36</v>
      </c>
      <c r="B6">
        <v>48.619799999999998</v>
      </c>
      <c r="C6">
        <v>75.47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48.619799999999998</v>
      </c>
      <c r="K6">
        <v>75.47</v>
      </c>
      <c r="L6">
        <v>48.619799999999998</v>
      </c>
      <c r="M6">
        <v>-104.53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48.619799999999998</v>
      </c>
      <c r="U6">
        <v>-104.53</v>
      </c>
    </row>
    <row r="7" spans="1:21">
      <c r="A7" t="s">
        <v>37</v>
      </c>
      <c r="B7">
        <v>471.00299999999999</v>
      </c>
      <c r="C7">
        <v>-99.41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471.00299999999999</v>
      </c>
      <c r="K7">
        <v>-99.41</v>
      </c>
      <c r="L7">
        <v>471.00299999999999</v>
      </c>
      <c r="M7">
        <v>80.59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471.00299999999999</v>
      </c>
      <c r="U7">
        <v>80.59</v>
      </c>
    </row>
    <row r="8" spans="1:21">
      <c r="A8" t="s">
        <v>38</v>
      </c>
      <c r="B8">
        <v>148.49299999999999</v>
      </c>
      <c r="C8">
        <v>-104.29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148.49299999999999</v>
      </c>
      <c r="K8">
        <v>-104.29</v>
      </c>
      <c r="L8">
        <v>148.49299999999999</v>
      </c>
      <c r="M8">
        <v>75.709999999999994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148.49299999999999</v>
      </c>
      <c r="U8">
        <v>75.709999999999994</v>
      </c>
    </row>
    <row r="9" spans="1:21">
      <c r="A9" t="s">
        <v>39</v>
      </c>
      <c r="B9">
        <v>177.75800000000001</v>
      </c>
      <c r="C9">
        <v>-104.95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177.75800000000001</v>
      </c>
      <c r="K9">
        <v>-104.95</v>
      </c>
      <c r="L9">
        <v>177.75800000000001</v>
      </c>
      <c r="M9">
        <v>75.05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177.75800000000001</v>
      </c>
      <c r="U9">
        <v>75.05</v>
      </c>
    </row>
    <row r="10" spans="1:21">
      <c r="A10" t="s">
        <v>40</v>
      </c>
      <c r="B10">
        <v>1588.74</v>
      </c>
      <c r="C10">
        <v>-106.95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1588.74</v>
      </c>
      <c r="K10">
        <v>-106.95</v>
      </c>
      <c r="L10">
        <v>1588.74</v>
      </c>
      <c r="M10">
        <v>73.05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1588.74</v>
      </c>
      <c r="U10">
        <v>73.05</v>
      </c>
    </row>
    <row r="11" spans="1:21">
      <c r="A11" t="s">
        <v>41</v>
      </c>
      <c r="B11">
        <v>26.315200000000001</v>
      </c>
      <c r="C11">
        <v>-105.52</v>
      </c>
      <c r="D11">
        <v>43.358699999999999</v>
      </c>
      <c r="E11">
        <v>-93.73</v>
      </c>
      <c r="F11">
        <v>144.53</v>
      </c>
      <c r="G11">
        <v>87.55</v>
      </c>
      <c r="H11">
        <v>29.069900000000001</v>
      </c>
      <c r="I11">
        <v>-72.59</v>
      </c>
      <c r="J11">
        <v>48.297600000000003</v>
      </c>
      <c r="K11">
        <v>84.04</v>
      </c>
      <c r="L11">
        <v>32.911700000000003</v>
      </c>
      <c r="M11">
        <v>78.83</v>
      </c>
      <c r="N11">
        <v>40.1126</v>
      </c>
      <c r="O11">
        <v>76.38</v>
      </c>
      <c r="P11">
        <v>146.566</v>
      </c>
      <c r="Q11">
        <v>-94.87</v>
      </c>
      <c r="R11">
        <v>29.1584</v>
      </c>
      <c r="S11">
        <v>106.69</v>
      </c>
      <c r="T11">
        <v>47.0991</v>
      </c>
      <c r="U11">
        <v>-96.1</v>
      </c>
    </row>
    <row r="12" spans="1:21">
      <c r="A12" t="s">
        <v>42</v>
      </c>
      <c r="B12">
        <v>32.911700000000003</v>
      </c>
      <c r="C12">
        <v>-101.17</v>
      </c>
      <c r="D12">
        <v>40.1126</v>
      </c>
      <c r="E12">
        <v>-103.62</v>
      </c>
      <c r="F12">
        <v>146.566</v>
      </c>
      <c r="G12">
        <v>85.13</v>
      </c>
      <c r="H12">
        <v>29.858899999999998</v>
      </c>
      <c r="I12">
        <v>-75.27</v>
      </c>
      <c r="J12">
        <v>46.0794</v>
      </c>
      <c r="K12">
        <v>84.74</v>
      </c>
      <c r="L12">
        <v>32.911799999999999</v>
      </c>
      <c r="M12">
        <v>78.83</v>
      </c>
      <c r="N12">
        <v>40.1126</v>
      </c>
      <c r="O12">
        <v>76.38</v>
      </c>
      <c r="P12">
        <v>146.566</v>
      </c>
      <c r="Q12">
        <v>-94.87</v>
      </c>
      <c r="R12">
        <v>29.858899999999998</v>
      </c>
      <c r="S12">
        <v>104.73</v>
      </c>
      <c r="T12">
        <v>46.0794</v>
      </c>
      <c r="U12">
        <v>-95.26</v>
      </c>
    </row>
    <row r="13" spans="1:21">
      <c r="A13" t="s">
        <v>43</v>
      </c>
      <c r="B13">
        <v>67.161000000000001</v>
      </c>
      <c r="C13">
        <v>-108.83</v>
      </c>
      <c r="D13">
        <v>88.729600000000005</v>
      </c>
      <c r="E13">
        <v>-104.12</v>
      </c>
      <c r="F13">
        <v>617.21900000000005</v>
      </c>
      <c r="G13">
        <v>81.67</v>
      </c>
      <c r="H13">
        <v>171.65600000000001</v>
      </c>
      <c r="I13">
        <v>-80.849999999999994</v>
      </c>
      <c r="J13">
        <v>300.714</v>
      </c>
      <c r="K13">
        <v>75.87</v>
      </c>
      <c r="L13">
        <v>72.331000000000003</v>
      </c>
      <c r="M13">
        <v>73.03</v>
      </c>
      <c r="N13">
        <v>86.775599999999997</v>
      </c>
      <c r="O13">
        <v>71.900000000000006</v>
      </c>
      <c r="P13">
        <v>618.13</v>
      </c>
      <c r="Q13">
        <v>-98.76</v>
      </c>
      <c r="R13">
        <v>171.56800000000001</v>
      </c>
      <c r="S13">
        <v>99.09</v>
      </c>
      <c r="T13">
        <v>298.93299999999999</v>
      </c>
      <c r="U13">
        <v>-104.16</v>
      </c>
    </row>
    <row r="14" spans="1:21">
      <c r="A14" t="s">
        <v>44</v>
      </c>
      <c r="B14">
        <v>72.331000000000003</v>
      </c>
      <c r="C14">
        <v>-106.97</v>
      </c>
      <c r="D14">
        <v>86.775599999999997</v>
      </c>
      <c r="E14">
        <v>-108.1</v>
      </c>
      <c r="F14">
        <v>2109.86</v>
      </c>
      <c r="G14">
        <v>-104.24</v>
      </c>
      <c r="H14">
        <v>1650.47</v>
      </c>
      <c r="I14">
        <v>58.88</v>
      </c>
      <c r="J14">
        <v>834.26</v>
      </c>
      <c r="K14">
        <v>-69.959999999999994</v>
      </c>
      <c r="L14">
        <v>72.331100000000006</v>
      </c>
      <c r="M14">
        <v>73.03</v>
      </c>
      <c r="N14">
        <v>86.775499999999994</v>
      </c>
      <c r="O14">
        <v>71.900000000000006</v>
      </c>
      <c r="P14">
        <v>2109.86</v>
      </c>
      <c r="Q14">
        <v>75.760000000000005</v>
      </c>
      <c r="R14">
        <v>1650.47</v>
      </c>
      <c r="S14">
        <v>-121.12</v>
      </c>
      <c r="T14">
        <v>834.26</v>
      </c>
      <c r="U14">
        <v>110.04</v>
      </c>
    </row>
    <row r="15" spans="1:21">
      <c r="A15" t="s">
        <v>45</v>
      </c>
      <c r="B15">
        <v>76.316299999999998</v>
      </c>
      <c r="C15">
        <v>78.25</v>
      </c>
      <c r="D15">
        <v>91.238299999999995</v>
      </c>
      <c r="E15">
        <v>78.040000000000006</v>
      </c>
      <c r="F15">
        <v>528.26300000000003</v>
      </c>
      <c r="G15">
        <v>-96.06</v>
      </c>
      <c r="H15">
        <v>140.53</v>
      </c>
      <c r="I15">
        <v>101.84</v>
      </c>
      <c r="J15">
        <v>229.34899999999999</v>
      </c>
      <c r="K15">
        <v>-102.64</v>
      </c>
      <c r="L15">
        <v>68.309100000000001</v>
      </c>
      <c r="M15">
        <v>-103.88</v>
      </c>
      <c r="N15">
        <v>95.1995</v>
      </c>
      <c r="O15">
        <v>-96.57</v>
      </c>
      <c r="P15">
        <v>526.81700000000001</v>
      </c>
      <c r="Q15">
        <v>84.7</v>
      </c>
      <c r="R15">
        <v>140.64400000000001</v>
      </c>
      <c r="S15">
        <v>-78.05</v>
      </c>
      <c r="T15">
        <v>231.65199999999999</v>
      </c>
      <c r="U15">
        <v>77.41</v>
      </c>
    </row>
    <row r="16" spans="1:21">
      <c r="A16" t="s">
        <v>46</v>
      </c>
      <c r="B16">
        <v>68.309100000000001</v>
      </c>
      <c r="C16">
        <v>76.12</v>
      </c>
      <c r="D16">
        <v>95.1995</v>
      </c>
      <c r="E16">
        <v>83.43</v>
      </c>
      <c r="F16">
        <v>526.81700000000001</v>
      </c>
      <c r="G16">
        <v>-95.3</v>
      </c>
      <c r="H16">
        <v>141.601</v>
      </c>
      <c r="I16">
        <v>101.4</v>
      </c>
      <c r="J16">
        <v>230.22300000000001</v>
      </c>
      <c r="K16">
        <v>-102.38</v>
      </c>
      <c r="L16">
        <v>68.308999999999997</v>
      </c>
      <c r="M16">
        <v>-103.88</v>
      </c>
      <c r="N16">
        <v>95.1995</v>
      </c>
      <c r="O16">
        <v>-96.57</v>
      </c>
      <c r="P16">
        <v>526.81600000000003</v>
      </c>
      <c r="Q16">
        <v>84.7</v>
      </c>
      <c r="R16">
        <v>141.601</v>
      </c>
      <c r="S16">
        <v>-78.599999999999994</v>
      </c>
      <c r="T16">
        <v>230.22300000000001</v>
      </c>
      <c r="U16">
        <v>77.62</v>
      </c>
    </row>
    <row r="17" spans="1:21">
      <c r="A17" t="s">
        <v>47</v>
      </c>
      <c r="B17">
        <v>278.26900000000001</v>
      </c>
      <c r="C17">
        <v>-101.27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278.26900000000001</v>
      </c>
      <c r="K17">
        <v>-101.27</v>
      </c>
      <c r="L17">
        <v>278.26900000000001</v>
      </c>
      <c r="M17">
        <v>78.73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278.26900000000001</v>
      </c>
      <c r="U17">
        <v>78.73</v>
      </c>
    </row>
    <row r="18" spans="1:21">
      <c r="A18" t="s">
        <v>48</v>
      </c>
      <c r="B18">
        <v>219.077</v>
      </c>
      <c r="C18">
        <v>87.96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219.077</v>
      </c>
      <c r="K18">
        <v>87.96</v>
      </c>
      <c r="L18">
        <v>219.077</v>
      </c>
      <c r="M18">
        <v>-92.04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219.077</v>
      </c>
      <c r="U18">
        <v>-92.04</v>
      </c>
    </row>
    <row r="19" spans="1:21">
      <c r="A19" t="s">
        <v>49</v>
      </c>
      <c r="B19">
        <v>1056.8599999999999</v>
      </c>
      <c r="C19">
        <v>-75.81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1056.8599999999999</v>
      </c>
      <c r="K19">
        <v>-75.81</v>
      </c>
      <c r="L19">
        <v>1056.8599999999999</v>
      </c>
      <c r="M19">
        <v>104.19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1056.8599999999999</v>
      </c>
      <c r="U19">
        <v>104.19</v>
      </c>
    </row>
    <row r="20" spans="1:21">
      <c r="A20" t="s">
        <v>50</v>
      </c>
      <c r="B20">
        <v>1.2270799999999999</v>
      </c>
      <c r="C20">
        <v>50.51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1.2270799999999999</v>
      </c>
      <c r="K20">
        <v>50.51</v>
      </c>
      <c r="L20">
        <v>1.2270799999999999</v>
      </c>
      <c r="M20">
        <v>-129.49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1.2270799999999999</v>
      </c>
      <c r="U20">
        <v>-129.49</v>
      </c>
    </row>
    <row r="21" spans="1:21">
      <c r="A21" t="s">
        <v>51</v>
      </c>
      <c r="B21">
        <v>1094.46</v>
      </c>
      <c r="C21">
        <v>101.21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1094.46</v>
      </c>
      <c r="K21">
        <v>101.21</v>
      </c>
      <c r="L21">
        <v>1094.46</v>
      </c>
      <c r="M21">
        <v>-78.790000000000006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1094.46</v>
      </c>
      <c r="U21">
        <v>-78.790000000000006</v>
      </c>
    </row>
    <row r="22" spans="1:21">
      <c r="A22" t="s">
        <v>52</v>
      </c>
      <c r="B22">
        <v>1.6614100000000001</v>
      </c>
      <c r="C22">
        <v>-133.13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1.6614100000000001</v>
      </c>
      <c r="K22">
        <v>-133.13</v>
      </c>
      <c r="L22">
        <v>1.6614100000000001</v>
      </c>
      <c r="M22">
        <v>46.87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1.6614100000000001</v>
      </c>
      <c r="U22">
        <v>46.87</v>
      </c>
    </row>
    <row r="23" spans="1:21">
      <c r="A23" t="s">
        <v>91</v>
      </c>
      <c r="B23">
        <v>2725.8</v>
      </c>
      <c r="C23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2725.8</v>
      </c>
      <c r="K23">
        <v>77</v>
      </c>
      <c r="L23">
        <v>2725.8</v>
      </c>
      <c r="M23">
        <v>-103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2725.8</v>
      </c>
      <c r="U23">
        <v>-103</v>
      </c>
    </row>
    <row r="24" spans="1:21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-7.0412825421051179</v>
      </c>
      <c r="C29" s="1">
        <f>B11*SIN(C11*PI()/180)</f>
        <v>-25.355671775802861</v>
      </c>
      <c r="D29" s="1">
        <f>D11*COS(E11*PI()/180)</f>
        <v>-2.8206918506891445</v>
      </c>
      <c r="E29" s="1">
        <f>D11*SIN(E11*PI()/180)</f>
        <v>-43.266852938172605</v>
      </c>
      <c r="F29" s="1">
        <f>F11*COS(G11*PI()/180)</f>
        <v>6.1783014972193353</v>
      </c>
      <c r="G29" s="1">
        <f>F11*SIN(G11*PI()/180)</f>
        <v>144.3978860323428</v>
      </c>
      <c r="H29" s="1">
        <f>H11*COS(I11*PI()/180)</f>
        <v>8.6979272802881376</v>
      </c>
      <c r="I29" s="1">
        <f>H11*SIN(I11*PI()/180)</f>
        <v>-27.738153273727857</v>
      </c>
      <c r="J29" s="1">
        <f>J11*COS(K11*PI()/180)</f>
        <v>5.0149393055259823</v>
      </c>
      <c r="K29" s="1">
        <f>J11*SIN(K11*PI()/180)</f>
        <v>48.036533487772523</v>
      </c>
      <c r="L29" s="1">
        <f>L11*COS(M11*PI()/180)</f>
        <v>6.375677486491738</v>
      </c>
      <c r="M29" s="1">
        <f>L11*SIN(M11*PI()/180)</f>
        <v>32.288244509081672</v>
      </c>
      <c r="N29" s="1">
        <f>N11*COS(O11*PI()/180)</f>
        <v>9.4457702895983822</v>
      </c>
      <c r="O29" s="1">
        <f>N11*SIN(O11*PI()/180)</f>
        <v>38.984588011112038</v>
      </c>
      <c r="P29" s="1">
        <f>P11*COS(Q11*PI()/180)</f>
        <v>-12.442753734262535</v>
      </c>
      <c r="Q29" s="1">
        <f>P11*SIN(Q11*PI()/180)</f>
        <v>-146.03687971025846</v>
      </c>
      <c r="R29" s="1">
        <f>R11*COS(S11*PI()/180)</f>
        <v>-8.3740983991225644</v>
      </c>
      <c r="S29" s="1">
        <f>R11*SIN(S11*PI()/180)</f>
        <v>27.930033414978453</v>
      </c>
      <c r="T29" s="1">
        <f>T11*COS(U11*PI()/180)</f>
        <v>-5.0049421222723804</v>
      </c>
      <c r="U29" s="1">
        <f>T11*SIN(U11*PI()/180)</f>
        <v>-46.832422264524219</v>
      </c>
    </row>
    <row r="30" spans="1:21">
      <c r="A30" t="s">
        <v>42</v>
      </c>
      <c r="B30" s="1">
        <f t="shared" ref="B30:D34" si="0">B12*COS(C12*PI()/180)</f>
        <v>-6.3756774864917345</v>
      </c>
      <c r="C30" s="1">
        <f t="shared" ref="C30:E34" si="1">B12*SIN(C12*PI()/180)</f>
        <v>-32.288244509081672</v>
      </c>
      <c r="D30" s="1">
        <f t="shared" si="0"/>
        <v>-9.4457702895983697</v>
      </c>
      <c r="E30" s="1">
        <f t="shared" si="1"/>
        <v>-38.984588011112045</v>
      </c>
      <c r="F30" s="1">
        <f t="shared" ref="F30:F34" si="2">F12*COS(G12*PI()/180)</f>
        <v>12.442753734262554</v>
      </c>
      <c r="G30" s="1">
        <f t="shared" ref="G30:G34" si="3">F12*SIN(G12*PI()/180)</f>
        <v>146.03687971025846</v>
      </c>
      <c r="H30" s="1">
        <f t="shared" ref="H30:H34" si="4">H12*COS(I12*PI()/180)</f>
        <v>7.5920543970377823</v>
      </c>
      <c r="I30" s="1">
        <f t="shared" ref="I30:I34" si="5">H12*SIN(I12*PI()/180)</f>
        <v>-28.87757987163085</v>
      </c>
      <c r="J30" s="1">
        <f t="shared" ref="J30:J34" si="6">J12*COS(K12*PI()/180)</f>
        <v>4.2243482569176409</v>
      </c>
      <c r="K30" s="1">
        <f t="shared" ref="K30:K34" si="7">J12*SIN(K12*PI()/180)</f>
        <v>45.885356990703222</v>
      </c>
      <c r="L30" s="1">
        <f t="shared" ref="L30:L34" si="8">L12*COS(M12*PI()/180)</f>
        <v>6.3756968585615068</v>
      </c>
      <c r="M30" s="1">
        <f t="shared" ref="M30:M34" si="9">L12*SIN(M12*PI()/180)</f>
        <v>32.288342614753844</v>
      </c>
      <c r="N30" s="1">
        <f t="shared" ref="N30:N34" si="10">N12*COS(O12*PI()/180)</f>
        <v>9.4457702895983822</v>
      </c>
      <c r="O30" s="1">
        <f t="shared" ref="O30:O34" si="11">N12*SIN(O12*PI()/180)</f>
        <v>38.984588011112038</v>
      </c>
      <c r="P30" s="1">
        <f t="shared" ref="P30:P34" si="12">P12*COS(Q12*PI()/180)</f>
        <v>-12.442753734262535</v>
      </c>
      <c r="Q30" s="1">
        <f t="shared" ref="Q30:Q34" si="13">P12*SIN(Q12*PI()/180)</f>
        <v>-146.03687971025846</v>
      </c>
      <c r="R30" s="1">
        <f t="shared" ref="R30:R34" si="14">R12*COS(S12*PI()/180)</f>
        <v>-7.5920543970377796</v>
      </c>
      <c r="S30" s="1">
        <f t="shared" ref="S30:S34" si="15">R12*SIN(S12*PI()/180)</f>
        <v>28.87757987163085</v>
      </c>
      <c r="T30" s="1">
        <f t="shared" ref="T30:T34" si="16">T12*COS(U12*PI()/180)</f>
        <v>-4.2243482569176356</v>
      </c>
      <c r="U30" s="1">
        <f t="shared" ref="U30:U34" si="17">T12*SIN(U12*PI()/180)</f>
        <v>-45.885356990703222</v>
      </c>
    </row>
    <row r="31" spans="1:21">
      <c r="A31" t="s">
        <v>43</v>
      </c>
      <c r="B31" s="1">
        <f t="shared" si="0"/>
        <v>-21.67697270531864</v>
      </c>
      <c r="C31" s="1">
        <f t="shared" si="1"/>
        <v>-63.566569636349506</v>
      </c>
      <c r="D31" s="1">
        <f t="shared" si="0"/>
        <v>-21.645900567323373</v>
      </c>
      <c r="E31" s="1">
        <f t="shared" si="1"/>
        <v>-86.048805365266702</v>
      </c>
      <c r="F31" s="1">
        <f t="shared" si="2"/>
        <v>89.419167905834357</v>
      </c>
      <c r="G31" s="1">
        <f t="shared" si="3"/>
        <v>610.70738195311537</v>
      </c>
      <c r="H31" s="1">
        <f t="shared" si="4"/>
        <v>27.296683567338622</v>
      </c>
      <c r="I31" s="1">
        <f t="shared" si="5"/>
        <v>-169.47174809455583</v>
      </c>
      <c r="J31" s="1">
        <f t="shared" si="6"/>
        <v>73.411144331235263</v>
      </c>
      <c r="K31" s="1">
        <f t="shared" si="7"/>
        <v>291.61569519485494</v>
      </c>
      <c r="L31" s="1">
        <f t="shared" si="8"/>
        <v>21.111317298825551</v>
      </c>
      <c r="M31" s="1">
        <f t="shared" si="9"/>
        <v>69.181542646202317</v>
      </c>
      <c r="N31" s="1">
        <f t="shared" si="10"/>
        <v>26.959133587064521</v>
      </c>
      <c r="O31" s="1">
        <f t="shared" si="11"/>
        <v>82.481572921439906</v>
      </c>
      <c r="P31" s="1">
        <f t="shared" si="12"/>
        <v>-94.138655702659875</v>
      </c>
      <c r="Q31" s="1">
        <f t="shared" si="13"/>
        <v>-610.91947947540189</v>
      </c>
      <c r="R31" s="1">
        <f t="shared" si="14"/>
        <v>-27.105295488974008</v>
      </c>
      <c r="S31" s="1">
        <f t="shared" si="15"/>
        <v>169.41334534343926</v>
      </c>
      <c r="T31" s="1">
        <f t="shared" si="16"/>
        <v>-73.128136916032517</v>
      </c>
      <c r="U31" s="1">
        <f t="shared" si="17"/>
        <v>-289.85033048142282</v>
      </c>
    </row>
    <row r="32" spans="1:21">
      <c r="A32" t="s">
        <v>44</v>
      </c>
      <c r="B32" s="1">
        <f t="shared" si="0"/>
        <v>-21.111317298825526</v>
      </c>
      <c r="C32" s="1">
        <f t="shared" si="1"/>
        <v>-69.181542646202317</v>
      </c>
      <c r="D32" s="1">
        <f t="shared" si="0"/>
        <v>-26.959133587064514</v>
      </c>
      <c r="E32" s="1">
        <f t="shared" si="1"/>
        <v>-82.48157292143992</v>
      </c>
      <c r="F32" s="1">
        <f t="shared" si="2"/>
        <v>-518.99206929522995</v>
      </c>
      <c r="G32" s="1">
        <f t="shared" si="3"/>
        <v>-2045.0321395050632</v>
      </c>
      <c r="H32" s="1">
        <f t="shared" si="4"/>
        <v>853.01602626263298</v>
      </c>
      <c r="I32" s="1">
        <f t="shared" si="5"/>
        <v>1412.9454624432985</v>
      </c>
      <c r="J32" s="1">
        <f t="shared" si="6"/>
        <v>285.88095411903168</v>
      </c>
      <c r="K32" s="1">
        <f t="shared" si="7"/>
        <v>-783.74857427110646</v>
      </c>
      <c r="L32" s="1">
        <f t="shared" si="8"/>
        <v>21.111346485920016</v>
      </c>
      <c r="M32" s="1">
        <f t="shared" si="9"/>
        <v>69.181638291973357</v>
      </c>
      <c r="N32" s="1">
        <f t="shared" si="10"/>
        <v>26.95910251942156</v>
      </c>
      <c r="O32" s="1">
        <f t="shared" si="11"/>
        <v>82.481477869866737</v>
      </c>
      <c r="P32" s="1">
        <f t="shared" si="12"/>
        <v>518.99206929523018</v>
      </c>
      <c r="Q32" s="1">
        <f t="shared" si="13"/>
        <v>2045.032139505063</v>
      </c>
      <c r="R32" s="1">
        <f t="shared" si="14"/>
        <v>-853.01602626263355</v>
      </c>
      <c r="S32" s="1">
        <f t="shared" si="15"/>
        <v>-1412.9454624432985</v>
      </c>
      <c r="T32" s="1">
        <f t="shared" si="16"/>
        <v>-285.88095411903174</v>
      </c>
      <c r="U32" s="1">
        <f t="shared" si="17"/>
        <v>783.74857427110646</v>
      </c>
    </row>
    <row r="33" spans="1:21" s="2" customFormat="1">
      <c r="A33" t="s">
        <v>45</v>
      </c>
      <c r="B33" s="1">
        <f t="shared" si="0"/>
        <v>15.54118497253914</v>
      </c>
      <c r="C33" s="1">
        <f t="shared" si="1"/>
        <v>74.717127991775243</v>
      </c>
      <c r="D33" s="1">
        <f t="shared" si="0"/>
        <v>18.907200171150286</v>
      </c>
      <c r="E33" s="1">
        <f t="shared" si="1"/>
        <v>89.25774570634222</v>
      </c>
      <c r="F33" s="1">
        <f t="shared" si="2"/>
        <v>-55.768654469619655</v>
      </c>
      <c r="G33" s="1">
        <f t="shared" si="3"/>
        <v>-525.31100725917429</v>
      </c>
      <c r="H33" s="1">
        <f t="shared" si="4"/>
        <v>-28.833858314515236</v>
      </c>
      <c r="I33" s="1">
        <f t="shared" si="5"/>
        <v>137.54013783146527</v>
      </c>
      <c r="J33" s="1">
        <f t="shared" si="6"/>
        <v>-50.18718176646577</v>
      </c>
      <c r="K33" s="1">
        <f t="shared" si="7"/>
        <v>-223.79055071056894</v>
      </c>
      <c r="L33" s="1">
        <f t="shared" si="8"/>
        <v>-16.386614250200068</v>
      </c>
      <c r="M33" s="1">
        <f t="shared" si="9"/>
        <v>-66.314493259204966</v>
      </c>
      <c r="N33" s="1">
        <f t="shared" si="10"/>
        <v>-10.89244176246047</v>
      </c>
      <c r="O33" s="1">
        <f t="shared" si="11"/>
        <v>-94.574306831725735</v>
      </c>
      <c r="P33" s="1">
        <f t="shared" si="12"/>
        <v>48.662395766835267</v>
      </c>
      <c r="Q33" s="1">
        <f t="shared" si="13"/>
        <v>524.56469832350695</v>
      </c>
      <c r="R33" s="1">
        <f t="shared" si="14"/>
        <v>29.121467735780538</v>
      </c>
      <c r="S33" s="1">
        <f t="shared" si="15"/>
        <v>-137.59605682182138</v>
      </c>
      <c r="T33" s="1">
        <f t="shared" si="16"/>
        <v>50.493860192355832</v>
      </c>
      <c r="U33" s="1">
        <f t="shared" si="17"/>
        <v>226.08188602113796</v>
      </c>
    </row>
    <row r="34" spans="1:21" s="2" customFormat="1">
      <c r="A34" t="s">
        <v>46</v>
      </c>
      <c r="B34" s="1">
        <f t="shared" si="0"/>
        <v>16.386614250200076</v>
      </c>
      <c r="C34" s="1">
        <f t="shared" si="1"/>
        <v>66.314493259204951</v>
      </c>
      <c r="D34" s="1">
        <f t="shared" si="0"/>
        <v>10.892441762460503</v>
      </c>
      <c r="E34" s="1">
        <f t="shared" si="1"/>
        <v>94.574306831725735</v>
      </c>
      <c r="F34" s="1">
        <f t="shared" si="2"/>
        <v>-48.662395766835097</v>
      </c>
      <c r="G34" s="1">
        <f t="shared" si="3"/>
        <v>-524.56469832350695</v>
      </c>
      <c r="H34" s="1">
        <f t="shared" si="4"/>
        <v>-27.988477055024639</v>
      </c>
      <c r="I34" s="1">
        <f t="shared" si="5"/>
        <v>138.80737859761044</v>
      </c>
      <c r="J34" s="1">
        <f t="shared" si="6"/>
        <v>-49.358519914224786</v>
      </c>
      <c r="K34" s="1">
        <f t="shared" si="7"/>
        <v>-224.86966500814884</v>
      </c>
      <c r="L34" s="1">
        <f t="shared" si="8"/>
        <v>-16.386590261281679</v>
      </c>
      <c r="M34" s="1">
        <f t="shared" si="9"/>
        <v>-66.31439617917718</v>
      </c>
      <c r="N34" s="1">
        <f t="shared" si="10"/>
        <v>-10.89244176246047</v>
      </c>
      <c r="O34" s="1">
        <f t="shared" si="11"/>
        <v>-94.574306831725735</v>
      </c>
      <c r="P34" s="1">
        <f t="shared" si="12"/>
        <v>48.662303396247829</v>
      </c>
      <c r="Q34" s="1">
        <f t="shared" si="13"/>
        <v>524.56370259880885</v>
      </c>
      <c r="R34" s="1">
        <f t="shared" si="14"/>
        <v>27.98847705502466</v>
      </c>
      <c r="S34" s="1">
        <f t="shared" si="15"/>
        <v>-138.80737859761044</v>
      </c>
      <c r="T34" s="1">
        <f t="shared" si="16"/>
        <v>49.358519914224814</v>
      </c>
      <c r="U34" s="1">
        <f t="shared" si="17"/>
        <v>224.86966500814884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-3.6836728955749276</v>
      </c>
      <c r="C36" s="3">
        <f>C29+E29+G29</f>
        <v>75.775361318367331</v>
      </c>
      <c r="E36" s="3" t="str">
        <f>COMPLEX(B36,C36)</f>
        <v>-3.68367289557493+75.7753613183673i</v>
      </c>
      <c r="F36" s="3">
        <f>IMABS(E36)</f>
        <v>75.864845804435063</v>
      </c>
      <c r="G36" s="3">
        <f>IMARGUMENT(E36)*180/PI()</f>
        <v>92.783132688755586</v>
      </c>
      <c r="L36" s="3">
        <f>L29+N29+P29</f>
        <v>3.3786940418275861</v>
      </c>
      <c r="M36" s="3">
        <f>M29+O29+Q29</f>
        <v>-74.764047190064758</v>
      </c>
      <c r="O36" s="3" t="str">
        <f>COMPLEX(L36,M36)</f>
        <v>3.37869404182759-74.7640471900648i</v>
      </c>
      <c r="P36" s="3">
        <f>IMABS(O36)</f>
        <v>74.840352255093762</v>
      </c>
      <c r="Q36" s="3">
        <f>IMARGUMENT(O36)*180/PI()</f>
        <v>-87.412482423347825</v>
      </c>
      <c r="S36" s="3">
        <f>Q36-G36</f>
        <v>-180.19561511210341</v>
      </c>
    </row>
    <row r="37" spans="1:21" s="2" customFormat="1">
      <c r="A37" s="2" t="s">
        <v>42</v>
      </c>
      <c r="B37" s="3">
        <f t="shared" ref="B37:C41" si="18">B30+D30+F30</f>
        <v>-3.3786940418275488</v>
      </c>
      <c r="C37" s="3">
        <f t="shared" si="18"/>
        <v>74.764047190064744</v>
      </c>
      <c r="E37" s="3" t="str">
        <f t="shared" ref="E37:E41" si="19">COMPLEX(B37,C37)</f>
        <v>-3.37869404182755+74.7640471900647i</v>
      </c>
      <c r="F37" s="3">
        <f t="shared" ref="F37:F41" si="20">IMABS(E37)</f>
        <v>74.840352255093663</v>
      </c>
      <c r="G37" s="3">
        <f t="shared" ref="G37:G41" si="21">IMARGUMENT(E37)*180/PI()</f>
        <v>92.587517576652147</v>
      </c>
      <c r="L37" s="3">
        <f t="shared" ref="L37:M41" si="22">L30+N30+P30</f>
        <v>3.3787134138973549</v>
      </c>
      <c r="M37" s="3">
        <f t="shared" si="22"/>
        <v>-74.763949084392578</v>
      </c>
      <c r="O37" s="3" t="str">
        <f t="shared" ref="O37:O41" si="23">COMPLEX(L37,M37)</f>
        <v>3.37871341389735-74.7639490843926i</v>
      </c>
      <c r="P37" s="3">
        <f t="shared" ref="P37:P41" si="24">IMABS(O37)</f>
        <v>74.840255124009971</v>
      </c>
      <c r="Q37" s="3">
        <f t="shared" ref="Q37:Q41" si="25">IMARGUMENT(O37)*180/PI()</f>
        <v>-87.412464216968814</v>
      </c>
      <c r="S37" s="3">
        <f t="shared" ref="S37:S41" si="26">Q37-G37</f>
        <v>-179.99998179362098</v>
      </c>
    </row>
    <row r="38" spans="1:21" s="2" customFormat="1">
      <c r="A38" s="2" t="s">
        <v>43</v>
      </c>
      <c r="B38" s="3">
        <f t="shared" si="18"/>
        <v>46.096294633192343</v>
      </c>
      <c r="C38" s="3">
        <f t="shared" si="18"/>
        <v>461.09200695149917</v>
      </c>
      <c r="E38" s="3" t="str">
        <f t="shared" si="19"/>
        <v>46.0962946331923+461.092006951499i</v>
      </c>
      <c r="F38" s="3">
        <f t="shared" si="20"/>
        <v>463.39044795234105</v>
      </c>
      <c r="G38" s="3">
        <f t="shared" si="21"/>
        <v>84.290994709358287</v>
      </c>
      <c r="L38" s="3">
        <f t="shared" si="22"/>
        <v>-46.068204816769807</v>
      </c>
      <c r="M38" s="3">
        <f t="shared" si="22"/>
        <v>-459.25636390775969</v>
      </c>
      <c r="O38" s="3" t="str">
        <f t="shared" si="23"/>
        <v>-46.0682048167698-459.25636390776i</v>
      </c>
      <c r="P38" s="3">
        <f t="shared" si="24"/>
        <v>461.56114143720629</v>
      </c>
      <c r="Q38" s="3">
        <f t="shared" si="25"/>
        <v>-95.728203004199472</v>
      </c>
      <c r="S38" s="3">
        <f t="shared" si="26"/>
        <v>-180.01919771355776</v>
      </c>
    </row>
    <row r="39" spans="1:21" s="2" customFormat="1">
      <c r="A39" s="2" t="s">
        <v>44</v>
      </c>
      <c r="B39" s="3">
        <f t="shared" si="18"/>
        <v>-567.06252018112002</v>
      </c>
      <c r="C39" s="3">
        <f t="shared" si="18"/>
        <v>-2196.6952550727055</v>
      </c>
      <c r="E39" s="3" t="str">
        <f t="shared" si="19"/>
        <v>-567.06252018112-2196.69525507271i</v>
      </c>
      <c r="F39" s="3">
        <f t="shared" si="20"/>
        <v>2268.7066680056109</v>
      </c>
      <c r="G39" s="3">
        <f t="shared" si="21"/>
        <v>-104.47453490681038</v>
      </c>
      <c r="L39" s="3">
        <f t="shared" si="22"/>
        <v>567.06251830057181</v>
      </c>
      <c r="M39" s="3">
        <f t="shared" si="22"/>
        <v>2196.695255666903</v>
      </c>
      <c r="O39" s="3" t="str">
        <f t="shared" si="23"/>
        <v>567.062518300572+2196.6952556669i</v>
      </c>
      <c r="P39" s="3">
        <f t="shared" si="24"/>
        <v>2268.7066681108981</v>
      </c>
      <c r="Q39" s="3">
        <f t="shared" si="25"/>
        <v>75.525465142925825</v>
      </c>
      <c r="S39" s="3">
        <f t="shared" si="26"/>
        <v>180.0000000497362</v>
      </c>
    </row>
    <row r="40" spans="1:21">
      <c r="A40" s="2" t="s">
        <v>45</v>
      </c>
      <c r="B40" s="3">
        <f t="shared" si="18"/>
        <v>-21.320269325930227</v>
      </c>
      <c r="C40" s="3">
        <f t="shared" si="18"/>
        <v>-361.33613356105684</v>
      </c>
      <c r="D40" s="2"/>
      <c r="E40" s="3" t="str">
        <f t="shared" si="19"/>
        <v>-21.3202693259302-361.336133561057i</v>
      </c>
      <c r="F40" s="3">
        <f t="shared" si="20"/>
        <v>361.96457741191227</v>
      </c>
      <c r="G40" s="3">
        <f t="shared" si="21"/>
        <v>-93.376763853340094</v>
      </c>
      <c r="H40" s="2"/>
      <c r="I40" s="2"/>
      <c r="J40" s="2"/>
      <c r="K40" s="2"/>
      <c r="L40" s="3">
        <f t="shared" si="22"/>
        <v>21.383339754174727</v>
      </c>
      <c r="M40" s="3">
        <f t="shared" si="22"/>
        <v>363.67589823257623</v>
      </c>
      <c r="N40" s="2"/>
      <c r="O40" s="3" t="str">
        <f t="shared" si="23"/>
        <v>21.3833397541747+363.675898232576i</v>
      </c>
      <c r="P40" s="3">
        <f t="shared" si="24"/>
        <v>364.3040024132502</v>
      </c>
      <c r="Q40" s="3">
        <f t="shared" si="25"/>
        <v>86.635008909160263</v>
      </c>
      <c r="R40" s="2"/>
      <c r="S40" s="3">
        <f t="shared" si="26"/>
        <v>180.01177276250036</v>
      </c>
      <c r="T40" s="2"/>
      <c r="U40" s="2"/>
    </row>
    <row r="41" spans="1:21">
      <c r="A41" s="2" t="s">
        <v>46</v>
      </c>
      <c r="B41" s="3">
        <f t="shared" si="18"/>
        <v>-21.383339754174518</v>
      </c>
      <c r="C41" s="3">
        <f t="shared" si="18"/>
        <v>-363.67589823257629</v>
      </c>
      <c r="D41" s="2"/>
      <c r="E41" s="3" t="str">
        <f t="shared" si="19"/>
        <v>-21.3833397541745-363.675898232576i</v>
      </c>
      <c r="F41" s="3">
        <f t="shared" si="20"/>
        <v>364.3040024132502</v>
      </c>
      <c r="G41" s="3">
        <f t="shared" si="21"/>
        <v>-93.364991090839723</v>
      </c>
      <c r="H41" s="2"/>
      <c r="I41" s="2"/>
      <c r="J41" s="2"/>
      <c r="K41" s="2"/>
      <c r="L41" s="3">
        <f t="shared" si="22"/>
        <v>21.383271372505682</v>
      </c>
      <c r="M41" s="3">
        <f t="shared" si="22"/>
        <v>363.67499958790592</v>
      </c>
      <c r="N41" s="2"/>
      <c r="O41" s="3" t="str">
        <f t="shared" si="23"/>
        <v>21.3832713725057+363.674999587906i</v>
      </c>
      <c r="P41" s="3">
        <f t="shared" si="24"/>
        <v>364.30310130419377</v>
      </c>
      <c r="Q41" s="3">
        <f t="shared" si="25"/>
        <v>86.635011349525755</v>
      </c>
      <c r="R41" s="2"/>
      <c r="S41" s="3">
        <f t="shared" si="26"/>
        <v>180.00000244036548</v>
      </c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33" sqref="A33:XFD39"/>
    </sheetView>
  </sheetViews>
  <sheetFormatPr baseColWidth="10" defaultRowHeight="15"/>
  <cols>
    <col min="1" max="1" width="23.42578125" bestFit="1" customWidth="1"/>
    <col min="2" max="2" width="8" bestFit="1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bestFit="1" customWidth="1"/>
    <col min="11" max="11" width="10.7109375" bestFit="1" customWidth="1"/>
    <col min="12" max="12" width="8" bestFit="1" customWidth="1"/>
    <col min="13" max="13" width="7.85546875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bestFit="1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124.748</v>
      </c>
      <c r="C2">
        <v>-94.22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124.748</v>
      </c>
      <c r="K2">
        <v>-94.22</v>
      </c>
      <c r="L2">
        <v>124.748</v>
      </c>
      <c r="M2">
        <v>85.78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124.748</v>
      </c>
      <c r="U2">
        <v>85.78</v>
      </c>
    </row>
    <row r="3" spans="1:21">
      <c r="A3" t="s">
        <v>33</v>
      </c>
      <c r="B3">
        <v>143.52799999999999</v>
      </c>
      <c r="C3">
        <v>-96.39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143.52799999999999</v>
      </c>
      <c r="K3">
        <v>-96.39</v>
      </c>
      <c r="L3">
        <v>143.52799999999999</v>
      </c>
      <c r="M3">
        <v>83.61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143.52799999999999</v>
      </c>
      <c r="U3">
        <v>83.61</v>
      </c>
    </row>
    <row r="4" spans="1:21">
      <c r="A4" t="s">
        <v>34</v>
      </c>
      <c r="B4">
        <v>2383.77</v>
      </c>
      <c r="C4">
        <v>-96.73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2383.77</v>
      </c>
      <c r="K4">
        <v>-96.73</v>
      </c>
      <c r="L4">
        <v>2383.77</v>
      </c>
      <c r="M4">
        <v>83.27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2383.77</v>
      </c>
      <c r="U4">
        <v>83.27</v>
      </c>
    </row>
    <row r="5" spans="1:21">
      <c r="A5" t="s">
        <v>35</v>
      </c>
      <c r="B5">
        <v>43.389899999999997</v>
      </c>
      <c r="C5">
        <v>82.21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43.389899999999997</v>
      </c>
      <c r="K5">
        <v>82.21</v>
      </c>
      <c r="L5">
        <v>43.389899999999997</v>
      </c>
      <c r="M5">
        <v>-97.79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43.389899999999997</v>
      </c>
      <c r="U5">
        <v>-97.79</v>
      </c>
    </row>
    <row r="6" spans="1:21">
      <c r="A6" t="s">
        <v>36</v>
      </c>
      <c r="B6">
        <v>64.803399999999996</v>
      </c>
      <c r="C6">
        <v>90.28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64.803399999999996</v>
      </c>
      <c r="K6">
        <v>90.28</v>
      </c>
      <c r="L6">
        <v>64.803399999999996</v>
      </c>
      <c r="M6">
        <v>-89.72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64.803399999999996</v>
      </c>
      <c r="U6">
        <v>-89.72</v>
      </c>
    </row>
    <row r="7" spans="1:21">
      <c r="A7" t="s">
        <v>37</v>
      </c>
      <c r="B7">
        <v>378.46600000000001</v>
      </c>
      <c r="C7">
        <v>-88.13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378.46600000000001</v>
      </c>
      <c r="K7">
        <v>-88.13</v>
      </c>
      <c r="L7">
        <v>378.46600000000001</v>
      </c>
      <c r="M7">
        <v>91.87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378.46600000000001</v>
      </c>
      <c r="U7">
        <v>91.87</v>
      </c>
    </row>
    <row r="8" spans="1:21">
      <c r="A8" t="s">
        <v>38</v>
      </c>
      <c r="B8">
        <v>60.795499999999997</v>
      </c>
      <c r="C8">
        <v>85.05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60.795499999999997</v>
      </c>
      <c r="K8">
        <v>85.05</v>
      </c>
      <c r="L8">
        <v>60.795499999999997</v>
      </c>
      <c r="M8">
        <v>-94.95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60.795499999999997</v>
      </c>
      <c r="U8">
        <v>-94.95</v>
      </c>
    </row>
    <row r="9" spans="1:21">
      <c r="A9" t="s">
        <v>39</v>
      </c>
      <c r="B9">
        <v>91.230400000000003</v>
      </c>
      <c r="C9">
        <v>92.48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91.230400000000003</v>
      </c>
      <c r="K9">
        <v>92.48</v>
      </c>
      <c r="L9">
        <v>91.230400000000003</v>
      </c>
      <c r="M9">
        <v>-87.52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91.230400000000003</v>
      </c>
      <c r="U9">
        <v>-87.52</v>
      </c>
    </row>
    <row r="10" spans="1:21">
      <c r="A10" t="s">
        <v>40</v>
      </c>
      <c r="B10">
        <v>436.94</v>
      </c>
      <c r="C10">
        <v>-86.21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436.94</v>
      </c>
      <c r="K10">
        <v>-86.21</v>
      </c>
      <c r="L10">
        <v>436.94</v>
      </c>
      <c r="M10">
        <v>93.79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436.94</v>
      </c>
      <c r="U10">
        <v>93.79</v>
      </c>
    </row>
    <row r="11" spans="1:21">
      <c r="A11" t="s">
        <v>41</v>
      </c>
      <c r="B11">
        <v>62.684800000000003</v>
      </c>
      <c r="C11">
        <v>84.19</v>
      </c>
      <c r="D11">
        <v>73.019599999999997</v>
      </c>
      <c r="E11">
        <v>81.849999999999994</v>
      </c>
      <c r="F11">
        <v>428.51900000000001</v>
      </c>
      <c r="G11">
        <v>-89.32</v>
      </c>
      <c r="H11">
        <v>109.026</v>
      </c>
      <c r="I11">
        <v>108.89</v>
      </c>
      <c r="J11">
        <v>191.16499999999999</v>
      </c>
      <c r="K11">
        <v>-94.05</v>
      </c>
      <c r="L11">
        <v>55.896099999999997</v>
      </c>
      <c r="M11">
        <v>-97.18</v>
      </c>
      <c r="N11">
        <v>76.766199999999998</v>
      </c>
      <c r="O11">
        <v>-92.76</v>
      </c>
      <c r="P11">
        <v>428.01100000000002</v>
      </c>
      <c r="Q11">
        <v>91.52</v>
      </c>
      <c r="R11">
        <v>109.11499999999999</v>
      </c>
      <c r="S11">
        <v>-70.95</v>
      </c>
      <c r="T11">
        <v>193.06</v>
      </c>
      <c r="U11">
        <v>85.98</v>
      </c>
    </row>
    <row r="12" spans="1:21">
      <c r="A12" t="s">
        <v>42</v>
      </c>
      <c r="B12">
        <v>55.896099999999997</v>
      </c>
      <c r="C12">
        <v>82.82</v>
      </c>
      <c r="D12">
        <v>76.766199999999998</v>
      </c>
      <c r="E12">
        <v>87.24</v>
      </c>
      <c r="F12">
        <v>428.01100000000002</v>
      </c>
      <c r="G12">
        <v>-88.48</v>
      </c>
      <c r="H12">
        <v>108.367</v>
      </c>
      <c r="I12">
        <v>109.49</v>
      </c>
      <c r="J12">
        <v>194.07900000000001</v>
      </c>
      <c r="K12">
        <v>-94.16</v>
      </c>
      <c r="L12">
        <v>55.895899999999997</v>
      </c>
      <c r="M12">
        <v>-97.18</v>
      </c>
      <c r="N12">
        <v>76.766199999999998</v>
      </c>
      <c r="O12">
        <v>-92.76</v>
      </c>
      <c r="P12">
        <v>428.01100000000002</v>
      </c>
      <c r="Q12">
        <v>91.52</v>
      </c>
      <c r="R12">
        <v>108.367</v>
      </c>
      <c r="S12">
        <v>-70.510000000000005</v>
      </c>
      <c r="T12">
        <v>194.07900000000001</v>
      </c>
      <c r="U12">
        <v>85.84</v>
      </c>
    </row>
    <row r="13" spans="1:21">
      <c r="A13" t="s">
        <v>43</v>
      </c>
      <c r="B13">
        <v>12.516999999999999</v>
      </c>
      <c r="C13">
        <v>84.93</v>
      </c>
      <c r="D13">
        <v>12.532400000000001</v>
      </c>
      <c r="E13">
        <v>71.36</v>
      </c>
      <c r="F13">
        <v>49.603999999999999</v>
      </c>
      <c r="G13">
        <v>-91.1</v>
      </c>
      <c r="H13">
        <v>10.1746</v>
      </c>
      <c r="I13">
        <v>112.99</v>
      </c>
      <c r="J13">
        <v>15.886900000000001</v>
      </c>
      <c r="K13">
        <v>-89.32</v>
      </c>
      <c r="L13">
        <v>7.0504300000000004</v>
      </c>
      <c r="M13">
        <v>-103.3</v>
      </c>
      <c r="N13">
        <v>15.459300000000001</v>
      </c>
      <c r="O13">
        <v>-84.61</v>
      </c>
      <c r="P13">
        <v>48.419600000000003</v>
      </c>
      <c r="Q13">
        <v>95.15</v>
      </c>
      <c r="R13">
        <v>10.140599999999999</v>
      </c>
      <c r="S13">
        <v>-65.14</v>
      </c>
      <c r="T13">
        <v>16.7728</v>
      </c>
      <c r="U13">
        <v>90.87</v>
      </c>
    </row>
    <row r="14" spans="1:21">
      <c r="A14" t="s">
        <v>44</v>
      </c>
      <c r="B14">
        <v>7.0504300000000004</v>
      </c>
      <c r="C14">
        <v>76.7</v>
      </c>
      <c r="D14">
        <v>15.459300000000001</v>
      </c>
      <c r="E14">
        <v>95.39</v>
      </c>
      <c r="F14">
        <v>48.419600000000003</v>
      </c>
      <c r="G14">
        <v>-84.85</v>
      </c>
      <c r="H14">
        <v>12.206</v>
      </c>
      <c r="I14">
        <v>101.76</v>
      </c>
      <c r="J14">
        <v>14.168100000000001</v>
      </c>
      <c r="K14">
        <v>-81.760000000000005</v>
      </c>
      <c r="L14">
        <v>7.0502900000000004</v>
      </c>
      <c r="M14">
        <v>-103.3</v>
      </c>
      <c r="N14">
        <v>15.4594</v>
      </c>
      <c r="O14">
        <v>-84.61</v>
      </c>
      <c r="P14">
        <v>48.419600000000003</v>
      </c>
      <c r="Q14">
        <v>95.15</v>
      </c>
      <c r="R14">
        <v>12.206</v>
      </c>
      <c r="S14">
        <v>-78.239999999999995</v>
      </c>
      <c r="T14">
        <v>14.168100000000001</v>
      </c>
      <c r="U14">
        <v>98.24</v>
      </c>
    </row>
    <row r="15" spans="1:21">
      <c r="A15" t="s">
        <v>45</v>
      </c>
      <c r="B15">
        <v>53.829900000000002</v>
      </c>
      <c r="C15">
        <v>-93.85</v>
      </c>
      <c r="D15">
        <v>75.795100000000005</v>
      </c>
      <c r="E15">
        <v>-88.12</v>
      </c>
      <c r="F15">
        <v>388.536</v>
      </c>
      <c r="G15">
        <v>93.62</v>
      </c>
      <c r="H15">
        <v>100.648</v>
      </c>
      <c r="I15">
        <v>-68.989999999999995</v>
      </c>
      <c r="J15">
        <v>164.673</v>
      </c>
      <c r="K15">
        <v>86.37</v>
      </c>
      <c r="L15">
        <v>62.112499999999997</v>
      </c>
      <c r="M15">
        <v>87.4</v>
      </c>
      <c r="N15">
        <v>70.5779</v>
      </c>
      <c r="O15">
        <v>85.42</v>
      </c>
      <c r="P15">
        <v>389.03199999999998</v>
      </c>
      <c r="Q15">
        <v>-87.52</v>
      </c>
      <c r="R15">
        <v>100.514</v>
      </c>
      <c r="S15">
        <v>110.81</v>
      </c>
      <c r="T15">
        <v>162.642</v>
      </c>
      <c r="U15">
        <v>-93.67</v>
      </c>
    </row>
    <row r="16" spans="1:21">
      <c r="A16" t="s">
        <v>46</v>
      </c>
      <c r="B16">
        <v>62.112499999999997</v>
      </c>
      <c r="C16">
        <v>-92.6</v>
      </c>
      <c r="D16">
        <v>70.5779</v>
      </c>
      <c r="E16">
        <v>-94.58</v>
      </c>
      <c r="F16">
        <v>2809.25</v>
      </c>
      <c r="G16">
        <v>-95.6</v>
      </c>
      <c r="H16">
        <v>2021.93</v>
      </c>
      <c r="I16">
        <v>69.650000000000006</v>
      </c>
      <c r="J16">
        <v>1114.8599999999999</v>
      </c>
      <c r="K16">
        <v>-67.84</v>
      </c>
      <c r="L16">
        <v>62.1126</v>
      </c>
      <c r="M16">
        <v>87.4</v>
      </c>
      <c r="N16">
        <v>70.577799999999996</v>
      </c>
      <c r="O16">
        <v>85.42</v>
      </c>
      <c r="P16">
        <v>2809.25</v>
      </c>
      <c r="Q16">
        <v>84.4</v>
      </c>
      <c r="R16">
        <v>2021.93</v>
      </c>
      <c r="S16">
        <v>-110.35</v>
      </c>
      <c r="T16">
        <v>1114.8599999999999</v>
      </c>
      <c r="U16">
        <v>112.16</v>
      </c>
    </row>
    <row r="17" spans="1:21">
      <c r="A17" t="s">
        <v>47</v>
      </c>
      <c r="B17">
        <v>947.11699999999996</v>
      </c>
      <c r="C17">
        <v>-62.73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947.11699999999996</v>
      </c>
      <c r="K17">
        <v>-62.73</v>
      </c>
      <c r="L17">
        <v>947.11699999999996</v>
      </c>
      <c r="M17">
        <v>117.27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947.11699999999996</v>
      </c>
      <c r="U17">
        <v>117.27</v>
      </c>
    </row>
    <row r="18" spans="1:21">
      <c r="A18" t="s">
        <v>48</v>
      </c>
      <c r="B18">
        <v>202.34200000000001</v>
      </c>
      <c r="C18">
        <v>97.56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202.34200000000001</v>
      </c>
      <c r="K18">
        <v>97.56</v>
      </c>
      <c r="L18">
        <v>202.34200000000001</v>
      </c>
      <c r="M18">
        <v>-82.44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202.34200000000001</v>
      </c>
      <c r="U18">
        <v>-82.44</v>
      </c>
    </row>
    <row r="19" spans="1:21">
      <c r="A19" t="s">
        <v>49</v>
      </c>
      <c r="B19">
        <v>556.64300000000003</v>
      </c>
      <c r="C19">
        <v>-89.59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556.64300000000003</v>
      </c>
      <c r="K19">
        <v>-89.59</v>
      </c>
      <c r="L19">
        <v>556.64300000000003</v>
      </c>
      <c r="M19">
        <v>90.41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556.64300000000003</v>
      </c>
      <c r="U19">
        <v>90.41</v>
      </c>
    </row>
    <row r="20" spans="1:21">
      <c r="A20" t="s">
        <v>50</v>
      </c>
      <c r="B20">
        <v>1.12358</v>
      </c>
      <c r="C20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1.12358</v>
      </c>
      <c r="K20">
        <v>61</v>
      </c>
      <c r="L20">
        <v>1.12358</v>
      </c>
      <c r="M20">
        <v>-119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1.12358</v>
      </c>
      <c r="U20">
        <v>-119</v>
      </c>
    </row>
    <row r="21" spans="1:21">
      <c r="A21" t="s">
        <v>51</v>
      </c>
      <c r="B21">
        <v>3.27264</v>
      </c>
      <c r="C21">
        <v>-122.86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3.27264</v>
      </c>
      <c r="K21">
        <v>-122.86</v>
      </c>
      <c r="L21">
        <v>3.27264</v>
      </c>
      <c r="M21">
        <v>57.14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3.27264</v>
      </c>
      <c r="U21">
        <v>57.14</v>
      </c>
    </row>
    <row r="22" spans="1:21">
      <c r="A22" t="s">
        <v>52</v>
      </c>
      <c r="B22">
        <v>1263.25</v>
      </c>
      <c r="C22">
        <v>108.94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1263.25</v>
      </c>
      <c r="K22">
        <v>108.94</v>
      </c>
      <c r="L22">
        <v>1263.25</v>
      </c>
      <c r="M22">
        <v>-71.06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1263.25</v>
      </c>
      <c r="U22">
        <v>-71.06</v>
      </c>
    </row>
    <row r="23" spans="1:21">
      <c r="A23" t="s">
        <v>92</v>
      </c>
      <c r="B23">
        <v>3194.89</v>
      </c>
      <c r="C23">
        <v>85.38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3194.89</v>
      </c>
      <c r="K23">
        <v>85.38</v>
      </c>
      <c r="L23">
        <v>3194.89</v>
      </c>
      <c r="M23">
        <v>-94.62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3194.89</v>
      </c>
      <c r="U23">
        <v>-94.62</v>
      </c>
    </row>
    <row r="24" spans="1:21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6.3455782347049876</v>
      </c>
      <c r="C29" s="1">
        <f>B11*SIN(C11*PI()/180)</f>
        <v>62.36279169430469</v>
      </c>
      <c r="D29" s="1">
        <f>D11*COS(E11*PI()/180)</f>
        <v>10.35163358320589</v>
      </c>
      <c r="E29" s="1">
        <f>D11*SIN(E11*PI()/180)</f>
        <v>72.282125496688622</v>
      </c>
      <c r="F29" s="1">
        <f>F11*COS(G11*PI()/180)</f>
        <v>5.0856464791689682</v>
      </c>
      <c r="G29" s="1">
        <f>F11*SIN(G11*PI()/180)</f>
        <v>-428.48882081203584</v>
      </c>
      <c r="H29" s="1">
        <f>H11*COS(I11*PI()/180)</f>
        <v>-35.2974171935561</v>
      </c>
      <c r="I29" s="1">
        <f>H11*SIN(I11*PI()/180)</f>
        <v>103.15406446410171</v>
      </c>
      <c r="J29" s="1">
        <f>J11*COS(K11*PI()/180)</f>
        <v>-13.501407765531475</v>
      </c>
      <c r="K29" s="1">
        <f>J11*SIN(K11*PI()/180)</f>
        <v>-190.68762207691626</v>
      </c>
      <c r="L29" s="1">
        <f>L11*COS(M11*PI()/180)</f>
        <v>-6.9862809639103745</v>
      </c>
      <c r="M29" s="1">
        <f>L11*SIN(M11*PI()/180)</f>
        <v>-55.457784606881866</v>
      </c>
      <c r="N29" s="1">
        <f>N11*COS(O11*PI()/180)</f>
        <v>-3.6964813533907783</v>
      </c>
      <c r="O29" s="1">
        <f>N11*SIN(O11*PI()/180)</f>
        <v>-76.677151016740538</v>
      </c>
      <c r="P29" s="1">
        <f>P11*COS(Q11*PI()/180)</f>
        <v>-11.353373963247558</v>
      </c>
      <c r="Q29" s="1">
        <f>P11*SIN(Q11*PI()/180)</f>
        <v>427.86039431180194</v>
      </c>
      <c r="R29" s="1">
        <f>R11*COS(S11*PI()/180)</f>
        <v>35.61438867130191</v>
      </c>
      <c r="S29" s="1">
        <f>R11*SIN(S11*PI()/180)</f>
        <v>-103.13921923579527</v>
      </c>
      <c r="T29" s="1">
        <f>T11*COS(U11*PI()/180)</f>
        <v>13.53441049204193</v>
      </c>
      <c r="U29" s="1">
        <f>T11*SIN(U11*PI()/180)</f>
        <v>192.58500287569879</v>
      </c>
    </row>
    <row r="30" spans="1:21">
      <c r="A30" t="s">
        <v>42</v>
      </c>
      <c r="B30" s="1">
        <f t="shared" ref="B30:D34" si="0">B12*COS(C12*PI()/180)</f>
        <v>6.9862809639103816</v>
      </c>
      <c r="C30" s="1">
        <f t="shared" ref="C30:E34" si="1">B12*SIN(C12*PI()/180)</f>
        <v>55.457784606881866</v>
      </c>
      <c r="D30" s="1">
        <f t="shared" si="0"/>
        <v>3.6964813533908041</v>
      </c>
      <c r="E30" s="1">
        <f t="shared" si="1"/>
        <v>76.677151016740538</v>
      </c>
      <c r="F30" s="1">
        <f t="shared" ref="F30:F34" si="2">F12*COS(G12*PI()/180)</f>
        <v>11.353373963247707</v>
      </c>
      <c r="G30" s="1">
        <f t="shared" ref="G30:G34" si="3">F12*SIN(G12*PI()/180)</f>
        <v>-427.86039431180194</v>
      </c>
      <c r="H30" s="1">
        <f t="shared" ref="H30:H34" si="4">H12*COS(I12*PI()/180)</f>
        <v>-36.155818610654585</v>
      </c>
      <c r="I30" s="1">
        <f t="shared" ref="I30:I34" si="5">H12*SIN(I12*PI()/180)</f>
        <v>102.15754240188751</v>
      </c>
      <c r="J30" s="1">
        <f t="shared" ref="J30:J34" si="6">J12*COS(K12*PI()/180)</f>
        <v>-14.078863773824777</v>
      </c>
      <c r="K30" s="1">
        <f t="shared" ref="K30:K34" si="7">J12*SIN(K12*PI()/180)</f>
        <v>-193.56767249682497</v>
      </c>
      <c r="L30" s="1">
        <f t="shared" ref="L30:L34" si="8">L12*COS(M12*PI()/180)</f>
        <v>-6.9862559665278603</v>
      </c>
      <c r="M30" s="1">
        <f t="shared" ref="M30:M34" si="9">L12*SIN(M12*PI()/180)</f>
        <v>-55.457586175203787</v>
      </c>
      <c r="N30" s="1">
        <f t="shared" ref="N30:N34" si="10">N12*COS(O12*PI()/180)</f>
        <v>-3.6964813533907783</v>
      </c>
      <c r="O30" s="1">
        <f t="shared" ref="O30:O34" si="11">N12*SIN(O12*PI()/180)</f>
        <v>-76.677151016740538</v>
      </c>
      <c r="P30" s="1">
        <f t="shared" ref="P30:P34" si="12">P12*COS(Q12*PI()/180)</f>
        <v>-11.353373963247558</v>
      </c>
      <c r="Q30" s="1">
        <f t="shared" ref="Q30:Q34" si="13">P12*SIN(Q12*PI()/180)</f>
        <v>427.86039431180194</v>
      </c>
      <c r="R30" s="1">
        <f t="shared" ref="R30:R34" si="14">R12*COS(S12*PI()/180)</f>
        <v>36.155818610654592</v>
      </c>
      <c r="S30" s="1">
        <f t="shared" ref="S30:S34" si="15">R12*SIN(S12*PI()/180)</f>
        <v>-102.15754240188751</v>
      </c>
      <c r="T30" s="1">
        <f t="shared" ref="T30:T34" si="16">T12*COS(U12*PI()/180)</f>
        <v>14.078863773824798</v>
      </c>
      <c r="U30" s="1">
        <f t="shared" ref="U30:U34" si="17">T12*SIN(U12*PI()/180)</f>
        <v>193.56767249682497</v>
      </c>
    </row>
    <row r="31" spans="1:21">
      <c r="A31" t="s">
        <v>43</v>
      </c>
      <c r="B31" s="1">
        <f t="shared" si="0"/>
        <v>1.1061618221817175</v>
      </c>
      <c r="C31" s="1">
        <f t="shared" si="1"/>
        <v>12.468026909785991</v>
      </c>
      <c r="D31" s="1">
        <f t="shared" si="0"/>
        <v>4.0056169507164627</v>
      </c>
      <c r="E31" s="1">
        <f t="shared" si="1"/>
        <v>11.87501926752681</v>
      </c>
      <c r="F31" s="1">
        <f t="shared" si="2"/>
        <v>-0.95226993279419891</v>
      </c>
      <c r="G31" s="1">
        <f t="shared" si="3"/>
        <v>-49.59485858408204</v>
      </c>
      <c r="H31" s="1">
        <f t="shared" si="4"/>
        <v>-3.9738982443796336</v>
      </c>
      <c r="I31" s="1">
        <f t="shared" si="5"/>
        <v>9.3664624006780954</v>
      </c>
      <c r="J31" s="1">
        <f t="shared" si="6"/>
        <v>0.18854509846683457</v>
      </c>
      <c r="K31" s="1">
        <f t="shared" si="7"/>
        <v>-15.885781137729557</v>
      </c>
      <c r="L31" s="1">
        <f t="shared" si="8"/>
        <v>-1.6219495685631267</v>
      </c>
      <c r="M31" s="1">
        <f t="shared" si="9"/>
        <v>-6.8613295199937667</v>
      </c>
      <c r="N31" s="1">
        <f t="shared" si="10"/>
        <v>1.4521624436050107</v>
      </c>
      <c r="O31" s="1">
        <f t="shared" si="11"/>
        <v>-15.390944763963748</v>
      </c>
      <c r="P31" s="1">
        <f t="shared" si="12"/>
        <v>-4.3463114433020058</v>
      </c>
      <c r="Q31" s="1">
        <f t="shared" si="13"/>
        <v>48.22413546138305</v>
      </c>
      <c r="R31" s="1">
        <f t="shared" si="14"/>
        <v>4.2631333342802682</v>
      </c>
      <c r="S31" s="1">
        <f t="shared" si="15"/>
        <v>-9.2009490018230391</v>
      </c>
      <c r="T31" s="1">
        <f t="shared" si="16"/>
        <v>-0.25467452199202945</v>
      </c>
      <c r="U31" s="1">
        <f t="shared" si="17"/>
        <v>16.77086642746427</v>
      </c>
    </row>
    <row r="32" spans="1:21">
      <c r="A32" t="s">
        <v>44</v>
      </c>
      <c r="B32" s="1">
        <f t="shared" si="0"/>
        <v>1.6219495685631273</v>
      </c>
      <c r="C32" s="1">
        <f t="shared" si="1"/>
        <v>6.8613295199937667</v>
      </c>
      <c r="D32" s="1">
        <f t="shared" si="0"/>
        <v>-1.4521624436050053</v>
      </c>
      <c r="E32" s="1">
        <f t="shared" si="1"/>
        <v>15.39094476396375</v>
      </c>
      <c r="F32" s="1">
        <f t="shared" si="2"/>
        <v>4.3463114433020218</v>
      </c>
      <c r="G32" s="1">
        <f t="shared" si="3"/>
        <v>-48.22413546138305</v>
      </c>
      <c r="H32" s="1">
        <f t="shared" si="4"/>
        <v>-2.4877368849784411</v>
      </c>
      <c r="I32" s="1">
        <f t="shared" si="5"/>
        <v>11.949795027159158</v>
      </c>
      <c r="J32" s="1">
        <f t="shared" si="6"/>
        <v>2.0305705767935276</v>
      </c>
      <c r="K32" s="1">
        <f t="shared" si="7"/>
        <v>-14.021834428585313</v>
      </c>
      <c r="L32" s="1">
        <f t="shared" si="8"/>
        <v>-1.6219173615999203</v>
      </c>
      <c r="M32" s="1">
        <f t="shared" si="9"/>
        <v>-6.861193274951578</v>
      </c>
      <c r="N32" s="1">
        <f t="shared" si="10"/>
        <v>1.4521718370603651</v>
      </c>
      <c r="O32" s="1">
        <f t="shared" si="11"/>
        <v>-15.391044321801193</v>
      </c>
      <c r="P32" s="1">
        <f t="shared" si="12"/>
        <v>-4.3463114433020058</v>
      </c>
      <c r="Q32" s="1">
        <f t="shared" si="13"/>
        <v>48.22413546138305</v>
      </c>
      <c r="R32" s="1">
        <f t="shared" si="14"/>
        <v>2.4877368849784429</v>
      </c>
      <c r="S32" s="1">
        <f t="shared" si="15"/>
        <v>-11.949795027159158</v>
      </c>
      <c r="T32" s="1">
        <f t="shared" si="16"/>
        <v>-2.0305705767935227</v>
      </c>
      <c r="U32" s="1">
        <f t="shared" si="17"/>
        <v>14.021834428585313</v>
      </c>
    </row>
    <row r="33" spans="1:21" s="2" customFormat="1">
      <c r="A33" t="s">
        <v>45</v>
      </c>
      <c r="B33" s="1">
        <f t="shared" si="0"/>
        <v>-3.6143882393185289</v>
      </c>
      <c r="C33" s="1">
        <f t="shared" si="1"/>
        <v>-53.708419560302424</v>
      </c>
      <c r="D33" s="1">
        <f t="shared" si="0"/>
        <v>2.4865569737761999</v>
      </c>
      <c r="E33" s="1">
        <f t="shared" si="1"/>
        <v>-75.754301649650003</v>
      </c>
      <c r="F33" s="1">
        <f t="shared" si="2"/>
        <v>-24.531732831765904</v>
      </c>
      <c r="G33" s="1">
        <f t="shared" si="3"/>
        <v>387.7607733903352</v>
      </c>
      <c r="H33" s="1">
        <f t="shared" si="4"/>
        <v>36.085416474122873</v>
      </c>
      <c r="I33" s="1">
        <f t="shared" si="5"/>
        <v>-93.95670610387053</v>
      </c>
      <c r="J33" s="1">
        <f t="shared" si="6"/>
        <v>10.425954241752914</v>
      </c>
      <c r="K33" s="1">
        <f t="shared" si="7"/>
        <v>164.34261896157332</v>
      </c>
      <c r="L33" s="1">
        <f t="shared" si="8"/>
        <v>2.8176086001782692</v>
      </c>
      <c r="M33" s="1">
        <f t="shared" si="9"/>
        <v>62.048559516125763</v>
      </c>
      <c r="N33" s="1">
        <f t="shared" si="10"/>
        <v>5.6357143389905584</v>
      </c>
      <c r="O33" s="1">
        <f t="shared" si="11"/>
        <v>70.352531527296847</v>
      </c>
      <c r="P33" s="1">
        <f t="shared" si="12"/>
        <v>16.833667937924883</v>
      </c>
      <c r="Q33" s="1">
        <f t="shared" si="13"/>
        <v>-388.66762747591372</v>
      </c>
      <c r="R33" s="1">
        <f t="shared" si="14"/>
        <v>-35.709620324894637</v>
      </c>
      <c r="S33" s="1">
        <f t="shared" si="15"/>
        <v>93.956836963852041</v>
      </c>
      <c r="T33" s="1">
        <f t="shared" si="16"/>
        <v>-10.410680596157405</v>
      </c>
      <c r="U33" s="1">
        <f t="shared" si="17"/>
        <v>-162.30846525528111</v>
      </c>
    </row>
    <row r="34" spans="1:21" s="2" customFormat="1">
      <c r="A34" t="s">
        <v>46</v>
      </c>
      <c r="B34" s="1">
        <f t="shared" si="0"/>
        <v>-2.8176086001782616</v>
      </c>
      <c r="C34" s="1">
        <f t="shared" si="1"/>
        <v>-62.048559516125763</v>
      </c>
      <c r="D34" s="1">
        <f t="shared" si="0"/>
        <v>-5.6357143389905335</v>
      </c>
      <c r="E34" s="1">
        <f t="shared" si="1"/>
        <v>-70.352531527296847</v>
      </c>
      <c r="F34" s="1">
        <f t="shared" si="2"/>
        <v>-274.13476114839023</v>
      </c>
      <c r="G34" s="1">
        <f t="shared" si="3"/>
        <v>-2795.8425733989593</v>
      </c>
      <c r="H34" s="1">
        <f t="shared" si="4"/>
        <v>703.13420854709886</v>
      </c>
      <c r="I34" s="1">
        <f t="shared" si="5"/>
        <v>1895.7328951281204</v>
      </c>
      <c r="J34" s="1">
        <f t="shared" si="6"/>
        <v>420.51885422979865</v>
      </c>
      <c r="K34" s="1">
        <f t="shared" si="7"/>
        <v>-1032.5099093167373</v>
      </c>
      <c r="L34" s="1">
        <f t="shared" si="8"/>
        <v>2.8176131364770822</v>
      </c>
      <c r="M34" s="1">
        <f t="shared" si="9"/>
        <v>62.048659413182747</v>
      </c>
      <c r="N34" s="1">
        <f t="shared" si="10"/>
        <v>5.6357063538927594</v>
      </c>
      <c r="O34" s="1">
        <f t="shared" si="11"/>
        <v>70.352431846615588</v>
      </c>
      <c r="P34" s="1">
        <f t="shared" si="12"/>
        <v>274.13476114839062</v>
      </c>
      <c r="Q34" s="1">
        <f t="shared" si="13"/>
        <v>2795.8425733989593</v>
      </c>
      <c r="R34" s="1">
        <f t="shared" si="14"/>
        <v>-703.13420854709864</v>
      </c>
      <c r="S34" s="1">
        <f t="shared" si="15"/>
        <v>-1895.7328951281204</v>
      </c>
      <c r="T34" s="1">
        <f t="shared" si="16"/>
        <v>-420.51885422979854</v>
      </c>
      <c r="U34" s="1">
        <f t="shared" si="17"/>
        <v>1032.5099093167373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21.782858297079844</v>
      </c>
      <c r="C36" s="3">
        <f>C29+E29+G29</f>
        <v>-293.8439036210425</v>
      </c>
      <c r="E36" s="3" t="str">
        <f>COMPLEX(B36,C36)</f>
        <v>21.7828582970798-293.843903621043i</v>
      </c>
      <c r="F36" s="3">
        <f>IMABS(E36)</f>
        <v>294.65018685017571</v>
      </c>
      <c r="G36" s="3">
        <f>IMARGUMENT(E36)*180/PI()</f>
        <v>-85.7603777110767</v>
      </c>
      <c r="L36" s="3">
        <f>L29+N29+P29</f>
        <v>-22.03613628054871</v>
      </c>
      <c r="M36" s="3">
        <f>M29+O29+Q29</f>
        <v>295.72545868817951</v>
      </c>
      <c r="O36" s="3" t="str">
        <f>COMPLEX(L36,M36)</f>
        <v>-22.0361362805487+295.72545868818i</v>
      </c>
      <c r="P36" s="3">
        <f>IMABS(O36)</f>
        <v>296.54533922911241</v>
      </c>
      <c r="Q36" s="3">
        <f>IMARGUMENT(O36)*180/PI()</f>
        <v>94.261548933548042</v>
      </c>
      <c r="S36" s="3">
        <f>Q36-G36</f>
        <v>180.02192664462473</v>
      </c>
    </row>
    <row r="37" spans="1:21" s="2" customFormat="1">
      <c r="A37" s="2" t="s">
        <v>42</v>
      </c>
      <c r="B37" s="3">
        <f t="shared" ref="B37:C41" si="18">B30+D30+F30</f>
        <v>22.036136280548895</v>
      </c>
      <c r="C37" s="3">
        <f t="shared" si="18"/>
        <v>-295.72545868817951</v>
      </c>
      <c r="E37" s="3" t="str">
        <f t="shared" ref="E37:E41" si="19">COMPLEX(B37,C37)</f>
        <v>22.0361362805489-295.72545868818i</v>
      </c>
      <c r="F37" s="3">
        <f t="shared" ref="F37:F41" si="20">IMABS(E37)</f>
        <v>296.54533922911247</v>
      </c>
      <c r="G37" s="3">
        <f t="shared" ref="G37:G41" si="21">IMARGUMENT(E37)*180/PI()</f>
        <v>-85.73845106645193</v>
      </c>
      <c r="L37" s="3">
        <f t="shared" ref="L37:M41" si="22">L30+N30+P30</f>
        <v>-22.036111283166196</v>
      </c>
      <c r="M37" s="3">
        <f t="shared" si="22"/>
        <v>295.7256571198576</v>
      </c>
      <c r="O37" s="3" t="str">
        <f t="shared" ref="O37:O41" si="23">COMPLEX(L37,M37)</f>
        <v>-22.0361112831662+295.725657119858i</v>
      </c>
      <c r="P37" s="3">
        <f t="shared" ref="P37:P41" si="24">IMABS(O37)</f>
        <v>296.54553525463149</v>
      </c>
      <c r="Q37" s="3">
        <f t="shared" ref="Q37:Q41" si="25">IMARGUMENT(O37)*180/PI()</f>
        <v>94.261541268177112</v>
      </c>
      <c r="S37" s="3">
        <f t="shared" ref="S37:S41" si="26">Q37-G37</f>
        <v>179.99999233462904</v>
      </c>
    </row>
    <row r="38" spans="1:21" s="2" customFormat="1">
      <c r="A38" s="2" t="s">
        <v>43</v>
      </c>
      <c r="B38" s="3">
        <f t="shared" si="18"/>
        <v>4.1595088401039817</v>
      </c>
      <c r="C38" s="3">
        <f t="shared" si="18"/>
        <v>-25.25181240676924</v>
      </c>
      <c r="E38" s="3" t="str">
        <f t="shared" si="19"/>
        <v>4.15950884010398-25.2518124067692i</v>
      </c>
      <c r="F38" s="3">
        <f t="shared" si="20"/>
        <v>25.592099242101384</v>
      </c>
      <c r="G38" s="3">
        <f t="shared" si="21"/>
        <v>-80.646166298990934</v>
      </c>
      <c r="L38" s="3">
        <f t="shared" si="22"/>
        <v>-4.516098568260122</v>
      </c>
      <c r="M38" s="3">
        <f t="shared" si="22"/>
        <v>25.971861177425534</v>
      </c>
      <c r="O38" s="3" t="str">
        <f t="shared" si="23"/>
        <v>-4.51609856826012+25.9718611774255i</v>
      </c>
      <c r="P38" s="3">
        <f t="shared" si="24"/>
        <v>26.361576570791488</v>
      </c>
      <c r="Q38" s="3">
        <f t="shared" si="25"/>
        <v>99.864207692599521</v>
      </c>
      <c r="S38" s="3">
        <f t="shared" si="26"/>
        <v>180.51037399159046</v>
      </c>
    </row>
    <row r="39" spans="1:21" s="2" customFormat="1">
      <c r="A39" s="2" t="s">
        <v>44</v>
      </c>
      <c r="B39" s="3">
        <f t="shared" si="18"/>
        <v>4.5160985682601442</v>
      </c>
      <c r="C39" s="3">
        <f t="shared" si="18"/>
        <v>-25.971861177425531</v>
      </c>
      <c r="E39" s="3" t="str">
        <f t="shared" si="19"/>
        <v>4.51609856826014-25.9718611774255i</v>
      </c>
      <c r="F39" s="3">
        <f t="shared" si="20"/>
        <v>26.361576570791495</v>
      </c>
      <c r="G39" s="3">
        <f t="shared" si="21"/>
        <v>-80.13579230740045</v>
      </c>
      <c r="L39" s="3">
        <f t="shared" si="22"/>
        <v>-4.5160569678415605</v>
      </c>
      <c r="M39" s="3">
        <f t="shared" si="22"/>
        <v>25.971897864630279</v>
      </c>
      <c r="O39" s="3" t="str">
        <f t="shared" si="23"/>
        <v>-4.51605696784156+25.9718978646303i</v>
      </c>
      <c r="P39" s="3">
        <f t="shared" si="24"/>
        <v>26.361605588954141</v>
      </c>
      <c r="Q39" s="3">
        <f t="shared" si="25"/>
        <v>99.864104952396161</v>
      </c>
      <c r="S39" s="3">
        <f t="shared" si="26"/>
        <v>179.99989725979663</v>
      </c>
    </row>
    <row r="40" spans="1:21">
      <c r="A40" s="2" t="s">
        <v>45</v>
      </c>
      <c r="B40" s="3">
        <f t="shared" si="18"/>
        <v>-25.659564097308234</v>
      </c>
      <c r="C40" s="3">
        <f t="shared" si="18"/>
        <v>258.2980521803828</v>
      </c>
      <c r="D40" s="2"/>
      <c r="E40" s="3" t="str">
        <f t="shared" si="19"/>
        <v>-25.6595640973082+258.298052180383i</v>
      </c>
      <c r="F40" s="3">
        <f t="shared" si="20"/>
        <v>259.56944540882256</v>
      </c>
      <c r="G40" s="3">
        <f t="shared" si="21"/>
        <v>95.673201638436979</v>
      </c>
      <c r="H40" s="2"/>
      <c r="I40" s="2"/>
      <c r="J40" s="2"/>
      <c r="K40" s="2"/>
      <c r="L40" s="3">
        <f t="shared" si="22"/>
        <v>25.286990877093711</v>
      </c>
      <c r="M40" s="3">
        <f t="shared" si="22"/>
        <v>-256.26653643249108</v>
      </c>
      <c r="N40" s="2"/>
      <c r="O40" s="3" t="str">
        <f t="shared" si="23"/>
        <v>25.2869908770937-256.266536432491i</v>
      </c>
      <c r="P40" s="3">
        <f t="shared" si="24"/>
        <v>257.5111057852136</v>
      </c>
      <c r="Q40" s="3">
        <f t="shared" si="25"/>
        <v>-84.364606205891363</v>
      </c>
      <c r="R40" s="2"/>
      <c r="S40" s="3">
        <f t="shared" si="26"/>
        <v>-180.03780784432834</v>
      </c>
      <c r="T40" s="2"/>
      <c r="U40" s="2"/>
    </row>
    <row r="41" spans="1:21">
      <c r="A41" s="2" t="s">
        <v>46</v>
      </c>
      <c r="B41" s="3">
        <f t="shared" si="18"/>
        <v>-282.58808408755903</v>
      </c>
      <c r="C41" s="3">
        <f t="shared" si="18"/>
        <v>-2928.2436644423819</v>
      </c>
      <c r="D41" s="2"/>
      <c r="E41" s="3" t="str">
        <f t="shared" si="19"/>
        <v>-282.588084087559-2928.24366444238i</v>
      </c>
      <c r="F41" s="3">
        <f t="shared" si="20"/>
        <v>2941.8475459505403</v>
      </c>
      <c r="G41" s="3">
        <f t="shared" si="21"/>
        <v>-95.512219065836149</v>
      </c>
      <c r="H41" s="2"/>
      <c r="I41" s="2"/>
      <c r="J41" s="2"/>
      <c r="K41" s="2"/>
      <c r="L41" s="3">
        <f t="shared" si="22"/>
        <v>282.58808063876046</v>
      </c>
      <c r="M41" s="3">
        <f t="shared" si="22"/>
        <v>2928.2436646587576</v>
      </c>
      <c r="N41" s="2"/>
      <c r="O41" s="3" t="str">
        <f t="shared" si="23"/>
        <v>282.58808063876+2928.24366465876i</v>
      </c>
      <c r="P41" s="3">
        <f t="shared" si="24"/>
        <v>2941.8475458346347</v>
      </c>
      <c r="Q41" s="3">
        <f t="shared" si="25"/>
        <v>84.487781001427294</v>
      </c>
      <c r="R41" s="2"/>
      <c r="S41" s="3">
        <f t="shared" si="26"/>
        <v>180.00000006726344</v>
      </c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67N OPENDSS</vt:lpstr>
      <vt:lpstr>F1n</vt:lpstr>
      <vt:lpstr>F2n</vt:lpstr>
      <vt:lpstr>F3n</vt:lpstr>
      <vt:lpstr>F1f</vt:lpstr>
      <vt:lpstr>F2f</vt:lpstr>
      <vt:lpstr>F3f</vt:lpstr>
      <vt:lpstr>'F1f'!_f1far</vt:lpstr>
      <vt:lpstr>'F1n'!_f1near</vt:lpstr>
      <vt:lpstr>'F2f'!_f2far</vt:lpstr>
      <vt:lpstr>'F2n'!_f2near</vt:lpstr>
      <vt:lpstr>'F3f'!_f3far_1</vt:lpstr>
      <vt:lpstr>'F3n'!_f3near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VaioPC</dc:creator>
  <cp:lastModifiedBy>VaioPC</cp:lastModifiedBy>
  <dcterms:created xsi:type="dcterms:W3CDTF">2020-06-12T01:01:29Z</dcterms:created>
  <dcterms:modified xsi:type="dcterms:W3CDTF">2020-07-12T02:01:59Z</dcterms:modified>
</cp:coreProperties>
</file>