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m.deoliveiradejes/Dropbox (Personal)/2024_20/IELE4100_2024_20 - Planificación de Sistemas de Potencia/C10 - Sistemas de Transmisión/Villasana 1985/1985 Villasana Solution Estimation LP MILP MINLP/C10_TEP/"/>
    </mc:Choice>
  </mc:AlternateContent>
  <xr:revisionPtr revIDLastSave="0" documentId="13_ncr:1_{A7CACB33-A9BF-6347-A67F-6912B489D5BE}" xr6:coauthVersionLast="47" xr6:coauthVersionMax="47" xr10:uidLastSave="{00000000-0000-0000-0000-000000000000}"/>
  <bookViews>
    <workbookView xWindow="2120" yWindow="1240" windowWidth="33220" windowHeight="18240" tabRatio="500" xr2:uid="{00000000-000D-0000-FFFF-FFFF00000000}"/>
  </bookViews>
  <sheets>
    <sheet name="OPTIMUM" sheetId="12" r:id="rId1"/>
    <sheet name="iteración 7" sheetId="11" r:id="rId2"/>
    <sheet name="iteración 6" sheetId="10" r:id="rId3"/>
    <sheet name="iteración 5" sheetId="9" r:id="rId4"/>
    <sheet name="iteración 4" sheetId="8" r:id="rId5"/>
    <sheet name="iteración 3" sheetId="7" r:id="rId6"/>
    <sheet name="iteración2" sheetId="5" r:id="rId7"/>
    <sheet name="iteración1" sheetId="4" r:id="rId8"/>
  </sheets>
  <definedNames>
    <definedName name="_B12" localSheetId="5">'iteración 3'!$H$3</definedName>
    <definedName name="_B12" localSheetId="4">'iteración 4'!$H$3</definedName>
    <definedName name="_B12" localSheetId="3">'iteración 5'!$H$3</definedName>
    <definedName name="_B12" localSheetId="2">'iteración 6'!$H$3</definedName>
    <definedName name="_B12" localSheetId="1">'iteración 7'!$H$3</definedName>
    <definedName name="_B12" localSheetId="7">iteración1!$H$3</definedName>
    <definedName name="_B12" localSheetId="6">iteración2!$H$3</definedName>
    <definedName name="_B12" localSheetId="0">OPTIMUM!$H$3</definedName>
    <definedName name="_B12">#REF!</definedName>
    <definedName name="_B14" localSheetId="5">'iteración 3'!$H$4</definedName>
    <definedName name="_B14" localSheetId="4">'iteración 4'!$H$4</definedName>
    <definedName name="_B14" localSheetId="3">'iteración 5'!$H$4</definedName>
    <definedName name="_B14" localSheetId="2">'iteración 6'!$H$4</definedName>
    <definedName name="_B14" localSheetId="1">'iteración 7'!$H$4</definedName>
    <definedName name="_B14" localSheetId="7">iteración1!$H$4</definedName>
    <definedName name="_B14" localSheetId="6">iteración2!$H$4</definedName>
    <definedName name="_B14" localSheetId="0">OPTIMUM!$H$4</definedName>
    <definedName name="_B14">#REF!</definedName>
    <definedName name="_B15" localSheetId="5">'iteración 3'!$H$5</definedName>
    <definedName name="_B15" localSheetId="4">'iteración 4'!$H$5</definedName>
    <definedName name="_B15" localSheetId="3">'iteración 5'!$H$5</definedName>
    <definedName name="_B15" localSheetId="2">'iteración 6'!$H$5</definedName>
    <definedName name="_B15" localSheetId="1">'iteración 7'!$H$5</definedName>
    <definedName name="_B15" localSheetId="7">iteración1!$H$5</definedName>
    <definedName name="_B15" localSheetId="6">iteración2!$H$5</definedName>
    <definedName name="_B15" localSheetId="0">OPTIMUM!$H$5</definedName>
    <definedName name="_B15">#REF!</definedName>
    <definedName name="_B23" localSheetId="5">'iteración 3'!$H$6</definedName>
    <definedName name="_B23" localSheetId="4">'iteración 4'!$H$6</definedName>
    <definedName name="_B23" localSheetId="3">'iteración 5'!$H$6</definedName>
    <definedName name="_B23" localSheetId="2">'iteración 6'!$H$6</definedName>
    <definedName name="_B23" localSheetId="1">'iteración 7'!$H$6</definedName>
    <definedName name="_B23" localSheetId="7">iteración1!$H$6</definedName>
    <definedName name="_B23" localSheetId="6">iteración2!$H$6</definedName>
    <definedName name="_B23" localSheetId="0">OPTIMUM!$H$6</definedName>
    <definedName name="_B23">#REF!</definedName>
    <definedName name="_B24" localSheetId="5">'iteración 3'!$H$7</definedName>
    <definedName name="_B24" localSheetId="4">'iteración 4'!$H$7</definedName>
    <definedName name="_B24" localSheetId="3">'iteración 5'!$H$7</definedName>
    <definedName name="_B24" localSheetId="2">'iteración 6'!$H$7</definedName>
    <definedName name="_B24" localSheetId="1">'iteración 7'!$H$7</definedName>
    <definedName name="_B24" localSheetId="7">iteración1!$H$7</definedName>
    <definedName name="_B24" localSheetId="6">iteración2!$H$7</definedName>
    <definedName name="_B24" localSheetId="0">OPTIMUM!$H$7</definedName>
    <definedName name="_B24">#REF!</definedName>
    <definedName name="_B35" localSheetId="5">'iteración 3'!$H$8</definedName>
    <definedName name="_B35" localSheetId="4">'iteración 4'!$H$8</definedName>
    <definedName name="_B35" localSheetId="3">'iteración 5'!$H$8</definedName>
    <definedName name="_B35" localSheetId="2">'iteración 6'!$H$8</definedName>
    <definedName name="_B35" localSheetId="1">'iteración 7'!$H$8</definedName>
    <definedName name="_B35" localSheetId="7">iteración1!$H$8</definedName>
    <definedName name="_B35" localSheetId="6">iteración2!$H$8</definedName>
    <definedName name="_B35" localSheetId="0">OPTIMUM!$H$8</definedName>
    <definedName name="_B35">#REF!</definedName>
    <definedName name="_b62b" localSheetId="3">'iteración 5'!$H$10</definedName>
    <definedName name="_b62b" localSheetId="2">'iteración 6'!$H$10</definedName>
    <definedName name="_b62b" localSheetId="1">'iteración 7'!$H$10</definedName>
    <definedName name="_b62b" localSheetId="0">OPTIMUM!$H$10</definedName>
    <definedName name="_b62b">'iteración 4'!$H$10</definedName>
    <definedName name="_b64" localSheetId="5">'iteración 3'!$H$9</definedName>
    <definedName name="_b64" localSheetId="4">'iteración 4'!$H$9</definedName>
    <definedName name="_b64" localSheetId="3">'iteración 5'!$H$9</definedName>
    <definedName name="_b64" localSheetId="2">'iteración 6'!$H$9</definedName>
    <definedName name="_b64" localSheetId="1">'iteración 7'!$H$9</definedName>
    <definedName name="_b64" localSheetId="0">OPTIMUM!$H$9</definedName>
    <definedName name="_b64">iteración2!$H$9</definedName>
    <definedName name="_b642">#REF!</definedName>
    <definedName name="solver_adj" localSheetId="5" hidden="1">'iteración 3'!$H$20:$H$25,'iteración 3'!$L$27:$L$30</definedName>
    <definedName name="solver_adj" localSheetId="4" hidden="1">'iteración 4'!$H$21:$H$26,'iteración 4'!$M$28:$M$31</definedName>
    <definedName name="solver_adj" localSheetId="3" hidden="1">'iteración 5'!$H$21:$H$26,'iteración 5'!$M$28:$M$31</definedName>
    <definedName name="solver_adj" localSheetId="2" hidden="1">'iteración 6'!$H$21:$H$26,'iteración 6'!$M$28:$M$31</definedName>
    <definedName name="solver_adj" localSheetId="1" hidden="1">'iteración 7'!$H$21:$H$26,'iteración 7'!$M$28:$M$31</definedName>
    <definedName name="solver_adj" localSheetId="7" hidden="1">iteración1!$H$19:$H$23,iteración1!$L$26:$L$29</definedName>
    <definedName name="solver_adj" localSheetId="6" hidden="1">iteración2!$H$20:$H$25,iteración2!$L$27:$L$30</definedName>
    <definedName name="solver_adj" localSheetId="0" hidden="1">OPTIMUM!$H$21:$H$26,OPTIMUM!$M$28:$M$31</definedName>
    <definedName name="solver_cvg" localSheetId="5" hidden="1">0.0001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cvg" localSheetId="1" hidden="1">0.0001</definedName>
    <definedName name="solver_cvg" localSheetId="7" hidden="1">0.0001</definedName>
    <definedName name="solver_cvg" localSheetId="6" hidden="1">0.0001</definedName>
    <definedName name="solver_cvg" localSheetId="0" hidden="1">0.0001</definedName>
    <definedName name="solver_drv" localSheetId="5" hidden="1">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drv" localSheetId="1" hidden="1">1</definedName>
    <definedName name="solver_drv" localSheetId="7" hidden="1">1</definedName>
    <definedName name="solver_drv" localSheetId="6" hidden="1">1</definedName>
    <definedName name="solver_drv" localSheetId="0" hidden="1">1</definedName>
    <definedName name="solver_eng" localSheetId="5" hidden="1">2</definedName>
    <definedName name="solver_eng" localSheetId="4" hidden="1">2</definedName>
    <definedName name="solver_eng" localSheetId="3" hidden="1">2</definedName>
    <definedName name="solver_eng" localSheetId="2" hidden="1">2</definedName>
    <definedName name="solver_eng" localSheetId="1" hidden="1">1</definedName>
    <definedName name="solver_eng" localSheetId="7" hidden="1">2</definedName>
    <definedName name="solver_eng" localSheetId="6" hidden="1">2</definedName>
    <definedName name="solver_eng" localSheetId="0" hidden="1">1</definedName>
    <definedName name="solver_est" localSheetId="5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est" localSheetId="1" hidden="1">1</definedName>
    <definedName name="solver_est" localSheetId="6" hidden="1">1</definedName>
    <definedName name="solver_est" localSheetId="0" hidden="1">1</definedName>
    <definedName name="solver_itr" localSheetId="5" hidden="1">100</definedName>
    <definedName name="solver_itr" localSheetId="4" hidden="1">100</definedName>
    <definedName name="solver_itr" localSheetId="3" hidden="1">100</definedName>
    <definedName name="solver_itr" localSheetId="2" hidden="1">100</definedName>
    <definedName name="solver_itr" localSheetId="1" hidden="1">100</definedName>
    <definedName name="solver_itr" localSheetId="7" hidden="1">2147483647</definedName>
    <definedName name="solver_itr" localSheetId="6" hidden="1">100</definedName>
    <definedName name="solver_itr" localSheetId="0" hidden="1">100</definedName>
    <definedName name="solver_lhs1" localSheetId="5" hidden="1">'iteración 3'!$H$24</definedName>
    <definedName name="solver_lhs1" localSheetId="4" hidden="1">'iteración 4'!$H$25</definedName>
    <definedName name="solver_lhs1" localSheetId="3" hidden="1">'iteración 5'!$H$25</definedName>
    <definedName name="solver_lhs1" localSheetId="2" hidden="1">'iteración 6'!$H$25</definedName>
    <definedName name="solver_lhs1" localSheetId="1" hidden="1">'iteración 7'!$H$25</definedName>
    <definedName name="solver_lhs1" localSheetId="7" hidden="1">iteración1!$H$23</definedName>
    <definedName name="solver_lhs1" localSheetId="6" hidden="1">iteración2!$H$24</definedName>
    <definedName name="solver_lhs1" localSheetId="0" hidden="1">OPTIMUM!$H$25</definedName>
    <definedName name="solver_lhs2" localSheetId="5" hidden="1">'iteración 3'!$I$32:$I$37</definedName>
    <definedName name="solver_lhs2" localSheetId="4" hidden="1">'iteración 4'!$I$33:$I$38</definedName>
    <definedName name="solver_lhs2" localSheetId="3" hidden="1">'iteración 5'!$I$33:$I$38</definedName>
    <definedName name="solver_lhs2" localSheetId="2" hidden="1">'iteración 6'!$I$33:$I$38</definedName>
    <definedName name="solver_lhs2" localSheetId="1" hidden="1">'iteración 7'!$I$33:$I$38</definedName>
    <definedName name="solver_lhs2" localSheetId="7" hidden="1">iteración1!$I$31:$I$36</definedName>
    <definedName name="solver_lhs2" localSheetId="6" hidden="1">iteración2!$I$32:$I$37</definedName>
    <definedName name="solver_lhs2" localSheetId="0" hidden="1">OPTIMUM!$I$33:$I$38</definedName>
    <definedName name="solver_lhs3" localSheetId="5" hidden="1">'iteración 3'!$L$27:$L$30</definedName>
    <definedName name="solver_lhs3" localSheetId="4" hidden="1">'iteración 4'!$L$55:$L$62</definedName>
    <definedName name="solver_lhs3" localSheetId="3" hidden="1">'iteración 5'!$L$55:$L$62</definedName>
    <definedName name="solver_lhs3" localSheetId="2" hidden="1">'iteración 6'!$L$55:$L$62</definedName>
    <definedName name="solver_lhs3" localSheetId="1" hidden="1">'iteración 7'!$M$28:$M$31</definedName>
    <definedName name="solver_lhs3" localSheetId="7" hidden="1">iteración1!$L$47:$L$52</definedName>
    <definedName name="solver_lhs3" localSheetId="6" hidden="1">iteración2!$L$27:$L$30</definedName>
    <definedName name="solver_lhs3" localSheetId="0" hidden="1">OPTIMUM!$M$28:$M$31</definedName>
    <definedName name="solver_lhs4" localSheetId="5" hidden="1">'iteración 3'!$L$53:$L$59</definedName>
    <definedName name="solver_lhs4" localSheetId="4" hidden="1">'iteración 4'!$M$28:$M$31</definedName>
    <definedName name="solver_lhs4" localSheetId="3" hidden="1">'iteración 5'!$M$28:$M$31</definedName>
    <definedName name="solver_lhs4" localSheetId="2" hidden="1">'iteración 6'!$M$28:$M$31</definedName>
    <definedName name="solver_lhs4" localSheetId="1" hidden="1">'iteración 7'!$L$55:$L$62</definedName>
    <definedName name="solver_lhs4" localSheetId="7" hidden="1">iteración1!$L$47:$L$52</definedName>
    <definedName name="solver_lhs4" localSheetId="6" hidden="1">iteración2!$L$53:$L$59</definedName>
    <definedName name="solver_lhs4" localSheetId="0" hidden="1">OPTIMUM!$L$55:$L$62</definedName>
    <definedName name="solver_lhs5" localSheetId="5" hidden="1">'iteración 3'!$L$53:$L$59</definedName>
    <definedName name="solver_lhs5" localSheetId="4" hidden="1">'iteración 4'!$M$55:$M$62</definedName>
    <definedName name="solver_lhs5" localSheetId="3" hidden="1">'iteración 5'!$M$55:$M$62</definedName>
    <definedName name="solver_lhs5" localSheetId="2" hidden="1">'iteración 6'!$M$55:$M$62</definedName>
    <definedName name="solver_lhs5" localSheetId="1" hidden="1">'iteración 7'!$M$55:$M$62</definedName>
    <definedName name="solver_lhs5" localSheetId="6" hidden="1">iteración2!$L$53:$L$59</definedName>
    <definedName name="solver_lhs5" localSheetId="0" hidden="1">OPTIMUM!$M$55:$M$62</definedName>
    <definedName name="solver_lin" localSheetId="5" hidden="1">1</definedName>
    <definedName name="solver_lin" localSheetId="4" hidden="1">1</definedName>
    <definedName name="solver_lin" localSheetId="3" hidden="1">1</definedName>
    <definedName name="solver_lin" localSheetId="2" hidden="1">1</definedName>
    <definedName name="solver_lin" localSheetId="1" hidden="1">2</definedName>
    <definedName name="solver_lin" localSheetId="7" hidden="1">1</definedName>
    <definedName name="solver_lin" localSheetId="6" hidden="1">1</definedName>
    <definedName name="solver_lin" localSheetId="0" hidden="1">2</definedName>
    <definedName name="solver_mip" localSheetId="5" hidden="1">2147483647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ip" localSheetId="1" hidden="1">2147483647</definedName>
    <definedName name="solver_mip" localSheetId="7" hidden="1">2147483647</definedName>
    <definedName name="solver_mip" localSheetId="6" hidden="1">2147483647</definedName>
    <definedName name="solver_mip" localSheetId="0" hidden="1">2147483647</definedName>
    <definedName name="solver_mni" localSheetId="5" hidden="1">30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ni" localSheetId="1" hidden="1">30</definedName>
    <definedName name="solver_mni" localSheetId="7" hidden="1">30</definedName>
    <definedName name="solver_mni" localSheetId="6" hidden="1">30</definedName>
    <definedName name="solver_mni" localSheetId="0" hidden="1">30</definedName>
    <definedName name="solver_mrt" localSheetId="5" hidden="1">0.075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rt" localSheetId="1" hidden="1">0.075</definedName>
    <definedName name="solver_mrt" localSheetId="7" hidden="1">0.075</definedName>
    <definedName name="solver_mrt" localSheetId="6" hidden="1">0.075</definedName>
    <definedName name="solver_mrt" localSheetId="0" hidden="1">0.075</definedName>
    <definedName name="solver_msl" localSheetId="5" hidden="1">2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msl" localSheetId="1" hidden="1">2</definedName>
    <definedName name="solver_msl" localSheetId="7" hidden="1">2</definedName>
    <definedName name="solver_msl" localSheetId="6" hidden="1">2</definedName>
    <definedName name="solver_msl" localSheetId="0" hidden="1">2</definedName>
    <definedName name="solver_neg" localSheetId="5" hidden="1">1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eg" localSheetId="1" hidden="1">2</definedName>
    <definedName name="solver_neg" localSheetId="7" hidden="1">1</definedName>
    <definedName name="solver_neg" localSheetId="6" hidden="1">2</definedName>
    <definedName name="solver_neg" localSheetId="0" hidden="1">2</definedName>
    <definedName name="solver_nod" localSheetId="5" hidden="1">2147483647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od" localSheetId="1" hidden="1">2147483647</definedName>
    <definedName name="solver_nod" localSheetId="7" hidden="1">2147483647</definedName>
    <definedName name="solver_nod" localSheetId="6" hidden="1">2147483647</definedName>
    <definedName name="solver_nod" localSheetId="0" hidden="1">2147483647</definedName>
    <definedName name="solver_num" localSheetId="5" hidden="1">5</definedName>
    <definedName name="solver_num" localSheetId="4" hidden="1">5</definedName>
    <definedName name="solver_num" localSheetId="3" hidden="1">5</definedName>
    <definedName name="solver_num" localSheetId="2" hidden="1">5</definedName>
    <definedName name="solver_num" localSheetId="1" hidden="1">5</definedName>
    <definedName name="solver_num" localSheetId="7" hidden="1">4</definedName>
    <definedName name="solver_num" localSheetId="6" hidden="1">5</definedName>
    <definedName name="solver_num" localSheetId="0" hidden="1">5</definedName>
    <definedName name="solver_nwt" localSheetId="5" hidden="1">1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nwt" localSheetId="1" hidden="1">1</definedName>
    <definedName name="solver_nwt" localSheetId="6" hidden="1">1</definedName>
    <definedName name="solver_nwt" localSheetId="0" hidden="1">1</definedName>
    <definedName name="solver_opt" localSheetId="5" hidden="1">'iteración 3'!$C$28</definedName>
    <definedName name="solver_opt" localSheetId="4" hidden="1">'iteración 4'!$C$29</definedName>
    <definedName name="solver_opt" localSheetId="3" hidden="1">'iteración 5'!$C$29</definedName>
    <definedName name="solver_opt" localSheetId="2" hidden="1">'iteración 6'!$C$29</definedName>
    <definedName name="solver_opt" localSheetId="1" hidden="1">'iteración 7'!$C$29</definedName>
    <definedName name="solver_opt" localSheetId="7" hidden="1">iteración1!$C$27</definedName>
    <definedName name="solver_opt" localSheetId="6" hidden="1">iteración2!$C$28</definedName>
    <definedName name="solver_opt" localSheetId="0" hidden="1">OPTIMUM!$C$29</definedName>
    <definedName name="solver_pre" localSheetId="5" hidden="1">0.000001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pre" localSheetId="1" hidden="1">0.000001</definedName>
    <definedName name="solver_pre" localSheetId="7" hidden="1">0.000001</definedName>
    <definedName name="solver_pre" localSheetId="6" hidden="1">0.000001</definedName>
    <definedName name="solver_pre" localSheetId="0" hidden="1">0.000001</definedName>
    <definedName name="solver_rbv" localSheetId="5" hidden="1">1</definedName>
    <definedName name="solver_rbv" localSheetId="4" hidden="1">1</definedName>
    <definedName name="solver_rbv" localSheetId="3" hidden="1">1</definedName>
    <definedName name="solver_rbv" localSheetId="2" hidden="1">1</definedName>
    <definedName name="solver_rbv" localSheetId="1" hidden="1">1</definedName>
    <definedName name="solver_rbv" localSheetId="7" hidden="1">1</definedName>
    <definedName name="solver_rbv" localSheetId="6" hidden="1">1</definedName>
    <definedName name="solver_rbv" localSheetId="0" hidden="1">1</definedName>
    <definedName name="solver_rel1" localSheetId="5" hidden="1">2</definedName>
    <definedName name="solver_rel1" localSheetId="4" hidden="1">2</definedName>
    <definedName name="solver_rel1" localSheetId="3" hidden="1">2</definedName>
    <definedName name="solver_rel1" localSheetId="2" hidden="1">2</definedName>
    <definedName name="solver_rel1" localSheetId="1" hidden="1">2</definedName>
    <definedName name="solver_rel1" localSheetId="7" hidden="1">2</definedName>
    <definedName name="solver_rel1" localSheetId="6" hidden="1">2</definedName>
    <definedName name="solver_rel1" localSheetId="0" hidden="1">2</definedName>
    <definedName name="solver_rel2" localSheetId="5" hidden="1">2</definedName>
    <definedName name="solver_rel2" localSheetId="4" hidden="1">2</definedName>
    <definedName name="solver_rel2" localSheetId="3" hidden="1">2</definedName>
    <definedName name="solver_rel2" localSheetId="2" hidden="1">2</definedName>
    <definedName name="solver_rel2" localSheetId="1" hidden="1">2</definedName>
    <definedName name="solver_rel2" localSheetId="7" hidden="1">2</definedName>
    <definedName name="solver_rel2" localSheetId="6" hidden="1">2</definedName>
    <definedName name="solver_rel2" localSheetId="0" hidden="1">2</definedName>
    <definedName name="solver_rel3" localSheetId="5" hidden="1">3</definedName>
    <definedName name="solver_rel3" localSheetId="4" hidden="1">1</definedName>
    <definedName name="solver_rel3" localSheetId="3" hidden="1">1</definedName>
    <definedName name="solver_rel3" localSheetId="2" hidden="1">1</definedName>
    <definedName name="solver_rel3" localSheetId="1" hidden="1">3</definedName>
    <definedName name="solver_rel3" localSheetId="7" hidden="1">1</definedName>
    <definedName name="solver_rel3" localSheetId="6" hidden="1">3</definedName>
    <definedName name="solver_rel3" localSheetId="0" hidden="1">3</definedName>
    <definedName name="solver_rel4" localSheetId="5" hidden="1">1</definedName>
    <definedName name="solver_rel4" localSheetId="4" hidden="1">3</definedName>
    <definedName name="solver_rel4" localSheetId="3" hidden="1">3</definedName>
    <definedName name="solver_rel4" localSheetId="2" hidden="1">3</definedName>
    <definedName name="solver_rel4" localSheetId="1" hidden="1">1</definedName>
    <definedName name="solver_rel4" localSheetId="7" hidden="1">3</definedName>
    <definedName name="solver_rel4" localSheetId="6" hidden="1">1</definedName>
    <definedName name="solver_rel4" localSheetId="0" hidden="1">1</definedName>
    <definedName name="solver_rel5" localSheetId="5" hidden="1">3</definedName>
    <definedName name="solver_rel5" localSheetId="4" hidden="1">1</definedName>
    <definedName name="solver_rel5" localSheetId="3" hidden="1">1</definedName>
    <definedName name="solver_rel5" localSheetId="2" hidden="1">1</definedName>
    <definedName name="solver_rel5" localSheetId="1" hidden="1">1</definedName>
    <definedName name="solver_rel5" localSheetId="6" hidden="1">3</definedName>
    <definedName name="solver_rel5" localSheetId="0" hidden="1">1</definedName>
    <definedName name="solver_rhs1" localSheetId="5" hidden="1">0</definedName>
    <definedName name="solver_rhs1" localSheetId="4" hidden="1">0</definedName>
    <definedName name="solver_rhs1" localSheetId="3" hidden="1">0</definedName>
    <definedName name="solver_rhs1" localSheetId="2" hidden="1">0</definedName>
    <definedName name="solver_rhs1" localSheetId="1" hidden="1">0</definedName>
    <definedName name="solver_rhs1" localSheetId="7" hidden="1">0</definedName>
    <definedName name="solver_rhs1" localSheetId="6" hidden="1">0</definedName>
    <definedName name="solver_rhs1" localSheetId="0" hidden="1">0</definedName>
    <definedName name="solver_rhs2" localSheetId="5" hidden="1">0</definedName>
    <definedName name="solver_rhs2" localSheetId="4" hidden="1">0</definedName>
    <definedName name="solver_rhs2" localSheetId="3" hidden="1">0</definedName>
    <definedName name="solver_rhs2" localSheetId="2" hidden="1">0</definedName>
    <definedName name="solver_rhs2" localSheetId="1" hidden="1">0</definedName>
    <definedName name="solver_rhs2" localSheetId="7" hidden="1">0</definedName>
    <definedName name="solver_rhs2" localSheetId="6" hidden="1">0</definedName>
    <definedName name="solver_rhs2" localSheetId="0" hidden="1">0</definedName>
    <definedName name="solver_rhs3" localSheetId="5" hidden="1">0</definedName>
    <definedName name="solver_rhs3" localSheetId="4" hidden="1">'iteración 4'!$M$55:$M$62</definedName>
    <definedName name="solver_rhs3" localSheetId="3" hidden="1">'iteración 5'!$M$55:$M$62</definedName>
    <definedName name="solver_rhs3" localSheetId="2" hidden="1">'iteración 6'!$M$55:$M$62</definedName>
    <definedName name="solver_rhs3" localSheetId="1" hidden="1">0</definedName>
    <definedName name="solver_rhs3" localSheetId="7" hidden="1">iteración1!$M$47:$M$52</definedName>
    <definedName name="solver_rhs3" localSheetId="6" hidden="1">0</definedName>
    <definedName name="solver_rhs3" localSheetId="0" hidden="1">0</definedName>
    <definedName name="solver_rhs4" localSheetId="5" hidden="1">'iteración 3'!$M$53:$M$59</definedName>
    <definedName name="solver_rhs4" localSheetId="4" hidden="1">0</definedName>
    <definedName name="solver_rhs4" localSheetId="3" hidden="1">0</definedName>
    <definedName name="solver_rhs4" localSheetId="2" hidden="1">0</definedName>
    <definedName name="solver_rhs4" localSheetId="1" hidden="1">'iteración 7'!$M$55:$M$62</definedName>
    <definedName name="solver_rhs4" localSheetId="7" hidden="1">iteración1!$K$47:$K$52</definedName>
    <definedName name="solver_rhs4" localSheetId="6" hidden="1">iteración2!$M$53:$M$59</definedName>
    <definedName name="solver_rhs4" localSheetId="0" hidden="1">OPTIMUM!$M$55:$M$62</definedName>
    <definedName name="solver_rhs5" localSheetId="5" hidden="1">'iteración 3'!$K$53:$K$59</definedName>
    <definedName name="solver_rhs5" localSheetId="4" hidden="1">'iteración 4'!$N$55:$N$62</definedName>
    <definedName name="solver_rhs5" localSheetId="3" hidden="1">'iteración 5'!$N$55:$N$62</definedName>
    <definedName name="solver_rhs5" localSheetId="2" hidden="1">'iteración 6'!$N$55:$N$62</definedName>
    <definedName name="solver_rhs5" localSheetId="1" hidden="1">'iteración 7'!$N$55:$N$62</definedName>
    <definedName name="solver_rhs5" localSheetId="6" hidden="1">iteración2!$K$53:$K$59</definedName>
    <definedName name="solver_rhs5" localSheetId="0" hidden="1">OPTIMUM!$N$55:$N$62</definedName>
    <definedName name="solver_rlx" localSheetId="5" hidden="1">2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lx" localSheetId="1" hidden="1">2</definedName>
    <definedName name="solver_rlx" localSheetId="7" hidden="1">2</definedName>
    <definedName name="solver_rlx" localSheetId="6" hidden="1">2</definedName>
    <definedName name="solver_rlx" localSheetId="0" hidden="1">2</definedName>
    <definedName name="solver_rsd" localSheetId="5" hidden="1">0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rsd" localSheetId="1" hidden="1">0</definedName>
    <definedName name="solver_rsd" localSheetId="7" hidden="1">0</definedName>
    <definedName name="solver_rsd" localSheetId="6" hidden="1">0</definedName>
    <definedName name="solver_rsd" localSheetId="0" hidden="1">0</definedName>
    <definedName name="solver_scl" localSheetId="5" hidden="1">2</definedName>
    <definedName name="solver_scl" localSheetId="4" hidden="1">2</definedName>
    <definedName name="solver_scl" localSheetId="3" hidden="1">2</definedName>
    <definedName name="solver_scl" localSheetId="2" hidden="1">2</definedName>
    <definedName name="solver_scl" localSheetId="1" hidden="1">2</definedName>
    <definedName name="solver_scl" localSheetId="7" hidden="1">1</definedName>
    <definedName name="solver_scl" localSheetId="6" hidden="1">2</definedName>
    <definedName name="solver_scl" localSheetId="0" hidden="1">2</definedName>
    <definedName name="solver_sho" localSheetId="5" hidden="1">2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ho" localSheetId="1" hidden="1">2</definedName>
    <definedName name="solver_sho" localSheetId="7" hidden="1">2</definedName>
    <definedName name="solver_sho" localSheetId="6" hidden="1">2</definedName>
    <definedName name="solver_sho" localSheetId="0" hidden="1">2</definedName>
    <definedName name="solver_ssz" localSheetId="5" hidden="1">100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ssz" localSheetId="1" hidden="1">100</definedName>
    <definedName name="solver_ssz" localSheetId="7" hidden="1">100</definedName>
    <definedName name="solver_ssz" localSheetId="6" hidden="1">100</definedName>
    <definedName name="solver_ssz" localSheetId="0" hidden="1">100</definedName>
    <definedName name="solver_tim" localSheetId="5" hidden="1">100</definedName>
    <definedName name="solver_tim" localSheetId="4" hidden="1">100</definedName>
    <definedName name="solver_tim" localSheetId="3" hidden="1">100</definedName>
    <definedName name="solver_tim" localSheetId="2" hidden="1">100</definedName>
    <definedName name="solver_tim" localSheetId="1" hidden="1">100</definedName>
    <definedName name="solver_tim" localSheetId="7" hidden="1">2147483647</definedName>
    <definedName name="solver_tim" localSheetId="6" hidden="1">100</definedName>
    <definedName name="solver_tim" localSheetId="0" hidden="1">100</definedName>
    <definedName name="solver_tol" localSheetId="5" hidden="1">0.05</definedName>
    <definedName name="solver_tol" localSheetId="4" hidden="1">0.05</definedName>
    <definedName name="solver_tol" localSheetId="3" hidden="1">0.05</definedName>
    <definedName name="solver_tol" localSheetId="2" hidden="1">0.05</definedName>
    <definedName name="solver_tol" localSheetId="1" hidden="1">0.05</definedName>
    <definedName name="solver_tol" localSheetId="7" hidden="1">0.01</definedName>
    <definedName name="solver_tol" localSheetId="6" hidden="1">0.05</definedName>
    <definedName name="solver_tol" localSheetId="0" hidden="1">0.05</definedName>
    <definedName name="solver_typ" localSheetId="5" hidden="1">2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typ" localSheetId="1" hidden="1">2</definedName>
    <definedName name="solver_typ" localSheetId="7" hidden="1">2</definedName>
    <definedName name="solver_typ" localSheetId="6" hidden="1">2</definedName>
    <definedName name="solver_typ" localSheetId="0" hidden="1">2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al" localSheetId="1" hidden="1">0</definedName>
    <definedName name="solver_val" localSheetId="7" hidden="1">0</definedName>
    <definedName name="solver_val" localSheetId="6" hidden="1">0</definedName>
    <definedName name="solver_val" localSheetId="0" hidden="1">0</definedName>
    <definedName name="solver_ver" localSheetId="5" hidden="1">2</definedName>
    <definedName name="solver_ver" localSheetId="4" hidden="1">2</definedName>
    <definedName name="solver_ver" localSheetId="3" hidden="1">2</definedName>
    <definedName name="solver_ver" localSheetId="2" hidden="1">2</definedName>
    <definedName name="solver_ver" localSheetId="1" hidden="1">2</definedName>
    <definedName name="solver_ver" localSheetId="7" hidden="1">2</definedName>
    <definedName name="solver_ver" localSheetId="6" hidden="1">2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2" l="1"/>
  <c r="H46" i="12"/>
  <c r="D54" i="12"/>
  <c r="E54" i="12"/>
  <c r="F54" i="12"/>
  <c r="G54" i="12"/>
  <c r="H54" i="12"/>
  <c r="I54" i="12"/>
  <c r="M59" i="12"/>
  <c r="U50" i="12"/>
  <c r="U56" i="12"/>
  <c r="J48" i="12"/>
  <c r="D56" i="12"/>
  <c r="E56" i="12"/>
  <c r="F56" i="12"/>
  <c r="G56" i="12"/>
  <c r="H56" i="12"/>
  <c r="I56" i="12"/>
  <c r="M61" i="12"/>
  <c r="U53" i="12"/>
  <c r="K49" i="12"/>
  <c r="D57" i="12"/>
  <c r="E57" i="12"/>
  <c r="F57" i="12"/>
  <c r="G57" i="12"/>
  <c r="H57" i="12"/>
  <c r="I57" i="12"/>
  <c r="M62" i="12"/>
  <c r="T51" i="12"/>
  <c r="S50" i="12"/>
  <c r="S47" i="12"/>
  <c r="E43" i="12"/>
  <c r="D51" i="12"/>
  <c r="E51" i="12"/>
  <c r="F51" i="12"/>
  <c r="G51" i="12"/>
  <c r="H51" i="12"/>
  <c r="I51" i="12"/>
  <c r="M56" i="12"/>
  <c r="W44" i="12"/>
  <c r="G45" i="12"/>
  <c r="D53" i="12"/>
  <c r="E53" i="12"/>
  <c r="F53" i="12"/>
  <c r="G53" i="12"/>
  <c r="H53" i="12"/>
  <c r="I53" i="12"/>
  <c r="M58" i="12"/>
  <c r="S42" i="12"/>
  <c r="D42" i="12"/>
  <c r="D50" i="12"/>
  <c r="E50" i="12"/>
  <c r="F50" i="12"/>
  <c r="G50" i="12"/>
  <c r="H50" i="12"/>
  <c r="I50" i="12"/>
  <c r="M55" i="12"/>
  <c r="U38" i="12"/>
  <c r="I47" i="12"/>
  <c r="D55" i="12"/>
  <c r="E55" i="12"/>
  <c r="F55" i="12"/>
  <c r="G55" i="12"/>
  <c r="H55" i="12"/>
  <c r="I55" i="12"/>
  <c r="M60" i="12"/>
  <c r="T37" i="12"/>
  <c r="F44" i="12"/>
  <c r="D52" i="12"/>
  <c r="E52" i="12"/>
  <c r="F52" i="12"/>
  <c r="G52" i="12"/>
  <c r="H52" i="12"/>
  <c r="I52" i="12"/>
  <c r="M57" i="12"/>
  <c r="U35" i="12"/>
  <c r="T34" i="12"/>
  <c r="U56" i="11"/>
  <c r="U53" i="11"/>
  <c r="T51" i="11"/>
  <c r="U50" i="11"/>
  <c r="S50" i="11"/>
  <c r="T49" i="11"/>
  <c r="W44" i="11"/>
  <c r="S42" i="11"/>
  <c r="U38" i="11"/>
  <c r="T37" i="11"/>
  <c r="U35" i="11"/>
  <c r="T34" i="11"/>
  <c r="U56" i="10"/>
  <c r="M61" i="10"/>
  <c r="U53" i="10"/>
  <c r="M62" i="10"/>
  <c r="T51" i="10"/>
  <c r="M59" i="10"/>
  <c r="U50" i="10"/>
  <c r="S50" i="10"/>
  <c r="T49" i="10"/>
  <c r="M56" i="10"/>
  <c r="W44" i="10"/>
  <c r="M58" i="10"/>
  <c r="S42" i="10"/>
  <c r="M55" i="10"/>
  <c r="U38" i="10"/>
  <c r="M60" i="10"/>
  <c r="T37" i="10"/>
  <c r="M57" i="10"/>
  <c r="U35" i="10"/>
  <c r="T34" i="10"/>
  <c r="D41" i="7"/>
  <c r="D48" i="7"/>
  <c r="E48" i="7"/>
  <c r="F48" i="7"/>
  <c r="G48" i="7"/>
  <c r="H48" i="7"/>
  <c r="I48" i="7"/>
  <c r="L53" i="7"/>
  <c r="J47" i="7"/>
  <c r="I54" i="7"/>
  <c r="U56" i="9"/>
  <c r="M61" i="9"/>
  <c r="U53" i="9"/>
  <c r="M62" i="9"/>
  <c r="T51" i="9"/>
  <c r="M59" i="9"/>
  <c r="U50" i="9"/>
  <c r="S50" i="9"/>
  <c r="T49" i="9"/>
  <c r="M56" i="9"/>
  <c r="W44" i="9"/>
  <c r="M58" i="9"/>
  <c r="S42" i="9"/>
  <c r="M55" i="9"/>
  <c r="U38" i="9"/>
  <c r="M60" i="9"/>
  <c r="T37" i="9"/>
  <c r="M57" i="9"/>
  <c r="U35" i="9"/>
  <c r="T34" i="9"/>
  <c r="T34" i="7"/>
  <c r="K49" i="8"/>
  <c r="D57" i="8"/>
  <c r="E57" i="8"/>
  <c r="F57" i="8"/>
  <c r="G57" i="8"/>
  <c r="H57" i="8"/>
  <c r="I57" i="8"/>
  <c r="M62" i="8"/>
  <c r="T51" i="8"/>
  <c r="T34" i="8"/>
  <c r="T49" i="8"/>
  <c r="H46" i="8"/>
  <c r="D54" i="8"/>
  <c r="E54" i="8"/>
  <c r="F54" i="8"/>
  <c r="G54" i="8"/>
  <c r="H54" i="8"/>
  <c r="I54" i="8"/>
  <c r="M59" i="8"/>
  <c r="U50" i="8"/>
  <c r="J48" i="8"/>
  <c r="D56" i="8"/>
  <c r="E56" i="8"/>
  <c r="F56" i="8"/>
  <c r="G56" i="8"/>
  <c r="H56" i="8"/>
  <c r="I56" i="8"/>
  <c r="M61" i="8"/>
  <c r="U53" i="8"/>
  <c r="U56" i="8"/>
  <c r="S50" i="8"/>
  <c r="G45" i="8"/>
  <c r="D53" i="8"/>
  <c r="E53" i="8"/>
  <c r="F53" i="8"/>
  <c r="G53" i="8"/>
  <c r="H53" i="8"/>
  <c r="I53" i="8"/>
  <c r="M58" i="8"/>
  <c r="S42" i="8"/>
  <c r="D42" i="8"/>
  <c r="D50" i="8"/>
  <c r="E50" i="8"/>
  <c r="F50" i="8"/>
  <c r="G50" i="8"/>
  <c r="H50" i="8"/>
  <c r="I50" i="8"/>
  <c r="M55" i="8"/>
  <c r="U38" i="8"/>
  <c r="I47" i="8"/>
  <c r="D55" i="8"/>
  <c r="E55" i="8"/>
  <c r="F55" i="8"/>
  <c r="G55" i="8"/>
  <c r="H55" i="8"/>
  <c r="I55" i="8"/>
  <c r="M60" i="8"/>
  <c r="T37" i="8"/>
  <c r="F44" i="8"/>
  <c r="D52" i="8"/>
  <c r="E52" i="8"/>
  <c r="F52" i="8"/>
  <c r="G52" i="8"/>
  <c r="H52" i="8"/>
  <c r="I52" i="8"/>
  <c r="M57" i="8"/>
  <c r="U35" i="8"/>
  <c r="E43" i="8"/>
  <c r="D51" i="8"/>
  <c r="E51" i="8"/>
  <c r="F51" i="8"/>
  <c r="G51" i="8"/>
  <c r="H51" i="8"/>
  <c r="I51" i="8"/>
  <c r="M56" i="8"/>
  <c r="W44" i="8"/>
  <c r="U56" i="7"/>
  <c r="D54" i="7"/>
  <c r="E54" i="7"/>
  <c r="F54" i="7"/>
  <c r="G54" i="7"/>
  <c r="H54" i="7"/>
  <c r="L59" i="7"/>
  <c r="U53" i="7"/>
  <c r="H45" i="7"/>
  <c r="D52" i="7"/>
  <c r="E52" i="7"/>
  <c r="F52" i="7"/>
  <c r="G52" i="7"/>
  <c r="H52" i="7"/>
  <c r="I52" i="7"/>
  <c r="L57" i="7"/>
  <c r="U50" i="7"/>
  <c r="S50" i="7"/>
  <c r="T49" i="7"/>
  <c r="E42" i="7"/>
  <c r="D49" i="7"/>
  <c r="E49" i="7"/>
  <c r="F49" i="7"/>
  <c r="G49" i="7"/>
  <c r="H49" i="7"/>
  <c r="I49" i="7"/>
  <c r="L54" i="7"/>
  <c r="W44" i="7"/>
  <c r="G44" i="7"/>
  <c r="D51" i="7"/>
  <c r="E51" i="7"/>
  <c r="F51" i="7"/>
  <c r="G51" i="7"/>
  <c r="H51" i="7"/>
  <c r="I51" i="7"/>
  <c r="L56" i="7"/>
  <c r="S42" i="7"/>
  <c r="U38" i="7"/>
  <c r="I46" i="7"/>
  <c r="D53" i="7"/>
  <c r="E53" i="7"/>
  <c r="F53" i="7"/>
  <c r="G53" i="7"/>
  <c r="H53" i="7"/>
  <c r="I53" i="7"/>
  <c r="L58" i="7"/>
  <c r="T37" i="7"/>
  <c r="F43" i="7"/>
  <c r="D50" i="7"/>
  <c r="E50" i="7"/>
  <c r="F50" i="7"/>
  <c r="G50" i="7"/>
  <c r="H50" i="7"/>
  <c r="I50" i="7"/>
  <c r="L55" i="7"/>
  <c r="U35" i="7"/>
  <c r="T49" i="5"/>
  <c r="L54" i="5"/>
  <c r="L55" i="5"/>
  <c r="L56" i="5"/>
  <c r="L57" i="5"/>
  <c r="L58" i="5"/>
  <c r="L59" i="5"/>
  <c r="L53" i="5"/>
  <c r="I54" i="5"/>
  <c r="D48" i="5"/>
  <c r="I49" i="5"/>
  <c r="I50" i="5"/>
  <c r="I51" i="5"/>
  <c r="I52" i="5"/>
  <c r="I53" i="5"/>
  <c r="D51" i="5"/>
  <c r="E51" i="5"/>
  <c r="F51" i="5"/>
  <c r="G51" i="5"/>
  <c r="H51" i="5"/>
  <c r="D54" i="5"/>
  <c r="E54" i="5"/>
  <c r="F54" i="5"/>
  <c r="G54" i="5"/>
  <c r="H54" i="5"/>
  <c r="I48" i="5"/>
  <c r="U53" i="5"/>
  <c r="L48" i="4"/>
  <c r="L49" i="4"/>
  <c r="L50" i="4"/>
  <c r="L51" i="4"/>
  <c r="L52" i="4"/>
  <c r="L47" i="4"/>
  <c r="U48" i="4"/>
  <c r="J47" i="5"/>
  <c r="U55" i="5"/>
  <c r="S50" i="5"/>
  <c r="T34" i="5"/>
  <c r="H45" i="5"/>
  <c r="D52" i="5"/>
  <c r="E52" i="5"/>
  <c r="F52" i="5"/>
  <c r="G52" i="5"/>
  <c r="H52" i="5"/>
  <c r="U50" i="5"/>
  <c r="E42" i="5"/>
  <c r="D49" i="5"/>
  <c r="E49" i="5"/>
  <c r="F49" i="5"/>
  <c r="G49" i="5"/>
  <c r="H49" i="5"/>
  <c r="W44" i="5"/>
  <c r="G44" i="5"/>
  <c r="S42" i="5"/>
  <c r="D41" i="5"/>
  <c r="E48" i="5"/>
  <c r="F48" i="5"/>
  <c r="G48" i="5"/>
  <c r="H48" i="5"/>
  <c r="U38" i="5"/>
  <c r="I46" i="5"/>
  <c r="D53" i="5"/>
  <c r="E53" i="5"/>
  <c r="F53" i="5"/>
  <c r="G53" i="5"/>
  <c r="H53" i="5"/>
  <c r="T37" i="5"/>
  <c r="F43" i="5"/>
  <c r="D50" i="5"/>
  <c r="E50" i="5"/>
  <c r="F50" i="5"/>
  <c r="G50" i="5"/>
  <c r="H50" i="5"/>
  <c r="U35" i="5"/>
  <c r="S44" i="4"/>
  <c r="T45" i="4"/>
  <c r="U46" i="4"/>
  <c r="S36" i="4"/>
  <c r="T28" i="4"/>
  <c r="T31" i="4"/>
  <c r="U29" i="4"/>
  <c r="W38" i="4"/>
  <c r="U32" i="4"/>
  <c r="C27" i="4"/>
  <c r="P32" i="12"/>
  <c r="P29" i="12"/>
  <c r="P30" i="12"/>
  <c r="P31" i="12"/>
  <c r="P28" i="12"/>
  <c r="C28" i="7"/>
  <c r="G10" i="12"/>
  <c r="F10" i="12"/>
  <c r="L62" i="12"/>
  <c r="N62" i="12"/>
  <c r="H10" i="12"/>
  <c r="L61" i="12"/>
  <c r="N61" i="12"/>
  <c r="F9" i="12"/>
  <c r="H9" i="12"/>
  <c r="G8" i="12"/>
  <c r="L60" i="12"/>
  <c r="N60" i="12"/>
  <c r="F8" i="12"/>
  <c r="H8" i="12"/>
  <c r="L59" i="12"/>
  <c r="N59" i="12"/>
  <c r="H7" i="12"/>
  <c r="L58" i="12"/>
  <c r="N58" i="12"/>
  <c r="H6" i="12"/>
  <c r="L57" i="12"/>
  <c r="N57" i="12"/>
  <c r="H5" i="12"/>
  <c r="L56" i="12"/>
  <c r="N56" i="12"/>
  <c r="H4" i="12"/>
  <c r="L55" i="12"/>
  <c r="N55" i="12"/>
  <c r="H3" i="12"/>
  <c r="E26" i="12"/>
  <c r="E38" i="12"/>
  <c r="L17" i="12"/>
  <c r="N17" i="12"/>
  <c r="P17" i="12"/>
  <c r="L26" i="12"/>
  <c r="F38" i="12"/>
  <c r="O26" i="12"/>
  <c r="G38" i="12"/>
  <c r="H38" i="12"/>
  <c r="I38" i="12"/>
  <c r="E25" i="12"/>
  <c r="E37" i="12"/>
  <c r="O12" i="12"/>
  <c r="J16" i="12"/>
  <c r="O14" i="12"/>
  <c r="M16" i="12"/>
  <c r="N16" i="12"/>
  <c r="O16" i="12"/>
  <c r="L25" i="12"/>
  <c r="F37" i="12"/>
  <c r="O25" i="12"/>
  <c r="G37" i="12"/>
  <c r="H37" i="12"/>
  <c r="I37" i="12"/>
  <c r="E24" i="12"/>
  <c r="E36" i="12"/>
  <c r="N12" i="12"/>
  <c r="J15" i="12"/>
  <c r="N13" i="12"/>
  <c r="L15" i="12"/>
  <c r="M15" i="12"/>
  <c r="N15" i="12"/>
  <c r="P15" i="12"/>
  <c r="L24" i="12"/>
  <c r="F36" i="12"/>
  <c r="O24" i="12"/>
  <c r="G36" i="12"/>
  <c r="H36" i="12"/>
  <c r="I36" i="12"/>
  <c r="E23" i="12"/>
  <c r="E35" i="12"/>
  <c r="J14" i="12"/>
  <c r="M13" i="12"/>
  <c r="L14" i="12"/>
  <c r="M14" i="12"/>
  <c r="L23" i="12"/>
  <c r="F35" i="12"/>
  <c r="O23" i="12"/>
  <c r="G35" i="12"/>
  <c r="H35" i="12"/>
  <c r="I35" i="12"/>
  <c r="E22" i="12"/>
  <c r="E34" i="12"/>
  <c r="L12" i="12"/>
  <c r="J13" i="12"/>
  <c r="L13" i="12"/>
  <c r="P13" i="12"/>
  <c r="L22" i="12"/>
  <c r="F34" i="12"/>
  <c r="O22" i="12"/>
  <c r="G34" i="12"/>
  <c r="H34" i="12"/>
  <c r="I34" i="12"/>
  <c r="E21" i="12"/>
  <c r="E33" i="12"/>
  <c r="J12" i="12"/>
  <c r="L21" i="12"/>
  <c r="F33" i="12"/>
  <c r="O21" i="12"/>
  <c r="G33" i="12"/>
  <c r="H33" i="12"/>
  <c r="I33" i="12"/>
  <c r="E18" i="12"/>
  <c r="D18" i="12"/>
  <c r="G12" i="12"/>
  <c r="G8" i="11"/>
  <c r="F8" i="11"/>
  <c r="G10" i="11"/>
  <c r="L62" i="11"/>
  <c r="N62" i="11"/>
  <c r="F10" i="11"/>
  <c r="H10" i="11"/>
  <c r="K49" i="11"/>
  <c r="D57" i="11"/>
  <c r="E57" i="11"/>
  <c r="F57" i="11"/>
  <c r="G57" i="11"/>
  <c r="H57" i="11"/>
  <c r="I57" i="11"/>
  <c r="M62" i="11"/>
  <c r="L61" i="11"/>
  <c r="N61" i="11"/>
  <c r="F9" i="11"/>
  <c r="H9" i="11"/>
  <c r="J48" i="11"/>
  <c r="D56" i="11"/>
  <c r="E56" i="11"/>
  <c r="F56" i="11"/>
  <c r="G56" i="11"/>
  <c r="H56" i="11"/>
  <c r="I56" i="11"/>
  <c r="M61" i="11"/>
  <c r="L60" i="11"/>
  <c r="N60" i="11"/>
  <c r="H8" i="11"/>
  <c r="I47" i="11"/>
  <c r="D55" i="11"/>
  <c r="E55" i="11"/>
  <c r="F55" i="11"/>
  <c r="G55" i="11"/>
  <c r="H55" i="11"/>
  <c r="I55" i="11"/>
  <c r="M60" i="11"/>
  <c r="L59" i="11"/>
  <c r="N59" i="11"/>
  <c r="H7" i="11"/>
  <c r="H46" i="11"/>
  <c r="D54" i="11"/>
  <c r="E54" i="11"/>
  <c r="F54" i="11"/>
  <c r="G54" i="11"/>
  <c r="H54" i="11"/>
  <c r="I54" i="11"/>
  <c r="M59" i="11"/>
  <c r="L58" i="11"/>
  <c r="N58" i="11"/>
  <c r="H6" i="11"/>
  <c r="G45" i="11"/>
  <c r="D53" i="11"/>
  <c r="E53" i="11"/>
  <c r="F53" i="11"/>
  <c r="G53" i="11"/>
  <c r="H53" i="11"/>
  <c r="I53" i="11"/>
  <c r="M58" i="11"/>
  <c r="L57" i="11"/>
  <c r="N57" i="11"/>
  <c r="H5" i="11"/>
  <c r="F44" i="11"/>
  <c r="D52" i="11"/>
  <c r="E52" i="11"/>
  <c r="F52" i="11"/>
  <c r="G52" i="11"/>
  <c r="H52" i="11"/>
  <c r="I52" i="11"/>
  <c r="M57" i="11"/>
  <c r="L56" i="11"/>
  <c r="N56" i="11"/>
  <c r="H4" i="11"/>
  <c r="E43" i="11"/>
  <c r="D51" i="11"/>
  <c r="E51" i="11"/>
  <c r="F51" i="11"/>
  <c r="G51" i="11"/>
  <c r="H51" i="11"/>
  <c r="I51" i="11"/>
  <c r="M56" i="11"/>
  <c r="L55" i="11"/>
  <c r="N55" i="11"/>
  <c r="H3" i="11"/>
  <c r="D42" i="11"/>
  <c r="D50" i="11"/>
  <c r="E50" i="11"/>
  <c r="F50" i="11"/>
  <c r="G50" i="11"/>
  <c r="H50" i="11"/>
  <c r="I50" i="11"/>
  <c r="M55" i="11"/>
  <c r="E26" i="11"/>
  <c r="E38" i="11"/>
  <c r="L17" i="11"/>
  <c r="N17" i="11"/>
  <c r="P17" i="11"/>
  <c r="L26" i="11"/>
  <c r="F38" i="11"/>
  <c r="O26" i="11"/>
  <c r="G38" i="11"/>
  <c r="H38" i="11"/>
  <c r="I38" i="11"/>
  <c r="E25" i="11"/>
  <c r="E37" i="11"/>
  <c r="O12" i="11"/>
  <c r="J16" i="11"/>
  <c r="O14" i="11"/>
  <c r="M16" i="11"/>
  <c r="N16" i="11"/>
  <c r="O16" i="11"/>
  <c r="L25" i="11"/>
  <c r="F37" i="11"/>
  <c r="O25" i="11"/>
  <c r="G37" i="11"/>
  <c r="H37" i="11"/>
  <c r="I37" i="11"/>
  <c r="E24" i="11"/>
  <c r="E36" i="11"/>
  <c r="N12" i="11"/>
  <c r="J15" i="11"/>
  <c r="N13" i="11"/>
  <c r="L15" i="11"/>
  <c r="M15" i="11"/>
  <c r="N15" i="11"/>
  <c r="P15" i="11"/>
  <c r="L24" i="11"/>
  <c r="F36" i="11"/>
  <c r="O24" i="11"/>
  <c r="G36" i="11"/>
  <c r="H36" i="11"/>
  <c r="I36" i="11"/>
  <c r="E23" i="11"/>
  <c r="E35" i="11"/>
  <c r="J14" i="11"/>
  <c r="M13" i="11"/>
  <c r="L14" i="11"/>
  <c r="M14" i="11"/>
  <c r="L23" i="11"/>
  <c r="F35" i="11"/>
  <c r="O23" i="11"/>
  <c r="G35" i="11"/>
  <c r="H35" i="11"/>
  <c r="I35" i="11"/>
  <c r="E22" i="11"/>
  <c r="E34" i="11"/>
  <c r="L12" i="11"/>
  <c r="J13" i="11"/>
  <c r="L13" i="11"/>
  <c r="P13" i="11"/>
  <c r="L22" i="11"/>
  <c r="F34" i="11"/>
  <c r="O22" i="11"/>
  <c r="G34" i="11"/>
  <c r="H34" i="11"/>
  <c r="I34" i="11"/>
  <c r="E21" i="11"/>
  <c r="E33" i="11"/>
  <c r="J12" i="11"/>
  <c r="L21" i="11"/>
  <c r="F33" i="11"/>
  <c r="O21" i="11"/>
  <c r="G33" i="11"/>
  <c r="H33" i="11"/>
  <c r="I33" i="11"/>
  <c r="C29" i="11"/>
  <c r="E18" i="11"/>
  <c r="D18" i="11"/>
  <c r="G12" i="11"/>
  <c r="G10" i="10"/>
  <c r="F10" i="10"/>
  <c r="L62" i="10"/>
  <c r="N62" i="10"/>
  <c r="H10" i="10"/>
  <c r="K49" i="10"/>
  <c r="D57" i="10"/>
  <c r="E57" i="10"/>
  <c r="F57" i="10"/>
  <c r="G57" i="10"/>
  <c r="H57" i="10"/>
  <c r="I57" i="10"/>
  <c r="L61" i="10"/>
  <c r="N61" i="10"/>
  <c r="F9" i="10"/>
  <c r="H9" i="10"/>
  <c r="J48" i="10"/>
  <c r="D56" i="10"/>
  <c r="E56" i="10"/>
  <c r="F56" i="10"/>
  <c r="G56" i="10"/>
  <c r="H56" i="10"/>
  <c r="I56" i="10"/>
  <c r="L60" i="10"/>
  <c r="N60" i="10"/>
  <c r="H8" i="10"/>
  <c r="I47" i="10"/>
  <c r="D55" i="10"/>
  <c r="E55" i="10"/>
  <c r="F55" i="10"/>
  <c r="G55" i="10"/>
  <c r="H55" i="10"/>
  <c r="I55" i="10"/>
  <c r="L59" i="10"/>
  <c r="N59" i="10"/>
  <c r="H7" i="10"/>
  <c r="H46" i="10"/>
  <c r="D54" i="10"/>
  <c r="E54" i="10"/>
  <c r="F54" i="10"/>
  <c r="G54" i="10"/>
  <c r="H54" i="10"/>
  <c r="I54" i="10"/>
  <c r="L58" i="10"/>
  <c r="N58" i="10"/>
  <c r="H6" i="10"/>
  <c r="G45" i="10"/>
  <c r="D53" i="10"/>
  <c r="E53" i="10"/>
  <c r="F53" i="10"/>
  <c r="G53" i="10"/>
  <c r="H53" i="10"/>
  <c r="I53" i="10"/>
  <c r="L57" i="10"/>
  <c r="N57" i="10"/>
  <c r="H5" i="10"/>
  <c r="F44" i="10"/>
  <c r="D52" i="10"/>
  <c r="E52" i="10"/>
  <c r="F52" i="10"/>
  <c r="G52" i="10"/>
  <c r="H52" i="10"/>
  <c r="I52" i="10"/>
  <c r="L56" i="10"/>
  <c r="N56" i="10"/>
  <c r="H4" i="10"/>
  <c r="E43" i="10"/>
  <c r="D51" i="10"/>
  <c r="E51" i="10"/>
  <c r="F51" i="10"/>
  <c r="G51" i="10"/>
  <c r="H51" i="10"/>
  <c r="I51" i="10"/>
  <c r="L55" i="10"/>
  <c r="N55" i="10"/>
  <c r="H3" i="10"/>
  <c r="D42" i="10"/>
  <c r="D50" i="10"/>
  <c r="E50" i="10"/>
  <c r="F50" i="10"/>
  <c r="G50" i="10"/>
  <c r="H50" i="10"/>
  <c r="I50" i="10"/>
  <c r="E26" i="10"/>
  <c r="E38" i="10"/>
  <c r="L17" i="10"/>
  <c r="N17" i="10"/>
  <c r="P17" i="10"/>
  <c r="L26" i="10"/>
  <c r="F38" i="10"/>
  <c r="O26" i="10"/>
  <c r="G38" i="10"/>
  <c r="H38" i="10"/>
  <c r="I38" i="10"/>
  <c r="E25" i="10"/>
  <c r="E37" i="10"/>
  <c r="O12" i="10"/>
  <c r="J16" i="10"/>
  <c r="O14" i="10"/>
  <c r="M16" i="10"/>
  <c r="N16" i="10"/>
  <c r="O16" i="10"/>
  <c r="L25" i="10"/>
  <c r="F37" i="10"/>
  <c r="O25" i="10"/>
  <c r="G37" i="10"/>
  <c r="H37" i="10"/>
  <c r="I37" i="10"/>
  <c r="E24" i="10"/>
  <c r="E36" i="10"/>
  <c r="N12" i="10"/>
  <c r="J15" i="10"/>
  <c r="N13" i="10"/>
  <c r="L15" i="10"/>
  <c r="M15" i="10"/>
  <c r="N15" i="10"/>
  <c r="P15" i="10"/>
  <c r="L24" i="10"/>
  <c r="F36" i="10"/>
  <c r="O24" i="10"/>
  <c r="G36" i="10"/>
  <c r="H36" i="10"/>
  <c r="I36" i="10"/>
  <c r="E23" i="10"/>
  <c r="E35" i="10"/>
  <c r="J14" i="10"/>
  <c r="M13" i="10"/>
  <c r="L14" i="10"/>
  <c r="M14" i="10"/>
  <c r="L23" i="10"/>
  <c r="F35" i="10"/>
  <c r="O23" i="10"/>
  <c r="G35" i="10"/>
  <c r="H35" i="10"/>
  <c r="I35" i="10"/>
  <c r="E22" i="10"/>
  <c r="E34" i="10"/>
  <c r="L12" i="10"/>
  <c r="J13" i="10"/>
  <c r="L13" i="10"/>
  <c r="P13" i="10"/>
  <c r="L22" i="10"/>
  <c r="F34" i="10"/>
  <c r="O22" i="10"/>
  <c r="G34" i="10"/>
  <c r="H34" i="10"/>
  <c r="I34" i="10"/>
  <c r="E21" i="10"/>
  <c r="E33" i="10"/>
  <c r="J12" i="10"/>
  <c r="L21" i="10"/>
  <c r="F33" i="10"/>
  <c r="O21" i="10"/>
  <c r="G33" i="10"/>
  <c r="H33" i="10"/>
  <c r="I33" i="10"/>
  <c r="C29" i="10"/>
  <c r="E18" i="10"/>
  <c r="D18" i="10"/>
  <c r="G12" i="10"/>
  <c r="G10" i="9"/>
  <c r="F10" i="9"/>
  <c r="L62" i="9"/>
  <c r="N62" i="9"/>
  <c r="H10" i="9"/>
  <c r="K49" i="9"/>
  <c r="D57" i="9"/>
  <c r="E57" i="9"/>
  <c r="F57" i="9"/>
  <c r="G57" i="9"/>
  <c r="H57" i="9"/>
  <c r="I57" i="9"/>
  <c r="L61" i="9"/>
  <c r="N61" i="9"/>
  <c r="F9" i="9"/>
  <c r="H9" i="9"/>
  <c r="J48" i="9"/>
  <c r="D56" i="9"/>
  <c r="E56" i="9"/>
  <c r="F56" i="9"/>
  <c r="G56" i="9"/>
  <c r="H56" i="9"/>
  <c r="I56" i="9"/>
  <c r="L60" i="9"/>
  <c r="N60" i="9"/>
  <c r="H8" i="9"/>
  <c r="I47" i="9"/>
  <c r="D55" i="9"/>
  <c r="E55" i="9"/>
  <c r="F55" i="9"/>
  <c r="G55" i="9"/>
  <c r="H55" i="9"/>
  <c r="I55" i="9"/>
  <c r="L59" i="9"/>
  <c r="N59" i="9"/>
  <c r="H7" i="9"/>
  <c r="H46" i="9"/>
  <c r="D54" i="9"/>
  <c r="E54" i="9"/>
  <c r="F54" i="9"/>
  <c r="G54" i="9"/>
  <c r="H54" i="9"/>
  <c r="I54" i="9"/>
  <c r="L58" i="9"/>
  <c r="N58" i="9"/>
  <c r="H6" i="9"/>
  <c r="G45" i="9"/>
  <c r="D53" i="9"/>
  <c r="E53" i="9"/>
  <c r="F53" i="9"/>
  <c r="G53" i="9"/>
  <c r="H53" i="9"/>
  <c r="I53" i="9"/>
  <c r="L57" i="9"/>
  <c r="N57" i="9"/>
  <c r="H5" i="9"/>
  <c r="F44" i="9"/>
  <c r="D52" i="9"/>
  <c r="E52" i="9"/>
  <c r="F52" i="9"/>
  <c r="G52" i="9"/>
  <c r="H52" i="9"/>
  <c r="I52" i="9"/>
  <c r="L56" i="9"/>
  <c r="N56" i="9"/>
  <c r="H4" i="9"/>
  <c r="E43" i="9"/>
  <c r="D51" i="9"/>
  <c r="E51" i="9"/>
  <c r="F51" i="9"/>
  <c r="G51" i="9"/>
  <c r="H51" i="9"/>
  <c r="I51" i="9"/>
  <c r="L55" i="9"/>
  <c r="N55" i="9"/>
  <c r="H3" i="9"/>
  <c r="D42" i="9"/>
  <c r="D50" i="9"/>
  <c r="E50" i="9"/>
  <c r="F50" i="9"/>
  <c r="G50" i="9"/>
  <c r="H50" i="9"/>
  <c r="I50" i="9"/>
  <c r="E26" i="9"/>
  <c r="E38" i="9"/>
  <c r="L17" i="9"/>
  <c r="N17" i="9"/>
  <c r="P17" i="9"/>
  <c r="L26" i="9"/>
  <c r="F38" i="9"/>
  <c r="O26" i="9"/>
  <c r="G38" i="9"/>
  <c r="H38" i="9"/>
  <c r="I38" i="9"/>
  <c r="E25" i="9"/>
  <c r="E37" i="9"/>
  <c r="O12" i="9"/>
  <c r="J16" i="9"/>
  <c r="O14" i="9"/>
  <c r="M16" i="9"/>
  <c r="N16" i="9"/>
  <c r="O16" i="9"/>
  <c r="L25" i="9"/>
  <c r="F37" i="9"/>
  <c r="O25" i="9"/>
  <c r="G37" i="9"/>
  <c r="H37" i="9"/>
  <c r="I37" i="9"/>
  <c r="E24" i="9"/>
  <c r="E36" i="9"/>
  <c r="N12" i="9"/>
  <c r="J15" i="9"/>
  <c r="N13" i="9"/>
  <c r="L15" i="9"/>
  <c r="M15" i="9"/>
  <c r="N15" i="9"/>
  <c r="P15" i="9"/>
  <c r="L24" i="9"/>
  <c r="F36" i="9"/>
  <c r="O24" i="9"/>
  <c r="G36" i="9"/>
  <c r="H36" i="9"/>
  <c r="I36" i="9"/>
  <c r="E23" i="9"/>
  <c r="E35" i="9"/>
  <c r="J14" i="9"/>
  <c r="M13" i="9"/>
  <c r="L14" i="9"/>
  <c r="M14" i="9"/>
  <c r="L23" i="9"/>
  <c r="F35" i="9"/>
  <c r="O23" i="9"/>
  <c r="G35" i="9"/>
  <c r="H35" i="9"/>
  <c r="I35" i="9"/>
  <c r="E22" i="9"/>
  <c r="E34" i="9"/>
  <c r="L12" i="9"/>
  <c r="J13" i="9"/>
  <c r="L13" i="9"/>
  <c r="P13" i="9"/>
  <c r="L22" i="9"/>
  <c r="F34" i="9"/>
  <c r="O22" i="9"/>
  <c r="G34" i="9"/>
  <c r="H34" i="9"/>
  <c r="I34" i="9"/>
  <c r="E21" i="9"/>
  <c r="E33" i="9"/>
  <c r="J12" i="9"/>
  <c r="L21" i="9"/>
  <c r="F33" i="9"/>
  <c r="O21" i="9"/>
  <c r="G33" i="9"/>
  <c r="H33" i="9"/>
  <c r="I33" i="9"/>
  <c r="C29" i="9"/>
  <c r="E18" i="9"/>
  <c r="D18" i="9"/>
  <c r="G12" i="9"/>
  <c r="L62" i="8"/>
  <c r="N62" i="8"/>
  <c r="F10" i="8"/>
  <c r="H10" i="8"/>
  <c r="H4" i="8"/>
  <c r="H5" i="8"/>
  <c r="H6" i="8"/>
  <c r="H7" i="8"/>
  <c r="H8" i="8"/>
  <c r="F9" i="8"/>
  <c r="H9" i="8"/>
  <c r="H3" i="8"/>
  <c r="L13" i="8"/>
  <c r="P13" i="8"/>
  <c r="L17" i="8"/>
  <c r="P17" i="8"/>
  <c r="L61" i="8"/>
  <c r="N61" i="8"/>
  <c r="H8" i="4"/>
  <c r="I45" i="4"/>
  <c r="D52" i="4"/>
  <c r="E52" i="4"/>
  <c r="F52" i="4"/>
  <c r="G52" i="4"/>
  <c r="H52" i="4"/>
  <c r="L60" i="8"/>
  <c r="N60" i="8"/>
  <c r="H7" i="4"/>
  <c r="H44" i="4"/>
  <c r="D51" i="4"/>
  <c r="E51" i="4"/>
  <c r="F51" i="4"/>
  <c r="G51" i="4"/>
  <c r="H51" i="4"/>
  <c r="L59" i="8"/>
  <c r="N59" i="8"/>
  <c r="H6" i="4"/>
  <c r="G43" i="4"/>
  <c r="D50" i="4"/>
  <c r="E50" i="4"/>
  <c r="F50" i="4"/>
  <c r="G50" i="4"/>
  <c r="H50" i="4"/>
  <c r="L58" i="8"/>
  <c r="N58" i="8"/>
  <c r="H5" i="4"/>
  <c r="F42" i="4"/>
  <c r="D49" i="4"/>
  <c r="E49" i="4"/>
  <c r="F49" i="4"/>
  <c r="G49" i="4"/>
  <c r="H49" i="4"/>
  <c r="L57" i="8"/>
  <c r="N57" i="8"/>
  <c r="H4" i="4"/>
  <c r="E41" i="4"/>
  <c r="D48" i="4"/>
  <c r="E48" i="4"/>
  <c r="F48" i="4"/>
  <c r="G48" i="4"/>
  <c r="H48" i="4"/>
  <c r="L56" i="8"/>
  <c r="N56" i="8"/>
  <c r="H3" i="4"/>
  <c r="D40" i="4"/>
  <c r="D47" i="4"/>
  <c r="E47" i="4"/>
  <c r="F47" i="4"/>
  <c r="G47" i="4"/>
  <c r="H47" i="4"/>
  <c r="L55" i="8"/>
  <c r="N55" i="8"/>
  <c r="E26" i="8"/>
  <c r="E38" i="8"/>
  <c r="N17" i="8"/>
  <c r="L26" i="8"/>
  <c r="F38" i="8"/>
  <c r="O26" i="8"/>
  <c r="G38" i="8"/>
  <c r="H38" i="8"/>
  <c r="I38" i="8"/>
  <c r="E25" i="8"/>
  <c r="E37" i="8"/>
  <c r="O12" i="8"/>
  <c r="J16" i="8"/>
  <c r="O14" i="8"/>
  <c r="M16" i="8"/>
  <c r="N16" i="8"/>
  <c r="O16" i="8"/>
  <c r="L25" i="8"/>
  <c r="F37" i="8"/>
  <c r="O25" i="8"/>
  <c r="G37" i="8"/>
  <c r="H37" i="8"/>
  <c r="I37" i="8"/>
  <c r="E24" i="8"/>
  <c r="E36" i="8"/>
  <c r="N12" i="8"/>
  <c r="J15" i="8"/>
  <c r="N13" i="8"/>
  <c r="L15" i="8"/>
  <c r="M15" i="8"/>
  <c r="N15" i="8"/>
  <c r="P15" i="8"/>
  <c r="L24" i="8"/>
  <c r="F36" i="8"/>
  <c r="O24" i="8"/>
  <c r="G36" i="8"/>
  <c r="H36" i="8"/>
  <c r="I36" i="8"/>
  <c r="E23" i="8"/>
  <c r="E35" i="8"/>
  <c r="J14" i="8"/>
  <c r="M13" i="8"/>
  <c r="L14" i="8"/>
  <c r="M14" i="8"/>
  <c r="L23" i="8"/>
  <c r="F35" i="8"/>
  <c r="O23" i="8"/>
  <c r="G35" i="8"/>
  <c r="H35" i="8"/>
  <c r="I35" i="8"/>
  <c r="E22" i="8"/>
  <c r="E34" i="8"/>
  <c r="L12" i="8"/>
  <c r="J13" i="8"/>
  <c r="L22" i="8"/>
  <c r="F34" i="8"/>
  <c r="O22" i="8"/>
  <c r="G34" i="8"/>
  <c r="H34" i="8"/>
  <c r="I34" i="8"/>
  <c r="E21" i="8"/>
  <c r="E33" i="8"/>
  <c r="J12" i="8"/>
  <c r="L21" i="8"/>
  <c r="F33" i="8"/>
  <c r="O21" i="8"/>
  <c r="G33" i="8"/>
  <c r="H33" i="8"/>
  <c r="I33" i="8"/>
  <c r="C29" i="8"/>
  <c r="E18" i="8"/>
  <c r="D18" i="8"/>
  <c r="G12" i="8"/>
  <c r="F9" i="7"/>
  <c r="H9" i="7"/>
  <c r="O59" i="7"/>
  <c r="K59" i="7"/>
  <c r="M59" i="7"/>
  <c r="P58" i="7"/>
  <c r="H8" i="7"/>
  <c r="O58" i="7"/>
  <c r="K58" i="7"/>
  <c r="M58" i="7"/>
  <c r="P57" i="7"/>
  <c r="H7" i="7"/>
  <c r="O57" i="7"/>
  <c r="K57" i="7"/>
  <c r="M57" i="7"/>
  <c r="P56" i="7"/>
  <c r="H6" i="7"/>
  <c r="O56" i="7"/>
  <c r="K56" i="7"/>
  <c r="M56" i="7"/>
  <c r="P55" i="7"/>
  <c r="H5" i="7"/>
  <c r="O55" i="7"/>
  <c r="K55" i="7"/>
  <c r="M55" i="7"/>
  <c r="P54" i="7"/>
  <c r="H4" i="7"/>
  <c r="O54" i="7"/>
  <c r="K54" i="7"/>
  <c r="M54" i="7"/>
  <c r="P53" i="7"/>
  <c r="H3" i="7"/>
  <c r="O53" i="7"/>
  <c r="K53" i="7"/>
  <c r="M53" i="7"/>
  <c r="E25" i="7"/>
  <c r="E37" i="7"/>
  <c r="M16" i="7"/>
  <c r="O16" i="7"/>
  <c r="K25" i="7"/>
  <c r="F37" i="7"/>
  <c r="N25" i="7"/>
  <c r="G37" i="7"/>
  <c r="H37" i="7"/>
  <c r="I37" i="7"/>
  <c r="E24" i="7"/>
  <c r="E36" i="7"/>
  <c r="N11" i="7"/>
  <c r="J15" i="7"/>
  <c r="N13" i="7"/>
  <c r="L15" i="7"/>
  <c r="M15" i="7"/>
  <c r="N15" i="7"/>
  <c r="K24" i="7"/>
  <c r="F36" i="7"/>
  <c r="N24" i="7"/>
  <c r="G36" i="7"/>
  <c r="H36" i="7"/>
  <c r="I36" i="7"/>
  <c r="E23" i="7"/>
  <c r="E35" i="7"/>
  <c r="M11" i="7"/>
  <c r="J14" i="7"/>
  <c r="M12" i="7"/>
  <c r="K14" i="7"/>
  <c r="L14" i="7"/>
  <c r="M14" i="7"/>
  <c r="O14" i="7"/>
  <c r="K23" i="7"/>
  <c r="F35" i="7"/>
  <c r="N23" i="7"/>
  <c r="G35" i="7"/>
  <c r="H35" i="7"/>
  <c r="I35" i="7"/>
  <c r="E22" i="7"/>
  <c r="E34" i="7"/>
  <c r="J13" i="7"/>
  <c r="L12" i="7"/>
  <c r="K13" i="7"/>
  <c r="L13" i="7"/>
  <c r="K22" i="7"/>
  <c r="F34" i="7"/>
  <c r="N22" i="7"/>
  <c r="G34" i="7"/>
  <c r="H34" i="7"/>
  <c r="I34" i="7"/>
  <c r="E21" i="7"/>
  <c r="E33" i="7"/>
  <c r="K11" i="7"/>
  <c r="J12" i="7"/>
  <c r="K12" i="7"/>
  <c r="K21" i="7"/>
  <c r="F33" i="7"/>
  <c r="N21" i="7"/>
  <c r="G33" i="7"/>
  <c r="H33" i="7"/>
  <c r="I33" i="7"/>
  <c r="E20" i="7"/>
  <c r="E32" i="7"/>
  <c r="J11" i="7"/>
  <c r="K20" i="7"/>
  <c r="F32" i="7"/>
  <c r="N20" i="7"/>
  <c r="G32" i="7"/>
  <c r="H32" i="7"/>
  <c r="I32" i="7"/>
  <c r="E17" i="7"/>
  <c r="D17" i="7"/>
  <c r="Q11" i="7" a="1"/>
  <c r="Q11" i="7"/>
  <c r="R11" i="7"/>
  <c r="S11" i="7"/>
  <c r="T11" i="7"/>
  <c r="U11" i="7"/>
  <c r="Q12" i="7"/>
  <c r="R12" i="7"/>
  <c r="S12" i="7"/>
  <c r="T12" i="7"/>
  <c r="U12" i="7"/>
  <c r="Q13" i="7"/>
  <c r="R13" i="7"/>
  <c r="S13" i="7"/>
  <c r="T13" i="7"/>
  <c r="U13" i="7"/>
  <c r="Q14" i="7"/>
  <c r="R14" i="7"/>
  <c r="S14" i="7"/>
  <c r="T14" i="7"/>
  <c r="U14" i="7"/>
  <c r="Q15" i="7"/>
  <c r="R15" i="7"/>
  <c r="S15" i="7"/>
  <c r="T15" i="7"/>
  <c r="U15" i="7"/>
  <c r="G11" i="7"/>
  <c r="P54" i="5"/>
  <c r="P55" i="5"/>
  <c r="P56" i="5"/>
  <c r="P57" i="5"/>
  <c r="P58" i="5"/>
  <c r="P53" i="5"/>
  <c r="H4" i="5"/>
  <c r="O54" i="5"/>
  <c r="H5" i="5"/>
  <c r="O55" i="5"/>
  <c r="H6" i="5"/>
  <c r="O56" i="5"/>
  <c r="H7" i="5"/>
  <c r="O57" i="5"/>
  <c r="H8" i="5"/>
  <c r="O58" i="5"/>
  <c r="H9" i="5"/>
  <c r="O59" i="5"/>
  <c r="H3" i="5"/>
  <c r="O53" i="5"/>
  <c r="O14" i="5"/>
  <c r="M14" i="5"/>
  <c r="M11" i="5"/>
  <c r="J14" i="5"/>
  <c r="M12" i="5"/>
  <c r="K14" i="5"/>
  <c r="L14" i="5"/>
  <c r="K23" i="5"/>
  <c r="F35" i="5"/>
  <c r="N23" i="5"/>
  <c r="G35" i="5"/>
  <c r="E23" i="5"/>
  <c r="E35" i="5"/>
  <c r="H35" i="5"/>
  <c r="I35" i="5"/>
  <c r="N25" i="5"/>
  <c r="G11" i="5"/>
  <c r="M16" i="5"/>
  <c r="O16" i="5"/>
  <c r="K25" i="5"/>
  <c r="K11" i="5"/>
  <c r="J12" i="5"/>
  <c r="K12" i="5"/>
  <c r="L12" i="5"/>
  <c r="K21" i="5"/>
  <c r="J13" i="5"/>
  <c r="K13" i="5"/>
  <c r="L13" i="5"/>
  <c r="N13" i="5"/>
  <c r="K22" i="5"/>
  <c r="N11" i="5"/>
  <c r="J15" i="5"/>
  <c r="L15" i="5"/>
  <c r="M15" i="5"/>
  <c r="N15" i="5"/>
  <c r="K24" i="5"/>
  <c r="J11" i="5"/>
  <c r="K20" i="5"/>
  <c r="F37" i="5"/>
  <c r="N20" i="5"/>
  <c r="K59" i="5"/>
  <c r="M59" i="5"/>
  <c r="K58" i="5"/>
  <c r="M58" i="5"/>
  <c r="K57" i="5"/>
  <c r="M57" i="5"/>
  <c r="K56" i="5"/>
  <c r="M56" i="5"/>
  <c r="K55" i="5"/>
  <c r="M55" i="5"/>
  <c r="K54" i="5"/>
  <c r="M54" i="5"/>
  <c r="K53" i="5"/>
  <c r="M53" i="5"/>
  <c r="E25" i="5"/>
  <c r="E37" i="5"/>
  <c r="G37" i="5"/>
  <c r="H37" i="5"/>
  <c r="I37" i="5"/>
  <c r="E24" i="5"/>
  <c r="E36" i="5"/>
  <c r="F36" i="5"/>
  <c r="N24" i="5"/>
  <c r="G36" i="5"/>
  <c r="H36" i="5"/>
  <c r="I36" i="5"/>
  <c r="E22" i="5"/>
  <c r="E34" i="5"/>
  <c r="F34" i="5"/>
  <c r="N22" i="5"/>
  <c r="G34" i="5"/>
  <c r="H34" i="5"/>
  <c r="I34" i="5"/>
  <c r="E21" i="5"/>
  <c r="E33" i="5"/>
  <c r="F33" i="5"/>
  <c r="N21" i="5"/>
  <c r="G33" i="5"/>
  <c r="H33" i="5"/>
  <c r="I33" i="5"/>
  <c r="E20" i="5"/>
  <c r="E32" i="5"/>
  <c r="F32" i="5"/>
  <c r="G32" i="5"/>
  <c r="H32" i="5"/>
  <c r="I32" i="5"/>
  <c r="C28" i="5"/>
  <c r="E17" i="5"/>
  <c r="D17" i="5"/>
  <c r="Q11" i="5" a="1"/>
  <c r="Q11" i="5"/>
  <c r="R11" i="5"/>
  <c r="S11" i="5"/>
  <c r="T11" i="5"/>
  <c r="U11" i="5"/>
  <c r="Q12" i="5"/>
  <c r="R12" i="5"/>
  <c r="S12" i="5"/>
  <c r="T12" i="5"/>
  <c r="U12" i="5"/>
  <c r="Q13" i="5"/>
  <c r="R13" i="5"/>
  <c r="S13" i="5"/>
  <c r="T13" i="5"/>
  <c r="U13" i="5"/>
  <c r="Q14" i="5"/>
  <c r="R14" i="5"/>
  <c r="S14" i="5"/>
  <c r="T14" i="5"/>
  <c r="U14" i="5"/>
  <c r="Q15" i="5"/>
  <c r="R15" i="5"/>
  <c r="S15" i="5"/>
  <c r="T15" i="5"/>
  <c r="U15" i="5"/>
  <c r="K48" i="4"/>
  <c r="K49" i="4"/>
  <c r="K50" i="4"/>
  <c r="K51" i="4"/>
  <c r="K52" i="4"/>
  <c r="K47" i="4"/>
  <c r="P52" i="4"/>
  <c r="M52" i="4"/>
  <c r="P51" i="4"/>
  <c r="M51" i="4"/>
  <c r="P50" i="4"/>
  <c r="M50" i="4"/>
  <c r="P49" i="4"/>
  <c r="M49" i="4"/>
  <c r="P48" i="4"/>
  <c r="M48" i="4"/>
  <c r="P47" i="4"/>
  <c r="M47" i="4"/>
  <c r="E24" i="4"/>
  <c r="E36" i="4"/>
  <c r="N24" i="4"/>
  <c r="G36" i="4"/>
  <c r="H36" i="4"/>
  <c r="I36" i="4"/>
  <c r="E23" i="4"/>
  <c r="E35" i="4"/>
  <c r="N10" i="4"/>
  <c r="J14" i="4"/>
  <c r="N12" i="4"/>
  <c r="L14" i="4"/>
  <c r="M14" i="4"/>
  <c r="N14" i="4"/>
  <c r="K23" i="4"/>
  <c r="F35" i="4"/>
  <c r="N23" i="4"/>
  <c r="G35" i="4"/>
  <c r="H35" i="4"/>
  <c r="I35" i="4"/>
  <c r="E22" i="4"/>
  <c r="E34" i="4"/>
  <c r="M10" i="4"/>
  <c r="J13" i="4"/>
  <c r="M11" i="4"/>
  <c r="K13" i="4"/>
  <c r="L13" i="4"/>
  <c r="M13" i="4"/>
  <c r="K22" i="4"/>
  <c r="F34" i="4"/>
  <c r="N22" i="4"/>
  <c r="G34" i="4"/>
  <c r="H34" i="4"/>
  <c r="I34" i="4"/>
  <c r="E21" i="4"/>
  <c r="E33" i="4"/>
  <c r="J12" i="4"/>
  <c r="L11" i="4"/>
  <c r="K12" i="4"/>
  <c r="L12" i="4"/>
  <c r="K21" i="4"/>
  <c r="F33" i="4"/>
  <c r="N21" i="4"/>
  <c r="G33" i="4"/>
  <c r="H33" i="4"/>
  <c r="I33" i="4"/>
  <c r="E20" i="4"/>
  <c r="E32" i="4"/>
  <c r="K10" i="4"/>
  <c r="J11" i="4"/>
  <c r="K11" i="4"/>
  <c r="K20" i="4"/>
  <c r="F32" i="4"/>
  <c r="N20" i="4"/>
  <c r="G32" i="4"/>
  <c r="H32" i="4"/>
  <c r="I32" i="4"/>
  <c r="E19" i="4"/>
  <c r="E31" i="4"/>
  <c r="J10" i="4"/>
  <c r="K19" i="4"/>
  <c r="F31" i="4"/>
  <c r="N19" i="4"/>
  <c r="G31" i="4"/>
  <c r="H31" i="4"/>
  <c r="I31" i="4"/>
  <c r="E16" i="4"/>
  <c r="D16" i="4"/>
  <c r="Q10" i="4" a="1"/>
  <c r="Q10" i="4"/>
  <c r="R10" i="4"/>
  <c r="S10" i="4"/>
  <c r="T10" i="4"/>
  <c r="U10" i="4"/>
  <c r="Q11" i="4"/>
  <c r="R11" i="4"/>
  <c r="S11" i="4"/>
  <c r="T11" i="4"/>
  <c r="U11" i="4"/>
  <c r="Q12" i="4"/>
  <c r="R12" i="4"/>
  <c r="S12" i="4"/>
  <c r="T12" i="4"/>
  <c r="U12" i="4"/>
  <c r="Q13" i="4"/>
  <c r="R13" i="4"/>
  <c r="S13" i="4"/>
  <c r="T13" i="4"/>
  <c r="U13" i="4"/>
  <c r="Q14" i="4"/>
  <c r="R14" i="4"/>
  <c r="S14" i="4"/>
  <c r="T14" i="4"/>
  <c r="U14" i="4"/>
</calcChain>
</file>

<file path=xl/sharedStrings.xml><?xml version="1.0" encoding="utf-8"?>
<sst xmlns="http://schemas.openxmlformats.org/spreadsheetml/2006/main" count="513" uniqueCount="48">
  <si>
    <t>Garver 6-bus example</t>
  </si>
  <si>
    <t>1-2</t>
  </si>
  <si>
    <t>1-4</t>
  </si>
  <si>
    <t>1-5</t>
  </si>
  <si>
    <t>2-3</t>
  </si>
  <si>
    <t>2-4</t>
  </si>
  <si>
    <t>3-5</t>
  </si>
  <si>
    <t>length</t>
  </si>
  <si>
    <t>r</t>
  </si>
  <si>
    <t>x</t>
  </si>
  <si>
    <t>cap mw</t>
  </si>
  <si>
    <t>Pg</t>
  </si>
  <si>
    <t>Pl</t>
  </si>
  <si>
    <t>B</t>
  </si>
  <si>
    <t>B=1/X</t>
  </si>
  <si>
    <t>B=</t>
  </si>
  <si>
    <t>ctr+U cmd retun</t>
  </si>
  <si>
    <t>B*theta</t>
  </si>
  <si>
    <t>6-2</t>
  </si>
  <si>
    <t>6-4</t>
  </si>
  <si>
    <t>6-5</t>
  </si>
  <si>
    <t>K</t>
  </si>
  <si>
    <t>PD</t>
  </si>
  <si>
    <t>K*Pd</t>
  </si>
  <si>
    <t>Kt</t>
  </si>
  <si>
    <t>theta</t>
  </si>
  <si>
    <t>cost</t>
  </si>
  <si>
    <t>-BTheta</t>
  </si>
  <si>
    <t>R1</t>
  </si>
  <si>
    <t>+KtPd</t>
  </si>
  <si>
    <t>Constraint 1</t>
  </si>
  <si>
    <t>objective</t>
  </si>
  <si>
    <t>Power eq</t>
  </si>
  <si>
    <t>T=QH</t>
  </si>
  <si>
    <t>Q=</t>
  </si>
  <si>
    <t>H=</t>
  </si>
  <si>
    <t>T=</t>
  </si>
  <si>
    <t>PF=</t>
  </si>
  <si>
    <t>-&gt; added</t>
  </si>
  <si>
    <t>-&gt; added 2 lines</t>
  </si>
  <si>
    <t>-&gt; added 1 line</t>
  </si>
  <si>
    <t>MOST NEEDED</t>
  </si>
  <si>
    <t>-&gt; added 2 lineS</t>
  </si>
  <si>
    <t>-&gt; added 3 lineS</t>
  </si>
  <si>
    <t>-&gt; added 4 lineS</t>
  </si>
  <si>
    <t>OPTIMUM</t>
  </si>
  <si>
    <t>Programado por Paulo M. De Oliveira pm.deoliveiradejes@uniandes.edu.co</t>
  </si>
  <si>
    <t>Villasana, R., Garver, L. L., &amp; Salon, S. J. (1985). Transmission network planning using linear programming. IEEE transactions on power apparatus and systems, (2), 349-356.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</si>
</sst>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  <xf numFmtId="0" fontId="0" fillId="2" borderId="0" xfId="0" applyFill="1"/>
    <xf numFmtId="0" fontId="0" fillId="5" borderId="0" xfId="0" applyFill="1"/>
    <xf numFmtId="0" fontId="0" fillId="0" borderId="0" xfId="0" applyAlignment="1">
      <alignment horizontal="center"/>
    </xf>
    <xf numFmtId="16" fontId="1" fillId="0" borderId="0" xfId="0" quotePrefix="1" applyNumberFormat="1" applyFont="1"/>
    <xf numFmtId="0" fontId="1" fillId="0" borderId="0" xfId="0" quotePrefix="1" applyFont="1"/>
    <xf numFmtId="0" fontId="1" fillId="0" borderId="0" xfId="0" applyFont="1"/>
    <xf numFmtId="2" fontId="0" fillId="4" borderId="0" xfId="0" applyNumberFormat="1" applyFill="1"/>
    <xf numFmtId="2" fontId="0" fillId="3" borderId="0" xfId="0" applyNumberFormat="1" applyFill="1"/>
    <xf numFmtId="1" fontId="0" fillId="0" borderId="0" xfId="0" applyNumberFormat="1"/>
    <xf numFmtId="0" fontId="4" fillId="0" borderId="0" xfId="0" applyFont="1"/>
    <xf numFmtId="0" fontId="5" fillId="0" borderId="0" xfId="0" quotePrefix="1" applyFont="1"/>
    <xf numFmtId="0" fontId="5" fillId="0" borderId="0" xfId="0" applyFont="1"/>
    <xf numFmtId="16" fontId="5" fillId="0" borderId="0" xfId="0" quotePrefix="1" applyNumberFormat="1" applyFont="1"/>
    <xf numFmtId="0" fontId="4" fillId="5" borderId="0" xfId="0" applyFont="1" applyFill="1"/>
    <xf numFmtId="2" fontId="0" fillId="2" borderId="0" xfId="0" applyNumberFormat="1" applyFill="1"/>
    <xf numFmtId="0" fontId="4" fillId="2" borderId="0" xfId="0" applyFont="1" applyFill="1"/>
    <xf numFmtId="2" fontId="0" fillId="6" borderId="0" xfId="0" applyNumberFormat="1" applyFill="1"/>
    <xf numFmtId="0" fontId="4" fillId="6" borderId="0" xfId="0" applyFont="1" applyFill="1"/>
    <xf numFmtId="2" fontId="6" fillId="0" borderId="0" xfId="0" applyNumberFormat="1" applyFont="1"/>
    <xf numFmtId="0" fontId="6" fillId="0" borderId="0" xfId="0" applyFont="1"/>
    <xf numFmtId="2" fontId="1" fillId="0" borderId="0" xfId="0" applyNumberFormat="1" applyFont="1"/>
    <xf numFmtId="0" fontId="0" fillId="6" borderId="0" xfId="0" applyFill="1"/>
    <xf numFmtId="0" fontId="4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2" fontId="4" fillId="6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6" borderId="0" xfId="0" applyNumberFormat="1" applyFill="1" applyAlignment="1">
      <alignment horizontal="left"/>
    </xf>
    <xf numFmtId="2" fontId="0" fillId="6" borderId="0" xfId="0" applyNumberFormat="1" applyFill="1" applyAlignment="1">
      <alignment horizontal="right"/>
    </xf>
    <xf numFmtId="2" fontId="4" fillId="6" borderId="0" xfId="0" applyNumberFormat="1" applyFont="1" applyFill="1"/>
    <xf numFmtId="1" fontId="0" fillId="6" borderId="0" xfId="0" applyNumberFormat="1" applyFill="1"/>
    <xf numFmtId="1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left"/>
    </xf>
    <xf numFmtId="1" fontId="4" fillId="6" borderId="0" xfId="0" applyNumberFormat="1" applyFont="1" applyFill="1" applyAlignment="1">
      <alignment horizontal="center"/>
    </xf>
    <xf numFmtId="164" fontId="4" fillId="6" borderId="0" xfId="0" applyNumberFormat="1" applyFont="1" applyFill="1"/>
    <xf numFmtId="164" fontId="0" fillId="6" borderId="0" xfId="0" applyNumberFormat="1" applyFill="1" applyAlignment="1">
      <alignment horizontal="center"/>
    </xf>
    <xf numFmtId="1" fontId="4" fillId="6" borderId="0" xfId="0" applyNumberFormat="1" applyFont="1" applyFill="1"/>
    <xf numFmtId="0" fontId="7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81852C4-259D-C347-BFD0-1CFBE8C85A9D}"/>
            </a:ext>
          </a:extLst>
        </xdr:cNvPr>
        <xdr:cNvCxnSpPr/>
      </xdr:nvCxnSpPr>
      <xdr:spPr>
        <a:xfrm flipV="1">
          <a:off x="171069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9951490-7F35-2940-B110-5969E3E863D2}"/>
            </a:ext>
          </a:extLst>
        </xdr:cNvPr>
        <xdr:cNvCxnSpPr/>
      </xdr:nvCxnSpPr>
      <xdr:spPr>
        <a:xfrm flipV="1">
          <a:off x="186436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806622D-8472-AA4B-B69C-D96BE9C9876E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D3CCB95-ECA0-B50F-778B-05D1BC637C32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" name="Rectángulo 188">
              <a:extLst>
                <a:ext uri="{FF2B5EF4-FFF2-40B4-BE49-F238E27FC236}">
                  <a16:creationId xmlns:a16="http://schemas.microsoft.com/office/drawing/2014/main" id="{516C703A-1D27-BB0D-005C-3B4ABFADD39D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4091ECF3-E086-7618-A357-0D4F0C3B884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8" name="Rectángulo 188">
              <a:extLst>
                <a:ext uri="{FF2B5EF4-FFF2-40B4-BE49-F238E27FC236}">
                  <a16:creationId xmlns:a16="http://schemas.microsoft.com/office/drawing/2014/main" id="{3A88C05F-388E-1BCB-07D6-20AA6E2A92FD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592FDE9B-A4FC-D018-8CB3-00CEF4F36506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F84C1B0F-3627-B363-E41A-D09EDCB0786C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4CE9CDE6-6142-8BC4-A7C5-23AC63EB8050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2" name="Conector recto 337">
              <a:extLst>
                <a:ext uri="{FF2B5EF4-FFF2-40B4-BE49-F238E27FC236}">
                  <a16:creationId xmlns:a16="http://schemas.microsoft.com/office/drawing/2014/main" id="{2A8B62EF-3A1C-DA61-89A0-16BDF29E0E12}"/>
                </a:ext>
              </a:extLst>
            </xdr:cNvPr>
            <xdr:cNvCxnSpPr>
              <a:cxnSpLocks/>
            </xdr:cNvCxnSpPr>
          </xdr:nvCxnSpPr>
          <xdr:spPr>
            <a:xfrm>
              <a:off x="5598899" y="1984185"/>
              <a:ext cx="0" cy="14600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A4F83CFE-8BA8-3BC8-1055-59B5F3DE9883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9D7D1AFC-39E7-9FCD-121D-BB18511E5C20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AA2772B9-DD38-AC93-ECE9-341CC1455B1B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C0127023-3051-3594-375A-539B2CC79FD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7" name="Conector recto 337">
              <a:extLst>
                <a:ext uri="{FF2B5EF4-FFF2-40B4-BE49-F238E27FC236}">
                  <a16:creationId xmlns:a16="http://schemas.microsoft.com/office/drawing/2014/main" id="{854066A8-718A-0E83-DF2E-B04592F9ACEB}"/>
                </a:ext>
              </a:extLst>
            </xdr:cNvPr>
            <xdr:cNvCxnSpPr>
              <a:cxnSpLocks/>
              <a:stCxn id="26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36">
              <a:extLst>
                <a:ext uri="{FF2B5EF4-FFF2-40B4-BE49-F238E27FC236}">
                  <a16:creationId xmlns:a16="http://schemas.microsoft.com/office/drawing/2014/main" id="{2716CABA-A4A1-FBFD-1811-EF5ECB80A958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29" name="TextBox 39">
              <a:extLst>
                <a:ext uri="{FF2B5EF4-FFF2-40B4-BE49-F238E27FC236}">
                  <a16:creationId xmlns:a16="http://schemas.microsoft.com/office/drawing/2014/main" id="{09150C97-EF9F-9B9A-475B-683E181E5F32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0" name="TextBox 40">
              <a:extLst>
                <a:ext uri="{FF2B5EF4-FFF2-40B4-BE49-F238E27FC236}">
                  <a16:creationId xmlns:a16="http://schemas.microsoft.com/office/drawing/2014/main" id="{9EF3B8FC-BBB1-A202-89E6-0F30586EE2C2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1" name="Conector recto 337">
              <a:extLst>
                <a:ext uri="{FF2B5EF4-FFF2-40B4-BE49-F238E27FC236}">
                  <a16:creationId xmlns:a16="http://schemas.microsoft.com/office/drawing/2014/main" id="{CD47CEE5-7471-3016-D34B-73C76D1A96E5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FA760477-F853-5185-3E99-9D1D82A6FD34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Box 46">
              <a:extLst>
                <a:ext uri="{FF2B5EF4-FFF2-40B4-BE49-F238E27FC236}">
                  <a16:creationId xmlns:a16="http://schemas.microsoft.com/office/drawing/2014/main" id="{9ADA2C3A-C796-2DEE-2D85-6CED27180525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4" name="TextBox 47">
              <a:extLst>
                <a:ext uri="{FF2B5EF4-FFF2-40B4-BE49-F238E27FC236}">
                  <a16:creationId xmlns:a16="http://schemas.microsoft.com/office/drawing/2014/main" id="{178CE1EE-1E11-81AC-4ACE-0CF265CF3FDD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5" name="Conector recto 337">
              <a:extLst>
                <a:ext uri="{FF2B5EF4-FFF2-40B4-BE49-F238E27FC236}">
                  <a16:creationId xmlns:a16="http://schemas.microsoft.com/office/drawing/2014/main" id="{B42DC6EC-1377-137D-40FC-978F0560C319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Rectángulo 188">
              <a:extLst>
                <a:ext uri="{FF2B5EF4-FFF2-40B4-BE49-F238E27FC236}">
                  <a16:creationId xmlns:a16="http://schemas.microsoft.com/office/drawing/2014/main" id="{70D50F24-161B-9550-5004-BAAD8CA84B65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7" name="Conector recto 337">
              <a:extLst>
                <a:ext uri="{FF2B5EF4-FFF2-40B4-BE49-F238E27FC236}">
                  <a16:creationId xmlns:a16="http://schemas.microsoft.com/office/drawing/2014/main" id="{C4F22E6C-8F15-3DDD-22B7-D589629384B6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27EE2FB8-0F61-ECD8-267E-54FCA8DD6E7B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242F40FD-D080-FD64-44F4-F23E81662357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BA727CC8-FBFC-97E3-21BE-88AB5948FD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1" name="TextBox 58">
              <a:extLst>
                <a:ext uri="{FF2B5EF4-FFF2-40B4-BE49-F238E27FC236}">
                  <a16:creationId xmlns:a16="http://schemas.microsoft.com/office/drawing/2014/main" id="{CA451E0E-8FD1-423F-9EA4-A6D673766A30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2" name="TextBox 59">
              <a:extLst>
                <a:ext uri="{FF2B5EF4-FFF2-40B4-BE49-F238E27FC236}">
                  <a16:creationId xmlns:a16="http://schemas.microsoft.com/office/drawing/2014/main" id="{496D06FA-1F75-9A8B-F749-73F4AC208412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3" name="Conector recto 337">
              <a:extLst>
                <a:ext uri="{FF2B5EF4-FFF2-40B4-BE49-F238E27FC236}">
                  <a16:creationId xmlns:a16="http://schemas.microsoft.com/office/drawing/2014/main" id="{A1493FEE-D23F-F919-0A43-C578CBCBFB61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3B10AE5C-DB2F-40BA-9222-5E36A0D3C18A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TextBox 450">
              <a:extLst>
                <a:ext uri="{FF2B5EF4-FFF2-40B4-BE49-F238E27FC236}">
                  <a16:creationId xmlns:a16="http://schemas.microsoft.com/office/drawing/2014/main" id="{B64CD26E-7AF3-291A-123F-41C0B67E5748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6" name="TextBox 505">
              <a:extLst>
                <a:ext uri="{FF2B5EF4-FFF2-40B4-BE49-F238E27FC236}">
                  <a16:creationId xmlns:a16="http://schemas.microsoft.com/office/drawing/2014/main" id="{97FF7224-1E13-66E5-96D5-7AED8C38ED20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7" name="Conector recto 337">
              <a:extLst>
                <a:ext uri="{FF2B5EF4-FFF2-40B4-BE49-F238E27FC236}">
                  <a16:creationId xmlns:a16="http://schemas.microsoft.com/office/drawing/2014/main" id="{9DA3A47D-C386-523C-BE0C-6FA8DE08C57F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414B07D8-A959-1336-5DFF-29950612B263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Rectángulo 188">
              <a:extLst>
                <a:ext uri="{FF2B5EF4-FFF2-40B4-BE49-F238E27FC236}">
                  <a16:creationId xmlns:a16="http://schemas.microsoft.com/office/drawing/2014/main" id="{403B70A6-38D5-AE07-2F09-C2F25299888E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0" name="Conector recto 337">
              <a:extLst>
                <a:ext uri="{FF2B5EF4-FFF2-40B4-BE49-F238E27FC236}">
                  <a16:creationId xmlns:a16="http://schemas.microsoft.com/office/drawing/2014/main" id="{71495DFA-0D32-58BA-0DCA-B3FE73156084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48E2419B-523F-60BE-E617-DF7A61E11B7E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B624DAC1-4DD4-3671-0F7E-B84469CB7DA7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80">
              <a:extLst>
                <a:ext uri="{FF2B5EF4-FFF2-40B4-BE49-F238E27FC236}">
                  <a16:creationId xmlns:a16="http://schemas.microsoft.com/office/drawing/2014/main" id="{EBC460C4-34BA-7F57-8884-99679A785C6C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4" name="Conector recto 337">
              <a:extLst>
                <a:ext uri="{FF2B5EF4-FFF2-40B4-BE49-F238E27FC236}">
                  <a16:creationId xmlns:a16="http://schemas.microsoft.com/office/drawing/2014/main" id="{C50FD415-EF54-6F86-AF49-43A38B6DE425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Rectángulo 188">
              <a:extLst>
                <a:ext uri="{FF2B5EF4-FFF2-40B4-BE49-F238E27FC236}">
                  <a16:creationId xmlns:a16="http://schemas.microsoft.com/office/drawing/2014/main" id="{E8A5E7A6-EF29-F628-BEAC-F66C569C6C6F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6" name="TextBox 584">
              <a:extLst>
                <a:ext uri="{FF2B5EF4-FFF2-40B4-BE49-F238E27FC236}">
                  <a16:creationId xmlns:a16="http://schemas.microsoft.com/office/drawing/2014/main" id="{F3795A27-DBEB-C1F7-7106-3AA9987C0817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7" name="TextBox 585">
              <a:extLst>
                <a:ext uri="{FF2B5EF4-FFF2-40B4-BE49-F238E27FC236}">
                  <a16:creationId xmlns:a16="http://schemas.microsoft.com/office/drawing/2014/main" id="{AA190AC2-68BB-D4A3-DA2A-CDBF701983D4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8" name="TextBox 586">
              <a:extLst>
                <a:ext uri="{FF2B5EF4-FFF2-40B4-BE49-F238E27FC236}">
                  <a16:creationId xmlns:a16="http://schemas.microsoft.com/office/drawing/2014/main" id="{C68CAF5C-3B11-B9A3-5048-F92F33FF211B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59" name="TextBox 588">
              <a:extLst>
                <a:ext uri="{FF2B5EF4-FFF2-40B4-BE49-F238E27FC236}">
                  <a16:creationId xmlns:a16="http://schemas.microsoft.com/office/drawing/2014/main" id="{AA51DB45-385C-619F-5895-3FFF2F051A20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0" name="Conector recto 337">
              <a:extLst>
                <a:ext uri="{FF2B5EF4-FFF2-40B4-BE49-F238E27FC236}">
                  <a16:creationId xmlns:a16="http://schemas.microsoft.com/office/drawing/2014/main" id="{E7B713A0-9303-59B9-D4AB-947BE2A3C8BA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ector recto 337">
            <a:extLst>
              <a:ext uri="{FF2B5EF4-FFF2-40B4-BE49-F238E27FC236}">
                <a16:creationId xmlns:a16="http://schemas.microsoft.com/office/drawing/2014/main" id="{66EDF32B-8641-B223-F935-429BAFD62128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337">
            <a:extLst>
              <a:ext uri="{FF2B5EF4-FFF2-40B4-BE49-F238E27FC236}">
                <a16:creationId xmlns:a16="http://schemas.microsoft.com/office/drawing/2014/main" id="{FE12203D-5F5F-D100-9FAF-F814EDB0FD1E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337">
            <a:extLst>
              <a:ext uri="{FF2B5EF4-FFF2-40B4-BE49-F238E27FC236}">
                <a16:creationId xmlns:a16="http://schemas.microsoft.com/office/drawing/2014/main" id="{6F596F06-1EEE-1B4F-279E-B1F79297C3FB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337">
            <a:extLst>
              <a:ext uri="{FF2B5EF4-FFF2-40B4-BE49-F238E27FC236}">
                <a16:creationId xmlns:a16="http://schemas.microsoft.com/office/drawing/2014/main" id="{34D669B6-0B78-5161-D6A7-7CCF8F80D101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337">
            <a:extLst>
              <a:ext uri="{FF2B5EF4-FFF2-40B4-BE49-F238E27FC236}">
                <a16:creationId xmlns:a16="http://schemas.microsoft.com/office/drawing/2014/main" id="{1C09E7E2-E072-1ED4-3089-310FD399D4E1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337">
            <a:extLst>
              <a:ext uri="{FF2B5EF4-FFF2-40B4-BE49-F238E27FC236}">
                <a16:creationId xmlns:a16="http://schemas.microsoft.com/office/drawing/2014/main" id="{5CC6AC1A-9B2F-5C02-8CED-2345D92FBFC8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337">
            <a:extLst>
              <a:ext uri="{FF2B5EF4-FFF2-40B4-BE49-F238E27FC236}">
                <a16:creationId xmlns:a16="http://schemas.microsoft.com/office/drawing/2014/main" id="{3BA75C4E-207F-B973-5ECE-1730BA8AEB80}"/>
              </a:ext>
            </a:extLst>
          </xdr:cNvPr>
          <xdr:cNvCxnSpPr>
            <a:cxnSpLocks/>
          </xdr:cNvCxnSpPr>
        </xdr:nvCxnSpPr>
        <xdr:spPr>
          <a:xfrm flipV="1">
            <a:off x="6727686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337">
            <a:extLst>
              <a:ext uri="{FF2B5EF4-FFF2-40B4-BE49-F238E27FC236}">
                <a16:creationId xmlns:a16="http://schemas.microsoft.com/office/drawing/2014/main" id="{04A48E79-AD72-B475-EC9A-474B45913260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3C1D36B9-2863-A4F3-33EB-7665DCFA68DF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A7BE79E6-2689-1D6B-035D-91167B235609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999C8C3-4CB2-A848-8576-4F5A6DEBF4C0}"/>
            </a:ext>
          </a:extLst>
        </xdr:cNvPr>
        <xdr:cNvCxnSpPr/>
      </xdr:nvCxnSpPr>
      <xdr:spPr>
        <a:xfrm flipH="1">
          <a:off x="176530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458905</xdr:colOff>
      <xdr:row>34</xdr:row>
      <xdr:rowOff>195871</xdr:rowOff>
    </xdr:from>
    <xdr:to>
      <xdr:col>19</xdr:col>
      <xdr:colOff>745572</xdr:colOff>
      <xdr:row>36</xdr:row>
      <xdr:rowOff>6635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82EF879-3A5C-2D40-81FE-8D5923ACF306}"/>
            </a:ext>
          </a:extLst>
        </xdr:cNvPr>
        <xdr:cNvCxnSpPr/>
      </xdr:nvCxnSpPr>
      <xdr:spPr>
        <a:xfrm flipV="1">
          <a:off x="16549805" y="7104671"/>
          <a:ext cx="286667" cy="217164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33ED449-51C1-B647-83D1-F7405305FD55}"/>
            </a:ext>
          </a:extLst>
        </xdr:cNvPr>
        <xdr:cNvCxnSpPr/>
      </xdr:nvCxnSpPr>
      <xdr:spPr>
        <a:xfrm flipV="1">
          <a:off x="160655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103482</xdr:colOff>
      <xdr:row>46</xdr:row>
      <xdr:rowOff>197555</xdr:rowOff>
    </xdr:from>
    <xdr:to>
      <xdr:col>20</xdr:col>
      <xdr:colOff>368300</xdr:colOff>
      <xdr:row>48</xdr:row>
      <xdr:rowOff>114300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AAFD1E0-D5E0-7442-AD24-E7E277B66069}"/>
            </a:ext>
          </a:extLst>
        </xdr:cNvPr>
        <xdr:cNvCxnSpPr/>
      </xdr:nvCxnSpPr>
      <xdr:spPr>
        <a:xfrm>
          <a:off x="17036815" y="9501481"/>
          <a:ext cx="264818" cy="32126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6FDE856-156F-7340-8ADE-49D741DCC077}"/>
            </a:ext>
          </a:extLst>
        </xdr:cNvPr>
        <xdr:cNvCxnSpPr/>
      </xdr:nvCxnSpPr>
      <xdr:spPr>
        <a:xfrm>
          <a:off x="167309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59955</xdr:colOff>
      <xdr:row>45</xdr:row>
      <xdr:rowOff>157809</xdr:rowOff>
    </xdr:from>
    <xdr:to>
      <xdr:col>19</xdr:col>
      <xdr:colOff>59955</xdr:colOff>
      <xdr:row>47</xdr:row>
      <xdr:rowOff>55728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249F6874-6D54-2240-99BD-107474C50AA1}"/>
            </a:ext>
          </a:extLst>
        </xdr:cNvPr>
        <xdr:cNvCxnSpPr/>
      </xdr:nvCxnSpPr>
      <xdr:spPr>
        <a:xfrm flipV="1">
          <a:off x="16165436" y="9259476"/>
          <a:ext cx="0" cy="30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0B74073-C4C2-4F42-9F9A-1404D353D783}"/>
            </a:ext>
          </a:extLst>
        </xdr:cNvPr>
        <xdr:cNvCxnSpPr/>
      </xdr:nvCxnSpPr>
      <xdr:spPr>
        <a:xfrm flipV="1">
          <a:off x="161163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379139</xdr:colOff>
      <xdr:row>53</xdr:row>
      <xdr:rowOff>66675</xdr:rowOff>
    </xdr:from>
    <xdr:to>
      <xdr:col>19</xdr:col>
      <xdr:colOff>381000</xdr:colOff>
      <xdr:row>54</xdr:row>
      <xdr:rowOff>67720</xdr:rowOff>
    </xdr:to>
    <xdr:cxnSp macro="">
      <xdr:nvCxnSpPr>
        <xdr:cNvPr id="68" name="Conector recto 337">
          <a:extLst>
            <a:ext uri="{FF2B5EF4-FFF2-40B4-BE49-F238E27FC236}">
              <a16:creationId xmlns:a16="http://schemas.microsoft.com/office/drawing/2014/main" id="{30189A0D-C959-7E45-B319-D30A14B5A716}"/>
            </a:ext>
          </a:extLst>
        </xdr:cNvPr>
        <xdr:cNvCxnSpPr>
          <a:cxnSpLocks/>
        </xdr:cNvCxnSpPr>
      </xdr:nvCxnSpPr>
      <xdr:spPr>
        <a:xfrm flipV="1">
          <a:off x="16470039" y="10836275"/>
          <a:ext cx="1861" cy="2042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BCC9746F-4A9D-8D43-9375-680EF2163550}"/>
            </a:ext>
          </a:extLst>
        </xdr:cNvPr>
        <xdr:cNvCxnSpPr>
          <a:cxnSpLocks/>
        </xdr:cNvCxnSpPr>
      </xdr:nvCxnSpPr>
      <xdr:spPr>
        <a:xfrm flipH="1" flipV="1">
          <a:off x="164744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479425</xdr:colOff>
      <xdr:row>53</xdr:row>
      <xdr:rowOff>142875</xdr:rowOff>
    </xdr:from>
    <xdr:to>
      <xdr:col>21</xdr:col>
      <xdr:colOff>487530</xdr:colOff>
      <xdr:row>54</xdr:row>
      <xdr:rowOff>119148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EFE586A6-33FE-3A41-B1F0-1955F8909F23}"/>
            </a:ext>
          </a:extLst>
        </xdr:cNvPr>
        <xdr:cNvCxnSpPr>
          <a:cxnSpLocks/>
        </xdr:cNvCxnSpPr>
      </xdr:nvCxnSpPr>
      <xdr:spPr>
        <a:xfrm flipH="1" flipV="1">
          <a:off x="18221325" y="10912475"/>
          <a:ext cx="8105" cy="17947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4E0F6BD-9A13-4A49-A286-F299E479E27E}"/>
            </a:ext>
          </a:extLst>
        </xdr:cNvPr>
        <xdr:cNvCxnSpPr/>
      </xdr:nvCxnSpPr>
      <xdr:spPr>
        <a:xfrm>
          <a:off x="171847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72" name="Conector recto 337">
          <a:extLst>
            <a:ext uri="{FF2B5EF4-FFF2-40B4-BE49-F238E27FC236}">
              <a16:creationId xmlns:a16="http://schemas.microsoft.com/office/drawing/2014/main" id="{B0559A5B-CD1E-6444-9E04-CCD830E59785}"/>
            </a:ext>
          </a:extLst>
        </xdr:cNvPr>
        <xdr:cNvCxnSpPr>
          <a:cxnSpLocks/>
          <a:endCxn id="18" idx="0"/>
        </xdr:cNvCxnSpPr>
      </xdr:nvCxnSpPr>
      <xdr:spPr>
        <a:xfrm>
          <a:off x="16527753" y="11057714"/>
          <a:ext cx="1583053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73" name="Conector recto 337">
          <a:extLst>
            <a:ext uri="{FF2B5EF4-FFF2-40B4-BE49-F238E27FC236}">
              <a16:creationId xmlns:a16="http://schemas.microsoft.com/office/drawing/2014/main" id="{80F8B49C-E7B1-FD4C-9B9D-42E1035C73A1}"/>
            </a:ext>
          </a:extLst>
        </xdr:cNvPr>
        <xdr:cNvCxnSpPr>
          <a:cxnSpLocks/>
        </xdr:cNvCxnSpPr>
      </xdr:nvCxnSpPr>
      <xdr:spPr>
        <a:xfrm flipV="1">
          <a:off x="16379537" y="8949685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487425</xdr:colOff>
      <xdr:row>49</xdr:row>
      <xdr:rowOff>83278</xdr:rowOff>
    </xdr:from>
    <xdr:to>
      <xdr:col>19</xdr:col>
      <xdr:colOff>492738</xdr:colOff>
      <xdr:row>52</xdr:row>
      <xdr:rowOff>82027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D26B00A0-0824-B64F-9337-3792E496032F}"/>
            </a:ext>
          </a:extLst>
        </xdr:cNvPr>
        <xdr:cNvCxnSpPr/>
      </xdr:nvCxnSpPr>
      <xdr:spPr>
        <a:xfrm flipV="1">
          <a:off x="16592906" y="9993982"/>
          <a:ext cx="5313" cy="605526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749508</xdr:colOff>
      <xdr:row>40</xdr:row>
      <xdr:rowOff>76339</xdr:rowOff>
    </xdr:from>
    <xdr:to>
      <xdr:col>19</xdr:col>
      <xdr:colOff>126861</xdr:colOff>
      <xdr:row>41</xdr:row>
      <xdr:rowOff>192582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227211C-447A-5841-B87D-0F0C22D76F12}"/>
            </a:ext>
          </a:extLst>
        </xdr:cNvPr>
        <xdr:cNvCxnSpPr/>
      </xdr:nvCxnSpPr>
      <xdr:spPr>
        <a:xfrm flipH="1" flipV="1">
          <a:off x="16014908" y="8204339"/>
          <a:ext cx="202853" cy="31944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341855</xdr:colOff>
      <xdr:row>44</xdr:row>
      <xdr:rowOff>8885</xdr:rowOff>
    </xdr:from>
    <xdr:to>
      <xdr:col>19</xdr:col>
      <xdr:colOff>349929</xdr:colOff>
      <xdr:row>54</xdr:row>
      <xdr:rowOff>57730</xdr:rowOff>
    </xdr:to>
    <xdr:cxnSp macro="">
      <xdr:nvCxnSpPr>
        <xdr:cNvPr id="77" name="Conector recto 337">
          <a:extLst>
            <a:ext uri="{FF2B5EF4-FFF2-40B4-BE49-F238E27FC236}">
              <a16:creationId xmlns:a16="http://schemas.microsoft.com/office/drawing/2014/main" id="{85B4021A-904C-0243-B810-4C125F115F4C}"/>
            </a:ext>
          </a:extLst>
        </xdr:cNvPr>
        <xdr:cNvCxnSpPr>
          <a:cxnSpLocks/>
        </xdr:cNvCxnSpPr>
      </xdr:nvCxnSpPr>
      <xdr:spPr>
        <a:xfrm flipV="1">
          <a:off x="16432755" y="8949685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240253</xdr:colOff>
      <xdr:row>44</xdr:row>
      <xdr:rowOff>16709</xdr:rowOff>
    </xdr:from>
    <xdr:to>
      <xdr:col>19</xdr:col>
      <xdr:colOff>248327</xdr:colOff>
      <xdr:row>54</xdr:row>
      <xdr:rowOff>65554</xdr:rowOff>
    </xdr:to>
    <xdr:cxnSp macro="">
      <xdr:nvCxnSpPr>
        <xdr:cNvPr id="78" name="Conector recto 337">
          <a:extLst>
            <a:ext uri="{FF2B5EF4-FFF2-40B4-BE49-F238E27FC236}">
              <a16:creationId xmlns:a16="http://schemas.microsoft.com/office/drawing/2014/main" id="{B7F89E22-17CF-F64C-8D94-6600A8A426EE}"/>
            </a:ext>
          </a:extLst>
        </xdr:cNvPr>
        <xdr:cNvCxnSpPr>
          <a:cxnSpLocks/>
        </xdr:cNvCxnSpPr>
      </xdr:nvCxnSpPr>
      <xdr:spPr>
        <a:xfrm flipV="1">
          <a:off x="16345734" y="8916116"/>
          <a:ext cx="8074" cy="207143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688667</xdr:colOff>
      <xdr:row>33</xdr:row>
      <xdr:rowOff>170597</xdr:rowOff>
    </xdr:from>
    <xdr:to>
      <xdr:col>20</xdr:col>
      <xdr:colOff>50547</xdr:colOff>
      <xdr:row>37</xdr:row>
      <xdr:rowOff>95578</xdr:rowOff>
    </xdr:to>
    <xdr:cxnSp macro="">
      <xdr:nvCxnSpPr>
        <xdr:cNvPr id="79" name="Conector recto 337">
          <a:extLst>
            <a:ext uri="{FF2B5EF4-FFF2-40B4-BE49-F238E27FC236}">
              <a16:creationId xmlns:a16="http://schemas.microsoft.com/office/drawing/2014/main" id="{FE396570-CCCE-6342-9F74-C8C100087680}"/>
            </a:ext>
          </a:extLst>
        </xdr:cNvPr>
        <xdr:cNvCxnSpPr>
          <a:cxnSpLocks/>
        </xdr:cNvCxnSpPr>
      </xdr:nvCxnSpPr>
      <xdr:spPr>
        <a:xfrm flipV="1">
          <a:off x="15954067" y="6876197"/>
          <a:ext cx="1012880" cy="737781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56823</xdr:colOff>
      <xdr:row>33</xdr:row>
      <xdr:rowOff>12181</xdr:rowOff>
    </xdr:from>
    <xdr:to>
      <xdr:col>20</xdr:col>
      <xdr:colOff>56864</xdr:colOff>
      <xdr:row>33</xdr:row>
      <xdr:rowOff>176916</xdr:rowOff>
    </xdr:to>
    <xdr:cxnSp macro="">
      <xdr:nvCxnSpPr>
        <xdr:cNvPr id="80" name="Conector recto 337">
          <a:extLst>
            <a:ext uri="{FF2B5EF4-FFF2-40B4-BE49-F238E27FC236}">
              <a16:creationId xmlns:a16="http://schemas.microsoft.com/office/drawing/2014/main" id="{EF6167A1-88F8-1C43-B79B-BD918A47A01F}"/>
            </a:ext>
          </a:extLst>
        </xdr:cNvPr>
        <xdr:cNvCxnSpPr>
          <a:cxnSpLocks/>
        </xdr:cNvCxnSpPr>
      </xdr:nvCxnSpPr>
      <xdr:spPr>
        <a:xfrm>
          <a:off x="16973223" y="6717781"/>
          <a:ext cx="41" cy="164735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701343</xdr:colOff>
      <xdr:row>37</xdr:row>
      <xdr:rowOff>95078</xdr:rowOff>
    </xdr:from>
    <xdr:to>
      <xdr:col>18</xdr:col>
      <xdr:colOff>702060</xdr:colOff>
      <xdr:row>38</xdr:row>
      <xdr:rowOff>6319</xdr:rowOff>
    </xdr:to>
    <xdr:cxnSp macro="">
      <xdr:nvCxnSpPr>
        <xdr:cNvPr id="81" name="Conector recto 337">
          <a:extLst>
            <a:ext uri="{FF2B5EF4-FFF2-40B4-BE49-F238E27FC236}">
              <a16:creationId xmlns:a16="http://schemas.microsoft.com/office/drawing/2014/main" id="{AAC7C85B-4EEC-9D47-AFED-38822873A15D}"/>
            </a:ext>
          </a:extLst>
        </xdr:cNvPr>
        <xdr:cNvCxnSpPr>
          <a:cxnSpLocks/>
        </xdr:cNvCxnSpPr>
      </xdr:nvCxnSpPr>
      <xdr:spPr>
        <a:xfrm flipH="1">
          <a:off x="15966743" y="7613478"/>
          <a:ext cx="717" cy="114441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199797</xdr:colOff>
      <xdr:row>44</xdr:row>
      <xdr:rowOff>13883</xdr:rowOff>
    </xdr:from>
    <xdr:to>
      <xdr:col>19</xdr:col>
      <xdr:colOff>207871</xdr:colOff>
      <xdr:row>54</xdr:row>
      <xdr:rowOff>62728</xdr:rowOff>
    </xdr:to>
    <xdr:cxnSp macro="">
      <xdr:nvCxnSpPr>
        <xdr:cNvPr id="84" name="Conector recto 337">
          <a:extLst>
            <a:ext uri="{FF2B5EF4-FFF2-40B4-BE49-F238E27FC236}">
              <a16:creationId xmlns:a16="http://schemas.microsoft.com/office/drawing/2014/main" id="{4D17F39C-96D2-FC43-B1E6-B6D897772E01}"/>
            </a:ext>
          </a:extLst>
        </xdr:cNvPr>
        <xdr:cNvCxnSpPr>
          <a:cxnSpLocks/>
        </xdr:cNvCxnSpPr>
      </xdr:nvCxnSpPr>
      <xdr:spPr>
        <a:xfrm flipV="1">
          <a:off x="16305278" y="8913290"/>
          <a:ext cx="8074" cy="207143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657225</xdr:colOff>
      <xdr:row>37</xdr:row>
      <xdr:rowOff>57150</xdr:rowOff>
    </xdr:from>
    <xdr:to>
      <xdr:col>18</xdr:col>
      <xdr:colOff>659790</xdr:colOff>
      <xdr:row>37</xdr:row>
      <xdr:rowOff>141407</xdr:rowOff>
    </xdr:to>
    <xdr:cxnSp macro="">
      <xdr:nvCxnSpPr>
        <xdr:cNvPr id="88" name="Conector recto 337">
          <a:extLst>
            <a:ext uri="{FF2B5EF4-FFF2-40B4-BE49-F238E27FC236}">
              <a16:creationId xmlns:a16="http://schemas.microsoft.com/office/drawing/2014/main" id="{2E1A3CD8-E1E9-8E4D-8BD9-A0B4BCE23B9E}"/>
            </a:ext>
          </a:extLst>
        </xdr:cNvPr>
        <xdr:cNvCxnSpPr>
          <a:cxnSpLocks/>
        </xdr:cNvCxnSpPr>
      </xdr:nvCxnSpPr>
      <xdr:spPr>
        <a:xfrm>
          <a:off x="15922625" y="7575550"/>
          <a:ext cx="2565" cy="84257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6BAE1BB-82CA-0A4C-B264-49E2893CF502}"/>
            </a:ext>
          </a:extLst>
        </xdr:cNvPr>
        <xdr:cNvCxnSpPr/>
      </xdr:nvCxnSpPr>
      <xdr:spPr>
        <a:xfrm flipV="1">
          <a:off x="171069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E65A1D-EBC8-9143-A27C-674671D5E725}"/>
            </a:ext>
          </a:extLst>
        </xdr:cNvPr>
        <xdr:cNvCxnSpPr/>
      </xdr:nvCxnSpPr>
      <xdr:spPr>
        <a:xfrm flipV="1">
          <a:off x="186436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94447BD-8BFC-4741-AD9B-13735D5D3EDB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348C7CE0-5CFE-9471-5325-FCFB149A0F6E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" name="Rectángulo 188">
              <a:extLst>
                <a:ext uri="{FF2B5EF4-FFF2-40B4-BE49-F238E27FC236}">
                  <a16:creationId xmlns:a16="http://schemas.microsoft.com/office/drawing/2014/main" id="{22B0C436-B415-66F2-7D31-59FD87B2DFFB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B2773991-612F-2C8D-F0CB-046FE2639E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8" name="Rectángulo 188">
              <a:extLst>
                <a:ext uri="{FF2B5EF4-FFF2-40B4-BE49-F238E27FC236}">
                  <a16:creationId xmlns:a16="http://schemas.microsoft.com/office/drawing/2014/main" id="{37B476DA-CE46-50F9-B928-552F9F716C6A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4709D246-A963-2652-9C52-8FDD9A720576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AC5B474B-D530-C0AD-9818-87A5D78D7C28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22C9C05B-9D3E-1286-88B3-2C7D7BCDF20E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2" name="Conector recto 337">
              <a:extLst>
                <a:ext uri="{FF2B5EF4-FFF2-40B4-BE49-F238E27FC236}">
                  <a16:creationId xmlns:a16="http://schemas.microsoft.com/office/drawing/2014/main" id="{BDF237C8-18E9-A433-622F-68489BE9C8CE}"/>
                </a:ext>
              </a:extLst>
            </xdr:cNvPr>
            <xdr:cNvCxnSpPr>
              <a:cxnSpLocks/>
            </xdr:cNvCxnSpPr>
          </xdr:nvCxnSpPr>
          <xdr:spPr>
            <a:xfrm>
              <a:off x="5600971" y="1987291"/>
              <a:ext cx="3381" cy="159268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378A30A1-702C-7171-E950-466F846C92EF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06D39AC2-3C7B-DDD3-2470-BE31BB2503E2}"/>
                </a:ext>
              </a:extLst>
            </xdr:cNvPr>
            <xdr:cNvCxnSpPr>
              <a:cxnSpLocks/>
            </xdr:cNvCxnSpPr>
          </xdr:nvCxnSpPr>
          <xdr:spPr>
            <a:xfrm>
              <a:off x="6607351" y="1102063"/>
              <a:ext cx="699" cy="79572"/>
            </a:xfrm>
            <a:prstGeom prst="line">
              <a:avLst/>
            </a:prstGeom>
            <a:ln w="19050" cmpd="sng">
              <a:solidFill>
                <a:srgbClr val="00B050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F152DB40-FD9B-3134-B70E-42603FE0DED2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9F0300E3-2AF7-41C0-BBEF-3129487A223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7" name="Conector recto 337">
              <a:extLst>
                <a:ext uri="{FF2B5EF4-FFF2-40B4-BE49-F238E27FC236}">
                  <a16:creationId xmlns:a16="http://schemas.microsoft.com/office/drawing/2014/main" id="{85A308E5-8CEA-5AF4-D0BA-21B98250C3E1}"/>
                </a:ext>
              </a:extLst>
            </xdr:cNvPr>
            <xdr:cNvCxnSpPr>
              <a:cxnSpLocks/>
              <a:stCxn id="26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36">
              <a:extLst>
                <a:ext uri="{FF2B5EF4-FFF2-40B4-BE49-F238E27FC236}">
                  <a16:creationId xmlns:a16="http://schemas.microsoft.com/office/drawing/2014/main" id="{4455D4EB-663C-797F-07C1-75225F3D800F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29" name="TextBox 39">
              <a:extLst>
                <a:ext uri="{FF2B5EF4-FFF2-40B4-BE49-F238E27FC236}">
                  <a16:creationId xmlns:a16="http://schemas.microsoft.com/office/drawing/2014/main" id="{7C857C28-4FFE-F658-936C-49F524DDBCA7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0" name="TextBox 40">
              <a:extLst>
                <a:ext uri="{FF2B5EF4-FFF2-40B4-BE49-F238E27FC236}">
                  <a16:creationId xmlns:a16="http://schemas.microsoft.com/office/drawing/2014/main" id="{32249D1A-229A-C1D9-4DBC-4C46D83BD94D}"/>
                </a:ext>
              </a:extLst>
            </xdr:cNvPr>
            <xdr:cNvSpPr txBox="1"/>
          </xdr:nvSpPr>
          <xdr:spPr>
            <a:xfrm>
              <a:off x="5137105" y="2221357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1" name="Conector recto 337">
              <a:extLst>
                <a:ext uri="{FF2B5EF4-FFF2-40B4-BE49-F238E27FC236}">
                  <a16:creationId xmlns:a16="http://schemas.microsoft.com/office/drawing/2014/main" id="{75677908-D652-7261-4AE0-309DED6D881B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2636B049-8DEB-60B9-E77A-7177DB433D70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Box 46">
              <a:extLst>
                <a:ext uri="{FF2B5EF4-FFF2-40B4-BE49-F238E27FC236}">
                  <a16:creationId xmlns:a16="http://schemas.microsoft.com/office/drawing/2014/main" id="{6DABBC46-289C-33D2-0231-9BF5C19335FB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4" name="TextBox 47">
              <a:extLst>
                <a:ext uri="{FF2B5EF4-FFF2-40B4-BE49-F238E27FC236}">
                  <a16:creationId xmlns:a16="http://schemas.microsoft.com/office/drawing/2014/main" id="{BE0A4B89-EF50-BB4D-B383-D451B291D70D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5" name="Conector recto 337">
              <a:extLst>
                <a:ext uri="{FF2B5EF4-FFF2-40B4-BE49-F238E27FC236}">
                  <a16:creationId xmlns:a16="http://schemas.microsoft.com/office/drawing/2014/main" id="{F1D9EE91-447C-C831-AC3F-3FDA5313EFDC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Rectángulo 188">
              <a:extLst>
                <a:ext uri="{FF2B5EF4-FFF2-40B4-BE49-F238E27FC236}">
                  <a16:creationId xmlns:a16="http://schemas.microsoft.com/office/drawing/2014/main" id="{CAF5996B-2B2F-C274-5621-2E1A6DE80260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7" name="Conector recto 337">
              <a:extLst>
                <a:ext uri="{FF2B5EF4-FFF2-40B4-BE49-F238E27FC236}">
                  <a16:creationId xmlns:a16="http://schemas.microsoft.com/office/drawing/2014/main" id="{CC6FCBC3-5231-F157-D925-AD2BB01EDE0C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08F71B92-F497-F05A-B437-61D48B6263CB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C8FAAA9B-8BA9-10C8-F1DE-73DB20A4EFF3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1D140707-8A76-BC0E-A07C-CC18203840D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1" name="TextBox 58">
              <a:extLst>
                <a:ext uri="{FF2B5EF4-FFF2-40B4-BE49-F238E27FC236}">
                  <a16:creationId xmlns:a16="http://schemas.microsoft.com/office/drawing/2014/main" id="{611DAA67-6E4D-E7FB-3DF9-FA31A4328E84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2" name="TextBox 59">
              <a:extLst>
                <a:ext uri="{FF2B5EF4-FFF2-40B4-BE49-F238E27FC236}">
                  <a16:creationId xmlns:a16="http://schemas.microsoft.com/office/drawing/2014/main" id="{C7B33783-D170-A225-C7ED-4B2A54EA745B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3" name="Conector recto 337">
              <a:extLst>
                <a:ext uri="{FF2B5EF4-FFF2-40B4-BE49-F238E27FC236}">
                  <a16:creationId xmlns:a16="http://schemas.microsoft.com/office/drawing/2014/main" id="{5D0BAC4D-713C-957E-F1EC-EF3475812CEB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71EA1B3F-7E1E-D77A-1BA9-AAFA17D10B88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TextBox 450">
              <a:extLst>
                <a:ext uri="{FF2B5EF4-FFF2-40B4-BE49-F238E27FC236}">
                  <a16:creationId xmlns:a16="http://schemas.microsoft.com/office/drawing/2014/main" id="{62BF1B65-CB39-65E2-72AF-ACD69D33E1AC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6" name="TextBox 505">
              <a:extLst>
                <a:ext uri="{FF2B5EF4-FFF2-40B4-BE49-F238E27FC236}">
                  <a16:creationId xmlns:a16="http://schemas.microsoft.com/office/drawing/2014/main" id="{D8AF4247-1715-45F6-103F-60A97B3EEC13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7" name="Conector recto 337">
              <a:extLst>
                <a:ext uri="{FF2B5EF4-FFF2-40B4-BE49-F238E27FC236}">
                  <a16:creationId xmlns:a16="http://schemas.microsoft.com/office/drawing/2014/main" id="{198ECDD6-AD6D-4449-1294-D7D1B6B756F8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FEEA2FB0-B23C-6A12-521D-632C89D6DA1C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Rectángulo 188">
              <a:extLst>
                <a:ext uri="{FF2B5EF4-FFF2-40B4-BE49-F238E27FC236}">
                  <a16:creationId xmlns:a16="http://schemas.microsoft.com/office/drawing/2014/main" id="{03A5CC80-3CA5-B8D7-2456-C27E88DBDEF7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0" name="Conector recto 337">
              <a:extLst>
                <a:ext uri="{FF2B5EF4-FFF2-40B4-BE49-F238E27FC236}">
                  <a16:creationId xmlns:a16="http://schemas.microsoft.com/office/drawing/2014/main" id="{F7A06639-7D45-6EF1-487F-D805307BCF70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D8E5CC2F-036C-BB19-DE5E-B8C1C6B9D547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8A28C1EF-8F88-0726-53E4-BB313B211E2E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80">
              <a:extLst>
                <a:ext uri="{FF2B5EF4-FFF2-40B4-BE49-F238E27FC236}">
                  <a16:creationId xmlns:a16="http://schemas.microsoft.com/office/drawing/2014/main" id="{00D19B92-1B1E-51E3-62AC-4A17A399A078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4" name="Conector recto 337">
              <a:extLst>
                <a:ext uri="{FF2B5EF4-FFF2-40B4-BE49-F238E27FC236}">
                  <a16:creationId xmlns:a16="http://schemas.microsoft.com/office/drawing/2014/main" id="{0A6F6998-CE46-3DB5-C88D-7FE162818CAF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Rectángulo 188">
              <a:extLst>
                <a:ext uri="{FF2B5EF4-FFF2-40B4-BE49-F238E27FC236}">
                  <a16:creationId xmlns:a16="http://schemas.microsoft.com/office/drawing/2014/main" id="{5FDB9B0A-ACC9-3846-F0C2-AC27086A0013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6" name="TextBox 584">
              <a:extLst>
                <a:ext uri="{FF2B5EF4-FFF2-40B4-BE49-F238E27FC236}">
                  <a16:creationId xmlns:a16="http://schemas.microsoft.com/office/drawing/2014/main" id="{D357220A-0D13-2B59-D5AF-2D1010DABC46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7" name="TextBox 585">
              <a:extLst>
                <a:ext uri="{FF2B5EF4-FFF2-40B4-BE49-F238E27FC236}">
                  <a16:creationId xmlns:a16="http://schemas.microsoft.com/office/drawing/2014/main" id="{90134C87-0057-4157-D675-31D8F8099B8D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8" name="TextBox 586">
              <a:extLst>
                <a:ext uri="{FF2B5EF4-FFF2-40B4-BE49-F238E27FC236}">
                  <a16:creationId xmlns:a16="http://schemas.microsoft.com/office/drawing/2014/main" id="{E15ADC51-87DC-7143-D227-D5617903C8F8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59" name="TextBox 588">
              <a:extLst>
                <a:ext uri="{FF2B5EF4-FFF2-40B4-BE49-F238E27FC236}">
                  <a16:creationId xmlns:a16="http://schemas.microsoft.com/office/drawing/2014/main" id="{334A806F-7659-D200-11A0-37CF493B4CBB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0" name="Conector recto 337">
              <a:extLst>
                <a:ext uri="{FF2B5EF4-FFF2-40B4-BE49-F238E27FC236}">
                  <a16:creationId xmlns:a16="http://schemas.microsoft.com/office/drawing/2014/main" id="{579574A6-3E8C-944F-8E10-D9F95CA59522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ector recto 337">
            <a:extLst>
              <a:ext uri="{FF2B5EF4-FFF2-40B4-BE49-F238E27FC236}">
                <a16:creationId xmlns:a16="http://schemas.microsoft.com/office/drawing/2014/main" id="{87653E7B-1084-13B9-4682-C77214004FFB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337">
            <a:extLst>
              <a:ext uri="{FF2B5EF4-FFF2-40B4-BE49-F238E27FC236}">
                <a16:creationId xmlns:a16="http://schemas.microsoft.com/office/drawing/2014/main" id="{C391CDCF-0BB9-7FF4-640D-1DA72BBFC5F3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337">
            <a:extLst>
              <a:ext uri="{FF2B5EF4-FFF2-40B4-BE49-F238E27FC236}">
                <a16:creationId xmlns:a16="http://schemas.microsoft.com/office/drawing/2014/main" id="{13207B87-776A-51E5-3C41-18085F1B3EB5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337">
            <a:extLst>
              <a:ext uri="{FF2B5EF4-FFF2-40B4-BE49-F238E27FC236}">
                <a16:creationId xmlns:a16="http://schemas.microsoft.com/office/drawing/2014/main" id="{415566FA-F8CD-A4C2-C43B-8AEC02AD3F18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337">
            <a:extLst>
              <a:ext uri="{FF2B5EF4-FFF2-40B4-BE49-F238E27FC236}">
                <a16:creationId xmlns:a16="http://schemas.microsoft.com/office/drawing/2014/main" id="{0E598373-0EA6-6460-6302-001BB7E0B758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337">
            <a:extLst>
              <a:ext uri="{FF2B5EF4-FFF2-40B4-BE49-F238E27FC236}">
                <a16:creationId xmlns:a16="http://schemas.microsoft.com/office/drawing/2014/main" id="{591E8165-57B5-76AC-2242-28B011569C18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337">
            <a:extLst>
              <a:ext uri="{FF2B5EF4-FFF2-40B4-BE49-F238E27FC236}">
                <a16:creationId xmlns:a16="http://schemas.microsoft.com/office/drawing/2014/main" id="{99F035A4-158E-7308-655D-B8264996ED24}"/>
              </a:ext>
            </a:extLst>
          </xdr:cNvPr>
          <xdr:cNvCxnSpPr>
            <a:cxnSpLocks/>
          </xdr:cNvCxnSpPr>
        </xdr:nvCxnSpPr>
        <xdr:spPr>
          <a:xfrm flipV="1">
            <a:off x="6746456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337">
            <a:extLst>
              <a:ext uri="{FF2B5EF4-FFF2-40B4-BE49-F238E27FC236}">
                <a16:creationId xmlns:a16="http://schemas.microsoft.com/office/drawing/2014/main" id="{6492193F-C783-EF3E-DBB6-7004300C772C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20F1BE5A-46B1-C76D-4182-6C07F93135AC}"/>
              </a:ext>
            </a:extLst>
          </xdr:cNvPr>
          <xdr:cNvCxnSpPr>
            <a:cxnSpLocks/>
          </xdr:cNvCxnSpPr>
        </xdr:nvCxnSpPr>
        <xdr:spPr>
          <a:xfrm flipH="1" flipV="1">
            <a:off x="8643809" y="5170710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3E9B9A72-725C-0CBF-A4B1-034497A96844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6C8FC95-8767-484B-9FCE-238A4967C503}"/>
            </a:ext>
          </a:extLst>
        </xdr:cNvPr>
        <xdr:cNvCxnSpPr/>
      </xdr:nvCxnSpPr>
      <xdr:spPr>
        <a:xfrm flipH="1">
          <a:off x="176530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458905</xdr:colOff>
      <xdr:row>34</xdr:row>
      <xdr:rowOff>195871</xdr:rowOff>
    </xdr:from>
    <xdr:to>
      <xdr:col>19</xdr:col>
      <xdr:colOff>745572</xdr:colOff>
      <xdr:row>36</xdr:row>
      <xdr:rowOff>6635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439D5230-6F53-964D-AFE4-9F0F0A9D5ED7}"/>
            </a:ext>
          </a:extLst>
        </xdr:cNvPr>
        <xdr:cNvCxnSpPr/>
      </xdr:nvCxnSpPr>
      <xdr:spPr>
        <a:xfrm flipV="1">
          <a:off x="16589801" y="7070299"/>
          <a:ext cx="286667" cy="215142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2C453051-718D-8348-B227-E65A094E4AC4}"/>
            </a:ext>
          </a:extLst>
        </xdr:cNvPr>
        <xdr:cNvCxnSpPr/>
      </xdr:nvCxnSpPr>
      <xdr:spPr>
        <a:xfrm flipV="1">
          <a:off x="160655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4215DD7-8318-054D-896D-3D25CD87C968}"/>
            </a:ext>
          </a:extLst>
        </xdr:cNvPr>
        <xdr:cNvCxnSpPr/>
      </xdr:nvCxnSpPr>
      <xdr:spPr>
        <a:xfrm flipH="1" flipV="1">
          <a:off x="172847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F0714AF-4BB6-364B-BA47-07CAFC25F966}"/>
            </a:ext>
          </a:extLst>
        </xdr:cNvPr>
        <xdr:cNvCxnSpPr/>
      </xdr:nvCxnSpPr>
      <xdr:spPr>
        <a:xfrm>
          <a:off x="167309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459770</xdr:colOff>
      <xdr:row>47</xdr:row>
      <xdr:rowOff>49624</xdr:rowOff>
    </xdr:from>
    <xdr:to>
      <xdr:col>19</xdr:col>
      <xdr:colOff>459770</xdr:colOff>
      <xdr:row>48</xdr:row>
      <xdr:rowOff>149802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DA27901-1933-F042-94CC-2BBB54BCF8C3}"/>
            </a:ext>
          </a:extLst>
        </xdr:cNvPr>
        <xdr:cNvCxnSpPr/>
      </xdr:nvCxnSpPr>
      <xdr:spPr>
        <a:xfrm flipV="1">
          <a:off x="16550670" y="9600024"/>
          <a:ext cx="0" cy="3033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07E73E3-145A-0D45-8FF0-14C3E70504C9}"/>
            </a:ext>
          </a:extLst>
        </xdr:cNvPr>
        <xdr:cNvCxnSpPr/>
      </xdr:nvCxnSpPr>
      <xdr:spPr>
        <a:xfrm flipV="1">
          <a:off x="161163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378772</xdr:colOff>
      <xdr:row>53</xdr:row>
      <xdr:rowOff>70026</xdr:rowOff>
    </xdr:from>
    <xdr:to>
      <xdr:col>19</xdr:col>
      <xdr:colOff>379139</xdr:colOff>
      <xdr:row>54</xdr:row>
      <xdr:rowOff>54940</xdr:rowOff>
    </xdr:to>
    <xdr:cxnSp macro="">
      <xdr:nvCxnSpPr>
        <xdr:cNvPr id="68" name="Conector recto 337">
          <a:extLst>
            <a:ext uri="{FF2B5EF4-FFF2-40B4-BE49-F238E27FC236}">
              <a16:creationId xmlns:a16="http://schemas.microsoft.com/office/drawing/2014/main" id="{9AF2ED5D-2354-D64A-8F3B-BE9B378F4CBB}"/>
            </a:ext>
          </a:extLst>
        </xdr:cNvPr>
        <xdr:cNvCxnSpPr>
          <a:cxnSpLocks/>
        </xdr:cNvCxnSpPr>
      </xdr:nvCxnSpPr>
      <xdr:spPr>
        <a:xfrm flipH="1" flipV="1">
          <a:off x="16449524" y="10866617"/>
          <a:ext cx="367" cy="188624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0681AA7C-DB8D-0440-87D8-232B52A91971}"/>
            </a:ext>
          </a:extLst>
        </xdr:cNvPr>
        <xdr:cNvCxnSpPr>
          <a:cxnSpLocks/>
        </xdr:cNvCxnSpPr>
      </xdr:nvCxnSpPr>
      <xdr:spPr>
        <a:xfrm flipH="1" flipV="1">
          <a:off x="164744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483809</xdr:colOff>
      <xdr:row>53</xdr:row>
      <xdr:rowOff>152400</xdr:rowOff>
    </xdr:from>
    <xdr:to>
      <xdr:col>21</xdr:col>
      <xdr:colOff>485618</xdr:colOff>
      <xdr:row>54</xdr:row>
      <xdr:rowOff>111403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93E1E46C-1436-7C41-85C2-ADED29E9C4B9}"/>
            </a:ext>
          </a:extLst>
        </xdr:cNvPr>
        <xdr:cNvCxnSpPr>
          <a:cxnSpLocks/>
        </xdr:cNvCxnSpPr>
      </xdr:nvCxnSpPr>
      <xdr:spPr>
        <a:xfrm flipV="1">
          <a:off x="18203333" y="10948991"/>
          <a:ext cx="1809" cy="16271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F7F6165-4A9A-3E48-BA93-359762EF0E49}"/>
            </a:ext>
          </a:extLst>
        </xdr:cNvPr>
        <xdr:cNvCxnSpPr/>
      </xdr:nvCxnSpPr>
      <xdr:spPr>
        <a:xfrm>
          <a:off x="171847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72" name="Conector recto 337">
          <a:extLst>
            <a:ext uri="{FF2B5EF4-FFF2-40B4-BE49-F238E27FC236}">
              <a16:creationId xmlns:a16="http://schemas.microsoft.com/office/drawing/2014/main" id="{3E4FD0BF-A87F-DD4D-9E2A-843B33FF31BC}"/>
            </a:ext>
          </a:extLst>
        </xdr:cNvPr>
        <xdr:cNvCxnSpPr>
          <a:cxnSpLocks/>
          <a:endCxn id="18" idx="0"/>
        </xdr:cNvCxnSpPr>
      </xdr:nvCxnSpPr>
      <xdr:spPr>
        <a:xfrm>
          <a:off x="16527753" y="11057714"/>
          <a:ext cx="1583053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74" name="Conector recto 337">
          <a:extLst>
            <a:ext uri="{FF2B5EF4-FFF2-40B4-BE49-F238E27FC236}">
              <a16:creationId xmlns:a16="http://schemas.microsoft.com/office/drawing/2014/main" id="{F45B9E37-C267-9847-BF00-116F74215F75}"/>
            </a:ext>
          </a:extLst>
        </xdr:cNvPr>
        <xdr:cNvCxnSpPr>
          <a:cxnSpLocks/>
        </xdr:cNvCxnSpPr>
      </xdr:nvCxnSpPr>
      <xdr:spPr>
        <a:xfrm flipV="1">
          <a:off x="16379537" y="8949685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402753</xdr:colOff>
      <xdr:row>49</xdr:row>
      <xdr:rowOff>83278</xdr:rowOff>
    </xdr:from>
    <xdr:to>
      <xdr:col>19</xdr:col>
      <xdr:colOff>408066</xdr:colOff>
      <xdr:row>52</xdr:row>
      <xdr:rowOff>82027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F8C8E13-97CD-5E42-BA43-32C25058A8C2}"/>
            </a:ext>
          </a:extLst>
        </xdr:cNvPr>
        <xdr:cNvCxnSpPr/>
      </xdr:nvCxnSpPr>
      <xdr:spPr>
        <a:xfrm flipV="1">
          <a:off x="16493653" y="10040078"/>
          <a:ext cx="5313" cy="608349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50</xdr:row>
      <xdr:rowOff>150091</xdr:rowOff>
    </xdr:from>
    <xdr:to>
      <xdr:col>20</xdr:col>
      <xdr:colOff>608417</xdr:colOff>
      <xdr:row>52</xdr:row>
      <xdr:rowOff>1155</xdr:rowOff>
    </xdr:to>
    <xdr:sp macro="" textlink="">
      <xdr:nvSpPr>
        <xdr:cNvPr id="76" name="TextBox 585">
          <a:extLst>
            <a:ext uri="{FF2B5EF4-FFF2-40B4-BE49-F238E27FC236}">
              <a16:creationId xmlns:a16="http://schemas.microsoft.com/office/drawing/2014/main" id="{6C75D587-2E2B-E24F-B70F-1D622508DFCD}"/>
            </a:ext>
          </a:extLst>
        </xdr:cNvPr>
        <xdr:cNvSpPr txBox="1"/>
      </xdr:nvSpPr>
      <xdr:spPr>
        <a:xfrm>
          <a:off x="16437264" y="10310091"/>
          <a:ext cx="1087553" cy="25746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749508</xdr:colOff>
      <xdr:row>40</xdr:row>
      <xdr:rowOff>76339</xdr:rowOff>
    </xdr:from>
    <xdr:to>
      <xdr:col>19</xdr:col>
      <xdr:colOff>126861</xdr:colOff>
      <xdr:row>41</xdr:row>
      <xdr:rowOff>192582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1C88E98-533B-F04B-A499-8CDB0F31B0FB}"/>
            </a:ext>
          </a:extLst>
        </xdr:cNvPr>
        <xdr:cNvCxnSpPr/>
      </xdr:nvCxnSpPr>
      <xdr:spPr>
        <a:xfrm flipH="1" flipV="1">
          <a:off x="16014908" y="8204339"/>
          <a:ext cx="202853" cy="31944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341855</xdr:colOff>
      <xdr:row>44</xdr:row>
      <xdr:rowOff>8885</xdr:rowOff>
    </xdr:from>
    <xdr:to>
      <xdr:col>19</xdr:col>
      <xdr:colOff>349929</xdr:colOff>
      <xdr:row>54</xdr:row>
      <xdr:rowOff>57730</xdr:rowOff>
    </xdr:to>
    <xdr:cxnSp macro="">
      <xdr:nvCxnSpPr>
        <xdr:cNvPr id="79" name="Conector recto 337">
          <a:extLst>
            <a:ext uri="{FF2B5EF4-FFF2-40B4-BE49-F238E27FC236}">
              <a16:creationId xmlns:a16="http://schemas.microsoft.com/office/drawing/2014/main" id="{18161D42-DD61-C240-B676-ACBFE76E4912}"/>
            </a:ext>
          </a:extLst>
        </xdr:cNvPr>
        <xdr:cNvCxnSpPr>
          <a:cxnSpLocks/>
        </xdr:cNvCxnSpPr>
      </xdr:nvCxnSpPr>
      <xdr:spPr>
        <a:xfrm flipV="1">
          <a:off x="16432755" y="8949685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240253</xdr:colOff>
      <xdr:row>44</xdr:row>
      <xdr:rowOff>5357</xdr:rowOff>
    </xdr:from>
    <xdr:to>
      <xdr:col>19</xdr:col>
      <xdr:colOff>248327</xdr:colOff>
      <xdr:row>54</xdr:row>
      <xdr:rowOff>54202</xdr:rowOff>
    </xdr:to>
    <xdr:cxnSp macro="">
      <xdr:nvCxnSpPr>
        <xdr:cNvPr id="80" name="Conector recto 337">
          <a:extLst>
            <a:ext uri="{FF2B5EF4-FFF2-40B4-BE49-F238E27FC236}">
              <a16:creationId xmlns:a16="http://schemas.microsoft.com/office/drawing/2014/main" id="{FE41FCF0-6DA0-2440-8898-466E8E1D961C}"/>
            </a:ext>
          </a:extLst>
        </xdr:cNvPr>
        <xdr:cNvCxnSpPr>
          <a:cxnSpLocks/>
        </xdr:cNvCxnSpPr>
      </xdr:nvCxnSpPr>
      <xdr:spPr>
        <a:xfrm flipV="1">
          <a:off x="16311005" y="8968565"/>
          <a:ext cx="8074" cy="208593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688667</xdr:colOff>
      <xdr:row>33</xdr:row>
      <xdr:rowOff>170597</xdr:rowOff>
    </xdr:from>
    <xdr:to>
      <xdr:col>20</xdr:col>
      <xdr:colOff>50547</xdr:colOff>
      <xdr:row>37</xdr:row>
      <xdr:rowOff>95578</xdr:rowOff>
    </xdr:to>
    <xdr:cxnSp macro="">
      <xdr:nvCxnSpPr>
        <xdr:cNvPr id="82" name="Conector recto 337">
          <a:extLst>
            <a:ext uri="{FF2B5EF4-FFF2-40B4-BE49-F238E27FC236}">
              <a16:creationId xmlns:a16="http://schemas.microsoft.com/office/drawing/2014/main" id="{33317B65-8BAA-1D41-B7D2-B2085FBF2338}"/>
            </a:ext>
          </a:extLst>
        </xdr:cNvPr>
        <xdr:cNvCxnSpPr>
          <a:cxnSpLocks/>
        </xdr:cNvCxnSpPr>
      </xdr:nvCxnSpPr>
      <xdr:spPr>
        <a:xfrm flipV="1">
          <a:off x="15991851" y="6842836"/>
          <a:ext cx="1017303" cy="733737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56823</xdr:colOff>
      <xdr:row>33</xdr:row>
      <xdr:rowOff>12181</xdr:rowOff>
    </xdr:from>
    <xdr:to>
      <xdr:col>20</xdr:col>
      <xdr:colOff>56864</xdr:colOff>
      <xdr:row>33</xdr:row>
      <xdr:rowOff>176916</xdr:rowOff>
    </xdr:to>
    <xdr:cxnSp macro="">
      <xdr:nvCxnSpPr>
        <xdr:cNvPr id="83" name="Conector recto 337">
          <a:extLst>
            <a:ext uri="{FF2B5EF4-FFF2-40B4-BE49-F238E27FC236}">
              <a16:creationId xmlns:a16="http://schemas.microsoft.com/office/drawing/2014/main" id="{8B3CEA71-0286-8D4F-BB87-55FF706E8132}"/>
            </a:ext>
          </a:extLst>
        </xdr:cNvPr>
        <xdr:cNvCxnSpPr>
          <a:cxnSpLocks/>
        </xdr:cNvCxnSpPr>
      </xdr:nvCxnSpPr>
      <xdr:spPr>
        <a:xfrm>
          <a:off x="17015430" y="6684420"/>
          <a:ext cx="41" cy="164735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701343</xdr:colOff>
      <xdr:row>37</xdr:row>
      <xdr:rowOff>95078</xdr:rowOff>
    </xdr:from>
    <xdr:to>
      <xdr:col>18</xdr:col>
      <xdr:colOff>702060</xdr:colOff>
      <xdr:row>38</xdr:row>
      <xdr:rowOff>6319</xdr:rowOff>
    </xdr:to>
    <xdr:cxnSp macro="">
      <xdr:nvCxnSpPr>
        <xdr:cNvPr id="85" name="Conector recto 337">
          <a:extLst>
            <a:ext uri="{FF2B5EF4-FFF2-40B4-BE49-F238E27FC236}">
              <a16:creationId xmlns:a16="http://schemas.microsoft.com/office/drawing/2014/main" id="{6C0DB843-682D-0940-A889-818E133C8A6D}"/>
            </a:ext>
          </a:extLst>
        </xdr:cNvPr>
        <xdr:cNvCxnSpPr>
          <a:cxnSpLocks/>
        </xdr:cNvCxnSpPr>
      </xdr:nvCxnSpPr>
      <xdr:spPr>
        <a:xfrm flipH="1">
          <a:off x="16004527" y="7576073"/>
          <a:ext cx="717" cy="113430"/>
        </a:xfrm>
        <a:prstGeom prst="line">
          <a:avLst/>
        </a:prstGeom>
        <a:ln w="19050" cmpd="sng">
          <a:solidFill>
            <a:schemeClr val="tx1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454925</xdr:colOff>
      <xdr:row>46</xdr:row>
      <xdr:rowOff>82140</xdr:rowOff>
    </xdr:from>
    <xdr:to>
      <xdr:col>20</xdr:col>
      <xdr:colOff>723222</xdr:colOff>
      <xdr:row>47</xdr:row>
      <xdr:rowOff>137070</xdr:rowOff>
    </xdr:to>
    <xdr:sp macro="" textlink="">
      <xdr:nvSpPr>
        <xdr:cNvPr id="89" name="TextBox 585">
          <a:extLst>
            <a:ext uri="{FF2B5EF4-FFF2-40B4-BE49-F238E27FC236}">
              <a16:creationId xmlns:a16="http://schemas.microsoft.com/office/drawing/2014/main" id="{B2A99A62-9F92-6E4D-9628-19E7553495E8}"/>
            </a:ext>
          </a:extLst>
        </xdr:cNvPr>
        <xdr:cNvSpPr txBox="1"/>
      </xdr:nvSpPr>
      <xdr:spPr>
        <a:xfrm>
          <a:off x="16585821" y="9382837"/>
          <a:ext cx="1096008" cy="25711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18</xdr:col>
      <xdr:colOff>657976</xdr:colOff>
      <xdr:row>37</xdr:row>
      <xdr:rowOff>64865</xdr:rowOff>
    </xdr:from>
    <xdr:to>
      <xdr:col>18</xdr:col>
      <xdr:colOff>658674</xdr:colOff>
      <xdr:row>37</xdr:row>
      <xdr:rowOff>144659</xdr:rowOff>
    </xdr:to>
    <xdr:cxnSp macro="">
      <xdr:nvCxnSpPr>
        <xdr:cNvPr id="92" name="Conector recto 337">
          <a:extLst>
            <a:ext uri="{FF2B5EF4-FFF2-40B4-BE49-F238E27FC236}">
              <a16:creationId xmlns:a16="http://schemas.microsoft.com/office/drawing/2014/main" id="{DA76B90C-7496-054C-AEBA-430968005045}"/>
            </a:ext>
          </a:extLst>
        </xdr:cNvPr>
        <xdr:cNvCxnSpPr>
          <a:cxnSpLocks/>
        </xdr:cNvCxnSpPr>
      </xdr:nvCxnSpPr>
      <xdr:spPr>
        <a:xfrm>
          <a:off x="15904342" y="7602108"/>
          <a:ext cx="698" cy="79794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3C52242-BCFC-A04E-990A-AD9AEE819818}"/>
            </a:ext>
          </a:extLst>
        </xdr:cNvPr>
        <xdr:cNvCxnSpPr/>
      </xdr:nvCxnSpPr>
      <xdr:spPr>
        <a:xfrm flipV="1">
          <a:off x="171069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B5D432-7FB4-FC4D-AA97-DD19C1AF4758}"/>
            </a:ext>
          </a:extLst>
        </xdr:cNvPr>
        <xdr:cNvCxnSpPr/>
      </xdr:nvCxnSpPr>
      <xdr:spPr>
        <a:xfrm flipV="1">
          <a:off x="186436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9782BE39-A949-FA49-8391-31697E1D0569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E0CBACC3-3B8D-D67F-9569-CB054FA844F7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" name="Rectángulo 188">
              <a:extLst>
                <a:ext uri="{FF2B5EF4-FFF2-40B4-BE49-F238E27FC236}">
                  <a16:creationId xmlns:a16="http://schemas.microsoft.com/office/drawing/2014/main" id="{5A8DD183-E322-3377-EC99-1DC0BED35873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7AA5694F-513F-3607-828B-DC28DCC633F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8" name="Rectángulo 188">
              <a:extLst>
                <a:ext uri="{FF2B5EF4-FFF2-40B4-BE49-F238E27FC236}">
                  <a16:creationId xmlns:a16="http://schemas.microsoft.com/office/drawing/2014/main" id="{E3D6BEA2-C0C8-671B-ACA6-7540E90D07FC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38819DC0-9FE1-4B84-9C5F-66735EEFBC5B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DC947934-BE79-D2AD-5ECF-4AFEAAFED18C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B66C19D4-FEB5-5D28-1FBD-6A3CA082458F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2" name="Conector recto 337">
              <a:extLst>
                <a:ext uri="{FF2B5EF4-FFF2-40B4-BE49-F238E27FC236}">
                  <a16:creationId xmlns:a16="http://schemas.microsoft.com/office/drawing/2014/main" id="{B17B37A5-ED74-E4CB-CE4C-CE2043E4CE0C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57EA3C30-D7E1-B1EC-358B-EFC0DF2C3F27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604FBBBA-1005-FD0E-28CB-FF97B148EBD8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58B19310-53D0-ADD0-50F6-3F3764C20ED3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229219F4-EDB9-CF4B-3726-1528BB1C22B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7" name="Conector recto 337">
              <a:extLst>
                <a:ext uri="{FF2B5EF4-FFF2-40B4-BE49-F238E27FC236}">
                  <a16:creationId xmlns:a16="http://schemas.microsoft.com/office/drawing/2014/main" id="{6B715DC8-A273-E695-43C2-0FE009D3D728}"/>
                </a:ext>
              </a:extLst>
            </xdr:cNvPr>
            <xdr:cNvCxnSpPr>
              <a:cxnSpLocks/>
              <a:stCxn id="26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36">
              <a:extLst>
                <a:ext uri="{FF2B5EF4-FFF2-40B4-BE49-F238E27FC236}">
                  <a16:creationId xmlns:a16="http://schemas.microsoft.com/office/drawing/2014/main" id="{29FF8CE9-FD1B-9E2C-B940-E79683D060A9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29" name="TextBox 39">
              <a:extLst>
                <a:ext uri="{FF2B5EF4-FFF2-40B4-BE49-F238E27FC236}">
                  <a16:creationId xmlns:a16="http://schemas.microsoft.com/office/drawing/2014/main" id="{8C0066F1-43FA-2FD4-5AD8-579FB341A2F2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0" name="TextBox 40">
              <a:extLst>
                <a:ext uri="{FF2B5EF4-FFF2-40B4-BE49-F238E27FC236}">
                  <a16:creationId xmlns:a16="http://schemas.microsoft.com/office/drawing/2014/main" id="{AE84FA31-4973-BA18-7D53-3ECAB68E336B}"/>
                </a:ext>
              </a:extLst>
            </xdr:cNvPr>
            <xdr:cNvSpPr txBox="1"/>
          </xdr:nvSpPr>
          <xdr:spPr>
            <a:xfrm>
              <a:off x="5149804" y="2246750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1" name="Conector recto 337">
              <a:extLst>
                <a:ext uri="{FF2B5EF4-FFF2-40B4-BE49-F238E27FC236}">
                  <a16:creationId xmlns:a16="http://schemas.microsoft.com/office/drawing/2014/main" id="{87DFD27B-B0E4-4439-4D0C-B06288CF37FB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6AA6EE0F-E6A7-77A4-7D5A-FFCC9F69DD61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Box 46">
              <a:extLst>
                <a:ext uri="{FF2B5EF4-FFF2-40B4-BE49-F238E27FC236}">
                  <a16:creationId xmlns:a16="http://schemas.microsoft.com/office/drawing/2014/main" id="{5D3F2495-1393-D726-772A-90DB42015C57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4" name="TextBox 47">
              <a:extLst>
                <a:ext uri="{FF2B5EF4-FFF2-40B4-BE49-F238E27FC236}">
                  <a16:creationId xmlns:a16="http://schemas.microsoft.com/office/drawing/2014/main" id="{5AF26707-B7E4-1F74-E036-6C3BED3DDA56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5" name="Conector recto 337">
              <a:extLst>
                <a:ext uri="{FF2B5EF4-FFF2-40B4-BE49-F238E27FC236}">
                  <a16:creationId xmlns:a16="http://schemas.microsoft.com/office/drawing/2014/main" id="{7A4F1A4B-78C0-8403-28DC-2AB86FF0D923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Rectángulo 188">
              <a:extLst>
                <a:ext uri="{FF2B5EF4-FFF2-40B4-BE49-F238E27FC236}">
                  <a16:creationId xmlns:a16="http://schemas.microsoft.com/office/drawing/2014/main" id="{FCAC42F1-693C-4F22-27A0-99041FCF174A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7" name="Conector recto 337">
              <a:extLst>
                <a:ext uri="{FF2B5EF4-FFF2-40B4-BE49-F238E27FC236}">
                  <a16:creationId xmlns:a16="http://schemas.microsoft.com/office/drawing/2014/main" id="{3C3B2449-E06D-D0BF-3129-0C450F327ACF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84219CFA-9927-C0F1-57E5-35CF76CF5E1E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ADC09B38-280D-39B2-55F0-03D8D6325306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0ACF4538-2FA9-D354-CD80-CEC78CE0B02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1" name="TextBox 58">
              <a:extLst>
                <a:ext uri="{FF2B5EF4-FFF2-40B4-BE49-F238E27FC236}">
                  <a16:creationId xmlns:a16="http://schemas.microsoft.com/office/drawing/2014/main" id="{1153571E-77CE-BD9D-C980-3C0D691818EC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2" name="TextBox 59">
              <a:extLst>
                <a:ext uri="{FF2B5EF4-FFF2-40B4-BE49-F238E27FC236}">
                  <a16:creationId xmlns:a16="http://schemas.microsoft.com/office/drawing/2014/main" id="{1216922F-0514-3332-F492-4FA8D2272FB3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3" name="Conector recto 337">
              <a:extLst>
                <a:ext uri="{FF2B5EF4-FFF2-40B4-BE49-F238E27FC236}">
                  <a16:creationId xmlns:a16="http://schemas.microsoft.com/office/drawing/2014/main" id="{5B75B1E4-9120-EC23-E816-81CFFB3F2E80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B4FB23A9-52E8-2A02-85B5-69402A44544E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TextBox 450">
              <a:extLst>
                <a:ext uri="{FF2B5EF4-FFF2-40B4-BE49-F238E27FC236}">
                  <a16:creationId xmlns:a16="http://schemas.microsoft.com/office/drawing/2014/main" id="{11E4CF92-B610-9288-C6E6-6E3E101DBC5E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6" name="TextBox 505">
              <a:extLst>
                <a:ext uri="{FF2B5EF4-FFF2-40B4-BE49-F238E27FC236}">
                  <a16:creationId xmlns:a16="http://schemas.microsoft.com/office/drawing/2014/main" id="{0A5D3B94-74FC-6D86-F509-01E51761AFC9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7" name="Conector recto 337">
              <a:extLst>
                <a:ext uri="{FF2B5EF4-FFF2-40B4-BE49-F238E27FC236}">
                  <a16:creationId xmlns:a16="http://schemas.microsoft.com/office/drawing/2014/main" id="{DC10E53F-4C36-7E29-AF5D-593A46DB422B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01D74B8A-5135-7C17-7FB4-C06B61B6ACA6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Rectángulo 188">
              <a:extLst>
                <a:ext uri="{FF2B5EF4-FFF2-40B4-BE49-F238E27FC236}">
                  <a16:creationId xmlns:a16="http://schemas.microsoft.com/office/drawing/2014/main" id="{29B08688-5766-2457-C0D5-E2471FBB978C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0" name="Conector recto 337">
              <a:extLst>
                <a:ext uri="{FF2B5EF4-FFF2-40B4-BE49-F238E27FC236}">
                  <a16:creationId xmlns:a16="http://schemas.microsoft.com/office/drawing/2014/main" id="{9047693A-3771-DE47-4177-8160A1D611FD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68A46380-E4A6-C620-7353-EA09CC071150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9293D196-1485-081D-FA79-3D66729F989B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80">
              <a:extLst>
                <a:ext uri="{FF2B5EF4-FFF2-40B4-BE49-F238E27FC236}">
                  <a16:creationId xmlns:a16="http://schemas.microsoft.com/office/drawing/2014/main" id="{0897AF14-523B-BCC8-AD70-3A584E2EDED2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4" name="Conector recto 337">
              <a:extLst>
                <a:ext uri="{FF2B5EF4-FFF2-40B4-BE49-F238E27FC236}">
                  <a16:creationId xmlns:a16="http://schemas.microsoft.com/office/drawing/2014/main" id="{0C71D13B-9126-4AE3-8384-88612CBF9245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Rectángulo 188">
              <a:extLst>
                <a:ext uri="{FF2B5EF4-FFF2-40B4-BE49-F238E27FC236}">
                  <a16:creationId xmlns:a16="http://schemas.microsoft.com/office/drawing/2014/main" id="{515214AE-B79A-28B0-ED26-0A1FE97B92EA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6" name="TextBox 584">
              <a:extLst>
                <a:ext uri="{FF2B5EF4-FFF2-40B4-BE49-F238E27FC236}">
                  <a16:creationId xmlns:a16="http://schemas.microsoft.com/office/drawing/2014/main" id="{F7DF2D47-925A-F242-41E9-F3814D41691D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7" name="TextBox 585">
              <a:extLst>
                <a:ext uri="{FF2B5EF4-FFF2-40B4-BE49-F238E27FC236}">
                  <a16:creationId xmlns:a16="http://schemas.microsoft.com/office/drawing/2014/main" id="{F3FA8F8E-6C89-A9B1-AC21-754B09AEACA3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8" name="TextBox 586">
              <a:extLst>
                <a:ext uri="{FF2B5EF4-FFF2-40B4-BE49-F238E27FC236}">
                  <a16:creationId xmlns:a16="http://schemas.microsoft.com/office/drawing/2014/main" id="{7F8D5055-994D-A82D-8384-A44D7ED754FF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59" name="TextBox 588">
              <a:extLst>
                <a:ext uri="{FF2B5EF4-FFF2-40B4-BE49-F238E27FC236}">
                  <a16:creationId xmlns:a16="http://schemas.microsoft.com/office/drawing/2014/main" id="{F1AC762E-01FC-AE5E-0114-1F512C204A21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0" name="Conector recto 337">
              <a:extLst>
                <a:ext uri="{FF2B5EF4-FFF2-40B4-BE49-F238E27FC236}">
                  <a16:creationId xmlns:a16="http://schemas.microsoft.com/office/drawing/2014/main" id="{533B90E5-908F-84B8-0F1D-6F8A3BD1EFF0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ector recto 337">
            <a:extLst>
              <a:ext uri="{FF2B5EF4-FFF2-40B4-BE49-F238E27FC236}">
                <a16:creationId xmlns:a16="http://schemas.microsoft.com/office/drawing/2014/main" id="{25EF4948-ED5F-5115-D59F-1448F7312404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337">
            <a:extLst>
              <a:ext uri="{FF2B5EF4-FFF2-40B4-BE49-F238E27FC236}">
                <a16:creationId xmlns:a16="http://schemas.microsoft.com/office/drawing/2014/main" id="{9A3EA052-6B6A-C68C-BE7E-300F0C0CFEC7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337">
            <a:extLst>
              <a:ext uri="{FF2B5EF4-FFF2-40B4-BE49-F238E27FC236}">
                <a16:creationId xmlns:a16="http://schemas.microsoft.com/office/drawing/2014/main" id="{193D1109-8A9E-BDEF-4EA3-E955D2514D7D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337">
            <a:extLst>
              <a:ext uri="{FF2B5EF4-FFF2-40B4-BE49-F238E27FC236}">
                <a16:creationId xmlns:a16="http://schemas.microsoft.com/office/drawing/2014/main" id="{1DB7223C-BA3C-3E09-E679-3B7FF8897910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337">
            <a:extLst>
              <a:ext uri="{FF2B5EF4-FFF2-40B4-BE49-F238E27FC236}">
                <a16:creationId xmlns:a16="http://schemas.microsoft.com/office/drawing/2014/main" id="{E50EFB69-6C4A-F232-B0BC-F9AA6B80D770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337">
            <a:extLst>
              <a:ext uri="{FF2B5EF4-FFF2-40B4-BE49-F238E27FC236}">
                <a16:creationId xmlns:a16="http://schemas.microsoft.com/office/drawing/2014/main" id="{6A25554F-D40F-F8AA-E780-FFDA438CEE3D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337">
            <a:extLst>
              <a:ext uri="{FF2B5EF4-FFF2-40B4-BE49-F238E27FC236}">
                <a16:creationId xmlns:a16="http://schemas.microsoft.com/office/drawing/2014/main" id="{E8D88C23-F982-8BE9-1666-F949FCB98A31}"/>
              </a:ext>
            </a:extLst>
          </xdr:cNvPr>
          <xdr:cNvCxnSpPr>
            <a:cxnSpLocks/>
          </xdr:cNvCxnSpPr>
        </xdr:nvCxnSpPr>
        <xdr:spPr>
          <a:xfrm flipV="1">
            <a:off x="6746456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337">
            <a:extLst>
              <a:ext uri="{FF2B5EF4-FFF2-40B4-BE49-F238E27FC236}">
                <a16:creationId xmlns:a16="http://schemas.microsoft.com/office/drawing/2014/main" id="{04275FF6-A910-1336-B9D0-65DB08331B16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2F606DD2-15F5-1E49-83CC-D276260F03FC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7C3833FE-0538-42D8-DA54-27D09C3ED84E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185900C-45E7-0444-B0D0-D6B5AF6E6F1A}"/>
            </a:ext>
          </a:extLst>
        </xdr:cNvPr>
        <xdr:cNvCxnSpPr/>
      </xdr:nvCxnSpPr>
      <xdr:spPr>
        <a:xfrm flipH="1">
          <a:off x="176530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CBBEDEFC-7B4E-5342-9E69-BD70EF336ED1}"/>
            </a:ext>
          </a:extLst>
        </xdr:cNvPr>
        <xdr:cNvCxnSpPr/>
      </xdr:nvCxnSpPr>
      <xdr:spPr>
        <a:xfrm flipV="1">
          <a:off x="16065500" y="72390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178B110-422B-9144-9CE2-7352E3CCC1AF}"/>
            </a:ext>
          </a:extLst>
        </xdr:cNvPr>
        <xdr:cNvCxnSpPr/>
      </xdr:nvCxnSpPr>
      <xdr:spPr>
        <a:xfrm flipV="1">
          <a:off x="160655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F69A7B6-2565-2340-A001-BC49A33731FE}"/>
            </a:ext>
          </a:extLst>
        </xdr:cNvPr>
        <xdr:cNvCxnSpPr/>
      </xdr:nvCxnSpPr>
      <xdr:spPr>
        <a:xfrm flipH="1" flipV="1">
          <a:off x="172847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CC2B7F7-4816-D946-8831-EE4B216A474E}"/>
            </a:ext>
          </a:extLst>
        </xdr:cNvPr>
        <xdr:cNvCxnSpPr/>
      </xdr:nvCxnSpPr>
      <xdr:spPr>
        <a:xfrm>
          <a:off x="167309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459770</xdr:colOff>
      <xdr:row>47</xdr:row>
      <xdr:rowOff>49624</xdr:rowOff>
    </xdr:from>
    <xdr:to>
      <xdr:col>19</xdr:col>
      <xdr:colOff>459770</xdr:colOff>
      <xdr:row>48</xdr:row>
      <xdr:rowOff>149802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D401318-5E12-FB47-B509-B58EEA61E2EA}"/>
            </a:ext>
          </a:extLst>
        </xdr:cNvPr>
        <xdr:cNvCxnSpPr/>
      </xdr:nvCxnSpPr>
      <xdr:spPr>
        <a:xfrm flipV="1">
          <a:off x="16493520" y="9545760"/>
          <a:ext cx="0" cy="302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E99D9CC-BFFB-944C-9436-CF7A55B27FE0}"/>
            </a:ext>
          </a:extLst>
        </xdr:cNvPr>
        <xdr:cNvCxnSpPr/>
      </xdr:nvCxnSpPr>
      <xdr:spPr>
        <a:xfrm flipV="1">
          <a:off x="161163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371415</xdr:colOff>
      <xdr:row>53</xdr:row>
      <xdr:rowOff>67893</xdr:rowOff>
    </xdr:from>
    <xdr:to>
      <xdr:col>19</xdr:col>
      <xdr:colOff>379139</xdr:colOff>
      <xdr:row>54</xdr:row>
      <xdr:rowOff>58812</xdr:rowOff>
    </xdr:to>
    <xdr:cxnSp macro="">
      <xdr:nvCxnSpPr>
        <xdr:cNvPr id="68" name="Conector recto 337">
          <a:extLst>
            <a:ext uri="{FF2B5EF4-FFF2-40B4-BE49-F238E27FC236}">
              <a16:creationId xmlns:a16="http://schemas.microsoft.com/office/drawing/2014/main" id="{CAF5C260-98F6-E347-82B1-7A27892648A1}"/>
            </a:ext>
          </a:extLst>
        </xdr:cNvPr>
        <xdr:cNvCxnSpPr>
          <a:cxnSpLocks/>
        </xdr:cNvCxnSpPr>
      </xdr:nvCxnSpPr>
      <xdr:spPr>
        <a:xfrm flipH="1" flipV="1">
          <a:off x="16462075" y="10862893"/>
          <a:ext cx="7724" cy="19459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3B3D2778-3E6A-1E4E-8DA4-6D811F195BC2}"/>
            </a:ext>
          </a:extLst>
        </xdr:cNvPr>
        <xdr:cNvCxnSpPr>
          <a:cxnSpLocks/>
        </xdr:cNvCxnSpPr>
      </xdr:nvCxnSpPr>
      <xdr:spPr>
        <a:xfrm flipH="1" flipV="1">
          <a:off x="164744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483239</xdr:colOff>
      <xdr:row>53</xdr:row>
      <xdr:rowOff>143774</xdr:rowOff>
    </xdr:from>
    <xdr:to>
      <xdr:col>21</xdr:col>
      <xdr:colOff>487530</xdr:colOff>
      <xdr:row>54</xdr:row>
      <xdr:rowOff>124376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B4F72961-5D1D-0B4C-9842-92C5A50F1C23}"/>
            </a:ext>
          </a:extLst>
        </xdr:cNvPr>
        <xdr:cNvCxnSpPr>
          <a:cxnSpLocks/>
        </xdr:cNvCxnSpPr>
      </xdr:nvCxnSpPr>
      <xdr:spPr>
        <a:xfrm flipH="1" flipV="1">
          <a:off x="18227296" y="10938774"/>
          <a:ext cx="4291" cy="184281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AC1A0EFD-06A8-734C-95C7-122D0FE885FD}"/>
            </a:ext>
          </a:extLst>
        </xdr:cNvPr>
        <xdr:cNvCxnSpPr/>
      </xdr:nvCxnSpPr>
      <xdr:spPr>
        <a:xfrm>
          <a:off x="171847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72" name="Conector recto 337">
          <a:extLst>
            <a:ext uri="{FF2B5EF4-FFF2-40B4-BE49-F238E27FC236}">
              <a16:creationId xmlns:a16="http://schemas.microsoft.com/office/drawing/2014/main" id="{246FA0A2-6B4B-4B4C-A7E7-9E4FF3DEDC92}"/>
            </a:ext>
          </a:extLst>
        </xdr:cNvPr>
        <xdr:cNvCxnSpPr>
          <a:cxnSpLocks/>
          <a:endCxn id="18" idx="0"/>
        </xdr:cNvCxnSpPr>
      </xdr:nvCxnSpPr>
      <xdr:spPr>
        <a:xfrm>
          <a:off x="16527753" y="11057714"/>
          <a:ext cx="1583053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469763</xdr:colOff>
      <xdr:row>32</xdr:row>
      <xdr:rowOff>198334</xdr:rowOff>
    </xdr:from>
    <xdr:to>
      <xdr:col>19</xdr:col>
      <xdr:colOff>738059</xdr:colOff>
      <xdr:row>34</xdr:row>
      <xdr:rowOff>51075</xdr:rowOff>
    </xdr:to>
    <xdr:sp macro="" textlink="">
      <xdr:nvSpPr>
        <xdr:cNvPr id="73" name="TextBox 585">
          <a:extLst>
            <a:ext uri="{FF2B5EF4-FFF2-40B4-BE49-F238E27FC236}">
              <a16:creationId xmlns:a16="http://schemas.microsoft.com/office/drawing/2014/main" id="{93AF3089-842D-204D-990F-0C357A8514E0}"/>
            </a:ext>
          </a:extLst>
        </xdr:cNvPr>
        <xdr:cNvSpPr txBox="1"/>
      </xdr:nvSpPr>
      <xdr:spPr>
        <a:xfrm>
          <a:off x="15680899" y="6663789"/>
          <a:ext cx="1090910" cy="256831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74" name="Conector recto 337">
          <a:extLst>
            <a:ext uri="{FF2B5EF4-FFF2-40B4-BE49-F238E27FC236}">
              <a16:creationId xmlns:a16="http://schemas.microsoft.com/office/drawing/2014/main" id="{09C4D9CA-C7AC-C345-A76C-6EFDC6FC8304}"/>
            </a:ext>
          </a:extLst>
        </xdr:cNvPr>
        <xdr:cNvCxnSpPr>
          <a:cxnSpLocks/>
        </xdr:cNvCxnSpPr>
      </xdr:nvCxnSpPr>
      <xdr:spPr>
        <a:xfrm flipV="1">
          <a:off x="16379537" y="8949685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402753</xdr:colOff>
      <xdr:row>49</xdr:row>
      <xdr:rowOff>83278</xdr:rowOff>
    </xdr:from>
    <xdr:to>
      <xdr:col>19</xdr:col>
      <xdr:colOff>408066</xdr:colOff>
      <xdr:row>52</xdr:row>
      <xdr:rowOff>82027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D4D98A87-075B-5D4F-8843-06EA6E3A42F5}"/>
            </a:ext>
          </a:extLst>
        </xdr:cNvPr>
        <xdr:cNvCxnSpPr/>
      </xdr:nvCxnSpPr>
      <xdr:spPr>
        <a:xfrm flipV="1">
          <a:off x="16493653" y="10040078"/>
          <a:ext cx="5313" cy="608349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50</xdr:row>
      <xdr:rowOff>150091</xdr:rowOff>
    </xdr:from>
    <xdr:to>
      <xdr:col>20</xdr:col>
      <xdr:colOff>608417</xdr:colOff>
      <xdr:row>52</xdr:row>
      <xdr:rowOff>1155</xdr:rowOff>
    </xdr:to>
    <xdr:sp macro="" textlink="">
      <xdr:nvSpPr>
        <xdr:cNvPr id="76" name="TextBox 585">
          <a:extLst>
            <a:ext uri="{FF2B5EF4-FFF2-40B4-BE49-F238E27FC236}">
              <a16:creationId xmlns:a16="http://schemas.microsoft.com/office/drawing/2014/main" id="{A7CDFD8B-2A05-8346-813A-AD34351D4B92}"/>
            </a:ext>
          </a:extLst>
        </xdr:cNvPr>
        <xdr:cNvSpPr txBox="1"/>
      </xdr:nvSpPr>
      <xdr:spPr>
        <a:xfrm>
          <a:off x="16437264" y="10310091"/>
          <a:ext cx="1087553" cy="25746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2309</xdr:colOff>
      <xdr:row>36</xdr:row>
      <xdr:rowOff>129309</xdr:rowOff>
    </xdr:from>
    <xdr:to>
      <xdr:col>20</xdr:col>
      <xdr:colOff>264362</xdr:colOff>
      <xdr:row>37</xdr:row>
      <xdr:rowOff>188191</xdr:rowOff>
    </xdr:to>
    <xdr:sp macro="" textlink="">
      <xdr:nvSpPr>
        <xdr:cNvPr id="77" name="TextBox 585">
          <a:extLst>
            <a:ext uri="{FF2B5EF4-FFF2-40B4-BE49-F238E27FC236}">
              <a16:creationId xmlns:a16="http://schemas.microsoft.com/office/drawing/2014/main" id="{108088F4-4662-134D-8C9D-A0B5896D38F7}"/>
            </a:ext>
          </a:extLst>
        </xdr:cNvPr>
        <xdr:cNvSpPr txBox="1"/>
      </xdr:nvSpPr>
      <xdr:spPr>
        <a:xfrm>
          <a:off x="16093209" y="7444509"/>
          <a:ext cx="1087553" cy="26208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749508</xdr:colOff>
      <xdr:row>40</xdr:row>
      <xdr:rowOff>76339</xdr:rowOff>
    </xdr:from>
    <xdr:to>
      <xdr:col>19</xdr:col>
      <xdr:colOff>126861</xdr:colOff>
      <xdr:row>41</xdr:row>
      <xdr:rowOff>192582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EC75A67B-F339-D64D-A092-A8375E9C1991}"/>
            </a:ext>
          </a:extLst>
        </xdr:cNvPr>
        <xdr:cNvCxnSpPr/>
      </xdr:nvCxnSpPr>
      <xdr:spPr>
        <a:xfrm flipH="1" flipV="1">
          <a:off x="16014908" y="8204339"/>
          <a:ext cx="202853" cy="319443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329155</xdr:colOff>
      <xdr:row>44</xdr:row>
      <xdr:rowOff>8885</xdr:rowOff>
    </xdr:from>
    <xdr:to>
      <xdr:col>19</xdr:col>
      <xdr:colOff>337229</xdr:colOff>
      <xdr:row>54</xdr:row>
      <xdr:rowOff>57730</xdr:rowOff>
    </xdr:to>
    <xdr:cxnSp macro="">
      <xdr:nvCxnSpPr>
        <xdr:cNvPr id="79" name="Conector recto 337">
          <a:extLst>
            <a:ext uri="{FF2B5EF4-FFF2-40B4-BE49-F238E27FC236}">
              <a16:creationId xmlns:a16="http://schemas.microsoft.com/office/drawing/2014/main" id="{B4C69E4E-77A3-A84E-84ED-0A14F5CF3D35}"/>
            </a:ext>
          </a:extLst>
        </xdr:cNvPr>
        <xdr:cNvCxnSpPr>
          <a:cxnSpLocks/>
        </xdr:cNvCxnSpPr>
      </xdr:nvCxnSpPr>
      <xdr:spPr>
        <a:xfrm flipV="1">
          <a:off x="16420055" y="8949685"/>
          <a:ext cx="8074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240253</xdr:colOff>
      <xdr:row>44</xdr:row>
      <xdr:rowOff>10851</xdr:rowOff>
    </xdr:from>
    <xdr:to>
      <xdr:col>19</xdr:col>
      <xdr:colOff>248327</xdr:colOff>
      <xdr:row>54</xdr:row>
      <xdr:rowOff>59696</xdr:rowOff>
    </xdr:to>
    <xdr:cxnSp macro="">
      <xdr:nvCxnSpPr>
        <xdr:cNvPr id="80" name="Conector recto 337">
          <a:extLst>
            <a:ext uri="{FF2B5EF4-FFF2-40B4-BE49-F238E27FC236}">
              <a16:creationId xmlns:a16="http://schemas.microsoft.com/office/drawing/2014/main" id="{9D18E73F-AE33-5C45-9364-6CD6058C6C63}"/>
            </a:ext>
          </a:extLst>
        </xdr:cNvPr>
        <xdr:cNvCxnSpPr>
          <a:cxnSpLocks/>
        </xdr:cNvCxnSpPr>
      </xdr:nvCxnSpPr>
      <xdr:spPr>
        <a:xfrm flipV="1">
          <a:off x="16330913" y="8972738"/>
          <a:ext cx="8074" cy="2085637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1A681C1-91F9-634D-91B5-77031EE92136}"/>
            </a:ext>
          </a:extLst>
        </xdr:cNvPr>
        <xdr:cNvCxnSpPr/>
      </xdr:nvCxnSpPr>
      <xdr:spPr>
        <a:xfrm flipV="1">
          <a:off x="171069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049CF0F-3DDB-4A44-854E-9293165380E4}"/>
            </a:ext>
          </a:extLst>
        </xdr:cNvPr>
        <xdr:cNvCxnSpPr/>
      </xdr:nvCxnSpPr>
      <xdr:spPr>
        <a:xfrm flipV="1">
          <a:off x="186436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6D66AF7E-8D21-1A4E-A86A-A41A38597AD6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249288CA-2072-18BF-1328-A89D923C396B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" name="Rectángulo 188">
              <a:extLst>
                <a:ext uri="{FF2B5EF4-FFF2-40B4-BE49-F238E27FC236}">
                  <a16:creationId xmlns:a16="http://schemas.microsoft.com/office/drawing/2014/main" id="{4B0C70A3-49B1-D138-FFB5-1824C78F8186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E22110D6-CDE6-78CE-26B0-05A49725F7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8" name="Rectángulo 188">
              <a:extLst>
                <a:ext uri="{FF2B5EF4-FFF2-40B4-BE49-F238E27FC236}">
                  <a16:creationId xmlns:a16="http://schemas.microsoft.com/office/drawing/2014/main" id="{47337D3F-1D65-FEC8-8318-5826FD642D0D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9" name="Rectángulo 188">
              <a:extLst>
                <a:ext uri="{FF2B5EF4-FFF2-40B4-BE49-F238E27FC236}">
                  <a16:creationId xmlns:a16="http://schemas.microsoft.com/office/drawing/2014/main" id="{76268856-6E3B-08A1-5266-2C299590B227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" name="Rectángulo 188">
              <a:extLst>
                <a:ext uri="{FF2B5EF4-FFF2-40B4-BE49-F238E27FC236}">
                  <a16:creationId xmlns:a16="http://schemas.microsoft.com/office/drawing/2014/main" id="{A1E354B2-79C3-88BE-E206-762BE91F7EAB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1" name="Rectángulo 188">
              <a:extLst>
                <a:ext uri="{FF2B5EF4-FFF2-40B4-BE49-F238E27FC236}">
                  <a16:creationId xmlns:a16="http://schemas.microsoft.com/office/drawing/2014/main" id="{AB25CB7A-1034-46C4-1E19-1B8EB6D5A648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22" name="Conector recto 337">
              <a:extLst>
                <a:ext uri="{FF2B5EF4-FFF2-40B4-BE49-F238E27FC236}">
                  <a16:creationId xmlns:a16="http://schemas.microsoft.com/office/drawing/2014/main" id="{C862625B-3CBC-6EF9-1B33-F3272AC8153D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Conector recto 337">
              <a:extLst>
                <a:ext uri="{FF2B5EF4-FFF2-40B4-BE49-F238E27FC236}">
                  <a16:creationId xmlns:a16="http://schemas.microsoft.com/office/drawing/2014/main" id="{C42F743D-3342-0CD7-91E9-45B78E17EB38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cto 337">
              <a:extLst>
                <a:ext uri="{FF2B5EF4-FFF2-40B4-BE49-F238E27FC236}">
                  <a16:creationId xmlns:a16="http://schemas.microsoft.com/office/drawing/2014/main" id="{BB490C10-9707-3474-D1E7-E7C54D8AE9DD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recto 337">
              <a:extLst>
                <a:ext uri="{FF2B5EF4-FFF2-40B4-BE49-F238E27FC236}">
                  <a16:creationId xmlns:a16="http://schemas.microsoft.com/office/drawing/2014/main" id="{7FDE6B75-194B-1BCA-C5A9-E31885129A6A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FD99000-6F37-7758-8A95-F24ACC27435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27" name="Conector recto 337">
              <a:extLst>
                <a:ext uri="{FF2B5EF4-FFF2-40B4-BE49-F238E27FC236}">
                  <a16:creationId xmlns:a16="http://schemas.microsoft.com/office/drawing/2014/main" id="{96FC1A0C-9893-E812-7911-2252DC9E1B2F}"/>
                </a:ext>
              </a:extLst>
            </xdr:cNvPr>
            <xdr:cNvCxnSpPr>
              <a:cxnSpLocks/>
              <a:stCxn id="26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8" name="TextBox 36">
              <a:extLst>
                <a:ext uri="{FF2B5EF4-FFF2-40B4-BE49-F238E27FC236}">
                  <a16:creationId xmlns:a16="http://schemas.microsoft.com/office/drawing/2014/main" id="{D1E31D7B-0633-2C73-3BCA-851D8EAC7809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29" name="TextBox 39">
              <a:extLst>
                <a:ext uri="{FF2B5EF4-FFF2-40B4-BE49-F238E27FC236}">
                  <a16:creationId xmlns:a16="http://schemas.microsoft.com/office/drawing/2014/main" id="{1EF2204A-F763-00D4-DDEB-DA1E31D06A23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30" name="TextBox 40">
              <a:extLst>
                <a:ext uri="{FF2B5EF4-FFF2-40B4-BE49-F238E27FC236}">
                  <a16:creationId xmlns:a16="http://schemas.microsoft.com/office/drawing/2014/main" id="{2BE2C82C-9D12-9FA8-686C-72600F3D3A5C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31" name="Conector recto 337">
              <a:extLst>
                <a:ext uri="{FF2B5EF4-FFF2-40B4-BE49-F238E27FC236}">
                  <a16:creationId xmlns:a16="http://schemas.microsoft.com/office/drawing/2014/main" id="{FFCCAB0B-CF99-7B42-3B96-3F42F112AD79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Conector recto 337">
              <a:extLst>
                <a:ext uri="{FF2B5EF4-FFF2-40B4-BE49-F238E27FC236}">
                  <a16:creationId xmlns:a16="http://schemas.microsoft.com/office/drawing/2014/main" id="{1D41FD2F-8B8B-F2D0-0B04-DC68470EFC5B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TextBox 46">
              <a:extLst>
                <a:ext uri="{FF2B5EF4-FFF2-40B4-BE49-F238E27FC236}">
                  <a16:creationId xmlns:a16="http://schemas.microsoft.com/office/drawing/2014/main" id="{A370D2B4-005E-6CAD-70FA-D9829514E76B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34" name="TextBox 47">
              <a:extLst>
                <a:ext uri="{FF2B5EF4-FFF2-40B4-BE49-F238E27FC236}">
                  <a16:creationId xmlns:a16="http://schemas.microsoft.com/office/drawing/2014/main" id="{A152C348-6889-5C3E-DD98-72F35735F37B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35" name="Conector recto 337">
              <a:extLst>
                <a:ext uri="{FF2B5EF4-FFF2-40B4-BE49-F238E27FC236}">
                  <a16:creationId xmlns:a16="http://schemas.microsoft.com/office/drawing/2014/main" id="{792C6099-0FF1-F240-8AA1-32D793C1F5A8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Rectángulo 188">
              <a:extLst>
                <a:ext uri="{FF2B5EF4-FFF2-40B4-BE49-F238E27FC236}">
                  <a16:creationId xmlns:a16="http://schemas.microsoft.com/office/drawing/2014/main" id="{22795190-6DA2-89A2-43BA-245955794067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37" name="Conector recto 337">
              <a:extLst>
                <a:ext uri="{FF2B5EF4-FFF2-40B4-BE49-F238E27FC236}">
                  <a16:creationId xmlns:a16="http://schemas.microsoft.com/office/drawing/2014/main" id="{2BC0966F-A756-9D39-A2AC-CD34A44CEF15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Conector recto 337">
              <a:extLst>
                <a:ext uri="{FF2B5EF4-FFF2-40B4-BE49-F238E27FC236}">
                  <a16:creationId xmlns:a16="http://schemas.microsoft.com/office/drawing/2014/main" id="{98344FE4-0805-1ADB-FD81-0E26EAADB8EE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Conector recto 337">
              <a:extLst>
                <a:ext uri="{FF2B5EF4-FFF2-40B4-BE49-F238E27FC236}">
                  <a16:creationId xmlns:a16="http://schemas.microsoft.com/office/drawing/2014/main" id="{CA3015A3-DEDB-E396-571C-6E35598CF554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EED6D244-14B1-0196-00FC-821D5757F33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41" name="TextBox 58">
              <a:extLst>
                <a:ext uri="{FF2B5EF4-FFF2-40B4-BE49-F238E27FC236}">
                  <a16:creationId xmlns:a16="http://schemas.microsoft.com/office/drawing/2014/main" id="{A5886155-5B31-AD4F-7C94-699BA479E70F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42" name="TextBox 59">
              <a:extLst>
                <a:ext uri="{FF2B5EF4-FFF2-40B4-BE49-F238E27FC236}">
                  <a16:creationId xmlns:a16="http://schemas.microsoft.com/office/drawing/2014/main" id="{ABBF7B3E-D516-11E7-0118-C4E19B709CFC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43" name="Conector recto 337">
              <a:extLst>
                <a:ext uri="{FF2B5EF4-FFF2-40B4-BE49-F238E27FC236}">
                  <a16:creationId xmlns:a16="http://schemas.microsoft.com/office/drawing/2014/main" id="{1552AD9F-DB34-9445-C8A8-007689EDFFCE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recto 337">
              <a:extLst>
                <a:ext uri="{FF2B5EF4-FFF2-40B4-BE49-F238E27FC236}">
                  <a16:creationId xmlns:a16="http://schemas.microsoft.com/office/drawing/2014/main" id="{905E0B55-CD41-7AD1-3D39-A68531774D5C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" name="TextBox 450">
              <a:extLst>
                <a:ext uri="{FF2B5EF4-FFF2-40B4-BE49-F238E27FC236}">
                  <a16:creationId xmlns:a16="http://schemas.microsoft.com/office/drawing/2014/main" id="{B39B8AD2-E612-BF17-F210-D1A8F6E49D7D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46" name="TextBox 505">
              <a:extLst>
                <a:ext uri="{FF2B5EF4-FFF2-40B4-BE49-F238E27FC236}">
                  <a16:creationId xmlns:a16="http://schemas.microsoft.com/office/drawing/2014/main" id="{F709BE36-7EA3-0451-F805-F32906E9B959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47" name="Conector recto 337">
              <a:extLst>
                <a:ext uri="{FF2B5EF4-FFF2-40B4-BE49-F238E27FC236}">
                  <a16:creationId xmlns:a16="http://schemas.microsoft.com/office/drawing/2014/main" id="{92C4E05D-E4A9-8614-2B5A-EBD4FEE8A323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" name="Conector recto 337">
              <a:extLst>
                <a:ext uri="{FF2B5EF4-FFF2-40B4-BE49-F238E27FC236}">
                  <a16:creationId xmlns:a16="http://schemas.microsoft.com/office/drawing/2014/main" id="{F3B2232F-F0A9-FB19-942A-DB7D060D6E53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9" name="Rectángulo 188">
              <a:extLst>
                <a:ext uri="{FF2B5EF4-FFF2-40B4-BE49-F238E27FC236}">
                  <a16:creationId xmlns:a16="http://schemas.microsoft.com/office/drawing/2014/main" id="{13323B1F-69FB-C23B-4A3D-00BD4A0928EF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50" name="Conector recto 337">
              <a:extLst>
                <a:ext uri="{FF2B5EF4-FFF2-40B4-BE49-F238E27FC236}">
                  <a16:creationId xmlns:a16="http://schemas.microsoft.com/office/drawing/2014/main" id="{EAB22755-0123-96E0-2BF9-549244736053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1" name="Conector recto 337">
              <a:extLst>
                <a:ext uri="{FF2B5EF4-FFF2-40B4-BE49-F238E27FC236}">
                  <a16:creationId xmlns:a16="http://schemas.microsoft.com/office/drawing/2014/main" id="{E7F798AA-4C61-3CB4-A116-3C1292F244A1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Conector recto 337">
              <a:extLst>
                <a:ext uri="{FF2B5EF4-FFF2-40B4-BE49-F238E27FC236}">
                  <a16:creationId xmlns:a16="http://schemas.microsoft.com/office/drawing/2014/main" id="{FD57DD95-386B-EF59-EC67-AA543CDCE23E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TextBox 580">
              <a:extLst>
                <a:ext uri="{FF2B5EF4-FFF2-40B4-BE49-F238E27FC236}">
                  <a16:creationId xmlns:a16="http://schemas.microsoft.com/office/drawing/2014/main" id="{5BCB7E0C-D50B-B648-F922-B11C1219D7A7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54" name="Conector recto 337">
              <a:extLst>
                <a:ext uri="{FF2B5EF4-FFF2-40B4-BE49-F238E27FC236}">
                  <a16:creationId xmlns:a16="http://schemas.microsoft.com/office/drawing/2014/main" id="{FCC1EF0E-A116-34E1-66A2-3882A5F92A5B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5" name="Rectángulo 188">
              <a:extLst>
                <a:ext uri="{FF2B5EF4-FFF2-40B4-BE49-F238E27FC236}">
                  <a16:creationId xmlns:a16="http://schemas.microsoft.com/office/drawing/2014/main" id="{EA1F1370-1B19-2E8A-02E7-5CC4231185D0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56" name="TextBox 584">
              <a:extLst>
                <a:ext uri="{FF2B5EF4-FFF2-40B4-BE49-F238E27FC236}">
                  <a16:creationId xmlns:a16="http://schemas.microsoft.com/office/drawing/2014/main" id="{1E0733F3-D4DB-44E4-78B3-492B769271E4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57" name="TextBox 585">
              <a:extLst>
                <a:ext uri="{FF2B5EF4-FFF2-40B4-BE49-F238E27FC236}">
                  <a16:creationId xmlns:a16="http://schemas.microsoft.com/office/drawing/2014/main" id="{C1C4E987-5BF4-7F7C-AE7A-C33042137D81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58" name="TextBox 586">
              <a:extLst>
                <a:ext uri="{FF2B5EF4-FFF2-40B4-BE49-F238E27FC236}">
                  <a16:creationId xmlns:a16="http://schemas.microsoft.com/office/drawing/2014/main" id="{9813814A-C509-F0AB-BBF5-2AD4836E6903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59" name="TextBox 588">
              <a:extLst>
                <a:ext uri="{FF2B5EF4-FFF2-40B4-BE49-F238E27FC236}">
                  <a16:creationId xmlns:a16="http://schemas.microsoft.com/office/drawing/2014/main" id="{4464C184-C4F1-DFC3-5F02-510C1D214D25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60" name="Conector recto 337">
              <a:extLst>
                <a:ext uri="{FF2B5EF4-FFF2-40B4-BE49-F238E27FC236}">
                  <a16:creationId xmlns:a16="http://schemas.microsoft.com/office/drawing/2014/main" id="{9EB1F554-ABB2-62E5-A4AE-8BCB941FEE02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Conector recto 337">
            <a:extLst>
              <a:ext uri="{FF2B5EF4-FFF2-40B4-BE49-F238E27FC236}">
                <a16:creationId xmlns:a16="http://schemas.microsoft.com/office/drawing/2014/main" id="{018D9038-7E38-17E7-8EAF-3B974BEB3B15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ctor recto 337">
            <a:extLst>
              <a:ext uri="{FF2B5EF4-FFF2-40B4-BE49-F238E27FC236}">
                <a16:creationId xmlns:a16="http://schemas.microsoft.com/office/drawing/2014/main" id="{17B73480-DD79-1560-629D-20C844DAD892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ctor recto 337">
            <a:extLst>
              <a:ext uri="{FF2B5EF4-FFF2-40B4-BE49-F238E27FC236}">
                <a16:creationId xmlns:a16="http://schemas.microsoft.com/office/drawing/2014/main" id="{AA763D95-B141-F6E0-6092-76C80DD2D7A0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ector recto 337">
            <a:extLst>
              <a:ext uri="{FF2B5EF4-FFF2-40B4-BE49-F238E27FC236}">
                <a16:creationId xmlns:a16="http://schemas.microsoft.com/office/drawing/2014/main" id="{9E37C6BA-94FC-B1EB-2437-C6F662099863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cto 337">
            <a:extLst>
              <a:ext uri="{FF2B5EF4-FFF2-40B4-BE49-F238E27FC236}">
                <a16:creationId xmlns:a16="http://schemas.microsoft.com/office/drawing/2014/main" id="{41A2B644-DA9A-CEA3-5A5D-C65732D4B960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cto 337">
            <a:extLst>
              <a:ext uri="{FF2B5EF4-FFF2-40B4-BE49-F238E27FC236}">
                <a16:creationId xmlns:a16="http://schemas.microsoft.com/office/drawing/2014/main" id="{1F3E4CDF-846E-8AD8-B932-F1C89378B4F1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recto 337">
            <a:extLst>
              <a:ext uri="{FF2B5EF4-FFF2-40B4-BE49-F238E27FC236}">
                <a16:creationId xmlns:a16="http://schemas.microsoft.com/office/drawing/2014/main" id="{FDC56835-9967-7EFB-2838-8E3AFC2F041B}"/>
              </a:ext>
            </a:extLst>
          </xdr:cNvPr>
          <xdr:cNvCxnSpPr>
            <a:cxnSpLocks/>
          </xdr:cNvCxnSpPr>
        </xdr:nvCxnSpPr>
        <xdr:spPr>
          <a:xfrm flipV="1">
            <a:off x="6746456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Conector recto 337">
            <a:extLst>
              <a:ext uri="{FF2B5EF4-FFF2-40B4-BE49-F238E27FC236}">
                <a16:creationId xmlns:a16="http://schemas.microsoft.com/office/drawing/2014/main" id="{015E03EC-A1F0-646E-81FB-1935AF7A01D6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cto 337">
            <a:extLst>
              <a:ext uri="{FF2B5EF4-FFF2-40B4-BE49-F238E27FC236}">
                <a16:creationId xmlns:a16="http://schemas.microsoft.com/office/drawing/2014/main" id="{183B0FEE-08F3-370D-DFAE-8F55151C9BBF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ector recto 337">
            <a:extLst>
              <a:ext uri="{FF2B5EF4-FFF2-40B4-BE49-F238E27FC236}">
                <a16:creationId xmlns:a16="http://schemas.microsoft.com/office/drawing/2014/main" id="{373B848E-25D0-FB94-04C1-B1F097ED32A7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86B6F77-9EA7-A54D-9707-8439B9F5C3FD}"/>
            </a:ext>
          </a:extLst>
        </xdr:cNvPr>
        <xdr:cNvCxnSpPr/>
      </xdr:nvCxnSpPr>
      <xdr:spPr>
        <a:xfrm flipH="1">
          <a:off x="176530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2AC939A-A267-634A-A4DE-5B3BF120EFAB}"/>
            </a:ext>
          </a:extLst>
        </xdr:cNvPr>
        <xdr:cNvCxnSpPr/>
      </xdr:nvCxnSpPr>
      <xdr:spPr>
        <a:xfrm flipV="1">
          <a:off x="16065500" y="72390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C93F531-FF50-D040-A49F-70BC4EA1415C}"/>
            </a:ext>
          </a:extLst>
        </xdr:cNvPr>
        <xdr:cNvCxnSpPr/>
      </xdr:nvCxnSpPr>
      <xdr:spPr>
        <a:xfrm flipV="1">
          <a:off x="160655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D0CE82A5-AC75-DD45-8969-B2156CA38B58}"/>
            </a:ext>
          </a:extLst>
        </xdr:cNvPr>
        <xdr:cNvCxnSpPr/>
      </xdr:nvCxnSpPr>
      <xdr:spPr>
        <a:xfrm flipH="1" flipV="1">
          <a:off x="172847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2FBF0E8E-913B-5E48-BF92-607336CC7868}"/>
            </a:ext>
          </a:extLst>
        </xdr:cNvPr>
        <xdr:cNvCxnSpPr/>
      </xdr:nvCxnSpPr>
      <xdr:spPr>
        <a:xfrm>
          <a:off x="167309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409258</xdr:colOff>
      <xdr:row>45</xdr:row>
      <xdr:rowOff>35189</xdr:rowOff>
    </xdr:from>
    <xdr:to>
      <xdr:col>19</xdr:col>
      <xdr:colOff>409258</xdr:colOff>
      <xdr:row>46</xdr:row>
      <xdr:rowOff>135367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723ADF51-4B44-A745-AF20-976DD8B9DA84}"/>
            </a:ext>
          </a:extLst>
        </xdr:cNvPr>
        <xdr:cNvCxnSpPr/>
      </xdr:nvCxnSpPr>
      <xdr:spPr>
        <a:xfrm flipV="1">
          <a:off x="16473717" y="9216664"/>
          <a:ext cx="0" cy="304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CE5D0B1-13A2-F348-9A30-2459A4ADECB9}"/>
            </a:ext>
          </a:extLst>
        </xdr:cNvPr>
        <xdr:cNvCxnSpPr/>
      </xdr:nvCxnSpPr>
      <xdr:spPr>
        <a:xfrm flipV="1">
          <a:off x="161163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374165</xdr:colOff>
      <xdr:row>53</xdr:row>
      <xdr:rowOff>79150</xdr:rowOff>
    </xdr:from>
    <xdr:to>
      <xdr:col>19</xdr:col>
      <xdr:colOff>379139</xdr:colOff>
      <xdr:row>54</xdr:row>
      <xdr:rowOff>57986</xdr:rowOff>
    </xdr:to>
    <xdr:cxnSp macro="">
      <xdr:nvCxnSpPr>
        <xdr:cNvPr id="68" name="Conector recto 337">
          <a:extLst>
            <a:ext uri="{FF2B5EF4-FFF2-40B4-BE49-F238E27FC236}">
              <a16:creationId xmlns:a16="http://schemas.microsoft.com/office/drawing/2014/main" id="{1A62F417-1F11-4043-BA4D-B9ACB12A9F10}"/>
            </a:ext>
          </a:extLst>
        </xdr:cNvPr>
        <xdr:cNvCxnSpPr>
          <a:cxnSpLocks/>
        </xdr:cNvCxnSpPr>
      </xdr:nvCxnSpPr>
      <xdr:spPr>
        <a:xfrm flipH="1" flipV="1">
          <a:off x="16459632" y="10757224"/>
          <a:ext cx="4974" cy="180309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377762</xdr:colOff>
      <xdr:row>53</xdr:row>
      <xdr:rowOff>93541</xdr:rowOff>
    </xdr:from>
    <xdr:to>
      <xdr:col>21</xdr:col>
      <xdr:colOff>490396</xdr:colOff>
      <xdr:row>53</xdr:row>
      <xdr:rowOff>150891</xdr:rowOff>
    </xdr:to>
    <xdr:cxnSp macro="">
      <xdr:nvCxnSpPr>
        <xdr:cNvPr id="69" name="Conector recto 337">
          <a:extLst>
            <a:ext uri="{FF2B5EF4-FFF2-40B4-BE49-F238E27FC236}">
              <a16:creationId xmlns:a16="http://schemas.microsoft.com/office/drawing/2014/main" id="{FEEA192F-B644-0544-8BC5-90CE90C25448}"/>
            </a:ext>
          </a:extLst>
        </xdr:cNvPr>
        <xdr:cNvCxnSpPr>
          <a:cxnSpLocks/>
        </xdr:cNvCxnSpPr>
      </xdr:nvCxnSpPr>
      <xdr:spPr>
        <a:xfrm flipH="1" flipV="1">
          <a:off x="16463229" y="10771615"/>
          <a:ext cx="1760396" cy="57350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482097</xdr:colOff>
      <xdr:row>53</xdr:row>
      <xdr:rowOff>140311</xdr:rowOff>
    </xdr:from>
    <xdr:to>
      <xdr:col>21</xdr:col>
      <xdr:colOff>487530</xdr:colOff>
      <xdr:row>54</xdr:row>
      <xdr:rowOff>122329</xdr:rowOff>
    </xdr:to>
    <xdr:cxnSp macro="">
      <xdr:nvCxnSpPr>
        <xdr:cNvPr id="70" name="Conector recto 337">
          <a:extLst>
            <a:ext uri="{FF2B5EF4-FFF2-40B4-BE49-F238E27FC236}">
              <a16:creationId xmlns:a16="http://schemas.microsoft.com/office/drawing/2014/main" id="{F28D9A42-2FA2-BA43-9626-868176FAC717}"/>
            </a:ext>
          </a:extLst>
        </xdr:cNvPr>
        <xdr:cNvCxnSpPr>
          <a:cxnSpLocks/>
        </xdr:cNvCxnSpPr>
      </xdr:nvCxnSpPr>
      <xdr:spPr>
        <a:xfrm flipH="1" flipV="1">
          <a:off x="18215326" y="10818385"/>
          <a:ext cx="5433" cy="183491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55A1177-071C-2340-9CF6-E93ACCB249F3}"/>
            </a:ext>
          </a:extLst>
        </xdr:cNvPr>
        <xdr:cNvCxnSpPr/>
      </xdr:nvCxnSpPr>
      <xdr:spPr>
        <a:xfrm>
          <a:off x="171847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72" name="Conector recto 337">
          <a:extLst>
            <a:ext uri="{FF2B5EF4-FFF2-40B4-BE49-F238E27FC236}">
              <a16:creationId xmlns:a16="http://schemas.microsoft.com/office/drawing/2014/main" id="{9E996A90-413F-8F4E-904A-1955A9C50A34}"/>
            </a:ext>
          </a:extLst>
        </xdr:cNvPr>
        <xdr:cNvCxnSpPr>
          <a:cxnSpLocks/>
          <a:endCxn id="18" idx="0"/>
        </xdr:cNvCxnSpPr>
      </xdr:nvCxnSpPr>
      <xdr:spPr>
        <a:xfrm>
          <a:off x="16501312" y="11102684"/>
          <a:ext cx="1580971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354308</xdr:colOff>
      <xdr:row>46</xdr:row>
      <xdr:rowOff>61232</xdr:rowOff>
    </xdr:from>
    <xdr:to>
      <xdr:col>20</xdr:col>
      <xdr:colOff>622604</xdr:colOff>
      <xdr:row>47</xdr:row>
      <xdr:rowOff>116018</xdr:rowOff>
    </xdr:to>
    <xdr:sp macro="" textlink="">
      <xdr:nvSpPr>
        <xdr:cNvPr id="73" name="TextBox 585">
          <a:extLst>
            <a:ext uri="{FF2B5EF4-FFF2-40B4-BE49-F238E27FC236}">
              <a16:creationId xmlns:a16="http://schemas.microsoft.com/office/drawing/2014/main" id="{8DC38524-2C8D-D14E-845C-8A029E13E38C}"/>
            </a:ext>
          </a:extLst>
        </xdr:cNvPr>
        <xdr:cNvSpPr txBox="1"/>
      </xdr:nvSpPr>
      <xdr:spPr>
        <a:xfrm>
          <a:off x="16445478" y="9383572"/>
          <a:ext cx="1092445" cy="25744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74" name="Conector recto 337">
          <a:extLst>
            <a:ext uri="{FF2B5EF4-FFF2-40B4-BE49-F238E27FC236}">
              <a16:creationId xmlns:a16="http://schemas.microsoft.com/office/drawing/2014/main" id="{27F13D33-115B-4B4C-9769-65590E2E5D9B}"/>
            </a:ext>
          </a:extLst>
        </xdr:cNvPr>
        <xdr:cNvCxnSpPr>
          <a:cxnSpLocks/>
        </xdr:cNvCxnSpPr>
      </xdr:nvCxnSpPr>
      <xdr:spPr>
        <a:xfrm flipV="1">
          <a:off x="16379537" y="8949685"/>
          <a:ext cx="8881" cy="20808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402753</xdr:colOff>
      <xdr:row>49</xdr:row>
      <xdr:rowOff>83278</xdr:rowOff>
    </xdr:from>
    <xdr:to>
      <xdr:col>19</xdr:col>
      <xdr:colOff>408066</xdr:colOff>
      <xdr:row>52</xdr:row>
      <xdr:rowOff>82027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534340E4-4D15-C746-AC67-757C1F6EBD2B}"/>
            </a:ext>
          </a:extLst>
        </xdr:cNvPr>
        <xdr:cNvCxnSpPr/>
      </xdr:nvCxnSpPr>
      <xdr:spPr>
        <a:xfrm flipV="1">
          <a:off x="16467212" y="10080885"/>
          <a:ext cx="5313" cy="610847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50</xdr:row>
      <xdr:rowOff>150091</xdr:rowOff>
    </xdr:from>
    <xdr:to>
      <xdr:col>20</xdr:col>
      <xdr:colOff>608417</xdr:colOff>
      <xdr:row>52</xdr:row>
      <xdr:rowOff>1155</xdr:rowOff>
    </xdr:to>
    <xdr:sp macro="" textlink="">
      <xdr:nvSpPr>
        <xdr:cNvPr id="76" name="TextBox 585">
          <a:extLst>
            <a:ext uri="{FF2B5EF4-FFF2-40B4-BE49-F238E27FC236}">
              <a16:creationId xmlns:a16="http://schemas.microsoft.com/office/drawing/2014/main" id="{4B1F8ADE-177B-8B40-8AEC-68CBE1001C05}"/>
            </a:ext>
          </a:extLst>
        </xdr:cNvPr>
        <xdr:cNvSpPr txBox="1"/>
      </xdr:nvSpPr>
      <xdr:spPr>
        <a:xfrm>
          <a:off x="16437264" y="10310091"/>
          <a:ext cx="1087553" cy="25746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2309</xdr:colOff>
      <xdr:row>36</xdr:row>
      <xdr:rowOff>129309</xdr:rowOff>
    </xdr:from>
    <xdr:to>
      <xdr:col>20</xdr:col>
      <xdr:colOff>264362</xdr:colOff>
      <xdr:row>37</xdr:row>
      <xdr:rowOff>188191</xdr:rowOff>
    </xdr:to>
    <xdr:sp macro="" textlink="">
      <xdr:nvSpPr>
        <xdr:cNvPr id="77" name="TextBox 585">
          <a:extLst>
            <a:ext uri="{FF2B5EF4-FFF2-40B4-BE49-F238E27FC236}">
              <a16:creationId xmlns:a16="http://schemas.microsoft.com/office/drawing/2014/main" id="{5458CF95-F500-E54E-A59D-214CBA8377C5}"/>
            </a:ext>
          </a:extLst>
        </xdr:cNvPr>
        <xdr:cNvSpPr txBox="1"/>
      </xdr:nvSpPr>
      <xdr:spPr>
        <a:xfrm>
          <a:off x="16093209" y="7444509"/>
          <a:ext cx="1087553" cy="26208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749508</xdr:colOff>
      <xdr:row>40</xdr:row>
      <xdr:rowOff>76339</xdr:rowOff>
    </xdr:from>
    <xdr:to>
      <xdr:col>19</xdr:col>
      <xdr:colOff>126861</xdr:colOff>
      <xdr:row>41</xdr:row>
      <xdr:rowOff>192582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EC0B6573-2DC3-1D48-B61E-9FBCC0F49891}"/>
            </a:ext>
          </a:extLst>
        </xdr:cNvPr>
        <xdr:cNvCxnSpPr/>
      </xdr:nvCxnSpPr>
      <xdr:spPr>
        <a:xfrm flipH="1" flipV="1">
          <a:off x="16003388" y="8126612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341855</xdr:colOff>
      <xdr:row>44</xdr:row>
      <xdr:rowOff>8885</xdr:rowOff>
    </xdr:from>
    <xdr:to>
      <xdr:col>19</xdr:col>
      <xdr:colOff>349929</xdr:colOff>
      <xdr:row>54</xdr:row>
      <xdr:rowOff>57730</xdr:rowOff>
    </xdr:to>
    <xdr:cxnSp macro="">
      <xdr:nvCxnSpPr>
        <xdr:cNvPr id="82" name="Conector recto 337">
          <a:extLst>
            <a:ext uri="{FF2B5EF4-FFF2-40B4-BE49-F238E27FC236}">
              <a16:creationId xmlns:a16="http://schemas.microsoft.com/office/drawing/2014/main" id="{83FC46FB-15AF-3C48-8E5F-7851298F5241}"/>
            </a:ext>
          </a:extLst>
        </xdr:cNvPr>
        <xdr:cNvCxnSpPr>
          <a:cxnSpLocks/>
        </xdr:cNvCxnSpPr>
      </xdr:nvCxnSpPr>
      <xdr:spPr>
        <a:xfrm flipV="1">
          <a:off x="16406314" y="8986328"/>
          <a:ext cx="8074" cy="2089172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9A725583-9A9E-AB4E-AB04-BA0B7A452750}"/>
            </a:ext>
          </a:extLst>
        </xdr:cNvPr>
        <xdr:cNvCxnSpPr/>
      </xdr:nvCxnSpPr>
      <xdr:spPr>
        <a:xfrm flipV="1">
          <a:off x="170561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6F178F9D-9CCF-9946-B466-FC63C899CD30}"/>
            </a:ext>
          </a:extLst>
        </xdr:cNvPr>
        <xdr:cNvCxnSpPr/>
      </xdr:nvCxnSpPr>
      <xdr:spPr>
        <a:xfrm flipV="1">
          <a:off x="185928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CD2F78EB-C35B-594F-B09F-382D0B7FC38A}"/>
            </a:ext>
          </a:extLst>
        </xdr:cNvPr>
        <xdr:cNvGrpSpPr/>
      </xdr:nvGrpSpPr>
      <xdr:grpSpPr>
        <a:xfrm>
          <a:off x="15379090" y="6297732"/>
          <a:ext cx="3925655" cy="5269137"/>
          <a:chOff x="5846637" y="501144"/>
          <a:chExt cx="3925368" cy="5267669"/>
        </a:xfrm>
      </xdr:grpSpPr>
      <xdr:grpSp>
        <xdr:nvGrpSpPr>
          <xdr:cNvPr id="154" name="Group 153">
            <a:extLst>
              <a:ext uri="{FF2B5EF4-FFF2-40B4-BE49-F238E27FC236}">
                <a16:creationId xmlns:a16="http://schemas.microsoft.com/office/drawing/2014/main" id="{E4FC3920-15FD-B5CC-A212-4D438076F2E2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165" name="Rectángulo 188">
              <a:extLst>
                <a:ext uri="{FF2B5EF4-FFF2-40B4-BE49-F238E27FC236}">
                  <a16:creationId xmlns:a16="http://schemas.microsoft.com/office/drawing/2014/main" id="{8A4B7D95-1665-65BD-9E66-8860E340DDDA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66" name="Picture 165">
              <a:extLst>
                <a:ext uri="{FF2B5EF4-FFF2-40B4-BE49-F238E27FC236}">
                  <a16:creationId xmlns:a16="http://schemas.microsoft.com/office/drawing/2014/main" id="{4C39CB31-E32D-CCA6-453A-A672B267D4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67" name="Rectángulo 188">
              <a:extLst>
                <a:ext uri="{FF2B5EF4-FFF2-40B4-BE49-F238E27FC236}">
                  <a16:creationId xmlns:a16="http://schemas.microsoft.com/office/drawing/2014/main" id="{E27D87B3-3C09-046E-03F6-A16E6D5AF5A6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68" name="Rectángulo 188">
              <a:extLst>
                <a:ext uri="{FF2B5EF4-FFF2-40B4-BE49-F238E27FC236}">
                  <a16:creationId xmlns:a16="http://schemas.microsoft.com/office/drawing/2014/main" id="{E8466BDB-82AD-2A86-E83C-37C73D0B9785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69" name="Rectángulo 188">
              <a:extLst>
                <a:ext uri="{FF2B5EF4-FFF2-40B4-BE49-F238E27FC236}">
                  <a16:creationId xmlns:a16="http://schemas.microsoft.com/office/drawing/2014/main" id="{34F85CC6-EA78-0EE0-A10D-0EF9435D7C12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70" name="Rectángulo 188">
              <a:extLst>
                <a:ext uri="{FF2B5EF4-FFF2-40B4-BE49-F238E27FC236}">
                  <a16:creationId xmlns:a16="http://schemas.microsoft.com/office/drawing/2014/main" id="{6A28C14D-A49E-17B0-C6F2-DF8EF776A8EE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71" name="Conector recto 337">
              <a:extLst>
                <a:ext uri="{FF2B5EF4-FFF2-40B4-BE49-F238E27FC236}">
                  <a16:creationId xmlns:a16="http://schemas.microsoft.com/office/drawing/2014/main" id="{C0E3D5BD-BD6D-C963-3784-C9EED96413B2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2" name="Conector recto 337">
              <a:extLst>
                <a:ext uri="{FF2B5EF4-FFF2-40B4-BE49-F238E27FC236}">
                  <a16:creationId xmlns:a16="http://schemas.microsoft.com/office/drawing/2014/main" id="{DCEF331F-BDD5-FDAE-7FC7-3A4CF8C983F3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3" name="Conector recto 337">
              <a:extLst>
                <a:ext uri="{FF2B5EF4-FFF2-40B4-BE49-F238E27FC236}">
                  <a16:creationId xmlns:a16="http://schemas.microsoft.com/office/drawing/2014/main" id="{C91B4DFC-E68A-A86F-884C-12215374C27D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Conector recto 337">
              <a:extLst>
                <a:ext uri="{FF2B5EF4-FFF2-40B4-BE49-F238E27FC236}">
                  <a16:creationId xmlns:a16="http://schemas.microsoft.com/office/drawing/2014/main" id="{0590FFD5-56D5-19CF-0E26-CD98081C941E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75" name="Picture 174">
              <a:extLst>
                <a:ext uri="{FF2B5EF4-FFF2-40B4-BE49-F238E27FC236}">
                  <a16:creationId xmlns:a16="http://schemas.microsoft.com/office/drawing/2014/main" id="{D3860793-20CB-4CA5-1D06-DDDF4D300A1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176" name="Conector recto 337">
              <a:extLst>
                <a:ext uri="{FF2B5EF4-FFF2-40B4-BE49-F238E27FC236}">
                  <a16:creationId xmlns:a16="http://schemas.microsoft.com/office/drawing/2014/main" id="{82FDDDF4-7D17-851E-32AE-C2A9298EC415}"/>
                </a:ext>
              </a:extLst>
            </xdr:cNvPr>
            <xdr:cNvCxnSpPr>
              <a:cxnSpLocks/>
              <a:stCxn id="175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7" name="TextBox 36">
              <a:extLst>
                <a:ext uri="{FF2B5EF4-FFF2-40B4-BE49-F238E27FC236}">
                  <a16:creationId xmlns:a16="http://schemas.microsoft.com/office/drawing/2014/main" id="{39B375DC-53D5-9334-5C1A-F193E1CE6C25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178" name="TextBox 39">
              <a:extLst>
                <a:ext uri="{FF2B5EF4-FFF2-40B4-BE49-F238E27FC236}">
                  <a16:creationId xmlns:a16="http://schemas.microsoft.com/office/drawing/2014/main" id="{A743B973-0579-A79F-CD32-E6FC4C425360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179" name="TextBox 40">
              <a:extLst>
                <a:ext uri="{FF2B5EF4-FFF2-40B4-BE49-F238E27FC236}">
                  <a16:creationId xmlns:a16="http://schemas.microsoft.com/office/drawing/2014/main" id="{5B4B237C-769B-4542-9CFF-A22D0B000482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180" name="Conector recto 337">
              <a:extLst>
                <a:ext uri="{FF2B5EF4-FFF2-40B4-BE49-F238E27FC236}">
                  <a16:creationId xmlns:a16="http://schemas.microsoft.com/office/drawing/2014/main" id="{4D8C6226-F673-E7EB-6C0B-FD04B8BC95DE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1" name="Conector recto 337">
              <a:extLst>
                <a:ext uri="{FF2B5EF4-FFF2-40B4-BE49-F238E27FC236}">
                  <a16:creationId xmlns:a16="http://schemas.microsoft.com/office/drawing/2014/main" id="{98D39201-C8AF-7817-6467-061C4B4F88EE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2" name="TextBox 46">
              <a:extLst>
                <a:ext uri="{FF2B5EF4-FFF2-40B4-BE49-F238E27FC236}">
                  <a16:creationId xmlns:a16="http://schemas.microsoft.com/office/drawing/2014/main" id="{329F032D-7224-4A8B-533F-A4D8995214A2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183" name="TextBox 47">
              <a:extLst>
                <a:ext uri="{FF2B5EF4-FFF2-40B4-BE49-F238E27FC236}">
                  <a16:creationId xmlns:a16="http://schemas.microsoft.com/office/drawing/2014/main" id="{E871B2FB-73D2-4D7D-6F55-32C038C3E681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184" name="Conector recto 337">
              <a:extLst>
                <a:ext uri="{FF2B5EF4-FFF2-40B4-BE49-F238E27FC236}">
                  <a16:creationId xmlns:a16="http://schemas.microsoft.com/office/drawing/2014/main" id="{62656EDB-1A3B-76CF-47B9-C8689CAEAB51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5" name="Rectángulo 188">
              <a:extLst>
                <a:ext uri="{FF2B5EF4-FFF2-40B4-BE49-F238E27FC236}">
                  <a16:creationId xmlns:a16="http://schemas.microsoft.com/office/drawing/2014/main" id="{33E5D15A-7133-2FF9-EEB0-21185B000ED0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86" name="Conector recto 337">
              <a:extLst>
                <a:ext uri="{FF2B5EF4-FFF2-40B4-BE49-F238E27FC236}">
                  <a16:creationId xmlns:a16="http://schemas.microsoft.com/office/drawing/2014/main" id="{BAF59A5D-09B3-978A-5783-CA6F749B5D6F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7" name="Conector recto 337">
              <a:extLst>
                <a:ext uri="{FF2B5EF4-FFF2-40B4-BE49-F238E27FC236}">
                  <a16:creationId xmlns:a16="http://schemas.microsoft.com/office/drawing/2014/main" id="{86F6DCA2-F8B1-147F-6280-86E1722FFC82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8" name="Conector recto 337">
              <a:extLst>
                <a:ext uri="{FF2B5EF4-FFF2-40B4-BE49-F238E27FC236}">
                  <a16:creationId xmlns:a16="http://schemas.microsoft.com/office/drawing/2014/main" id="{2CC2A0CE-645F-F117-C3F0-A0D8342E6482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89" name="Picture 188">
              <a:extLst>
                <a:ext uri="{FF2B5EF4-FFF2-40B4-BE49-F238E27FC236}">
                  <a16:creationId xmlns:a16="http://schemas.microsoft.com/office/drawing/2014/main" id="{AEC65BAB-B854-1148-4AFA-19B805D9D9E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90" name="TextBox 58">
              <a:extLst>
                <a:ext uri="{FF2B5EF4-FFF2-40B4-BE49-F238E27FC236}">
                  <a16:creationId xmlns:a16="http://schemas.microsoft.com/office/drawing/2014/main" id="{18C28B89-C0F8-E932-666C-CADB9CB8CBEE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191" name="TextBox 59">
              <a:extLst>
                <a:ext uri="{FF2B5EF4-FFF2-40B4-BE49-F238E27FC236}">
                  <a16:creationId xmlns:a16="http://schemas.microsoft.com/office/drawing/2014/main" id="{80FACBFA-6D88-9334-AE6C-6F9FA0A418B6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192" name="Conector recto 337">
              <a:extLst>
                <a:ext uri="{FF2B5EF4-FFF2-40B4-BE49-F238E27FC236}">
                  <a16:creationId xmlns:a16="http://schemas.microsoft.com/office/drawing/2014/main" id="{7E713BB1-C55B-6167-CAC0-121AF6188F82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3" name="Conector recto 337">
              <a:extLst>
                <a:ext uri="{FF2B5EF4-FFF2-40B4-BE49-F238E27FC236}">
                  <a16:creationId xmlns:a16="http://schemas.microsoft.com/office/drawing/2014/main" id="{6413B175-E81A-AB1A-1661-5F4C42984FF0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4" name="TextBox 450">
              <a:extLst>
                <a:ext uri="{FF2B5EF4-FFF2-40B4-BE49-F238E27FC236}">
                  <a16:creationId xmlns:a16="http://schemas.microsoft.com/office/drawing/2014/main" id="{AB324303-3B36-7E49-5025-99D421E29CC8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195" name="TextBox 505">
              <a:extLst>
                <a:ext uri="{FF2B5EF4-FFF2-40B4-BE49-F238E27FC236}">
                  <a16:creationId xmlns:a16="http://schemas.microsoft.com/office/drawing/2014/main" id="{B9F69C56-E427-A849-B073-1E25053B6CC4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196" name="Conector recto 337">
              <a:extLst>
                <a:ext uri="{FF2B5EF4-FFF2-40B4-BE49-F238E27FC236}">
                  <a16:creationId xmlns:a16="http://schemas.microsoft.com/office/drawing/2014/main" id="{F1E6F7FB-3392-1205-6DCB-2EDEBE13BCFB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7" name="Conector recto 337">
              <a:extLst>
                <a:ext uri="{FF2B5EF4-FFF2-40B4-BE49-F238E27FC236}">
                  <a16:creationId xmlns:a16="http://schemas.microsoft.com/office/drawing/2014/main" id="{FAE03627-C2E8-97CD-A5F8-A3B441DBDF42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8" name="Rectángulo 188">
              <a:extLst>
                <a:ext uri="{FF2B5EF4-FFF2-40B4-BE49-F238E27FC236}">
                  <a16:creationId xmlns:a16="http://schemas.microsoft.com/office/drawing/2014/main" id="{AA4FD115-464E-40AC-4D2E-3960991ACDEA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99" name="Conector recto 337">
              <a:extLst>
                <a:ext uri="{FF2B5EF4-FFF2-40B4-BE49-F238E27FC236}">
                  <a16:creationId xmlns:a16="http://schemas.microsoft.com/office/drawing/2014/main" id="{98273399-656A-50D0-C099-80E9B7048CE3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0" name="Conector recto 337">
              <a:extLst>
                <a:ext uri="{FF2B5EF4-FFF2-40B4-BE49-F238E27FC236}">
                  <a16:creationId xmlns:a16="http://schemas.microsoft.com/office/drawing/2014/main" id="{52C67B19-5A1F-8D8D-334B-24A3D854B653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1" name="Conector recto 337">
              <a:extLst>
                <a:ext uri="{FF2B5EF4-FFF2-40B4-BE49-F238E27FC236}">
                  <a16:creationId xmlns:a16="http://schemas.microsoft.com/office/drawing/2014/main" id="{3EA5E859-EF64-FE5E-2334-3209787A77E8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2" name="TextBox 580">
              <a:extLst>
                <a:ext uri="{FF2B5EF4-FFF2-40B4-BE49-F238E27FC236}">
                  <a16:creationId xmlns:a16="http://schemas.microsoft.com/office/drawing/2014/main" id="{F4D0AE95-9893-7420-B876-887FB8B0D0E1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203" name="Conector recto 337">
              <a:extLst>
                <a:ext uri="{FF2B5EF4-FFF2-40B4-BE49-F238E27FC236}">
                  <a16:creationId xmlns:a16="http://schemas.microsoft.com/office/drawing/2014/main" id="{D860BD60-4903-A5AE-BA1D-200DC9369C82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4" name="Rectángulo 188">
              <a:extLst>
                <a:ext uri="{FF2B5EF4-FFF2-40B4-BE49-F238E27FC236}">
                  <a16:creationId xmlns:a16="http://schemas.microsoft.com/office/drawing/2014/main" id="{59EAD678-2B6E-91D9-3923-15286E413975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205" name="TextBox 584">
              <a:extLst>
                <a:ext uri="{FF2B5EF4-FFF2-40B4-BE49-F238E27FC236}">
                  <a16:creationId xmlns:a16="http://schemas.microsoft.com/office/drawing/2014/main" id="{F74DD82D-8D48-7721-6E27-4319B9632234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206" name="TextBox 585">
              <a:extLst>
                <a:ext uri="{FF2B5EF4-FFF2-40B4-BE49-F238E27FC236}">
                  <a16:creationId xmlns:a16="http://schemas.microsoft.com/office/drawing/2014/main" id="{5349FBC1-8ACD-9D39-E851-8A79358761E3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207" name="TextBox 586">
              <a:extLst>
                <a:ext uri="{FF2B5EF4-FFF2-40B4-BE49-F238E27FC236}">
                  <a16:creationId xmlns:a16="http://schemas.microsoft.com/office/drawing/2014/main" id="{6DA68CD2-1E49-AFD1-1A45-F0DCC2EA40EE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208" name="TextBox 588">
              <a:extLst>
                <a:ext uri="{FF2B5EF4-FFF2-40B4-BE49-F238E27FC236}">
                  <a16:creationId xmlns:a16="http://schemas.microsoft.com/office/drawing/2014/main" id="{575C3F59-EAE6-63C7-9D03-6E7D83387DC7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209" name="Conector recto 337">
              <a:extLst>
                <a:ext uri="{FF2B5EF4-FFF2-40B4-BE49-F238E27FC236}">
                  <a16:creationId xmlns:a16="http://schemas.microsoft.com/office/drawing/2014/main" id="{21208814-48C9-2A65-C49C-359FE986490F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55" name="Conector recto 337">
            <a:extLst>
              <a:ext uri="{FF2B5EF4-FFF2-40B4-BE49-F238E27FC236}">
                <a16:creationId xmlns:a16="http://schemas.microsoft.com/office/drawing/2014/main" id="{0A31CFBF-DD12-0184-C219-F616081774A7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Conector recto 337">
            <a:extLst>
              <a:ext uri="{FF2B5EF4-FFF2-40B4-BE49-F238E27FC236}">
                <a16:creationId xmlns:a16="http://schemas.microsoft.com/office/drawing/2014/main" id="{554AAEB7-D645-BF13-0025-D49B04E7CA64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Conector recto 337">
            <a:extLst>
              <a:ext uri="{FF2B5EF4-FFF2-40B4-BE49-F238E27FC236}">
                <a16:creationId xmlns:a16="http://schemas.microsoft.com/office/drawing/2014/main" id="{12A86C1B-2BF4-924A-B7D2-2E4D5E64CC6B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Conector recto 337">
            <a:extLst>
              <a:ext uri="{FF2B5EF4-FFF2-40B4-BE49-F238E27FC236}">
                <a16:creationId xmlns:a16="http://schemas.microsoft.com/office/drawing/2014/main" id="{67702D84-E18C-5633-9020-5F0D05426FE0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Conector recto 337">
            <a:extLst>
              <a:ext uri="{FF2B5EF4-FFF2-40B4-BE49-F238E27FC236}">
                <a16:creationId xmlns:a16="http://schemas.microsoft.com/office/drawing/2014/main" id="{0E69C589-7EA2-FECF-62DF-E3169AE78EBD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Conector recto 337">
            <a:extLst>
              <a:ext uri="{FF2B5EF4-FFF2-40B4-BE49-F238E27FC236}">
                <a16:creationId xmlns:a16="http://schemas.microsoft.com/office/drawing/2014/main" id="{30759166-E186-FF74-4DBB-0497C646C715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ector recto 337">
            <a:extLst>
              <a:ext uri="{FF2B5EF4-FFF2-40B4-BE49-F238E27FC236}">
                <a16:creationId xmlns:a16="http://schemas.microsoft.com/office/drawing/2014/main" id="{F8017DFC-AA2B-BEDF-2EEC-676319E5FD38}"/>
              </a:ext>
            </a:extLst>
          </xdr:cNvPr>
          <xdr:cNvCxnSpPr>
            <a:cxnSpLocks/>
          </xdr:cNvCxnSpPr>
        </xdr:nvCxnSpPr>
        <xdr:spPr>
          <a:xfrm flipV="1">
            <a:off x="6788137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ector recto 337">
            <a:extLst>
              <a:ext uri="{FF2B5EF4-FFF2-40B4-BE49-F238E27FC236}">
                <a16:creationId xmlns:a16="http://schemas.microsoft.com/office/drawing/2014/main" id="{0AEB3BBE-F94C-3BE1-2064-A3855962C44E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Conector recto 337">
            <a:extLst>
              <a:ext uri="{FF2B5EF4-FFF2-40B4-BE49-F238E27FC236}">
                <a16:creationId xmlns:a16="http://schemas.microsoft.com/office/drawing/2014/main" id="{3B1DB70B-9B7C-A02D-E1EA-2443D64DFB46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4" name="Conector recto 337">
            <a:extLst>
              <a:ext uri="{FF2B5EF4-FFF2-40B4-BE49-F238E27FC236}">
                <a16:creationId xmlns:a16="http://schemas.microsoft.com/office/drawing/2014/main" id="{4A120EA9-52D5-DFF0-319B-21A2FAFC07D2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110A2FD1-1DF2-044C-B59C-FA588236DE3C}"/>
            </a:ext>
          </a:extLst>
        </xdr:cNvPr>
        <xdr:cNvCxnSpPr/>
      </xdr:nvCxnSpPr>
      <xdr:spPr>
        <a:xfrm flipH="1">
          <a:off x="176022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8D4EBF64-1C06-5B40-943B-6EB079FB6991}"/>
            </a:ext>
          </a:extLst>
        </xdr:cNvPr>
        <xdr:cNvCxnSpPr/>
      </xdr:nvCxnSpPr>
      <xdr:spPr>
        <a:xfrm flipV="1">
          <a:off x="16014700" y="72390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68B33FF0-D70D-7345-965B-51DC06406A0C}"/>
            </a:ext>
          </a:extLst>
        </xdr:cNvPr>
        <xdr:cNvCxnSpPr/>
      </xdr:nvCxnSpPr>
      <xdr:spPr>
        <a:xfrm flipV="1">
          <a:off x="160147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8A296861-8BA0-4A4F-B2B2-DB3E2701DFAC}"/>
            </a:ext>
          </a:extLst>
        </xdr:cNvPr>
        <xdr:cNvCxnSpPr/>
      </xdr:nvCxnSpPr>
      <xdr:spPr>
        <a:xfrm flipH="1" flipV="1">
          <a:off x="172339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008DA2A9-6FE2-C141-AC95-EAFA1D362F5F}"/>
            </a:ext>
          </a:extLst>
        </xdr:cNvPr>
        <xdr:cNvCxnSpPr/>
      </xdr:nvCxnSpPr>
      <xdr:spPr>
        <a:xfrm>
          <a:off x="16680121" y="11151957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192734</xdr:colOff>
      <xdr:row>46</xdr:row>
      <xdr:rowOff>93486</xdr:rowOff>
    </xdr:from>
    <xdr:to>
      <xdr:col>19</xdr:col>
      <xdr:colOff>192734</xdr:colOff>
      <xdr:row>47</xdr:row>
      <xdr:rowOff>193664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F3C75BE7-2DB3-774C-821B-6E51902C6F27}"/>
            </a:ext>
          </a:extLst>
        </xdr:cNvPr>
        <xdr:cNvCxnSpPr/>
      </xdr:nvCxnSpPr>
      <xdr:spPr>
        <a:xfrm flipV="1">
          <a:off x="16276440" y="9489710"/>
          <a:ext cx="0" cy="304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E53A0610-2458-0344-B46E-37BDD08BA650}"/>
            </a:ext>
          </a:extLst>
        </xdr:cNvPr>
        <xdr:cNvCxnSpPr/>
      </xdr:nvCxnSpPr>
      <xdr:spPr>
        <a:xfrm flipV="1">
          <a:off x="160655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377825</xdr:colOff>
      <xdr:row>53</xdr:row>
      <xdr:rowOff>69850</xdr:rowOff>
    </xdr:from>
    <xdr:to>
      <xdr:col>19</xdr:col>
      <xdr:colOff>379139</xdr:colOff>
      <xdr:row>54</xdr:row>
      <xdr:rowOff>61370</xdr:rowOff>
    </xdr:to>
    <xdr:cxnSp macro="">
      <xdr:nvCxnSpPr>
        <xdr:cNvPr id="217" name="Conector recto 337">
          <a:extLst>
            <a:ext uri="{FF2B5EF4-FFF2-40B4-BE49-F238E27FC236}">
              <a16:creationId xmlns:a16="http://schemas.microsoft.com/office/drawing/2014/main" id="{B14D1891-841E-C44E-ADD9-4730E4E3D228}"/>
            </a:ext>
          </a:extLst>
        </xdr:cNvPr>
        <xdr:cNvCxnSpPr>
          <a:cxnSpLocks/>
        </xdr:cNvCxnSpPr>
      </xdr:nvCxnSpPr>
      <xdr:spPr>
        <a:xfrm flipH="1" flipV="1">
          <a:off x="16468725" y="10839450"/>
          <a:ext cx="1314" cy="194720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218" name="Conector recto 337">
          <a:extLst>
            <a:ext uri="{FF2B5EF4-FFF2-40B4-BE49-F238E27FC236}">
              <a16:creationId xmlns:a16="http://schemas.microsoft.com/office/drawing/2014/main" id="{C53DB55B-06E6-3D4A-9EB3-1ECAF6B97D53}"/>
            </a:ext>
          </a:extLst>
        </xdr:cNvPr>
        <xdr:cNvCxnSpPr>
          <a:cxnSpLocks/>
        </xdr:cNvCxnSpPr>
      </xdr:nvCxnSpPr>
      <xdr:spPr>
        <a:xfrm flipH="1" flipV="1">
          <a:off x="164236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485775</xdr:colOff>
      <xdr:row>53</xdr:row>
      <xdr:rowOff>146050</xdr:rowOff>
    </xdr:from>
    <xdr:to>
      <xdr:col>21</xdr:col>
      <xdr:colOff>487530</xdr:colOff>
      <xdr:row>54</xdr:row>
      <xdr:rowOff>112798</xdr:rowOff>
    </xdr:to>
    <xdr:cxnSp macro="">
      <xdr:nvCxnSpPr>
        <xdr:cNvPr id="219" name="Conector recto 337">
          <a:extLst>
            <a:ext uri="{FF2B5EF4-FFF2-40B4-BE49-F238E27FC236}">
              <a16:creationId xmlns:a16="http://schemas.microsoft.com/office/drawing/2014/main" id="{0D017F76-BA14-F044-8418-83FBBC0CC8D1}"/>
            </a:ext>
          </a:extLst>
        </xdr:cNvPr>
        <xdr:cNvCxnSpPr>
          <a:cxnSpLocks/>
        </xdr:cNvCxnSpPr>
      </xdr:nvCxnSpPr>
      <xdr:spPr>
        <a:xfrm flipH="1" flipV="1">
          <a:off x="18227675" y="10915650"/>
          <a:ext cx="1755" cy="16994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AD17CA54-25BC-CC4C-A41B-3B3C37B3C9A5}"/>
            </a:ext>
          </a:extLst>
        </xdr:cNvPr>
        <xdr:cNvCxnSpPr/>
      </xdr:nvCxnSpPr>
      <xdr:spPr>
        <a:xfrm>
          <a:off x="171339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221" name="Conector recto 337">
          <a:extLst>
            <a:ext uri="{FF2B5EF4-FFF2-40B4-BE49-F238E27FC236}">
              <a16:creationId xmlns:a16="http://schemas.microsoft.com/office/drawing/2014/main" id="{CEBFE64F-B44E-0642-8880-A7FA4C257164}"/>
            </a:ext>
          </a:extLst>
        </xdr:cNvPr>
        <xdr:cNvCxnSpPr>
          <a:cxnSpLocks/>
          <a:endCxn id="167" idx="0"/>
        </xdr:cNvCxnSpPr>
      </xdr:nvCxnSpPr>
      <xdr:spPr>
        <a:xfrm>
          <a:off x="16476953" y="11057714"/>
          <a:ext cx="1583053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286753</xdr:colOff>
      <xdr:row>46</xdr:row>
      <xdr:rowOff>74743</xdr:rowOff>
    </xdr:from>
    <xdr:to>
      <xdr:col>20</xdr:col>
      <xdr:colOff>555049</xdr:colOff>
      <xdr:row>47</xdr:row>
      <xdr:rowOff>129529</xdr:rowOff>
    </xdr:to>
    <xdr:sp macro="" textlink="">
      <xdr:nvSpPr>
        <xdr:cNvPr id="222" name="TextBox 585">
          <a:extLst>
            <a:ext uri="{FF2B5EF4-FFF2-40B4-BE49-F238E27FC236}">
              <a16:creationId xmlns:a16="http://schemas.microsoft.com/office/drawing/2014/main" id="{4C09BDA8-AC93-9C43-BF5F-B4FA29A43BF8}"/>
            </a:ext>
          </a:extLst>
        </xdr:cNvPr>
        <xdr:cNvSpPr txBox="1"/>
      </xdr:nvSpPr>
      <xdr:spPr>
        <a:xfrm>
          <a:off x="16370459" y="9470967"/>
          <a:ext cx="1094240" cy="25905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9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19</xdr:col>
      <xdr:colOff>288637</xdr:colOff>
      <xdr:row>44</xdr:row>
      <xdr:rowOff>8885</xdr:rowOff>
    </xdr:from>
    <xdr:to>
      <xdr:col>19</xdr:col>
      <xdr:colOff>297518</xdr:colOff>
      <xdr:row>54</xdr:row>
      <xdr:rowOff>57730</xdr:rowOff>
    </xdr:to>
    <xdr:cxnSp macro="">
      <xdr:nvCxnSpPr>
        <xdr:cNvPr id="225" name="Conector recto 337">
          <a:extLst>
            <a:ext uri="{FF2B5EF4-FFF2-40B4-BE49-F238E27FC236}">
              <a16:creationId xmlns:a16="http://schemas.microsoft.com/office/drawing/2014/main" id="{AB1C76C9-2270-4B47-8627-8AE79C4067E5}"/>
            </a:ext>
          </a:extLst>
        </xdr:cNvPr>
        <xdr:cNvCxnSpPr>
          <a:cxnSpLocks/>
        </xdr:cNvCxnSpPr>
      </xdr:nvCxnSpPr>
      <xdr:spPr>
        <a:xfrm flipV="1">
          <a:off x="16372343" y="8996577"/>
          <a:ext cx="8881" cy="209150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348622</xdr:colOff>
      <xdr:row>49</xdr:row>
      <xdr:rowOff>66608</xdr:rowOff>
    </xdr:from>
    <xdr:to>
      <xdr:col>19</xdr:col>
      <xdr:colOff>368567</xdr:colOff>
      <xdr:row>52</xdr:row>
      <xdr:rowOff>123666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54757F59-924A-DB4A-9175-04D3964C0DB3}"/>
            </a:ext>
          </a:extLst>
        </xdr:cNvPr>
        <xdr:cNvCxnSpPr/>
      </xdr:nvCxnSpPr>
      <xdr:spPr>
        <a:xfrm flipV="1">
          <a:off x="16432328" y="10075629"/>
          <a:ext cx="19945" cy="669855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346364</xdr:colOff>
      <xdr:row>50</xdr:row>
      <xdr:rowOff>150091</xdr:rowOff>
    </xdr:from>
    <xdr:to>
      <xdr:col>20</xdr:col>
      <xdr:colOff>608417</xdr:colOff>
      <xdr:row>52</xdr:row>
      <xdr:rowOff>1155</xdr:rowOff>
    </xdr:to>
    <xdr:sp macro="" textlink="">
      <xdr:nvSpPr>
        <xdr:cNvPr id="230" name="TextBox 585">
          <a:extLst>
            <a:ext uri="{FF2B5EF4-FFF2-40B4-BE49-F238E27FC236}">
              <a16:creationId xmlns:a16="http://schemas.microsoft.com/office/drawing/2014/main" id="{C0E1428A-0128-D94D-94C4-23E15F3BDFB2}"/>
            </a:ext>
          </a:extLst>
        </xdr:cNvPr>
        <xdr:cNvSpPr txBox="1"/>
      </xdr:nvSpPr>
      <xdr:spPr>
        <a:xfrm>
          <a:off x="16510000" y="10541000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2309</xdr:colOff>
      <xdr:row>36</xdr:row>
      <xdr:rowOff>129309</xdr:rowOff>
    </xdr:from>
    <xdr:to>
      <xdr:col>20</xdr:col>
      <xdr:colOff>264362</xdr:colOff>
      <xdr:row>37</xdr:row>
      <xdr:rowOff>188191</xdr:rowOff>
    </xdr:to>
    <xdr:sp macro="" textlink="">
      <xdr:nvSpPr>
        <xdr:cNvPr id="231" name="TextBox 585">
          <a:extLst>
            <a:ext uri="{FF2B5EF4-FFF2-40B4-BE49-F238E27FC236}">
              <a16:creationId xmlns:a16="http://schemas.microsoft.com/office/drawing/2014/main" id="{27FE69D6-CCC8-D849-A55B-DA8DFA33B981}"/>
            </a:ext>
          </a:extLst>
        </xdr:cNvPr>
        <xdr:cNvSpPr txBox="1"/>
      </xdr:nvSpPr>
      <xdr:spPr>
        <a:xfrm>
          <a:off x="16165945" y="7610764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762000</xdr:colOff>
      <xdr:row>40</xdr:row>
      <xdr:rowOff>34636</xdr:rowOff>
    </xdr:from>
    <xdr:to>
      <xdr:col>19</xdr:col>
      <xdr:colOff>133928</xdr:colOff>
      <xdr:row>41</xdr:row>
      <xdr:rowOff>144318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ACF2616D-8B97-1646-80A5-2A3DD5A6C84E}"/>
            </a:ext>
          </a:extLst>
        </xdr:cNvPr>
        <xdr:cNvCxnSpPr/>
      </xdr:nvCxnSpPr>
      <xdr:spPr>
        <a:xfrm flipH="1" flipV="1">
          <a:off x="16094364" y="8347363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B5565D1-DD7A-5F42-A075-13F2CFC93D4B}"/>
            </a:ext>
          </a:extLst>
        </xdr:cNvPr>
        <xdr:cNvCxnSpPr/>
      </xdr:nvCxnSpPr>
      <xdr:spPr>
        <a:xfrm flipV="1">
          <a:off x="17056100" y="77978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7C8F68B-1C9C-974A-92CE-19CC3B14E39E}"/>
            </a:ext>
          </a:extLst>
        </xdr:cNvPr>
        <xdr:cNvCxnSpPr/>
      </xdr:nvCxnSpPr>
      <xdr:spPr>
        <a:xfrm flipV="1">
          <a:off x="18592800" y="89916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113690</xdr:colOff>
      <xdr:row>30</xdr:row>
      <xdr:rowOff>201732</xdr:rowOff>
    </xdr:from>
    <xdr:to>
      <xdr:col>22</xdr:col>
      <xdr:colOff>737345</xdr:colOff>
      <xdr:row>56</xdr:row>
      <xdr:rowOff>187669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FDC91288-CC2B-6C47-B386-D739BA96604A}"/>
            </a:ext>
          </a:extLst>
        </xdr:cNvPr>
        <xdr:cNvGrpSpPr/>
      </xdr:nvGrpSpPr>
      <xdr:grpSpPr>
        <a:xfrm>
          <a:off x="15328290" y="6297732"/>
          <a:ext cx="3925655" cy="5269137"/>
          <a:chOff x="5846637" y="501144"/>
          <a:chExt cx="3925368" cy="5267669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9B3032AB-C436-C182-C8A9-188A87FF90E4}"/>
              </a:ext>
            </a:extLst>
          </xdr:cNvPr>
          <xdr:cNvGrpSpPr/>
        </xdr:nvGrpSpPr>
        <xdr:grpSpPr>
          <a:xfrm>
            <a:off x="5846637" y="501144"/>
            <a:ext cx="3925368" cy="5267669"/>
            <a:chOff x="5055404" y="617848"/>
            <a:chExt cx="3925368" cy="5267669"/>
          </a:xfrm>
        </xdr:grpSpPr>
        <xdr:sp macro="" textlink="">
          <xdr:nvSpPr>
            <xdr:cNvPr id="85" name="Rectángulo 188">
              <a:extLst>
                <a:ext uri="{FF2B5EF4-FFF2-40B4-BE49-F238E27FC236}">
                  <a16:creationId xmlns:a16="http://schemas.microsoft.com/office/drawing/2014/main" id="{65BB1E96-162C-EE72-5121-C35FF0530340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86" name="Picture 85">
              <a:extLst>
                <a:ext uri="{FF2B5EF4-FFF2-40B4-BE49-F238E27FC236}">
                  <a16:creationId xmlns:a16="http://schemas.microsoft.com/office/drawing/2014/main" id="{D9B969AF-AA8D-69C1-6C46-86D74B0D338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87" name="Rectángulo 188">
              <a:extLst>
                <a:ext uri="{FF2B5EF4-FFF2-40B4-BE49-F238E27FC236}">
                  <a16:creationId xmlns:a16="http://schemas.microsoft.com/office/drawing/2014/main" id="{5C21779B-79A6-7214-7CDF-59AB834D2461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8" name="Rectángulo 188">
              <a:extLst>
                <a:ext uri="{FF2B5EF4-FFF2-40B4-BE49-F238E27FC236}">
                  <a16:creationId xmlns:a16="http://schemas.microsoft.com/office/drawing/2014/main" id="{27D3EDA3-21A5-7FEB-A489-49B120F1D96A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9" name="Rectángulo 188">
              <a:extLst>
                <a:ext uri="{FF2B5EF4-FFF2-40B4-BE49-F238E27FC236}">
                  <a16:creationId xmlns:a16="http://schemas.microsoft.com/office/drawing/2014/main" id="{2B99EBAC-CE2D-1A64-EBD3-B9C04212CB1C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90" name="Rectángulo 188">
              <a:extLst>
                <a:ext uri="{FF2B5EF4-FFF2-40B4-BE49-F238E27FC236}">
                  <a16:creationId xmlns:a16="http://schemas.microsoft.com/office/drawing/2014/main" id="{681CF2B6-E8B8-DB70-575D-675A0B58CD43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91" name="Conector recto 337">
              <a:extLst>
                <a:ext uri="{FF2B5EF4-FFF2-40B4-BE49-F238E27FC236}">
                  <a16:creationId xmlns:a16="http://schemas.microsoft.com/office/drawing/2014/main" id="{8AB12535-867D-9DA1-E88F-EEB5764394B2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Conector recto 337">
              <a:extLst>
                <a:ext uri="{FF2B5EF4-FFF2-40B4-BE49-F238E27FC236}">
                  <a16:creationId xmlns:a16="http://schemas.microsoft.com/office/drawing/2014/main" id="{B8DCB382-9B00-50CA-E161-B7ECBDD293D9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Conector recto 337">
              <a:extLst>
                <a:ext uri="{FF2B5EF4-FFF2-40B4-BE49-F238E27FC236}">
                  <a16:creationId xmlns:a16="http://schemas.microsoft.com/office/drawing/2014/main" id="{7F74632D-74E0-9A7F-4D2B-CD0E92347442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4" name="Conector recto 337">
              <a:extLst>
                <a:ext uri="{FF2B5EF4-FFF2-40B4-BE49-F238E27FC236}">
                  <a16:creationId xmlns:a16="http://schemas.microsoft.com/office/drawing/2014/main" id="{DB3EE7F2-40A4-8C03-5096-D2EBDE557F79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95" name="Picture 94">
              <a:extLst>
                <a:ext uri="{FF2B5EF4-FFF2-40B4-BE49-F238E27FC236}">
                  <a16:creationId xmlns:a16="http://schemas.microsoft.com/office/drawing/2014/main" id="{D51AAF24-DA9B-E1E1-DCFE-3DF2B88C81E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96" name="Conector recto 337">
              <a:extLst>
                <a:ext uri="{FF2B5EF4-FFF2-40B4-BE49-F238E27FC236}">
                  <a16:creationId xmlns:a16="http://schemas.microsoft.com/office/drawing/2014/main" id="{EA0708EB-2E49-CA61-95C7-4ED9DF89E866}"/>
                </a:ext>
              </a:extLst>
            </xdr:cNvPr>
            <xdr:cNvCxnSpPr>
              <a:cxnSpLocks/>
              <a:stCxn id="95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7" name="TextBox 36">
              <a:extLst>
                <a:ext uri="{FF2B5EF4-FFF2-40B4-BE49-F238E27FC236}">
                  <a16:creationId xmlns:a16="http://schemas.microsoft.com/office/drawing/2014/main" id="{139F2965-4A55-361F-0E9C-FB0B0F410CF2}"/>
                </a:ext>
              </a:extLst>
            </xdr:cNvPr>
            <xdr:cNvSpPr txBox="1"/>
          </xdr:nvSpPr>
          <xdr:spPr>
            <a:xfrm>
              <a:off x="5055404" y="1366392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98" name="TextBox 39">
              <a:extLst>
                <a:ext uri="{FF2B5EF4-FFF2-40B4-BE49-F238E27FC236}">
                  <a16:creationId xmlns:a16="http://schemas.microsoft.com/office/drawing/2014/main" id="{84C46006-A7F9-2E74-E980-572D8F74FF11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99" name="TextBox 40">
              <a:extLst>
                <a:ext uri="{FF2B5EF4-FFF2-40B4-BE49-F238E27FC236}">
                  <a16:creationId xmlns:a16="http://schemas.microsoft.com/office/drawing/2014/main" id="{5F41134F-BCF6-D53D-B78A-8589E57031C2}"/>
                </a:ext>
              </a:extLst>
            </xdr:cNvPr>
            <xdr:cNvSpPr txBox="1"/>
          </xdr:nvSpPr>
          <xdr:spPr>
            <a:xfrm>
              <a:off x="5149804" y="23356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100" name="Conector recto 337">
              <a:extLst>
                <a:ext uri="{FF2B5EF4-FFF2-40B4-BE49-F238E27FC236}">
                  <a16:creationId xmlns:a16="http://schemas.microsoft.com/office/drawing/2014/main" id="{BDDCBE37-F4F3-398E-8628-6451BFF7A0C5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Conector recto 337">
              <a:extLst>
                <a:ext uri="{FF2B5EF4-FFF2-40B4-BE49-F238E27FC236}">
                  <a16:creationId xmlns:a16="http://schemas.microsoft.com/office/drawing/2014/main" id="{E6645E50-9648-AB46-554F-7B7AD2356121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" name="TextBox 46">
              <a:extLst>
                <a:ext uri="{FF2B5EF4-FFF2-40B4-BE49-F238E27FC236}">
                  <a16:creationId xmlns:a16="http://schemas.microsoft.com/office/drawing/2014/main" id="{3BDBDB1A-35B7-A402-A7DE-A2B8FFBB11F5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103" name="TextBox 47">
              <a:extLst>
                <a:ext uri="{FF2B5EF4-FFF2-40B4-BE49-F238E27FC236}">
                  <a16:creationId xmlns:a16="http://schemas.microsoft.com/office/drawing/2014/main" id="{D0F943EF-8413-0105-4FFE-67104A4B13D5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104" name="Conector recto 337">
              <a:extLst>
                <a:ext uri="{FF2B5EF4-FFF2-40B4-BE49-F238E27FC236}">
                  <a16:creationId xmlns:a16="http://schemas.microsoft.com/office/drawing/2014/main" id="{F2A2DD39-688A-8A91-6792-1CDE111DC881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5" name="Rectángulo 188">
              <a:extLst>
                <a:ext uri="{FF2B5EF4-FFF2-40B4-BE49-F238E27FC236}">
                  <a16:creationId xmlns:a16="http://schemas.microsoft.com/office/drawing/2014/main" id="{DF4C3726-1CDE-4B88-48AF-12909DC646AB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06" name="Conector recto 337">
              <a:extLst>
                <a:ext uri="{FF2B5EF4-FFF2-40B4-BE49-F238E27FC236}">
                  <a16:creationId xmlns:a16="http://schemas.microsoft.com/office/drawing/2014/main" id="{1287E7A3-A76D-0DA5-846F-81EFEFEFA063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Conector recto 337">
              <a:extLst>
                <a:ext uri="{FF2B5EF4-FFF2-40B4-BE49-F238E27FC236}">
                  <a16:creationId xmlns:a16="http://schemas.microsoft.com/office/drawing/2014/main" id="{CE65B824-0816-8EE0-E056-066081C64497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Conector recto 337">
              <a:extLst>
                <a:ext uri="{FF2B5EF4-FFF2-40B4-BE49-F238E27FC236}">
                  <a16:creationId xmlns:a16="http://schemas.microsoft.com/office/drawing/2014/main" id="{5E7DDB89-F017-A92E-A7FA-F7F0A5BA4BE0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09" name="Picture 108">
              <a:extLst>
                <a:ext uri="{FF2B5EF4-FFF2-40B4-BE49-F238E27FC236}">
                  <a16:creationId xmlns:a16="http://schemas.microsoft.com/office/drawing/2014/main" id="{6A2F7C4F-5618-2406-08C5-96DD6B71DB0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10" name="TextBox 58">
              <a:extLst>
                <a:ext uri="{FF2B5EF4-FFF2-40B4-BE49-F238E27FC236}">
                  <a16:creationId xmlns:a16="http://schemas.microsoft.com/office/drawing/2014/main" id="{3EA5FF12-4CA5-22CF-3B98-278B0973229E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111" name="TextBox 59">
              <a:extLst>
                <a:ext uri="{FF2B5EF4-FFF2-40B4-BE49-F238E27FC236}">
                  <a16:creationId xmlns:a16="http://schemas.microsoft.com/office/drawing/2014/main" id="{4B3F8F7A-A9C2-32FE-49ED-6AB77E86B2C6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112" name="Conector recto 337">
              <a:extLst>
                <a:ext uri="{FF2B5EF4-FFF2-40B4-BE49-F238E27FC236}">
                  <a16:creationId xmlns:a16="http://schemas.microsoft.com/office/drawing/2014/main" id="{7C473934-A5D7-5A98-C6BC-7A33C4115636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Conector recto 337">
              <a:extLst>
                <a:ext uri="{FF2B5EF4-FFF2-40B4-BE49-F238E27FC236}">
                  <a16:creationId xmlns:a16="http://schemas.microsoft.com/office/drawing/2014/main" id="{B67E13AB-4299-5F33-D180-EA64BB6BDE57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4" name="TextBox 450">
              <a:extLst>
                <a:ext uri="{FF2B5EF4-FFF2-40B4-BE49-F238E27FC236}">
                  <a16:creationId xmlns:a16="http://schemas.microsoft.com/office/drawing/2014/main" id="{19F5CFFD-66A8-F078-D023-572B5B6B9845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115" name="TextBox 505">
              <a:extLst>
                <a:ext uri="{FF2B5EF4-FFF2-40B4-BE49-F238E27FC236}">
                  <a16:creationId xmlns:a16="http://schemas.microsoft.com/office/drawing/2014/main" id="{6C43F3EA-F184-ACF2-4DE4-9B6DA7D2A2FF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116" name="Conector recto 337">
              <a:extLst>
                <a:ext uri="{FF2B5EF4-FFF2-40B4-BE49-F238E27FC236}">
                  <a16:creationId xmlns:a16="http://schemas.microsoft.com/office/drawing/2014/main" id="{B23A2E24-B597-16D0-9BF8-1D2442AAE78F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Conector recto 337">
              <a:extLst>
                <a:ext uri="{FF2B5EF4-FFF2-40B4-BE49-F238E27FC236}">
                  <a16:creationId xmlns:a16="http://schemas.microsoft.com/office/drawing/2014/main" id="{C1BA69CD-5F42-61EC-5B60-B58C56748717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Rectángulo 188">
              <a:extLst>
                <a:ext uri="{FF2B5EF4-FFF2-40B4-BE49-F238E27FC236}">
                  <a16:creationId xmlns:a16="http://schemas.microsoft.com/office/drawing/2014/main" id="{88C44748-49CA-C437-00BF-5E262066FB90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19" name="Conector recto 337">
              <a:extLst>
                <a:ext uri="{FF2B5EF4-FFF2-40B4-BE49-F238E27FC236}">
                  <a16:creationId xmlns:a16="http://schemas.microsoft.com/office/drawing/2014/main" id="{12014A0E-822D-C34F-36AD-5A0989FC5D82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Conector recto 337">
              <a:extLst>
                <a:ext uri="{FF2B5EF4-FFF2-40B4-BE49-F238E27FC236}">
                  <a16:creationId xmlns:a16="http://schemas.microsoft.com/office/drawing/2014/main" id="{652BD609-7BCC-ACB1-EFCC-847787638F77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Conector recto 337">
              <a:extLst>
                <a:ext uri="{FF2B5EF4-FFF2-40B4-BE49-F238E27FC236}">
                  <a16:creationId xmlns:a16="http://schemas.microsoft.com/office/drawing/2014/main" id="{FB36B603-4A24-C266-CCC3-542FC031D2BE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" name="TextBox 580">
              <a:extLst>
                <a:ext uri="{FF2B5EF4-FFF2-40B4-BE49-F238E27FC236}">
                  <a16:creationId xmlns:a16="http://schemas.microsoft.com/office/drawing/2014/main" id="{1A36B9A5-70BE-C02B-74DB-2BBE49E21503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123" name="Conector recto 337">
              <a:extLst>
                <a:ext uri="{FF2B5EF4-FFF2-40B4-BE49-F238E27FC236}">
                  <a16:creationId xmlns:a16="http://schemas.microsoft.com/office/drawing/2014/main" id="{F2B8B94C-D051-A0E7-3AB6-B45E47EB19BD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4" name="Rectángulo 188">
              <a:extLst>
                <a:ext uri="{FF2B5EF4-FFF2-40B4-BE49-F238E27FC236}">
                  <a16:creationId xmlns:a16="http://schemas.microsoft.com/office/drawing/2014/main" id="{21CFD70B-ECF3-F79F-F81F-78A91F306C78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25" name="TextBox 584">
              <a:extLst>
                <a:ext uri="{FF2B5EF4-FFF2-40B4-BE49-F238E27FC236}">
                  <a16:creationId xmlns:a16="http://schemas.microsoft.com/office/drawing/2014/main" id="{D5810AF8-1D04-2F9A-2605-22C1A52D1906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126" name="TextBox 585">
              <a:extLst>
                <a:ext uri="{FF2B5EF4-FFF2-40B4-BE49-F238E27FC236}">
                  <a16:creationId xmlns:a16="http://schemas.microsoft.com/office/drawing/2014/main" id="{65264ABD-FD78-6B53-C696-4A4876933C29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127" name="TextBox 586">
              <a:extLst>
                <a:ext uri="{FF2B5EF4-FFF2-40B4-BE49-F238E27FC236}">
                  <a16:creationId xmlns:a16="http://schemas.microsoft.com/office/drawing/2014/main" id="{9FB5D210-0C07-CACC-8BAE-5CB5D86B2618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128" name="TextBox 588">
              <a:extLst>
                <a:ext uri="{FF2B5EF4-FFF2-40B4-BE49-F238E27FC236}">
                  <a16:creationId xmlns:a16="http://schemas.microsoft.com/office/drawing/2014/main" id="{2B037B1D-5A89-A771-8359-42F4AEE389F8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129" name="Conector recto 337">
              <a:extLst>
                <a:ext uri="{FF2B5EF4-FFF2-40B4-BE49-F238E27FC236}">
                  <a16:creationId xmlns:a16="http://schemas.microsoft.com/office/drawing/2014/main" id="{0743EA87-D7E1-6B5E-60FC-0570CEE1394E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5" name="Conector recto 337">
            <a:extLst>
              <a:ext uri="{FF2B5EF4-FFF2-40B4-BE49-F238E27FC236}">
                <a16:creationId xmlns:a16="http://schemas.microsoft.com/office/drawing/2014/main" id="{FB5D10B8-3802-29C1-01F1-28464F5A2498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ector recto 337">
            <a:extLst>
              <a:ext uri="{FF2B5EF4-FFF2-40B4-BE49-F238E27FC236}">
                <a16:creationId xmlns:a16="http://schemas.microsoft.com/office/drawing/2014/main" id="{08755DE6-8741-8BCF-417A-8E21BE751864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ector recto 337">
            <a:extLst>
              <a:ext uri="{FF2B5EF4-FFF2-40B4-BE49-F238E27FC236}">
                <a16:creationId xmlns:a16="http://schemas.microsoft.com/office/drawing/2014/main" id="{40189481-ADAE-4C3E-808C-139BB483CADD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ector recto 337">
            <a:extLst>
              <a:ext uri="{FF2B5EF4-FFF2-40B4-BE49-F238E27FC236}">
                <a16:creationId xmlns:a16="http://schemas.microsoft.com/office/drawing/2014/main" id="{70F45BEE-788C-C85A-3744-51DC0628742F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337">
            <a:extLst>
              <a:ext uri="{FF2B5EF4-FFF2-40B4-BE49-F238E27FC236}">
                <a16:creationId xmlns:a16="http://schemas.microsoft.com/office/drawing/2014/main" id="{50D2E400-A478-757C-94D0-14D744722CB8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ector recto 337">
            <a:extLst>
              <a:ext uri="{FF2B5EF4-FFF2-40B4-BE49-F238E27FC236}">
                <a16:creationId xmlns:a16="http://schemas.microsoft.com/office/drawing/2014/main" id="{38FBCE18-E009-F878-F2D7-98E4F2F9859A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Conector recto 337">
            <a:extLst>
              <a:ext uri="{FF2B5EF4-FFF2-40B4-BE49-F238E27FC236}">
                <a16:creationId xmlns:a16="http://schemas.microsoft.com/office/drawing/2014/main" id="{3CCAB712-C2A4-AA55-BF9A-1211F91F7392}"/>
              </a:ext>
            </a:extLst>
          </xdr:cNvPr>
          <xdr:cNvCxnSpPr>
            <a:cxnSpLocks/>
          </xdr:cNvCxnSpPr>
        </xdr:nvCxnSpPr>
        <xdr:spPr>
          <a:xfrm flipV="1">
            <a:off x="6788137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ector recto 337">
            <a:extLst>
              <a:ext uri="{FF2B5EF4-FFF2-40B4-BE49-F238E27FC236}">
                <a16:creationId xmlns:a16="http://schemas.microsoft.com/office/drawing/2014/main" id="{3EE0F9B6-3012-B532-52C8-034B90E0D389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Conector recto 337">
            <a:extLst>
              <a:ext uri="{FF2B5EF4-FFF2-40B4-BE49-F238E27FC236}">
                <a16:creationId xmlns:a16="http://schemas.microsoft.com/office/drawing/2014/main" id="{604F9CF1-E14A-ED76-E373-12EA7C021170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Conector recto 337">
            <a:extLst>
              <a:ext uri="{FF2B5EF4-FFF2-40B4-BE49-F238E27FC236}">
                <a16:creationId xmlns:a16="http://schemas.microsoft.com/office/drawing/2014/main" id="{9C39A95B-65DE-B853-5890-99D6C30ACFD9}"/>
              </a:ext>
            </a:extLst>
          </xdr:cNvPr>
          <xdr:cNvCxnSpPr>
            <a:cxnSpLocks/>
          </xdr:cNvCxnSpPr>
        </xdr:nvCxnSpPr>
        <xdr:spPr>
          <a:xfrm>
            <a:off x="6961421" y="5124312"/>
            <a:ext cx="1692399" cy="53838"/>
          </a:xfrm>
          <a:prstGeom prst="line">
            <a:avLst/>
          </a:prstGeom>
          <a:ln w="15875" cmpd="sng">
            <a:solidFill>
              <a:srgbClr val="00B050"/>
            </a:solidFill>
            <a:prstDash val="solid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794A6E36-BDE3-914F-8A06-8B1068824042}"/>
            </a:ext>
          </a:extLst>
        </xdr:cNvPr>
        <xdr:cNvCxnSpPr/>
      </xdr:nvCxnSpPr>
      <xdr:spPr>
        <a:xfrm flipH="1">
          <a:off x="17602200" y="69088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2E38DF3C-795F-6944-8C9E-9BD24E5223E6}"/>
            </a:ext>
          </a:extLst>
        </xdr:cNvPr>
        <xdr:cNvCxnSpPr/>
      </xdr:nvCxnSpPr>
      <xdr:spPr>
        <a:xfrm flipV="1">
          <a:off x="16014700" y="72390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1DDFF9D6-184C-7547-8603-4F0BCDB3F7C0}"/>
            </a:ext>
          </a:extLst>
        </xdr:cNvPr>
        <xdr:cNvCxnSpPr/>
      </xdr:nvCxnSpPr>
      <xdr:spPr>
        <a:xfrm flipV="1">
          <a:off x="16014700" y="69596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D652918E-C7E2-BE4D-90B7-895D57E786EE}"/>
            </a:ext>
          </a:extLst>
        </xdr:cNvPr>
        <xdr:cNvCxnSpPr/>
      </xdr:nvCxnSpPr>
      <xdr:spPr>
        <a:xfrm flipH="1" flipV="1">
          <a:off x="17233900" y="98679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640021</xdr:colOff>
      <xdr:row>54</xdr:row>
      <xdr:rowOff>179157</xdr:rowOff>
    </xdr:from>
    <xdr:to>
      <xdr:col>20</xdr:col>
      <xdr:colOff>347921</xdr:colOff>
      <xdr:row>54</xdr:row>
      <xdr:rowOff>191857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17D53ACE-958A-1E4C-A551-BD10B7AA985F}"/>
            </a:ext>
          </a:extLst>
        </xdr:cNvPr>
        <xdr:cNvCxnSpPr/>
      </xdr:nvCxnSpPr>
      <xdr:spPr>
        <a:xfrm>
          <a:off x="16673198" y="11072731"/>
          <a:ext cx="533171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312173</xdr:colOff>
      <xdr:row>47</xdr:row>
      <xdr:rowOff>101807</xdr:rowOff>
    </xdr:from>
    <xdr:to>
      <xdr:col>19</xdr:col>
      <xdr:colOff>312173</xdr:colOff>
      <xdr:row>48</xdr:row>
      <xdr:rowOff>200731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60EF45FD-5D69-1542-B0DD-545DF9CA9AAA}"/>
            </a:ext>
          </a:extLst>
        </xdr:cNvPr>
        <xdr:cNvCxnSpPr/>
      </xdr:nvCxnSpPr>
      <xdr:spPr>
        <a:xfrm flipV="1">
          <a:off x="16367864" y="9807498"/>
          <a:ext cx="0" cy="305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2A133D2F-E0EC-2D4C-A008-974B282C898A}"/>
            </a:ext>
          </a:extLst>
        </xdr:cNvPr>
        <xdr:cNvCxnSpPr/>
      </xdr:nvCxnSpPr>
      <xdr:spPr>
        <a:xfrm flipV="1">
          <a:off x="16065500" y="99060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379139</xdr:colOff>
      <xdr:row>53</xdr:row>
      <xdr:rowOff>71501</xdr:rowOff>
    </xdr:from>
    <xdr:to>
      <xdr:col>19</xdr:col>
      <xdr:colOff>381341</xdr:colOff>
      <xdr:row>54</xdr:row>
      <xdr:rowOff>66340</xdr:rowOff>
    </xdr:to>
    <xdr:cxnSp macro="">
      <xdr:nvCxnSpPr>
        <xdr:cNvPr id="137" name="Conector recto 337">
          <a:extLst>
            <a:ext uri="{FF2B5EF4-FFF2-40B4-BE49-F238E27FC236}">
              <a16:creationId xmlns:a16="http://schemas.microsoft.com/office/drawing/2014/main" id="{115579CB-34E0-1846-B5AA-19EEA99467AC}"/>
            </a:ext>
          </a:extLst>
        </xdr:cNvPr>
        <xdr:cNvCxnSpPr>
          <a:cxnSpLocks/>
        </xdr:cNvCxnSpPr>
      </xdr:nvCxnSpPr>
      <xdr:spPr>
        <a:xfrm flipV="1">
          <a:off x="16392034" y="10898847"/>
          <a:ext cx="2202" cy="19912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383514</xdr:colOff>
      <xdr:row>53</xdr:row>
      <xdr:rowOff>75446</xdr:rowOff>
    </xdr:from>
    <xdr:to>
      <xdr:col>21</xdr:col>
      <xdr:colOff>490396</xdr:colOff>
      <xdr:row>53</xdr:row>
      <xdr:rowOff>150891</xdr:rowOff>
    </xdr:to>
    <xdr:cxnSp macro="">
      <xdr:nvCxnSpPr>
        <xdr:cNvPr id="139" name="Conector recto 337">
          <a:extLst>
            <a:ext uri="{FF2B5EF4-FFF2-40B4-BE49-F238E27FC236}">
              <a16:creationId xmlns:a16="http://schemas.microsoft.com/office/drawing/2014/main" id="{7AC59C09-D817-974E-9EEA-DB41915A2426}"/>
            </a:ext>
          </a:extLst>
        </xdr:cNvPr>
        <xdr:cNvCxnSpPr>
          <a:cxnSpLocks/>
        </xdr:cNvCxnSpPr>
      </xdr:nvCxnSpPr>
      <xdr:spPr>
        <a:xfrm flipH="1" flipV="1">
          <a:off x="16423614" y="10845046"/>
          <a:ext cx="1757882" cy="75445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485618</xdr:colOff>
      <xdr:row>53</xdr:row>
      <xdr:rowOff>152400</xdr:rowOff>
    </xdr:from>
    <xdr:to>
      <xdr:col>21</xdr:col>
      <xdr:colOff>490295</xdr:colOff>
      <xdr:row>54</xdr:row>
      <xdr:rowOff>115764</xdr:rowOff>
    </xdr:to>
    <xdr:cxnSp macro="">
      <xdr:nvCxnSpPr>
        <xdr:cNvPr id="140" name="Conector recto 337">
          <a:extLst>
            <a:ext uri="{FF2B5EF4-FFF2-40B4-BE49-F238E27FC236}">
              <a16:creationId xmlns:a16="http://schemas.microsoft.com/office/drawing/2014/main" id="{1AB23C46-607D-3F43-9427-4A77A013189B}"/>
            </a:ext>
          </a:extLst>
        </xdr:cNvPr>
        <xdr:cNvCxnSpPr>
          <a:cxnSpLocks/>
        </xdr:cNvCxnSpPr>
      </xdr:nvCxnSpPr>
      <xdr:spPr>
        <a:xfrm flipH="1" flipV="1">
          <a:off x="18146449" y="10979746"/>
          <a:ext cx="4677" cy="167653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E593270D-F057-CA45-8DF8-11E22A955FCD}"/>
            </a:ext>
          </a:extLst>
        </xdr:cNvPr>
        <xdr:cNvCxnSpPr/>
      </xdr:nvCxnSpPr>
      <xdr:spPr>
        <a:xfrm>
          <a:off x="17133936" y="10798771"/>
          <a:ext cx="670333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436853</xdr:colOff>
      <xdr:row>54</xdr:row>
      <xdr:rowOff>84914</xdr:rowOff>
    </xdr:from>
    <xdr:to>
      <xdr:col>21</xdr:col>
      <xdr:colOff>368906</xdr:colOff>
      <xdr:row>54</xdr:row>
      <xdr:rowOff>153647</xdr:rowOff>
    </xdr:to>
    <xdr:cxnSp macro="">
      <xdr:nvCxnSpPr>
        <xdr:cNvPr id="143" name="Conector recto 337">
          <a:extLst>
            <a:ext uri="{FF2B5EF4-FFF2-40B4-BE49-F238E27FC236}">
              <a16:creationId xmlns:a16="http://schemas.microsoft.com/office/drawing/2014/main" id="{F06A4784-0B52-D34B-9C2B-80C4C4571E8A}"/>
            </a:ext>
          </a:extLst>
        </xdr:cNvPr>
        <xdr:cNvCxnSpPr>
          <a:cxnSpLocks/>
          <a:endCxn id="87" idx="0"/>
        </xdr:cNvCxnSpPr>
      </xdr:nvCxnSpPr>
      <xdr:spPr>
        <a:xfrm>
          <a:off x="16505775" y="11172698"/>
          <a:ext cx="1589897" cy="68733"/>
        </a:xfrm>
        <a:prstGeom prst="line">
          <a:avLst/>
        </a:prstGeom>
        <a:ln w="9525" cmpd="sng">
          <a:solidFill>
            <a:srgbClr val="FF0000"/>
          </a:solidFill>
          <a:prstDash val="dash"/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243354</xdr:colOff>
      <xdr:row>48</xdr:row>
      <xdr:rowOff>197725</xdr:rowOff>
    </xdr:from>
    <xdr:to>
      <xdr:col>20</xdr:col>
      <xdr:colOff>511915</xdr:colOff>
      <xdr:row>50</xdr:row>
      <xdr:rowOff>49500</xdr:rowOff>
    </xdr:to>
    <xdr:sp macro="" textlink="">
      <xdr:nvSpPr>
        <xdr:cNvPr id="146" name="TextBox 585">
          <a:extLst>
            <a:ext uri="{FF2B5EF4-FFF2-40B4-BE49-F238E27FC236}">
              <a16:creationId xmlns:a16="http://schemas.microsoft.com/office/drawing/2014/main" id="{09C20AF2-7E35-7945-9E42-B13427232B02}"/>
            </a:ext>
          </a:extLst>
        </xdr:cNvPr>
        <xdr:cNvSpPr txBox="1"/>
      </xdr:nvSpPr>
      <xdr:spPr>
        <a:xfrm>
          <a:off x="16312276" y="10053533"/>
          <a:ext cx="1097483" cy="26243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  <a:latin typeface="Avenir Book" panose="02000503020000020003" pitchFamily="2" charset="0"/>
            </a:rPr>
            <a:t>Mas </a:t>
          </a:r>
        </a:p>
        <a:p>
          <a:r>
            <a:rPr lang="en-US" sz="1000">
              <a:solidFill>
                <a:srgbClr val="FF0000"/>
              </a:solidFill>
              <a:latin typeface="Avenir Book" panose="02000503020000020003" pitchFamily="2" charset="0"/>
            </a:rPr>
            <a:t>Necesario</a:t>
          </a:r>
        </a:p>
      </xdr:txBody>
    </xdr:sp>
    <xdr:clientData/>
  </xdr:twoCellAnchor>
  <xdr:twoCellAnchor>
    <xdr:from>
      <xdr:col>19</xdr:col>
      <xdr:colOff>516260</xdr:colOff>
      <xdr:row>51</xdr:row>
      <xdr:rowOff>175529</xdr:rowOff>
    </xdr:from>
    <xdr:to>
      <xdr:col>20</xdr:col>
      <xdr:colOff>783570</xdr:colOff>
      <xdr:row>53</xdr:row>
      <xdr:rowOff>29221</xdr:rowOff>
    </xdr:to>
    <xdr:sp macro="" textlink="">
      <xdr:nvSpPr>
        <xdr:cNvPr id="147" name="TextBox 585">
          <a:extLst>
            <a:ext uri="{FF2B5EF4-FFF2-40B4-BE49-F238E27FC236}">
              <a16:creationId xmlns:a16="http://schemas.microsoft.com/office/drawing/2014/main" id="{03D349EE-0EAF-A84C-A5B6-CA644BF5AC6E}"/>
            </a:ext>
          </a:extLst>
        </xdr:cNvPr>
        <xdr:cNvSpPr txBox="1"/>
      </xdr:nvSpPr>
      <xdr:spPr>
        <a:xfrm>
          <a:off x="16571951" y="10707236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28497</xdr:colOff>
      <xdr:row>36</xdr:row>
      <xdr:rowOff>131750</xdr:rowOff>
    </xdr:from>
    <xdr:to>
      <xdr:col>20</xdr:col>
      <xdr:colOff>295807</xdr:colOff>
      <xdr:row>37</xdr:row>
      <xdr:rowOff>191946</xdr:rowOff>
    </xdr:to>
    <xdr:sp macro="" textlink="">
      <xdr:nvSpPr>
        <xdr:cNvPr id="148" name="TextBox 585">
          <a:extLst>
            <a:ext uri="{FF2B5EF4-FFF2-40B4-BE49-F238E27FC236}">
              <a16:creationId xmlns:a16="http://schemas.microsoft.com/office/drawing/2014/main" id="{8D988030-5601-D344-B135-CCA4CA054797}"/>
            </a:ext>
          </a:extLst>
        </xdr:cNvPr>
        <xdr:cNvSpPr txBox="1"/>
      </xdr:nvSpPr>
      <xdr:spPr>
        <a:xfrm>
          <a:off x="16084188" y="7565896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743414</xdr:colOff>
      <xdr:row>40</xdr:row>
      <xdr:rowOff>61950</xdr:rowOff>
    </xdr:from>
    <xdr:to>
      <xdr:col>19</xdr:col>
      <xdr:colOff>120598</xdr:colOff>
      <xdr:row>41</xdr:row>
      <xdr:rowOff>172946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3C3BF35D-7210-6B44-8C6C-F92ADA77A60B}"/>
            </a:ext>
          </a:extLst>
        </xdr:cNvPr>
        <xdr:cNvCxnSpPr/>
      </xdr:nvCxnSpPr>
      <xdr:spPr>
        <a:xfrm flipH="1" flipV="1">
          <a:off x="15973089" y="8322113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254000</xdr:colOff>
      <xdr:row>37</xdr:row>
      <xdr:rowOff>101600</xdr:rowOff>
    </xdr:from>
    <xdr:to>
      <xdr:col>20</xdr:col>
      <xdr:colOff>723900</xdr:colOff>
      <xdr:row>40</xdr:row>
      <xdr:rowOff>0</xdr:rowOff>
    </xdr:to>
    <xdr:pic>
      <xdr:nvPicPr>
        <xdr:cNvPr id="6145" name="Straight Arrow Connector 68">
          <a:extLst>
            <a:ext uri="{FF2B5EF4-FFF2-40B4-BE49-F238E27FC236}">
              <a16:creationId xmlns:a16="http://schemas.microsoft.com/office/drawing/2014/main" id="{A2AA52B5-B199-4D5E-4368-28CB2495823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9600" y="7620000"/>
          <a:ext cx="4699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88900</xdr:colOff>
      <xdr:row>43</xdr:row>
      <xdr:rowOff>50800</xdr:rowOff>
    </xdr:from>
    <xdr:to>
      <xdr:col>22</xdr:col>
      <xdr:colOff>266700</xdr:colOff>
      <xdr:row>48</xdr:row>
      <xdr:rowOff>76200</xdr:rowOff>
    </xdr:to>
    <xdr:pic>
      <xdr:nvPicPr>
        <xdr:cNvPr id="6146" name="Straight Arrow Connector 69">
          <a:extLst>
            <a:ext uri="{FF2B5EF4-FFF2-40B4-BE49-F238E27FC236}">
              <a16:creationId xmlns:a16="http://schemas.microsoft.com/office/drawing/2014/main" id="{93C9661F-3946-7A82-47C3-1653C85A379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5500" y="8788400"/>
          <a:ext cx="177800" cy="104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888</xdr:col>
      <xdr:colOff>139700</xdr:colOff>
      <xdr:row>3340</xdr:row>
      <xdr:rowOff>139700</xdr:rowOff>
    </xdr:from>
    <xdr:to>
      <xdr:col>954</xdr:col>
      <xdr:colOff>292100</xdr:colOff>
      <xdr:row>3389</xdr:row>
      <xdr:rowOff>25400</xdr:rowOff>
    </xdr:to>
    <xdr:pic>
      <xdr:nvPicPr>
        <xdr:cNvPr id="6191" name="Rectángulo 188">
          <a:extLst>
            <a:ext uri="{FF2B5EF4-FFF2-40B4-BE49-F238E27FC236}">
              <a16:creationId xmlns:a16="http://schemas.microsoft.com/office/drawing/2014/main" id="{FB9C7C81-5052-360B-2C5C-DB807E9BC5D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539300" y="678827700"/>
          <a:ext cx="54635400" cy="98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899</xdr:col>
      <xdr:colOff>698500</xdr:colOff>
      <xdr:row>3477</xdr:row>
      <xdr:rowOff>63500</xdr:rowOff>
    </xdr:from>
    <xdr:to>
      <xdr:col>940</xdr:col>
      <xdr:colOff>596900</xdr:colOff>
      <xdr:row>3654</xdr:row>
      <xdr:rowOff>76200</xdr:rowOff>
    </xdr:to>
    <xdr:pic>
      <xdr:nvPicPr>
        <xdr:cNvPr id="6190" name="Picture 83">
          <a:extLst>
            <a:ext uri="{FF2B5EF4-FFF2-40B4-BE49-F238E27FC236}">
              <a16:creationId xmlns:a16="http://schemas.microsoft.com/office/drawing/2014/main" id="{82F5DA62-E1C9-9BFC-94F7-3F0B85004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178600" y="706589900"/>
          <a:ext cx="33743900" cy="3597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1195</xdr:col>
      <xdr:colOff>558800</xdr:colOff>
      <xdr:row>3372</xdr:row>
      <xdr:rowOff>165100</xdr:rowOff>
    </xdr:from>
    <xdr:to>
      <xdr:col>1277</xdr:col>
      <xdr:colOff>368300</xdr:colOff>
      <xdr:row>3429</xdr:row>
      <xdr:rowOff>63500</xdr:rowOff>
    </xdr:to>
    <xdr:pic>
      <xdr:nvPicPr>
        <xdr:cNvPr id="6189" name="Picture 45">
          <a:extLst>
            <a:ext uri="{FF2B5EF4-FFF2-40B4-BE49-F238E27FC236}">
              <a16:creationId xmlns:a16="http://schemas.microsoft.com/office/drawing/2014/main" id="{8C3A823A-5D90-84D8-34E0-2E6A2DB08FD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386900" y="685355500"/>
          <a:ext cx="67500500" cy="1148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991</xdr:col>
      <xdr:colOff>266700</xdr:colOff>
      <xdr:row>639</xdr:row>
      <xdr:rowOff>76200</xdr:rowOff>
    </xdr:from>
    <xdr:to>
      <xdr:col>1057</xdr:col>
      <xdr:colOff>419100</xdr:colOff>
      <xdr:row>687</xdr:row>
      <xdr:rowOff>165100</xdr:rowOff>
    </xdr:to>
    <xdr:pic>
      <xdr:nvPicPr>
        <xdr:cNvPr id="6188" name="Picture 44">
          <a:extLst>
            <a:ext uri="{FF2B5EF4-FFF2-40B4-BE49-F238E27FC236}">
              <a16:creationId xmlns:a16="http://schemas.microsoft.com/office/drawing/2014/main" id="{A2D21730-EC7A-7F91-64DB-CE684F50076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692800" y="129921000"/>
          <a:ext cx="54635400" cy="98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1211</xdr:col>
      <xdr:colOff>215900</xdr:colOff>
      <xdr:row>639</xdr:row>
      <xdr:rowOff>76200</xdr:rowOff>
    </xdr:from>
    <xdr:to>
      <xdr:col>1277</xdr:col>
      <xdr:colOff>368300</xdr:colOff>
      <xdr:row>687</xdr:row>
      <xdr:rowOff>165100</xdr:rowOff>
    </xdr:to>
    <xdr:pic>
      <xdr:nvPicPr>
        <xdr:cNvPr id="6187" name="Picture 43">
          <a:extLst>
            <a:ext uri="{FF2B5EF4-FFF2-40B4-BE49-F238E27FC236}">
              <a16:creationId xmlns:a16="http://schemas.microsoft.com/office/drawing/2014/main" id="{A1DE70B6-7C88-5AA9-C9B7-2C088A808EF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252000" y="129921000"/>
          <a:ext cx="54635400" cy="98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812</xdr:col>
      <xdr:colOff>215900</xdr:colOff>
      <xdr:row>1234</xdr:row>
      <xdr:rowOff>63500</xdr:rowOff>
    </xdr:from>
    <xdr:to>
      <xdr:col>878</xdr:col>
      <xdr:colOff>368300</xdr:colOff>
      <xdr:row>1282</xdr:row>
      <xdr:rowOff>152400</xdr:rowOff>
    </xdr:to>
    <xdr:pic>
      <xdr:nvPicPr>
        <xdr:cNvPr id="6186" name="Picture 42">
          <a:extLst>
            <a:ext uri="{FF2B5EF4-FFF2-40B4-BE49-F238E27FC236}">
              <a16:creationId xmlns:a16="http://schemas.microsoft.com/office/drawing/2014/main" id="{90A06014-3EED-8E65-31EF-09583FF1044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877500" y="250812300"/>
          <a:ext cx="54635400" cy="98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858</xdr:col>
      <xdr:colOff>800100</xdr:colOff>
      <xdr:row>1186</xdr:row>
      <xdr:rowOff>12700</xdr:rowOff>
    </xdr:from>
    <xdr:to>
      <xdr:col>864</xdr:col>
      <xdr:colOff>685800</xdr:colOff>
      <xdr:row>1347</xdr:row>
      <xdr:rowOff>12700</xdr:rowOff>
    </xdr:to>
    <xdr:pic>
      <xdr:nvPicPr>
        <xdr:cNvPr id="6185" name="Picture 41">
          <a:extLst>
            <a:ext uri="{FF2B5EF4-FFF2-40B4-BE49-F238E27FC236}">
              <a16:creationId xmlns:a16="http://schemas.microsoft.com/office/drawing/2014/main" id="{D309F6F0-95E9-9511-8C49-4A5957DAF3C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34700" y="241007900"/>
          <a:ext cx="4838700" cy="327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858</xdr:col>
      <xdr:colOff>800100</xdr:colOff>
      <xdr:row>727</xdr:row>
      <xdr:rowOff>165100</xdr:rowOff>
    </xdr:from>
    <xdr:to>
      <xdr:col>1018</xdr:col>
      <xdr:colOff>482600</xdr:colOff>
      <xdr:row>1202</xdr:row>
      <xdr:rowOff>76200</xdr:rowOff>
    </xdr:to>
    <xdr:pic>
      <xdr:nvPicPr>
        <xdr:cNvPr id="6184" name="Picture 40">
          <a:extLst>
            <a:ext uri="{FF2B5EF4-FFF2-40B4-BE49-F238E27FC236}">
              <a16:creationId xmlns:a16="http://schemas.microsoft.com/office/drawing/2014/main" id="{52B2C27C-2757-259A-1156-C2733A10A3A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34700" y="147891500"/>
          <a:ext cx="131762500" cy="9643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1014</xdr:col>
      <xdr:colOff>558800</xdr:colOff>
      <xdr:row>655</xdr:row>
      <xdr:rowOff>88900</xdr:rowOff>
    </xdr:from>
    <xdr:to>
      <xdr:col>1018</xdr:col>
      <xdr:colOff>482600</xdr:colOff>
      <xdr:row>752</xdr:row>
      <xdr:rowOff>25400</xdr:rowOff>
    </xdr:to>
    <xdr:pic>
      <xdr:nvPicPr>
        <xdr:cNvPr id="6183" name="Picture 39">
          <a:extLst>
            <a:ext uri="{FF2B5EF4-FFF2-40B4-BE49-F238E27FC236}">
              <a16:creationId xmlns:a16="http://schemas.microsoft.com/office/drawing/2014/main" id="{4A9B6C24-EF52-8A9A-DE47-420EF049147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971400" y="133184900"/>
          <a:ext cx="3225800" cy="1964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1008</xdr:col>
      <xdr:colOff>698500</xdr:colOff>
      <xdr:row>438</xdr:row>
      <xdr:rowOff>76200</xdr:rowOff>
    </xdr:from>
    <xdr:to>
      <xdr:col>1047</xdr:col>
      <xdr:colOff>635000</xdr:colOff>
      <xdr:row>671</xdr:row>
      <xdr:rowOff>152400</xdr:rowOff>
    </xdr:to>
    <xdr:pic>
      <xdr:nvPicPr>
        <xdr:cNvPr id="6182" name="Picture 38">
          <a:extLst>
            <a:ext uri="{FF2B5EF4-FFF2-40B4-BE49-F238E27FC236}">
              <a16:creationId xmlns:a16="http://schemas.microsoft.com/office/drawing/2014/main" id="{0E6588DC-B809-54B1-D31C-ED5A50DA138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158100" y="89077800"/>
          <a:ext cx="32131000" cy="4742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812</xdr:col>
      <xdr:colOff>215900</xdr:colOff>
      <xdr:row>1001</xdr:row>
      <xdr:rowOff>38100</xdr:rowOff>
    </xdr:from>
    <xdr:to>
      <xdr:col>855</xdr:col>
      <xdr:colOff>76200</xdr:colOff>
      <xdr:row>1178</xdr:row>
      <xdr:rowOff>50800</xdr:rowOff>
    </xdr:to>
    <xdr:pic>
      <xdr:nvPicPr>
        <xdr:cNvPr id="6181" name="Picture 92">
          <a:extLst>
            <a:ext uri="{FF2B5EF4-FFF2-40B4-BE49-F238E27FC236}">
              <a16:creationId xmlns:a16="http://schemas.microsoft.com/office/drawing/2014/main" id="{C71D3278-E9BB-E281-5F9D-8FC8A0B4F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877500" y="203441300"/>
          <a:ext cx="35356800" cy="3597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814</xdr:col>
      <xdr:colOff>177800</xdr:colOff>
      <xdr:row>1170</xdr:row>
      <xdr:rowOff>0</xdr:rowOff>
    </xdr:from>
    <xdr:to>
      <xdr:col>853</xdr:col>
      <xdr:colOff>127000</xdr:colOff>
      <xdr:row>1515</xdr:row>
      <xdr:rowOff>177800</xdr:rowOff>
    </xdr:to>
    <xdr:pic>
      <xdr:nvPicPr>
        <xdr:cNvPr id="6180" name="Picture 36">
          <a:extLst>
            <a:ext uri="{FF2B5EF4-FFF2-40B4-BE49-F238E27FC236}">
              <a16:creationId xmlns:a16="http://schemas.microsoft.com/office/drawing/2014/main" id="{603F7C32-0DBA-6DC7-90EA-AAB54325F0A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90400" y="237744000"/>
          <a:ext cx="32143700" cy="7028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716</xdr:col>
      <xdr:colOff>736600</xdr:colOff>
      <xdr:row>1033</xdr:row>
      <xdr:rowOff>63500</xdr:rowOff>
    </xdr:from>
    <xdr:to>
      <xdr:col>829</xdr:col>
      <xdr:colOff>647700</xdr:colOff>
      <xdr:row>1234</xdr:row>
      <xdr:rowOff>101600</xdr:rowOff>
    </xdr:to>
    <xdr:pic>
      <xdr:nvPicPr>
        <xdr:cNvPr id="6179" name="TextBox 36">
          <a:extLst>
            <a:ext uri="{FF2B5EF4-FFF2-40B4-BE49-F238E27FC236}">
              <a16:creationId xmlns:a16="http://schemas.microsoft.com/office/drawing/2014/main" id="{FD44EBC6-55E5-608A-AAF5-BF54985BE42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150200" y="209969100"/>
          <a:ext cx="931926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971</xdr:col>
      <xdr:colOff>711200</xdr:colOff>
      <xdr:row>382</xdr:row>
      <xdr:rowOff>25400</xdr:rowOff>
    </xdr:from>
    <xdr:to>
      <xdr:col>1076</xdr:col>
      <xdr:colOff>800100</xdr:colOff>
      <xdr:row>583</xdr:row>
      <xdr:rowOff>63500</xdr:rowOff>
    </xdr:to>
    <xdr:pic>
      <xdr:nvPicPr>
        <xdr:cNvPr id="6178" name="TextBox 39">
          <a:extLst>
            <a:ext uri="{FF2B5EF4-FFF2-40B4-BE49-F238E27FC236}">
              <a16:creationId xmlns:a16="http://schemas.microsoft.com/office/drawing/2014/main" id="{4CFB57D8-9519-A428-F5D3-3D9CBCE5229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627300" y="77647800"/>
          <a:ext cx="867664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790</xdr:col>
      <xdr:colOff>711200</xdr:colOff>
      <xdr:row>1459</xdr:row>
      <xdr:rowOff>88900</xdr:rowOff>
    </xdr:from>
    <xdr:to>
      <xdr:col>884</xdr:col>
      <xdr:colOff>241300</xdr:colOff>
      <xdr:row>1660</xdr:row>
      <xdr:rowOff>127000</xdr:rowOff>
    </xdr:to>
    <xdr:pic>
      <xdr:nvPicPr>
        <xdr:cNvPr id="6177" name="TextBox 40">
          <a:extLst>
            <a:ext uri="{FF2B5EF4-FFF2-40B4-BE49-F238E27FC236}">
              <a16:creationId xmlns:a16="http://schemas.microsoft.com/office/drawing/2014/main" id="{3613D5E0-7387-D649-2798-5607497347C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211800" y="296557700"/>
          <a:ext cx="771271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1034</xdr:col>
      <xdr:colOff>114300</xdr:colOff>
      <xdr:row>719</xdr:row>
      <xdr:rowOff>165100</xdr:rowOff>
    </xdr:from>
    <xdr:to>
      <xdr:col>1232</xdr:col>
      <xdr:colOff>558800</xdr:colOff>
      <xdr:row>744</xdr:row>
      <xdr:rowOff>25400</xdr:rowOff>
    </xdr:to>
    <xdr:pic>
      <xdr:nvPicPr>
        <xdr:cNvPr id="6176" name="Picture 32">
          <a:extLst>
            <a:ext uri="{FF2B5EF4-FFF2-40B4-BE49-F238E27FC236}">
              <a16:creationId xmlns:a16="http://schemas.microsoft.com/office/drawing/2014/main" id="{BD605FE2-C901-33D6-E1AA-CAD56765394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036900" y="146265900"/>
          <a:ext cx="163893500" cy="494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1032</xdr:col>
      <xdr:colOff>165100</xdr:colOff>
      <xdr:row>679</xdr:row>
      <xdr:rowOff>114300</xdr:rowOff>
    </xdr:from>
    <xdr:to>
      <xdr:col>1038</xdr:col>
      <xdr:colOff>38100</xdr:colOff>
      <xdr:row>752</xdr:row>
      <xdr:rowOff>25400</xdr:rowOff>
    </xdr:to>
    <xdr:pic>
      <xdr:nvPicPr>
        <xdr:cNvPr id="6175" name="Picture 31">
          <a:extLst>
            <a:ext uri="{FF2B5EF4-FFF2-40B4-BE49-F238E27FC236}">
              <a16:creationId xmlns:a16="http://schemas.microsoft.com/office/drawing/2014/main" id="{BE783977-7D33-DBC9-0A0F-38542B74CA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36700" y="138087100"/>
          <a:ext cx="4826000" cy="1474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876</xdr:col>
      <xdr:colOff>406400</xdr:colOff>
      <xdr:row>1194</xdr:row>
      <xdr:rowOff>25400</xdr:rowOff>
    </xdr:from>
    <xdr:to>
      <xdr:col>917</xdr:col>
      <xdr:colOff>304800</xdr:colOff>
      <xdr:row>1395</xdr:row>
      <xdr:rowOff>63500</xdr:rowOff>
    </xdr:to>
    <xdr:pic>
      <xdr:nvPicPr>
        <xdr:cNvPr id="6174" name="TextBox 46">
          <a:extLst>
            <a:ext uri="{FF2B5EF4-FFF2-40B4-BE49-F238E27FC236}">
              <a16:creationId xmlns:a16="http://schemas.microsoft.com/office/drawing/2014/main" id="{58DFA36E-4BEA-ECE2-4C6F-67EABF30242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00" y="242646200"/>
          <a:ext cx="337439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1055</xdr:col>
      <xdr:colOff>457200</xdr:colOff>
      <xdr:row>583</xdr:row>
      <xdr:rowOff>25400</xdr:rowOff>
    </xdr:from>
    <xdr:to>
      <xdr:col>1096</xdr:col>
      <xdr:colOff>355600</xdr:colOff>
      <xdr:row>784</xdr:row>
      <xdr:rowOff>63500</xdr:rowOff>
    </xdr:to>
    <xdr:pic>
      <xdr:nvPicPr>
        <xdr:cNvPr id="6173" name="TextBox 47">
          <a:extLst>
            <a:ext uri="{FF2B5EF4-FFF2-40B4-BE49-F238E27FC236}">
              <a16:creationId xmlns:a16="http://schemas.microsoft.com/office/drawing/2014/main" id="{AA0F1BD3-6FAE-458D-CE03-7F0B00AB47D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715300" y="118491000"/>
          <a:ext cx="337439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1228</xdr:col>
      <xdr:colOff>635000</xdr:colOff>
      <xdr:row>679</xdr:row>
      <xdr:rowOff>114300</xdr:rowOff>
    </xdr:from>
    <xdr:to>
      <xdr:col>1232</xdr:col>
      <xdr:colOff>558800</xdr:colOff>
      <xdr:row>744</xdr:row>
      <xdr:rowOff>25400</xdr:rowOff>
    </xdr:to>
    <xdr:pic>
      <xdr:nvPicPr>
        <xdr:cNvPr id="6172" name="Picture 28">
          <a:extLst>
            <a:ext uri="{FF2B5EF4-FFF2-40B4-BE49-F238E27FC236}">
              <a16:creationId xmlns:a16="http://schemas.microsoft.com/office/drawing/2014/main" id="{BFE84303-7061-E2FD-6D50-C4A71739396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04600" y="138087100"/>
          <a:ext cx="3225800" cy="131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1211</xdr:col>
      <xdr:colOff>215900</xdr:colOff>
      <xdr:row>639</xdr:row>
      <xdr:rowOff>76200</xdr:rowOff>
    </xdr:from>
    <xdr:to>
      <xdr:col>1277</xdr:col>
      <xdr:colOff>368300</xdr:colOff>
      <xdr:row>687</xdr:row>
      <xdr:rowOff>165100</xdr:rowOff>
    </xdr:to>
    <xdr:pic>
      <xdr:nvPicPr>
        <xdr:cNvPr id="6171" name="Picture 27">
          <a:extLst>
            <a:ext uri="{FF2B5EF4-FFF2-40B4-BE49-F238E27FC236}">
              <a16:creationId xmlns:a16="http://schemas.microsoft.com/office/drawing/2014/main" id="{1E554778-B089-B976-175A-029239637B4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252000" y="129921000"/>
          <a:ext cx="54635400" cy="98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1242</xdr:col>
      <xdr:colOff>330200</xdr:colOff>
      <xdr:row>679</xdr:row>
      <xdr:rowOff>114300</xdr:rowOff>
    </xdr:from>
    <xdr:to>
      <xdr:col>1248</xdr:col>
      <xdr:colOff>203200</xdr:colOff>
      <xdr:row>744</xdr:row>
      <xdr:rowOff>25400</xdr:rowOff>
    </xdr:to>
    <xdr:pic>
      <xdr:nvPicPr>
        <xdr:cNvPr id="6170" name="Picture 26">
          <a:extLst>
            <a:ext uri="{FF2B5EF4-FFF2-40B4-BE49-F238E27FC236}">
              <a16:creationId xmlns:a16="http://schemas.microsoft.com/office/drawing/2014/main" id="{2D8C21BC-4079-79B7-4FAF-F7DA72BE376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956800" y="138087100"/>
          <a:ext cx="4826000" cy="131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1257</xdr:col>
      <xdr:colOff>800100</xdr:colOff>
      <xdr:row>542</xdr:row>
      <xdr:rowOff>190500</xdr:rowOff>
    </xdr:from>
    <xdr:to>
      <xdr:col>1261</xdr:col>
      <xdr:colOff>711200</xdr:colOff>
      <xdr:row>3429</xdr:row>
      <xdr:rowOff>63500</xdr:rowOff>
    </xdr:to>
    <xdr:pic>
      <xdr:nvPicPr>
        <xdr:cNvPr id="6169" name="Picture 25">
          <a:extLst>
            <a:ext uri="{FF2B5EF4-FFF2-40B4-BE49-F238E27FC236}">
              <a16:creationId xmlns:a16="http://schemas.microsoft.com/office/drawing/2014/main" id="{D5D5CAD8-BD8D-8F6C-C2FA-B0B19AF3F8E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09200" y="110324900"/>
          <a:ext cx="3213100" cy="58651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1257</xdr:col>
      <xdr:colOff>800100</xdr:colOff>
      <xdr:row>542</xdr:row>
      <xdr:rowOff>190500</xdr:rowOff>
    </xdr:from>
    <xdr:to>
      <xdr:col>1281</xdr:col>
      <xdr:colOff>279400</xdr:colOff>
      <xdr:row>559</xdr:row>
      <xdr:rowOff>38100</xdr:rowOff>
    </xdr:to>
    <xdr:pic>
      <xdr:nvPicPr>
        <xdr:cNvPr id="6168" name="Picture 24">
          <a:extLst>
            <a:ext uri="{FF2B5EF4-FFF2-40B4-BE49-F238E27FC236}">
              <a16:creationId xmlns:a16="http://schemas.microsoft.com/office/drawing/2014/main" id="{80F8EC43-2DCB-8ABA-063B-82859E25DF1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809200" y="110324900"/>
          <a:ext cx="19291300" cy="330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1275</xdr:col>
      <xdr:colOff>393700</xdr:colOff>
      <xdr:row>462</xdr:row>
      <xdr:rowOff>101600</xdr:rowOff>
    </xdr:from>
    <xdr:to>
      <xdr:col>1318</xdr:col>
      <xdr:colOff>254000</xdr:colOff>
      <xdr:row>631</xdr:row>
      <xdr:rowOff>114300</xdr:rowOff>
    </xdr:to>
    <xdr:pic>
      <xdr:nvPicPr>
        <xdr:cNvPr id="6167" name="Picture 106">
          <a:extLst>
            <a:ext uri="{FF2B5EF4-FFF2-40B4-BE49-F238E27FC236}">
              <a16:creationId xmlns:a16="http://schemas.microsoft.com/office/drawing/2014/main" id="{8788C7F4-1933-0B8F-8B5C-219430EF4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261800" y="93980000"/>
          <a:ext cx="35356800" cy="3435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1267</xdr:col>
      <xdr:colOff>571500</xdr:colOff>
      <xdr:row>647</xdr:row>
      <xdr:rowOff>88900</xdr:rowOff>
    </xdr:from>
    <xdr:to>
      <xdr:col>1382</xdr:col>
      <xdr:colOff>444500</xdr:colOff>
      <xdr:row>848</xdr:row>
      <xdr:rowOff>127000</xdr:rowOff>
    </xdr:to>
    <xdr:pic>
      <xdr:nvPicPr>
        <xdr:cNvPr id="6166" name="TextBox 58">
          <a:extLst>
            <a:ext uri="{FF2B5EF4-FFF2-40B4-BE49-F238E27FC236}">
              <a16:creationId xmlns:a16="http://schemas.microsoft.com/office/drawing/2014/main" id="{25E0CD75-E14B-D8EF-F5AF-A7CD2ECE55D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835600" y="131559300"/>
          <a:ext cx="948055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1184</xdr:col>
      <xdr:colOff>0</xdr:colOff>
      <xdr:row>390</xdr:row>
      <xdr:rowOff>38100</xdr:rowOff>
    </xdr:from>
    <xdr:to>
      <xdr:col>1279</xdr:col>
      <xdr:colOff>317500</xdr:colOff>
      <xdr:row>591</xdr:row>
      <xdr:rowOff>63500</xdr:rowOff>
    </xdr:to>
    <xdr:pic>
      <xdr:nvPicPr>
        <xdr:cNvPr id="6165" name="TextBox 59">
          <a:extLst>
            <a:ext uri="{FF2B5EF4-FFF2-40B4-BE49-F238E27FC236}">
              <a16:creationId xmlns:a16="http://schemas.microsoft.com/office/drawing/2014/main" id="{90D17F63-0A28-C6F4-B56B-4DFA82C98BC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747600" y="79286100"/>
          <a:ext cx="78740000" cy="4086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975</xdr:col>
      <xdr:colOff>622300</xdr:colOff>
      <xdr:row>1957</xdr:row>
      <xdr:rowOff>177800</xdr:rowOff>
    </xdr:from>
    <xdr:to>
      <xdr:col>979</xdr:col>
      <xdr:colOff>546100</xdr:colOff>
      <xdr:row>2110</xdr:row>
      <xdr:rowOff>165100</xdr:rowOff>
    </xdr:to>
    <xdr:pic>
      <xdr:nvPicPr>
        <xdr:cNvPr id="6164" name="Picture 20">
          <a:extLst>
            <a:ext uri="{FF2B5EF4-FFF2-40B4-BE49-F238E27FC236}">
              <a16:creationId xmlns:a16="http://schemas.microsoft.com/office/drawing/2014/main" id="{01B608C0-6490-5EB7-3F62-70B8C99614B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40400" y="397840200"/>
          <a:ext cx="3225800" cy="3107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973</xdr:col>
      <xdr:colOff>660400</xdr:colOff>
      <xdr:row>719</xdr:row>
      <xdr:rowOff>165100</xdr:rowOff>
    </xdr:from>
    <xdr:to>
      <xdr:col>1248</xdr:col>
      <xdr:colOff>203200</xdr:colOff>
      <xdr:row>1974</xdr:row>
      <xdr:rowOff>25400</xdr:rowOff>
    </xdr:to>
    <xdr:pic>
      <xdr:nvPicPr>
        <xdr:cNvPr id="6163" name="Picture 19">
          <a:extLst>
            <a:ext uri="{FF2B5EF4-FFF2-40B4-BE49-F238E27FC236}">
              <a16:creationId xmlns:a16="http://schemas.microsoft.com/office/drawing/2014/main" id="{45ABCE2D-1822-29A3-6B0D-9DDBF80C3DD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227500" y="146265900"/>
          <a:ext cx="226555300" cy="254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1228</xdr:col>
      <xdr:colOff>635000</xdr:colOff>
      <xdr:row>727</xdr:row>
      <xdr:rowOff>165100</xdr:rowOff>
    </xdr:from>
    <xdr:to>
      <xdr:col>1269</xdr:col>
      <xdr:colOff>533400</xdr:colOff>
      <xdr:row>929</xdr:row>
      <xdr:rowOff>0</xdr:rowOff>
    </xdr:to>
    <xdr:pic>
      <xdr:nvPicPr>
        <xdr:cNvPr id="6162" name="TextBox 450">
          <a:extLst>
            <a:ext uri="{FF2B5EF4-FFF2-40B4-BE49-F238E27FC236}">
              <a16:creationId xmlns:a16="http://schemas.microsoft.com/office/drawing/2014/main" id="{10F71484-3C1D-4AFF-7181-99AAC72B0AE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704600" y="147891500"/>
          <a:ext cx="337439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995</xdr:col>
      <xdr:colOff>177800</xdr:colOff>
      <xdr:row>2030</xdr:row>
      <xdr:rowOff>50800</xdr:rowOff>
    </xdr:from>
    <xdr:to>
      <xdr:col>1100</xdr:col>
      <xdr:colOff>266700</xdr:colOff>
      <xdr:row>2231</xdr:row>
      <xdr:rowOff>76200</xdr:rowOff>
    </xdr:to>
    <xdr:pic>
      <xdr:nvPicPr>
        <xdr:cNvPr id="6161" name="TextBox 505">
          <a:extLst>
            <a:ext uri="{FF2B5EF4-FFF2-40B4-BE49-F238E27FC236}">
              <a16:creationId xmlns:a16="http://schemas.microsoft.com/office/drawing/2014/main" id="{73DF4913-2F12-3808-1FA9-A3548E1171F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905900" y="412546800"/>
          <a:ext cx="86766400" cy="4086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934</xdr:col>
      <xdr:colOff>723900</xdr:colOff>
      <xdr:row>1949</xdr:row>
      <xdr:rowOff>165100</xdr:rowOff>
    </xdr:from>
    <xdr:to>
      <xdr:col>973</xdr:col>
      <xdr:colOff>673100</xdr:colOff>
      <xdr:row>2247</xdr:row>
      <xdr:rowOff>101600</xdr:rowOff>
    </xdr:to>
    <xdr:pic>
      <xdr:nvPicPr>
        <xdr:cNvPr id="6160" name="Picture 16">
          <a:extLst>
            <a:ext uri="{FF2B5EF4-FFF2-40B4-BE49-F238E27FC236}">
              <a16:creationId xmlns:a16="http://schemas.microsoft.com/office/drawing/2014/main" id="{37A1D8E3-0409-84F9-84A2-0261419F9B3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096500" y="396201900"/>
          <a:ext cx="32143700" cy="6049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858</xdr:col>
      <xdr:colOff>800100</xdr:colOff>
      <xdr:row>1322</xdr:row>
      <xdr:rowOff>152400</xdr:rowOff>
    </xdr:from>
    <xdr:to>
      <xdr:col>958</xdr:col>
      <xdr:colOff>203200</xdr:colOff>
      <xdr:row>1974</xdr:row>
      <xdr:rowOff>25400</xdr:rowOff>
    </xdr:to>
    <xdr:pic>
      <xdr:nvPicPr>
        <xdr:cNvPr id="6159" name="Picture 15">
          <a:extLst>
            <a:ext uri="{FF2B5EF4-FFF2-40B4-BE49-F238E27FC236}">
              <a16:creationId xmlns:a16="http://schemas.microsoft.com/office/drawing/2014/main" id="{07D74C21-86E2-1209-F423-7D3B22B1BA1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34700" y="268782800"/>
          <a:ext cx="81953100" cy="13235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911</xdr:col>
      <xdr:colOff>431800</xdr:colOff>
      <xdr:row>2006</xdr:row>
      <xdr:rowOff>25400</xdr:rowOff>
    </xdr:from>
    <xdr:to>
      <xdr:col>995</xdr:col>
      <xdr:colOff>190500</xdr:colOff>
      <xdr:row>2054</xdr:row>
      <xdr:rowOff>114300</xdr:rowOff>
    </xdr:to>
    <xdr:pic>
      <xdr:nvPicPr>
        <xdr:cNvPr id="6158" name="Picture 14">
          <a:extLst>
            <a:ext uri="{FF2B5EF4-FFF2-40B4-BE49-F238E27FC236}">
              <a16:creationId xmlns:a16="http://schemas.microsoft.com/office/drawing/2014/main" id="{A11FCD84-C819-9B92-C2BE-2E52AAFE410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817900" y="407644600"/>
          <a:ext cx="69100700" cy="98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1224</xdr:col>
      <xdr:colOff>723900</xdr:colOff>
      <xdr:row>3380</xdr:row>
      <xdr:rowOff>177800</xdr:rowOff>
    </xdr:from>
    <xdr:to>
      <xdr:col>1265</xdr:col>
      <xdr:colOff>622300</xdr:colOff>
      <xdr:row>3606</xdr:row>
      <xdr:rowOff>38100</xdr:rowOff>
    </xdr:to>
    <xdr:pic>
      <xdr:nvPicPr>
        <xdr:cNvPr id="6157" name="Picture 13">
          <a:extLst>
            <a:ext uri="{FF2B5EF4-FFF2-40B4-BE49-F238E27FC236}">
              <a16:creationId xmlns:a16="http://schemas.microsoft.com/office/drawing/2014/main" id="{2DF3E368-EBB3-6782-27FC-2B0840B6403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491500" y="686993800"/>
          <a:ext cx="33743900" cy="4578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1230</xdr:col>
      <xdr:colOff>596900</xdr:colOff>
      <xdr:row>3316</xdr:row>
      <xdr:rowOff>114300</xdr:rowOff>
    </xdr:from>
    <xdr:to>
      <xdr:col>1236</xdr:col>
      <xdr:colOff>469900</xdr:colOff>
      <xdr:row>3413</xdr:row>
      <xdr:rowOff>38100</xdr:rowOff>
    </xdr:to>
    <xdr:pic>
      <xdr:nvPicPr>
        <xdr:cNvPr id="6156" name="Picture 12">
          <a:extLst>
            <a:ext uri="{FF2B5EF4-FFF2-40B4-BE49-F238E27FC236}">
              <a16:creationId xmlns:a16="http://schemas.microsoft.com/office/drawing/2014/main" id="{11F1BAEB-3830-61CB-3A0E-D6D7F1D0476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00" y="673925500"/>
          <a:ext cx="4826000" cy="1963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975</xdr:col>
      <xdr:colOff>622300</xdr:colOff>
      <xdr:row>2086</xdr:row>
      <xdr:rowOff>101600</xdr:rowOff>
    </xdr:from>
    <xdr:to>
      <xdr:col>1236</xdr:col>
      <xdr:colOff>469900</xdr:colOff>
      <xdr:row>3332</xdr:row>
      <xdr:rowOff>165100</xdr:rowOff>
    </xdr:to>
    <xdr:pic>
      <xdr:nvPicPr>
        <xdr:cNvPr id="6155" name="Picture 11">
          <a:extLst>
            <a:ext uri="{FF2B5EF4-FFF2-40B4-BE49-F238E27FC236}">
              <a16:creationId xmlns:a16="http://schemas.microsoft.com/office/drawing/2014/main" id="{01C321C6-1DB6-19FA-F74F-2C3343A35C1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40400" y="423976800"/>
          <a:ext cx="215303100" cy="25325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1224</xdr:col>
      <xdr:colOff>723900</xdr:colOff>
      <xdr:row>3220</xdr:row>
      <xdr:rowOff>12700</xdr:rowOff>
    </xdr:from>
    <xdr:to>
      <xdr:col>1265</xdr:col>
      <xdr:colOff>622300</xdr:colOff>
      <xdr:row>3421</xdr:row>
      <xdr:rowOff>50800</xdr:rowOff>
    </xdr:to>
    <xdr:pic>
      <xdr:nvPicPr>
        <xdr:cNvPr id="6154" name="TextBox 580">
          <a:extLst>
            <a:ext uri="{FF2B5EF4-FFF2-40B4-BE49-F238E27FC236}">
              <a16:creationId xmlns:a16="http://schemas.microsoft.com/office/drawing/2014/main" id="{1356A89B-66FB-52AC-49AC-0F34FD1A588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491500" y="654316700"/>
          <a:ext cx="337439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917</xdr:col>
      <xdr:colOff>304800</xdr:colOff>
      <xdr:row>3372</xdr:row>
      <xdr:rowOff>165100</xdr:rowOff>
    </xdr:from>
    <xdr:to>
      <xdr:col>923</xdr:col>
      <xdr:colOff>177800</xdr:colOff>
      <xdr:row>3509</xdr:row>
      <xdr:rowOff>139700</xdr:rowOff>
    </xdr:to>
    <xdr:pic>
      <xdr:nvPicPr>
        <xdr:cNvPr id="6153" name="Picture 9">
          <a:extLst>
            <a:ext uri="{FF2B5EF4-FFF2-40B4-BE49-F238E27FC236}">
              <a16:creationId xmlns:a16="http://schemas.microsoft.com/office/drawing/2014/main" id="{D7C314AB-4B0B-60F7-C0A4-86D3484651A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643900" y="685355500"/>
          <a:ext cx="4826000" cy="2781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892</xdr:col>
      <xdr:colOff>50800</xdr:colOff>
      <xdr:row>3340</xdr:row>
      <xdr:rowOff>139700</xdr:rowOff>
    </xdr:from>
    <xdr:to>
      <xdr:col>958</xdr:col>
      <xdr:colOff>203200</xdr:colOff>
      <xdr:row>3389</xdr:row>
      <xdr:rowOff>25400</xdr:rowOff>
    </xdr:to>
    <xdr:pic>
      <xdr:nvPicPr>
        <xdr:cNvPr id="6152" name="Picture 8">
          <a:extLst>
            <a:ext uri="{FF2B5EF4-FFF2-40B4-BE49-F238E27FC236}">
              <a16:creationId xmlns:a16="http://schemas.microsoft.com/office/drawing/2014/main" id="{8ACB9FC0-57B6-DBBB-7AE7-AB777A9DD31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752400" y="678827700"/>
          <a:ext cx="54635400" cy="984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932</xdr:col>
      <xdr:colOff>774700</xdr:colOff>
      <xdr:row>3372</xdr:row>
      <xdr:rowOff>165100</xdr:rowOff>
    </xdr:from>
    <xdr:to>
      <xdr:col>973</xdr:col>
      <xdr:colOff>673100</xdr:colOff>
      <xdr:row>3574</xdr:row>
      <xdr:rowOff>0</xdr:rowOff>
    </xdr:to>
    <xdr:pic>
      <xdr:nvPicPr>
        <xdr:cNvPr id="6151" name="TextBox 584">
          <a:extLst>
            <a:ext uri="{FF2B5EF4-FFF2-40B4-BE49-F238E27FC236}">
              <a16:creationId xmlns:a16="http://schemas.microsoft.com/office/drawing/2014/main" id="{129AE4B9-29F9-80DA-DE5A-6FF14E4D547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496300" y="685355500"/>
          <a:ext cx="337439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940</xdr:col>
      <xdr:colOff>596900</xdr:colOff>
      <xdr:row>3501</xdr:row>
      <xdr:rowOff>88900</xdr:rowOff>
    </xdr:from>
    <xdr:to>
      <xdr:col>1055</xdr:col>
      <xdr:colOff>457200</xdr:colOff>
      <xdr:row>3702</xdr:row>
      <xdr:rowOff>127000</xdr:rowOff>
    </xdr:to>
    <xdr:pic>
      <xdr:nvPicPr>
        <xdr:cNvPr id="6150" name="Picture 6">
          <a:extLst>
            <a:ext uri="{FF2B5EF4-FFF2-40B4-BE49-F238E27FC236}">
              <a16:creationId xmlns:a16="http://schemas.microsoft.com/office/drawing/2014/main" id="{E7C71689-087E-E2FE-44CC-8A24A817128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922500" y="711492100"/>
          <a:ext cx="947928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1191</xdr:col>
      <xdr:colOff>647700</xdr:colOff>
      <xdr:row>3485</xdr:row>
      <xdr:rowOff>76200</xdr:rowOff>
    </xdr:from>
    <xdr:to>
      <xdr:col>1296</xdr:col>
      <xdr:colOff>749300</xdr:colOff>
      <xdr:row>3686</xdr:row>
      <xdr:rowOff>114300</xdr:rowOff>
    </xdr:to>
    <xdr:pic>
      <xdr:nvPicPr>
        <xdr:cNvPr id="6149" name="TextBox 586">
          <a:extLst>
            <a:ext uri="{FF2B5EF4-FFF2-40B4-BE49-F238E27FC236}">
              <a16:creationId xmlns:a16="http://schemas.microsoft.com/office/drawing/2014/main" id="{20CE973E-7E5A-7341-96FE-19D22F5B08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73800" y="708228200"/>
          <a:ext cx="867791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946</xdr:col>
      <xdr:colOff>457200</xdr:colOff>
      <xdr:row>1853</xdr:row>
      <xdr:rowOff>76200</xdr:rowOff>
    </xdr:from>
    <xdr:to>
      <xdr:col>987</xdr:col>
      <xdr:colOff>368300</xdr:colOff>
      <xdr:row>2054</xdr:row>
      <xdr:rowOff>114300</xdr:rowOff>
    </xdr:to>
    <xdr:pic>
      <xdr:nvPicPr>
        <xdr:cNvPr id="6148" name="TextBox 588">
          <a:extLst>
            <a:ext uri="{FF2B5EF4-FFF2-40B4-BE49-F238E27FC236}">
              <a16:creationId xmlns:a16="http://schemas.microsoft.com/office/drawing/2014/main" id="{1FE2F558-2D58-9894-4EA6-8B1417543AC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735800" y="376605800"/>
          <a:ext cx="33756600" cy="408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1211</xdr:col>
      <xdr:colOff>215900</xdr:colOff>
      <xdr:row>438</xdr:row>
      <xdr:rowOff>76200</xdr:rowOff>
    </xdr:from>
    <xdr:to>
      <xdr:col>1250</xdr:col>
      <xdr:colOff>152400</xdr:colOff>
      <xdr:row>679</xdr:row>
      <xdr:rowOff>152400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E01B6E4A-2619-13A6-08F1-4000808C4E4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252000" y="89077800"/>
          <a:ext cx="32131000" cy="4904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38</xdr:row>
      <xdr:rowOff>76200</xdr:rowOff>
    </xdr:from>
    <xdr:to>
      <xdr:col>20</xdr:col>
      <xdr:colOff>558800</xdr:colOff>
      <xdr:row>40</xdr:row>
      <xdr:rowOff>88900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3639A7A-5BF5-0C46-813E-74A6CDC07877}"/>
            </a:ext>
          </a:extLst>
        </xdr:cNvPr>
        <xdr:cNvCxnSpPr/>
      </xdr:nvCxnSpPr>
      <xdr:spPr>
        <a:xfrm flipV="1">
          <a:off x="17056100" y="65786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44</xdr:row>
      <xdr:rowOff>50800</xdr:rowOff>
    </xdr:from>
    <xdr:to>
      <xdr:col>22</xdr:col>
      <xdr:colOff>88900</xdr:colOff>
      <xdr:row>48</xdr:row>
      <xdr:rowOff>190500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BBC629A1-0897-F940-B9FB-85637BAC9A1E}"/>
            </a:ext>
          </a:extLst>
        </xdr:cNvPr>
        <xdr:cNvCxnSpPr/>
      </xdr:nvCxnSpPr>
      <xdr:spPr>
        <a:xfrm flipV="1">
          <a:off x="18592800" y="77724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208378</xdr:colOff>
      <xdr:row>31</xdr:row>
      <xdr:rowOff>0</xdr:rowOff>
    </xdr:from>
    <xdr:to>
      <xdr:col>22</xdr:col>
      <xdr:colOff>737346</xdr:colOff>
      <xdr:row>56</xdr:row>
      <xdr:rowOff>187669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88FC7AB-909D-8D43-AE25-0AC6D77E7CEE}"/>
            </a:ext>
          </a:extLst>
        </xdr:cNvPr>
        <xdr:cNvGrpSpPr/>
      </xdr:nvGrpSpPr>
      <xdr:grpSpPr>
        <a:xfrm>
          <a:off x="15422978" y="6299200"/>
          <a:ext cx="3830968" cy="5267669"/>
          <a:chOff x="5941037" y="501144"/>
          <a:chExt cx="3830968" cy="5267669"/>
        </a:xfrm>
      </xdr:grpSpPr>
      <xdr:grpSp>
        <xdr:nvGrpSpPr>
          <xdr:cNvPr id="72" name="Group 71">
            <a:extLst>
              <a:ext uri="{FF2B5EF4-FFF2-40B4-BE49-F238E27FC236}">
                <a16:creationId xmlns:a16="http://schemas.microsoft.com/office/drawing/2014/main" id="{C1E8459D-A465-4271-67CE-9BD9F9270E00}"/>
              </a:ext>
            </a:extLst>
          </xdr:cNvPr>
          <xdr:cNvGrpSpPr/>
        </xdr:nvGrpSpPr>
        <xdr:grpSpPr>
          <a:xfrm>
            <a:off x="5941037" y="501144"/>
            <a:ext cx="3830968" cy="5267669"/>
            <a:chOff x="5149804" y="617848"/>
            <a:chExt cx="3830968" cy="5267669"/>
          </a:xfrm>
        </xdr:grpSpPr>
        <xdr:sp macro="" textlink="">
          <xdr:nvSpPr>
            <xdr:cNvPr id="83" name="Rectángulo 188">
              <a:extLst>
                <a:ext uri="{FF2B5EF4-FFF2-40B4-BE49-F238E27FC236}">
                  <a16:creationId xmlns:a16="http://schemas.microsoft.com/office/drawing/2014/main" id="{F9D81124-8E19-FA6A-B186-4B0296594494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84" name="Picture 83">
              <a:extLst>
                <a:ext uri="{FF2B5EF4-FFF2-40B4-BE49-F238E27FC236}">
                  <a16:creationId xmlns:a16="http://schemas.microsoft.com/office/drawing/2014/main" id="{1E5DB4E1-7FB4-769F-CE07-3FA159F1BED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85" name="Rectángulo 188">
              <a:extLst>
                <a:ext uri="{FF2B5EF4-FFF2-40B4-BE49-F238E27FC236}">
                  <a16:creationId xmlns:a16="http://schemas.microsoft.com/office/drawing/2014/main" id="{1D8B4560-E26C-F90A-332D-C4BE5759D4D3}"/>
                </a:ext>
              </a:extLst>
            </xdr:cNvPr>
            <xdr:cNvSpPr/>
          </xdr:nvSpPr>
          <xdr:spPr>
            <a:xfrm rot="16200000">
              <a:off x="8007280" y="5191814"/>
              <a:ext cx="69267" cy="507535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6" name="Rectángulo 188">
              <a:extLst>
                <a:ext uri="{FF2B5EF4-FFF2-40B4-BE49-F238E27FC236}">
                  <a16:creationId xmlns:a16="http://schemas.microsoft.com/office/drawing/2014/main" id="{AAC04510-A8BB-F133-1AD1-2281723ABD2F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7" name="Rectángulo 188">
              <a:extLst>
                <a:ext uri="{FF2B5EF4-FFF2-40B4-BE49-F238E27FC236}">
                  <a16:creationId xmlns:a16="http://schemas.microsoft.com/office/drawing/2014/main" id="{E3F69CF6-763E-A359-4468-606E730B771D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88" name="Rectángulo 188">
              <a:extLst>
                <a:ext uri="{FF2B5EF4-FFF2-40B4-BE49-F238E27FC236}">
                  <a16:creationId xmlns:a16="http://schemas.microsoft.com/office/drawing/2014/main" id="{8F966945-ABF0-0977-7DF9-4219DBDA3811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89" name="Conector recto 337">
              <a:extLst>
                <a:ext uri="{FF2B5EF4-FFF2-40B4-BE49-F238E27FC236}">
                  <a16:creationId xmlns:a16="http://schemas.microsoft.com/office/drawing/2014/main" id="{902F7455-F5AF-B012-3F66-3AE893D56F0A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0" name="Conector recto 337">
              <a:extLst>
                <a:ext uri="{FF2B5EF4-FFF2-40B4-BE49-F238E27FC236}">
                  <a16:creationId xmlns:a16="http://schemas.microsoft.com/office/drawing/2014/main" id="{A3E06C63-4BD2-4A9E-2544-9C62F3436D68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Conector recto 337">
              <a:extLst>
                <a:ext uri="{FF2B5EF4-FFF2-40B4-BE49-F238E27FC236}">
                  <a16:creationId xmlns:a16="http://schemas.microsoft.com/office/drawing/2014/main" id="{4232683E-D26B-77DB-33B6-D4C5281343AB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Conector recto 337">
              <a:extLst>
                <a:ext uri="{FF2B5EF4-FFF2-40B4-BE49-F238E27FC236}">
                  <a16:creationId xmlns:a16="http://schemas.microsoft.com/office/drawing/2014/main" id="{5A388917-1C8C-A96F-3417-E713688F8AA7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93" name="Picture 92">
              <a:extLst>
                <a:ext uri="{FF2B5EF4-FFF2-40B4-BE49-F238E27FC236}">
                  <a16:creationId xmlns:a16="http://schemas.microsoft.com/office/drawing/2014/main" id="{6C06E61E-ECEA-F0A5-38AC-D6F5B2F47D5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94" name="Conector recto 337">
              <a:extLst>
                <a:ext uri="{FF2B5EF4-FFF2-40B4-BE49-F238E27FC236}">
                  <a16:creationId xmlns:a16="http://schemas.microsoft.com/office/drawing/2014/main" id="{C1B2AF35-46C5-AE23-41A1-1BABFE559688}"/>
                </a:ext>
              </a:extLst>
            </xdr:cNvPr>
            <xdr:cNvCxnSpPr>
              <a:cxnSpLocks/>
              <a:stCxn id="93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5" name="TextBox 36">
              <a:extLst>
                <a:ext uri="{FF2B5EF4-FFF2-40B4-BE49-F238E27FC236}">
                  <a16:creationId xmlns:a16="http://schemas.microsoft.com/office/drawing/2014/main" id="{2F500CBA-4415-186A-1F08-B4E884E08070}"/>
                </a:ext>
              </a:extLst>
            </xdr:cNvPr>
            <xdr:cNvSpPr txBox="1"/>
          </xdr:nvSpPr>
          <xdr:spPr>
            <a:xfrm>
              <a:off x="5156200" y="1368837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96" name="TextBox 39">
              <a:extLst>
                <a:ext uri="{FF2B5EF4-FFF2-40B4-BE49-F238E27FC236}">
                  <a16:creationId xmlns:a16="http://schemas.microsoft.com/office/drawing/2014/main" id="{64722FA6-1CEB-241C-C205-D605CB509FA8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97" name="TextBox 40">
              <a:extLst>
                <a:ext uri="{FF2B5EF4-FFF2-40B4-BE49-F238E27FC236}">
                  <a16:creationId xmlns:a16="http://schemas.microsoft.com/office/drawing/2014/main" id="{827B28F9-B9AA-DEE1-F288-FE343D5E6674}"/>
                </a:ext>
              </a:extLst>
            </xdr:cNvPr>
            <xdr:cNvSpPr txBox="1"/>
          </xdr:nvSpPr>
          <xdr:spPr>
            <a:xfrm>
              <a:off x="5149804" y="22594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98" name="Conector recto 337">
              <a:extLst>
                <a:ext uri="{FF2B5EF4-FFF2-40B4-BE49-F238E27FC236}">
                  <a16:creationId xmlns:a16="http://schemas.microsoft.com/office/drawing/2014/main" id="{DBFB7AED-5F38-32D1-3A5A-DED18D156C24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9" name="Conector recto 337">
              <a:extLst>
                <a:ext uri="{FF2B5EF4-FFF2-40B4-BE49-F238E27FC236}">
                  <a16:creationId xmlns:a16="http://schemas.microsoft.com/office/drawing/2014/main" id="{97DDF603-EA9E-BBA1-96E3-BBAABCDC877A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0" name="TextBox 46">
              <a:extLst>
                <a:ext uri="{FF2B5EF4-FFF2-40B4-BE49-F238E27FC236}">
                  <a16:creationId xmlns:a16="http://schemas.microsoft.com/office/drawing/2014/main" id="{9F2EEA03-0CAA-4AC2-9F01-6C2BE3CC6FB0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101" name="TextBox 47">
              <a:extLst>
                <a:ext uri="{FF2B5EF4-FFF2-40B4-BE49-F238E27FC236}">
                  <a16:creationId xmlns:a16="http://schemas.microsoft.com/office/drawing/2014/main" id="{D12B7AF1-B58E-252A-F7A9-05A239388F63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102" name="Conector recto 337">
              <a:extLst>
                <a:ext uri="{FF2B5EF4-FFF2-40B4-BE49-F238E27FC236}">
                  <a16:creationId xmlns:a16="http://schemas.microsoft.com/office/drawing/2014/main" id="{3C72D18A-6F83-C7B0-AF20-279CE2123EFD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3" name="Rectángulo 188">
              <a:extLst>
                <a:ext uri="{FF2B5EF4-FFF2-40B4-BE49-F238E27FC236}">
                  <a16:creationId xmlns:a16="http://schemas.microsoft.com/office/drawing/2014/main" id="{43127FFA-CE0D-9D7B-1CF8-6BE5044E0451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04" name="Conector recto 337">
              <a:extLst>
                <a:ext uri="{FF2B5EF4-FFF2-40B4-BE49-F238E27FC236}">
                  <a16:creationId xmlns:a16="http://schemas.microsoft.com/office/drawing/2014/main" id="{47877335-1639-7AA9-0995-DF59FB636E79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" name="Conector recto 337">
              <a:extLst>
                <a:ext uri="{FF2B5EF4-FFF2-40B4-BE49-F238E27FC236}">
                  <a16:creationId xmlns:a16="http://schemas.microsoft.com/office/drawing/2014/main" id="{BCC542EF-C0FD-B2A4-015B-219A3938CBE8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6" name="Conector recto 337">
              <a:extLst>
                <a:ext uri="{FF2B5EF4-FFF2-40B4-BE49-F238E27FC236}">
                  <a16:creationId xmlns:a16="http://schemas.microsoft.com/office/drawing/2014/main" id="{80D02D26-0E5A-E236-F50B-A4C06664C53B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07" name="Picture 106">
              <a:extLst>
                <a:ext uri="{FF2B5EF4-FFF2-40B4-BE49-F238E27FC236}">
                  <a16:creationId xmlns:a16="http://schemas.microsoft.com/office/drawing/2014/main" id="{EE154E63-928E-F6EA-4F24-3C696463A7F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08" name="TextBox 58">
              <a:extLst>
                <a:ext uri="{FF2B5EF4-FFF2-40B4-BE49-F238E27FC236}">
                  <a16:creationId xmlns:a16="http://schemas.microsoft.com/office/drawing/2014/main" id="{CAE4AC0C-EB6B-B074-1E80-A370BDACE0A6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109" name="TextBox 59">
              <a:extLst>
                <a:ext uri="{FF2B5EF4-FFF2-40B4-BE49-F238E27FC236}">
                  <a16:creationId xmlns:a16="http://schemas.microsoft.com/office/drawing/2014/main" id="{788CA43D-2809-3C78-DD9B-CFC7B4600A76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110" name="Conector recto 337">
              <a:extLst>
                <a:ext uri="{FF2B5EF4-FFF2-40B4-BE49-F238E27FC236}">
                  <a16:creationId xmlns:a16="http://schemas.microsoft.com/office/drawing/2014/main" id="{44CA35AF-5356-F88C-5FEB-94486FCE907A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1" name="Conector recto 337">
              <a:extLst>
                <a:ext uri="{FF2B5EF4-FFF2-40B4-BE49-F238E27FC236}">
                  <a16:creationId xmlns:a16="http://schemas.microsoft.com/office/drawing/2014/main" id="{5BF0B2DD-D493-3918-BF1C-4D97C4443BB4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2" name="TextBox 450">
              <a:extLst>
                <a:ext uri="{FF2B5EF4-FFF2-40B4-BE49-F238E27FC236}">
                  <a16:creationId xmlns:a16="http://schemas.microsoft.com/office/drawing/2014/main" id="{BD0C5141-6B08-E10C-057A-34E7F68B7349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113" name="TextBox 505">
              <a:extLst>
                <a:ext uri="{FF2B5EF4-FFF2-40B4-BE49-F238E27FC236}">
                  <a16:creationId xmlns:a16="http://schemas.microsoft.com/office/drawing/2014/main" id="{E43E4040-ACF6-4FEC-CD60-1D3A49755967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114" name="Conector recto 337">
              <a:extLst>
                <a:ext uri="{FF2B5EF4-FFF2-40B4-BE49-F238E27FC236}">
                  <a16:creationId xmlns:a16="http://schemas.microsoft.com/office/drawing/2014/main" id="{E83F5D75-493D-FC7E-BDAC-FB67346B363F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Conector recto 337">
              <a:extLst>
                <a:ext uri="{FF2B5EF4-FFF2-40B4-BE49-F238E27FC236}">
                  <a16:creationId xmlns:a16="http://schemas.microsoft.com/office/drawing/2014/main" id="{7192CE59-2F61-7871-63FC-E662CAF63F5C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Rectángulo 188">
              <a:extLst>
                <a:ext uri="{FF2B5EF4-FFF2-40B4-BE49-F238E27FC236}">
                  <a16:creationId xmlns:a16="http://schemas.microsoft.com/office/drawing/2014/main" id="{BEDFAFD4-854A-0DC1-52CA-31CAE84D65C8}"/>
                </a:ext>
              </a:extLst>
            </xdr:cNvPr>
            <xdr:cNvSpPr/>
          </xdr:nvSpPr>
          <xdr:spPr>
            <a:xfrm rot="16200000">
              <a:off x="6177440" y="2983399"/>
              <a:ext cx="48345" cy="528170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17" name="Conector recto 337">
              <a:extLst>
                <a:ext uri="{FF2B5EF4-FFF2-40B4-BE49-F238E27FC236}">
                  <a16:creationId xmlns:a16="http://schemas.microsoft.com/office/drawing/2014/main" id="{1008A86F-F672-6CE4-836C-5E4EA16093A0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Conector recto 337">
              <a:extLst>
                <a:ext uri="{FF2B5EF4-FFF2-40B4-BE49-F238E27FC236}">
                  <a16:creationId xmlns:a16="http://schemas.microsoft.com/office/drawing/2014/main" id="{B45BB830-0AB8-01C1-6B64-EF39F45196E7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Conector recto 337">
              <a:extLst>
                <a:ext uri="{FF2B5EF4-FFF2-40B4-BE49-F238E27FC236}">
                  <a16:creationId xmlns:a16="http://schemas.microsoft.com/office/drawing/2014/main" id="{A3517162-6E67-8E31-CB3A-112F3169D9FF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0" name="TextBox 580">
              <a:extLst>
                <a:ext uri="{FF2B5EF4-FFF2-40B4-BE49-F238E27FC236}">
                  <a16:creationId xmlns:a16="http://schemas.microsoft.com/office/drawing/2014/main" id="{223B2A7F-01CB-E5D3-2642-2598A53FA338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121" name="Conector recto 337">
              <a:extLst>
                <a:ext uri="{FF2B5EF4-FFF2-40B4-BE49-F238E27FC236}">
                  <a16:creationId xmlns:a16="http://schemas.microsoft.com/office/drawing/2014/main" id="{506F35BD-B083-E481-7BA6-2EA122D79057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584">
              <a:extLst>
                <a:ext uri="{FF2B5EF4-FFF2-40B4-BE49-F238E27FC236}">
                  <a16:creationId xmlns:a16="http://schemas.microsoft.com/office/drawing/2014/main" id="{21E03CB1-7797-A45F-8843-AA7D0613B29F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124" name="TextBox 585">
              <a:extLst>
                <a:ext uri="{FF2B5EF4-FFF2-40B4-BE49-F238E27FC236}">
                  <a16:creationId xmlns:a16="http://schemas.microsoft.com/office/drawing/2014/main" id="{8E18C820-EA3C-1EDC-4F38-9124551B2A13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125" name="TextBox 586">
              <a:extLst>
                <a:ext uri="{FF2B5EF4-FFF2-40B4-BE49-F238E27FC236}">
                  <a16:creationId xmlns:a16="http://schemas.microsoft.com/office/drawing/2014/main" id="{EF7B58C2-3E1F-98D3-888B-D31BB27DA2E7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126" name="TextBox 588">
              <a:extLst>
                <a:ext uri="{FF2B5EF4-FFF2-40B4-BE49-F238E27FC236}">
                  <a16:creationId xmlns:a16="http://schemas.microsoft.com/office/drawing/2014/main" id="{E651CE23-B902-0CA5-6DA0-057C2C64D56D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127" name="Conector recto 337">
              <a:extLst>
                <a:ext uri="{FF2B5EF4-FFF2-40B4-BE49-F238E27FC236}">
                  <a16:creationId xmlns:a16="http://schemas.microsoft.com/office/drawing/2014/main" id="{33155C67-FE56-0FFD-451E-FACE1A06DF04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3" name="Conector recto 337">
            <a:extLst>
              <a:ext uri="{FF2B5EF4-FFF2-40B4-BE49-F238E27FC236}">
                <a16:creationId xmlns:a16="http://schemas.microsoft.com/office/drawing/2014/main" id="{1B5E1ED6-2EDB-B87A-225F-5937D9898133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Conector recto 337">
            <a:extLst>
              <a:ext uri="{FF2B5EF4-FFF2-40B4-BE49-F238E27FC236}">
                <a16:creationId xmlns:a16="http://schemas.microsoft.com/office/drawing/2014/main" id="{6CC6CC8E-F737-D88E-9E2C-E42E2B6DB28B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Conector recto 337">
            <a:extLst>
              <a:ext uri="{FF2B5EF4-FFF2-40B4-BE49-F238E27FC236}">
                <a16:creationId xmlns:a16="http://schemas.microsoft.com/office/drawing/2014/main" id="{7FB19400-5934-DA12-9F56-B49B3C43059B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Conector recto 337">
            <a:extLst>
              <a:ext uri="{FF2B5EF4-FFF2-40B4-BE49-F238E27FC236}">
                <a16:creationId xmlns:a16="http://schemas.microsoft.com/office/drawing/2014/main" id="{84FFFC2A-EA6C-1EB6-4BC3-47A816849972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Conector recto 337">
            <a:extLst>
              <a:ext uri="{FF2B5EF4-FFF2-40B4-BE49-F238E27FC236}">
                <a16:creationId xmlns:a16="http://schemas.microsoft.com/office/drawing/2014/main" id="{16E4A4E3-47C4-6FAB-E0CB-C3EBD27C7B16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Conector recto 337">
            <a:extLst>
              <a:ext uri="{FF2B5EF4-FFF2-40B4-BE49-F238E27FC236}">
                <a16:creationId xmlns:a16="http://schemas.microsoft.com/office/drawing/2014/main" id="{A44E4E48-3D89-6772-AA8C-649F8575BD66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Conector recto 337">
            <a:extLst>
              <a:ext uri="{FF2B5EF4-FFF2-40B4-BE49-F238E27FC236}">
                <a16:creationId xmlns:a16="http://schemas.microsoft.com/office/drawing/2014/main" id="{4ED5CC83-0584-73FF-9E17-35150C6422CD}"/>
              </a:ext>
            </a:extLst>
          </xdr:cNvPr>
          <xdr:cNvCxnSpPr>
            <a:cxnSpLocks/>
          </xdr:cNvCxnSpPr>
        </xdr:nvCxnSpPr>
        <xdr:spPr>
          <a:xfrm flipV="1">
            <a:off x="6788137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Conector recto 337">
            <a:extLst>
              <a:ext uri="{FF2B5EF4-FFF2-40B4-BE49-F238E27FC236}">
                <a16:creationId xmlns:a16="http://schemas.microsoft.com/office/drawing/2014/main" id="{10E38F15-C3DD-52B5-A365-AE73962D8705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Conector recto 337">
            <a:extLst>
              <a:ext uri="{FF2B5EF4-FFF2-40B4-BE49-F238E27FC236}">
                <a16:creationId xmlns:a16="http://schemas.microsoft.com/office/drawing/2014/main" id="{1D5F43B9-16CE-738F-3ABE-FEE291FEED70}"/>
              </a:ext>
            </a:extLst>
          </xdr:cNvPr>
          <xdr:cNvCxnSpPr>
            <a:cxnSpLocks/>
          </xdr:cNvCxnSpPr>
        </xdr:nvCxnSpPr>
        <xdr:spPr>
          <a:xfrm flipH="1" flipV="1">
            <a:off x="8646995" y="5173884"/>
            <a:ext cx="2227" cy="12805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Conector recto 337">
            <a:extLst>
              <a:ext uri="{FF2B5EF4-FFF2-40B4-BE49-F238E27FC236}">
                <a16:creationId xmlns:a16="http://schemas.microsoft.com/office/drawing/2014/main" id="{054AFF70-E8C0-DCF8-C782-E62E35AA8342}"/>
              </a:ext>
            </a:extLst>
          </xdr:cNvPr>
          <xdr:cNvCxnSpPr>
            <a:cxnSpLocks/>
          </xdr:cNvCxnSpPr>
        </xdr:nvCxnSpPr>
        <xdr:spPr>
          <a:xfrm>
            <a:off x="6998110" y="5142781"/>
            <a:ext cx="1650574" cy="30297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34</xdr:row>
      <xdr:rowOff>0</xdr:rowOff>
    </xdr:from>
    <xdr:to>
      <xdr:col>21</xdr:col>
      <xdr:colOff>431800</xdr:colOff>
      <xdr:row>34</xdr:row>
      <xdr:rowOff>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EC561BE7-2A49-7343-9180-A19565D89AFD}"/>
            </a:ext>
          </a:extLst>
        </xdr:cNvPr>
        <xdr:cNvCxnSpPr/>
      </xdr:nvCxnSpPr>
      <xdr:spPr>
        <a:xfrm flipH="1">
          <a:off x="17602200" y="56896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35</xdr:row>
      <xdr:rowOff>127000</xdr:rowOff>
    </xdr:from>
    <xdr:to>
      <xdr:col>19</xdr:col>
      <xdr:colOff>469900</xdr:colOff>
      <xdr:row>37</xdr:row>
      <xdr:rowOff>63500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24F981D5-AC71-694F-908C-73D5B797A99B}"/>
            </a:ext>
          </a:extLst>
        </xdr:cNvPr>
        <xdr:cNvCxnSpPr/>
      </xdr:nvCxnSpPr>
      <xdr:spPr>
        <a:xfrm flipV="1">
          <a:off x="16014700" y="60198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34</xdr:row>
      <xdr:rowOff>50800</xdr:rowOff>
    </xdr:from>
    <xdr:to>
      <xdr:col>19</xdr:col>
      <xdr:colOff>469900</xdr:colOff>
      <xdr:row>35</xdr:row>
      <xdr:rowOff>190500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8441E0EF-05CB-C246-8088-DE7030AE8616}"/>
            </a:ext>
          </a:extLst>
        </xdr:cNvPr>
        <xdr:cNvCxnSpPr/>
      </xdr:nvCxnSpPr>
      <xdr:spPr>
        <a:xfrm flipV="1">
          <a:off x="16014700" y="57404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48</xdr:row>
      <xdr:rowOff>114300</xdr:rowOff>
    </xdr:from>
    <xdr:to>
      <xdr:col>21</xdr:col>
      <xdr:colOff>76200</xdr:colOff>
      <xdr:row>51</xdr:row>
      <xdr:rowOff>127000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25A38A65-509F-6D45-BD68-29215844D58E}"/>
            </a:ext>
          </a:extLst>
        </xdr:cNvPr>
        <xdr:cNvCxnSpPr/>
      </xdr:nvCxnSpPr>
      <xdr:spPr>
        <a:xfrm flipH="1" flipV="1">
          <a:off x="17233900" y="86487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571249</xdr:colOff>
      <xdr:row>54</xdr:row>
      <xdr:rowOff>32442</xdr:rowOff>
    </xdr:from>
    <xdr:to>
      <xdr:col>20</xdr:col>
      <xdr:colOff>279149</xdr:colOff>
      <xdr:row>54</xdr:row>
      <xdr:rowOff>45142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667B5F5F-CF68-9548-86A4-4A8304225ED6}"/>
            </a:ext>
          </a:extLst>
        </xdr:cNvPr>
        <xdr:cNvCxnSpPr/>
      </xdr:nvCxnSpPr>
      <xdr:spPr>
        <a:xfrm>
          <a:off x="16571992" y="10896600"/>
          <a:ext cx="531513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287750</xdr:colOff>
      <xdr:row>49</xdr:row>
      <xdr:rowOff>33364</xdr:rowOff>
    </xdr:from>
    <xdr:to>
      <xdr:col>19</xdr:col>
      <xdr:colOff>287750</xdr:colOff>
      <xdr:row>50</xdr:row>
      <xdr:rowOff>132288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69021477-A2B3-5E4E-9F59-7CCAE9AD367F}"/>
            </a:ext>
          </a:extLst>
        </xdr:cNvPr>
        <xdr:cNvCxnSpPr/>
      </xdr:nvCxnSpPr>
      <xdr:spPr>
        <a:xfrm flipV="1">
          <a:off x="16410066" y="9859153"/>
          <a:ext cx="0" cy="299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48</xdr:row>
      <xdr:rowOff>152400</xdr:rowOff>
    </xdr:from>
    <xdr:to>
      <xdr:col>19</xdr:col>
      <xdr:colOff>25400</xdr:colOff>
      <xdr:row>50</xdr:row>
      <xdr:rowOff>50800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DA4EA689-CD1D-A84D-8F71-A19E23466CAB}"/>
            </a:ext>
          </a:extLst>
        </xdr:cNvPr>
        <xdr:cNvCxnSpPr/>
      </xdr:nvCxnSpPr>
      <xdr:spPr>
        <a:xfrm flipV="1">
          <a:off x="16065500" y="86868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377227</xdr:colOff>
      <xdr:row>53</xdr:row>
      <xdr:rowOff>92503</xdr:rowOff>
    </xdr:from>
    <xdr:to>
      <xdr:col>19</xdr:col>
      <xdr:colOff>377227</xdr:colOff>
      <xdr:row>54</xdr:row>
      <xdr:rowOff>67731</xdr:rowOff>
    </xdr:to>
    <xdr:cxnSp macro="">
      <xdr:nvCxnSpPr>
        <xdr:cNvPr id="136" name="Conector recto 337">
          <a:extLst>
            <a:ext uri="{FF2B5EF4-FFF2-40B4-BE49-F238E27FC236}">
              <a16:creationId xmlns:a16="http://schemas.microsoft.com/office/drawing/2014/main" id="{23CA0B06-D119-364F-891E-F3655A4C3F6A}"/>
            </a:ext>
          </a:extLst>
        </xdr:cNvPr>
        <xdr:cNvCxnSpPr>
          <a:cxnSpLocks/>
        </xdr:cNvCxnSpPr>
      </xdr:nvCxnSpPr>
      <xdr:spPr>
        <a:xfrm flipV="1">
          <a:off x="16417327" y="10862103"/>
          <a:ext cx="0" cy="178428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759091</xdr:colOff>
      <xdr:row>54</xdr:row>
      <xdr:rowOff>168557</xdr:rowOff>
    </xdr:from>
    <xdr:to>
      <xdr:col>21</xdr:col>
      <xdr:colOff>198890</xdr:colOff>
      <xdr:row>56</xdr:row>
      <xdr:rowOff>29938</xdr:rowOff>
    </xdr:to>
    <xdr:sp macro="" textlink="">
      <xdr:nvSpPr>
        <xdr:cNvPr id="143" name="TextBox 585">
          <a:extLst>
            <a:ext uri="{FF2B5EF4-FFF2-40B4-BE49-F238E27FC236}">
              <a16:creationId xmlns:a16="http://schemas.microsoft.com/office/drawing/2014/main" id="{3441D386-4718-F54E-ABF0-E5CA909B8FDB}"/>
            </a:ext>
          </a:extLst>
        </xdr:cNvPr>
        <xdr:cNvSpPr txBox="1"/>
      </xdr:nvSpPr>
      <xdr:spPr>
        <a:xfrm>
          <a:off x="16881407" y="10996978"/>
          <a:ext cx="1097483" cy="26243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  <a:latin typeface="Avenir Book" panose="02000503020000020003" pitchFamily="2" charset="0"/>
            </a:rPr>
            <a:t>Mas Necesario</a:t>
          </a:r>
        </a:p>
      </xdr:txBody>
    </xdr:sp>
    <xdr:clientData/>
  </xdr:twoCellAnchor>
  <xdr:twoCellAnchor>
    <xdr:from>
      <xdr:col>19</xdr:col>
      <xdr:colOff>376767</xdr:colOff>
      <xdr:row>53</xdr:row>
      <xdr:rowOff>88900</xdr:rowOff>
    </xdr:from>
    <xdr:to>
      <xdr:col>21</xdr:col>
      <xdr:colOff>490396</xdr:colOff>
      <xdr:row>53</xdr:row>
      <xdr:rowOff>150891</xdr:rowOff>
    </xdr:to>
    <xdr:cxnSp macro="">
      <xdr:nvCxnSpPr>
        <xdr:cNvPr id="146" name="Conector recto 337">
          <a:extLst>
            <a:ext uri="{FF2B5EF4-FFF2-40B4-BE49-F238E27FC236}">
              <a16:creationId xmlns:a16="http://schemas.microsoft.com/office/drawing/2014/main" id="{E07FFD29-859C-FF44-934A-B07B00487835}"/>
            </a:ext>
          </a:extLst>
        </xdr:cNvPr>
        <xdr:cNvCxnSpPr>
          <a:cxnSpLocks/>
        </xdr:cNvCxnSpPr>
      </xdr:nvCxnSpPr>
      <xdr:spPr>
        <a:xfrm flipH="1" flipV="1">
          <a:off x="16416867" y="10858500"/>
          <a:ext cx="1764629" cy="61991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485618</xdr:colOff>
      <xdr:row>53</xdr:row>
      <xdr:rowOff>152400</xdr:rowOff>
    </xdr:from>
    <xdr:to>
      <xdr:col>21</xdr:col>
      <xdr:colOff>491067</xdr:colOff>
      <xdr:row>54</xdr:row>
      <xdr:rowOff>114300</xdr:rowOff>
    </xdr:to>
    <xdr:cxnSp macro="">
      <xdr:nvCxnSpPr>
        <xdr:cNvPr id="149" name="Conector recto 337">
          <a:extLst>
            <a:ext uri="{FF2B5EF4-FFF2-40B4-BE49-F238E27FC236}">
              <a16:creationId xmlns:a16="http://schemas.microsoft.com/office/drawing/2014/main" id="{D04E1847-74F6-B043-9374-44B274A7A8BE}"/>
            </a:ext>
          </a:extLst>
        </xdr:cNvPr>
        <xdr:cNvCxnSpPr>
          <a:cxnSpLocks/>
        </xdr:cNvCxnSpPr>
      </xdr:nvCxnSpPr>
      <xdr:spPr>
        <a:xfrm flipH="1" flipV="1">
          <a:off x="18176718" y="10922000"/>
          <a:ext cx="5449" cy="165100"/>
        </a:xfrm>
        <a:prstGeom prst="line">
          <a:avLst/>
        </a:prstGeom>
        <a:ln w="19050" cmpd="sng">
          <a:solidFill>
            <a:srgbClr val="00B050"/>
          </a:solidFill>
          <a:headEnd type="none"/>
          <a:tailEnd type="non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268336</xdr:colOff>
      <xdr:row>53</xdr:row>
      <xdr:rowOff>29171</xdr:rowOff>
    </xdr:from>
    <xdr:to>
      <xdr:col>21</xdr:col>
      <xdr:colOff>113169</xdr:colOff>
      <xdr:row>53</xdr:row>
      <xdr:rowOff>62872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4B84A95F-D3C3-FC4A-9B0C-DBAFBD166A54}"/>
            </a:ext>
          </a:extLst>
        </xdr:cNvPr>
        <xdr:cNvCxnSpPr/>
      </xdr:nvCxnSpPr>
      <xdr:spPr>
        <a:xfrm>
          <a:off x="17092692" y="10692141"/>
          <a:ext cx="668447" cy="33701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13368</xdr:colOff>
      <xdr:row>36</xdr:row>
      <xdr:rowOff>120317</xdr:rowOff>
    </xdr:from>
    <xdr:to>
      <xdr:col>20</xdr:col>
      <xdr:colOff>277852</xdr:colOff>
      <xdr:row>37</xdr:row>
      <xdr:rowOff>186490</xdr:rowOff>
    </xdr:to>
    <xdr:sp macro="" textlink="">
      <xdr:nvSpPr>
        <xdr:cNvPr id="153" name="TextBox 585">
          <a:extLst>
            <a:ext uri="{FF2B5EF4-FFF2-40B4-BE49-F238E27FC236}">
              <a16:creationId xmlns:a16="http://schemas.microsoft.com/office/drawing/2014/main" id="{D0B9325A-2A1E-A349-98A7-40212D715985}"/>
            </a:ext>
          </a:extLst>
        </xdr:cNvPr>
        <xdr:cNvSpPr txBox="1"/>
      </xdr:nvSpPr>
      <xdr:spPr>
        <a:xfrm>
          <a:off x="16135684" y="7339264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19</xdr:col>
      <xdr:colOff>473242</xdr:colOff>
      <xdr:row>51</xdr:row>
      <xdr:rowOff>179137</xdr:rowOff>
    </xdr:from>
    <xdr:to>
      <xdr:col>20</xdr:col>
      <xdr:colOff>737726</xdr:colOff>
      <xdr:row>53</xdr:row>
      <xdr:rowOff>44784</xdr:rowOff>
    </xdr:to>
    <xdr:sp macro="" textlink="">
      <xdr:nvSpPr>
        <xdr:cNvPr id="154" name="TextBox 585">
          <a:extLst>
            <a:ext uri="{FF2B5EF4-FFF2-40B4-BE49-F238E27FC236}">
              <a16:creationId xmlns:a16="http://schemas.microsoft.com/office/drawing/2014/main" id="{2B2DD391-9B47-2949-B660-E311F9FB9CDC}"/>
            </a:ext>
          </a:extLst>
        </xdr:cNvPr>
        <xdr:cNvSpPr txBox="1"/>
      </xdr:nvSpPr>
      <xdr:spPr>
        <a:xfrm>
          <a:off x="16595558" y="10405979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  <xdr:twoCellAnchor>
    <xdr:from>
      <xdr:col>18</xdr:col>
      <xdr:colOff>767347</xdr:colOff>
      <xdr:row>40</xdr:row>
      <xdr:rowOff>32084</xdr:rowOff>
    </xdr:from>
    <xdr:to>
      <xdr:col>19</xdr:col>
      <xdr:colOff>141705</xdr:colOff>
      <xdr:row>41</xdr:row>
      <xdr:rowOff>149058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62E30996-1B0B-A24E-BCF7-E75599A66738}"/>
            </a:ext>
          </a:extLst>
        </xdr:cNvPr>
        <xdr:cNvCxnSpPr/>
      </xdr:nvCxnSpPr>
      <xdr:spPr>
        <a:xfrm flipH="1" flipV="1">
          <a:off x="16060821" y="8053137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190500</xdr:colOff>
      <xdr:row>32</xdr:row>
      <xdr:rowOff>76200</xdr:rowOff>
    </xdr:from>
    <xdr:to>
      <xdr:col>20</xdr:col>
      <xdr:colOff>558800</xdr:colOff>
      <xdr:row>34</xdr:row>
      <xdr:rowOff>88900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B1E03322-26AB-C853-EF26-2B30AF34E6F8}"/>
            </a:ext>
          </a:extLst>
        </xdr:cNvPr>
        <xdr:cNvCxnSpPr/>
      </xdr:nvCxnSpPr>
      <xdr:spPr>
        <a:xfrm flipV="1">
          <a:off x="17056100" y="6578600"/>
          <a:ext cx="368300" cy="4191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76200</xdr:colOff>
      <xdr:row>38</xdr:row>
      <xdr:rowOff>50800</xdr:rowOff>
    </xdr:from>
    <xdr:to>
      <xdr:col>22</xdr:col>
      <xdr:colOff>88900</xdr:colOff>
      <xdr:row>42</xdr:row>
      <xdr:rowOff>190500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335DABDF-5647-EE41-916D-7BD096179677}"/>
            </a:ext>
          </a:extLst>
        </xdr:cNvPr>
        <xdr:cNvCxnSpPr/>
      </xdr:nvCxnSpPr>
      <xdr:spPr>
        <a:xfrm flipV="1">
          <a:off x="18592800" y="7772400"/>
          <a:ext cx="12700" cy="952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151274</xdr:colOff>
      <xdr:row>25</xdr:row>
      <xdr:rowOff>0</xdr:rowOff>
    </xdr:from>
    <xdr:to>
      <xdr:col>22</xdr:col>
      <xdr:colOff>737346</xdr:colOff>
      <xdr:row>50</xdr:row>
      <xdr:rowOff>187669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292A5D3F-D984-FD25-AF52-9D7F53254125}"/>
            </a:ext>
          </a:extLst>
        </xdr:cNvPr>
        <xdr:cNvGrpSpPr/>
      </xdr:nvGrpSpPr>
      <xdr:grpSpPr>
        <a:xfrm>
          <a:off x="15365874" y="5080000"/>
          <a:ext cx="3888072" cy="5267669"/>
          <a:chOff x="5883933" y="501144"/>
          <a:chExt cx="3888072" cy="5267669"/>
        </a:xfrm>
      </xdr:grpSpPr>
      <xdr:grpSp>
        <xdr:nvGrpSpPr>
          <xdr:cNvPr id="108" name="Group 107">
            <a:extLst>
              <a:ext uri="{FF2B5EF4-FFF2-40B4-BE49-F238E27FC236}">
                <a16:creationId xmlns:a16="http://schemas.microsoft.com/office/drawing/2014/main" id="{2CE2567B-14B5-FA75-E92F-AAB6D68A9FA5}"/>
              </a:ext>
            </a:extLst>
          </xdr:cNvPr>
          <xdr:cNvGrpSpPr/>
        </xdr:nvGrpSpPr>
        <xdr:grpSpPr>
          <a:xfrm>
            <a:off x="5883933" y="501144"/>
            <a:ext cx="3888072" cy="5267669"/>
            <a:chOff x="5092700" y="617848"/>
            <a:chExt cx="3888072" cy="5267669"/>
          </a:xfrm>
        </xdr:grpSpPr>
        <xdr:sp macro="" textlink="">
          <xdr:nvSpPr>
            <xdr:cNvPr id="119" name="Rectángulo 188">
              <a:extLst>
                <a:ext uri="{FF2B5EF4-FFF2-40B4-BE49-F238E27FC236}">
                  <a16:creationId xmlns:a16="http://schemas.microsoft.com/office/drawing/2014/main" id="{35BE23B7-0DE3-98AF-24EE-E3CFD3C8A3D3}"/>
                </a:ext>
              </a:extLst>
            </xdr:cNvPr>
            <xdr:cNvSpPr/>
          </xdr:nvSpPr>
          <xdr:spPr>
            <a:xfrm rot="16200000">
              <a:off x="5957054" y="518037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pic>
          <xdr:nvPicPr>
            <xdr:cNvPr id="120" name="Picture 119">
              <a:extLst>
                <a:ext uri="{FF2B5EF4-FFF2-40B4-BE49-F238E27FC236}">
                  <a16:creationId xmlns:a16="http://schemas.microsoft.com/office/drawing/2014/main" id="{2667644A-1E08-61F7-BF27-1FFD997065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853162" y="5573572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21" name="Rectángulo 188">
              <a:extLst>
                <a:ext uri="{FF2B5EF4-FFF2-40B4-BE49-F238E27FC236}">
                  <a16:creationId xmlns:a16="http://schemas.microsoft.com/office/drawing/2014/main" id="{ED5C5819-524D-7DCD-9903-F92848EF6F8C}"/>
                </a:ext>
              </a:extLst>
            </xdr:cNvPr>
            <xdr:cNvSpPr/>
          </xdr:nvSpPr>
          <xdr:spPr>
            <a:xfrm rot="16200000">
              <a:off x="8065108" y="5234202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22" name="Rectángulo 188">
              <a:extLst>
                <a:ext uri="{FF2B5EF4-FFF2-40B4-BE49-F238E27FC236}">
                  <a16:creationId xmlns:a16="http://schemas.microsoft.com/office/drawing/2014/main" id="{B8F78108-2984-0EC4-4B7B-99AE11501FCB}"/>
                </a:ext>
              </a:extLst>
            </xdr:cNvPr>
            <xdr:cNvSpPr/>
          </xdr:nvSpPr>
          <xdr:spPr>
            <a:xfrm rot="16200000">
              <a:off x="6640501" y="857141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23" name="Rectángulo 188">
              <a:extLst>
                <a:ext uri="{FF2B5EF4-FFF2-40B4-BE49-F238E27FC236}">
                  <a16:creationId xmlns:a16="http://schemas.microsoft.com/office/drawing/2014/main" id="{3531E9A1-7AEC-9D42-A026-901DA8B883EC}"/>
                </a:ext>
              </a:extLst>
            </xdr:cNvPr>
            <xdr:cNvSpPr/>
          </xdr:nvSpPr>
          <xdr:spPr>
            <a:xfrm rot="16200000">
              <a:off x="8065109" y="85841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24" name="Rectángulo 188">
              <a:extLst>
                <a:ext uri="{FF2B5EF4-FFF2-40B4-BE49-F238E27FC236}">
                  <a16:creationId xmlns:a16="http://schemas.microsoft.com/office/drawing/2014/main" id="{1ADEDBFD-ED56-9E8E-2B8C-C555941248B2}"/>
                </a:ext>
              </a:extLst>
            </xdr:cNvPr>
            <xdr:cNvSpPr/>
          </xdr:nvSpPr>
          <xdr:spPr>
            <a:xfrm rot="16200000">
              <a:off x="5470647" y="180763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25" name="Conector recto 337">
              <a:extLst>
                <a:ext uri="{FF2B5EF4-FFF2-40B4-BE49-F238E27FC236}">
                  <a16:creationId xmlns:a16="http://schemas.microsoft.com/office/drawing/2014/main" id="{A8552B1D-9A0B-260E-BC44-C7F2DCBFB7DB}"/>
                </a:ext>
              </a:extLst>
            </xdr:cNvPr>
            <xdr:cNvCxnSpPr>
              <a:cxnSpLocks/>
            </xdr:cNvCxnSpPr>
          </xdr:nvCxnSpPr>
          <xdr:spPr>
            <a:xfrm>
              <a:off x="5600971" y="1907938"/>
              <a:ext cx="0" cy="22159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Conector recto 337">
              <a:extLst>
                <a:ext uri="{FF2B5EF4-FFF2-40B4-BE49-F238E27FC236}">
                  <a16:creationId xmlns:a16="http://schemas.microsoft.com/office/drawing/2014/main" id="{C6906E57-8021-CB3B-C64C-7A06FE6CF2B0}"/>
                </a:ext>
              </a:extLst>
            </xdr:cNvPr>
            <xdr:cNvCxnSpPr>
              <a:cxnSpLocks/>
            </xdr:cNvCxnSpPr>
          </xdr:nvCxnSpPr>
          <xdr:spPr>
            <a:xfrm flipV="1">
              <a:off x="5600971" y="1182966"/>
              <a:ext cx="1006380" cy="724972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Conector recto 337">
              <a:extLst>
                <a:ext uri="{FF2B5EF4-FFF2-40B4-BE49-F238E27FC236}">
                  <a16:creationId xmlns:a16="http://schemas.microsoft.com/office/drawing/2014/main" id="{217E00E3-3CB5-FBC9-B7F2-F7A7F6332CD3}"/>
                </a:ext>
              </a:extLst>
            </xdr:cNvPr>
            <xdr:cNvCxnSpPr>
              <a:cxnSpLocks/>
            </xdr:cNvCxnSpPr>
          </xdr:nvCxnSpPr>
          <xdr:spPr>
            <a:xfrm>
              <a:off x="6607351" y="1060799"/>
              <a:ext cx="0" cy="12216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8" name="Conector recto 337">
              <a:extLst>
                <a:ext uri="{FF2B5EF4-FFF2-40B4-BE49-F238E27FC236}">
                  <a16:creationId xmlns:a16="http://schemas.microsoft.com/office/drawing/2014/main" id="{CA36B516-AD6B-8773-D028-FE258B3143F7}"/>
                </a:ext>
              </a:extLst>
            </xdr:cNvPr>
            <xdr:cNvCxnSpPr>
              <a:cxnSpLocks/>
            </xdr:cNvCxnSpPr>
          </xdr:nvCxnSpPr>
          <xdr:spPr>
            <a:xfrm flipV="1">
              <a:off x="6684371" y="826414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29" name="Picture 128">
              <a:extLst>
                <a:ext uri="{FF2B5EF4-FFF2-40B4-BE49-F238E27FC236}">
                  <a16:creationId xmlns:a16="http://schemas.microsoft.com/office/drawing/2014/main" id="{5B2857A8-1156-B0AB-0BFC-D7477FD1FB5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291238" y="1610653"/>
              <a:ext cx="261611" cy="261611"/>
            </a:xfrm>
            <a:prstGeom prst="rect">
              <a:avLst/>
            </a:prstGeom>
          </xdr:spPr>
        </xdr:pic>
        <xdr:cxnSp macro="">
          <xdr:nvCxnSpPr>
            <xdr:cNvPr id="130" name="Conector recto 337">
              <a:extLst>
                <a:ext uri="{FF2B5EF4-FFF2-40B4-BE49-F238E27FC236}">
                  <a16:creationId xmlns:a16="http://schemas.microsoft.com/office/drawing/2014/main" id="{0D3013AE-22E9-1B7D-E336-54AA29220383}"/>
                </a:ext>
              </a:extLst>
            </xdr:cNvPr>
            <xdr:cNvCxnSpPr>
              <a:cxnSpLocks/>
              <a:stCxn id="129" idx="2"/>
            </xdr:cNvCxnSpPr>
          </xdr:nvCxnSpPr>
          <xdr:spPr>
            <a:xfrm flipH="1">
              <a:off x="5422043" y="1872264"/>
              <a:ext cx="1" cy="427687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" name="TextBox 36">
              <a:extLst>
                <a:ext uri="{FF2B5EF4-FFF2-40B4-BE49-F238E27FC236}">
                  <a16:creationId xmlns:a16="http://schemas.microsoft.com/office/drawing/2014/main" id="{AD34AA38-B155-844B-23DE-77CE77A97A35}"/>
                </a:ext>
              </a:extLst>
            </xdr:cNvPr>
            <xdr:cNvSpPr txBox="1"/>
          </xdr:nvSpPr>
          <xdr:spPr>
            <a:xfrm>
              <a:off x="5092700" y="1394237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165MW</a:t>
              </a:r>
            </a:p>
          </xdr:txBody>
        </xdr:sp>
        <xdr:sp macro="" textlink="">
          <xdr:nvSpPr>
            <xdr:cNvPr id="132" name="TextBox 39">
              <a:extLst>
                <a:ext uri="{FF2B5EF4-FFF2-40B4-BE49-F238E27FC236}">
                  <a16:creationId xmlns:a16="http://schemas.microsoft.com/office/drawing/2014/main" id="{A347D22C-A928-CD03-211E-9E36418843E4}"/>
                </a:ext>
              </a:extLst>
            </xdr:cNvPr>
            <xdr:cNvSpPr txBox="1"/>
          </xdr:nvSpPr>
          <xdr:spPr>
            <a:xfrm>
              <a:off x="6324954" y="617848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sp macro="" textlink="">
          <xdr:nvSpPr>
            <xdr:cNvPr id="133" name="TextBox 40">
              <a:extLst>
                <a:ext uri="{FF2B5EF4-FFF2-40B4-BE49-F238E27FC236}">
                  <a16:creationId xmlns:a16="http://schemas.microsoft.com/office/drawing/2014/main" id="{A1BB553C-28A1-5A0E-F7E2-AF3B74F65DF3}"/>
                </a:ext>
              </a:extLst>
            </xdr:cNvPr>
            <xdr:cNvSpPr txBox="1"/>
          </xdr:nvSpPr>
          <xdr:spPr>
            <a:xfrm>
              <a:off x="5137104" y="2272125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40 MW</a:t>
              </a:r>
            </a:p>
          </xdr:txBody>
        </xdr:sp>
        <xdr:cxnSp macro="">
          <xdr:nvCxnSpPr>
            <xdr:cNvPr id="134" name="Conector recto 337">
              <a:extLst>
                <a:ext uri="{FF2B5EF4-FFF2-40B4-BE49-F238E27FC236}">
                  <a16:creationId xmlns:a16="http://schemas.microsoft.com/office/drawing/2014/main" id="{C7EECCED-B9BB-D860-4761-5433C674FF99}"/>
                </a:ext>
              </a:extLst>
            </xdr:cNvPr>
            <xdr:cNvCxnSpPr>
              <a:cxnSpLocks/>
            </xdr:cNvCxnSpPr>
          </xdr:nvCxnSpPr>
          <xdr:spPr>
            <a:xfrm flipV="1">
              <a:off x="6731768" y="1165476"/>
              <a:ext cx="1262988" cy="575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Conector recto 337">
              <a:extLst>
                <a:ext uri="{FF2B5EF4-FFF2-40B4-BE49-F238E27FC236}">
                  <a16:creationId xmlns:a16="http://schemas.microsoft.com/office/drawing/2014/main" id="{C6153A84-ACEA-2323-907F-FD19592A8A87}"/>
                </a:ext>
              </a:extLst>
            </xdr:cNvPr>
            <xdr:cNvCxnSpPr>
              <a:cxnSpLocks/>
            </xdr:cNvCxnSpPr>
          </xdr:nvCxnSpPr>
          <xdr:spPr>
            <a:xfrm>
              <a:off x="6727732" y="1093927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6" name="TextBox 46">
              <a:extLst>
                <a:ext uri="{FF2B5EF4-FFF2-40B4-BE49-F238E27FC236}">
                  <a16:creationId xmlns:a16="http://schemas.microsoft.com/office/drawing/2014/main" id="{5C0AFB69-2C28-5E0B-D7FD-D721B2925B33}"/>
                </a:ext>
              </a:extLst>
            </xdr:cNvPr>
            <xdr:cNvSpPr txBox="1"/>
          </xdr:nvSpPr>
          <xdr:spPr>
            <a:xfrm>
              <a:off x="5706600" y="1921046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3</a:t>
              </a:r>
            </a:p>
          </xdr:txBody>
        </xdr:sp>
        <xdr:sp macro="" textlink="">
          <xdr:nvSpPr>
            <xdr:cNvPr id="137" name="TextBox 47">
              <a:extLst>
                <a:ext uri="{FF2B5EF4-FFF2-40B4-BE49-F238E27FC236}">
                  <a16:creationId xmlns:a16="http://schemas.microsoft.com/office/drawing/2014/main" id="{7FFA028E-FAB9-23E6-61D6-B4C68167EC5E}"/>
                </a:ext>
              </a:extLst>
            </xdr:cNvPr>
            <xdr:cNvSpPr txBox="1"/>
          </xdr:nvSpPr>
          <xdr:spPr>
            <a:xfrm>
              <a:off x="6862910" y="93895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</a:t>
              </a:r>
            </a:p>
          </xdr:txBody>
        </xdr:sp>
        <xdr:cxnSp macro="">
          <xdr:nvCxnSpPr>
            <xdr:cNvPr id="138" name="Conector recto 337">
              <a:extLst>
                <a:ext uri="{FF2B5EF4-FFF2-40B4-BE49-F238E27FC236}">
                  <a16:creationId xmlns:a16="http://schemas.microsoft.com/office/drawing/2014/main" id="{190C04E7-8DDA-5661-7581-BE9CDE5D22FC}"/>
                </a:ext>
              </a:extLst>
            </xdr:cNvPr>
            <xdr:cNvCxnSpPr>
              <a:cxnSpLocks/>
            </xdr:cNvCxnSpPr>
          </xdr:nvCxnSpPr>
          <xdr:spPr>
            <a:xfrm>
              <a:off x="7997069" y="1090742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9" name="Rectángulo 188">
              <a:extLst>
                <a:ext uri="{FF2B5EF4-FFF2-40B4-BE49-F238E27FC236}">
                  <a16:creationId xmlns:a16="http://schemas.microsoft.com/office/drawing/2014/main" id="{28DF43C6-AA7F-A835-EFBB-07479DD4A9CF}"/>
                </a:ext>
              </a:extLst>
            </xdr:cNvPr>
            <xdr:cNvSpPr/>
          </xdr:nvSpPr>
          <xdr:spPr>
            <a:xfrm rot="16200000">
              <a:off x="8062506" y="859895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40" name="Conector recto 337">
              <a:extLst>
                <a:ext uri="{FF2B5EF4-FFF2-40B4-BE49-F238E27FC236}">
                  <a16:creationId xmlns:a16="http://schemas.microsoft.com/office/drawing/2014/main" id="{A80B3CB0-B515-AC90-70BC-678E321A1CD3}"/>
                </a:ext>
              </a:extLst>
            </xdr:cNvPr>
            <xdr:cNvCxnSpPr>
              <a:cxnSpLocks/>
            </xdr:cNvCxnSpPr>
          </xdr:nvCxnSpPr>
          <xdr:spPr>
            <a:xfrm>
              <a:off x="8097003" y="1090741"/>
              <a:ext cx="0" cy="8205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1" name="Conector recto 337">
              <a:extLst>
                <a:ext uri="{FF2B5EF4-FFF2-40B4-BE49-F238E27FC236}">
                  <a16:creationId xmlns:a16="http://schemas.microsoft.com/office/drawing/2014/main" id="{D438EE4F-7E71-B3D7-801F-23C617D4CC64}"/>
                </a:ext>
              </a:extLst>
            </xdr:cNvPr>
            <xdr:cNvCxnSpPr>
              <a:cxnSpLocks/>
            </xdr:cNvCxnSpPr>
          </xdr:nvCxnSpPr>
          <xdr:spPr>
            <a:xfrm>
              <a:off x="8185695" y="877813"/>
              <a:ext cx="0" cy="4586961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2" name="Conector recto 337">
              <a:extLst>
                <a:ext uri="{FF2B5EF4-FFF2-40B4-BE49-F238E27FC236}">
                  <a16:creationId xmlns:a16="http://schemas.microsoft.com/office/drawing/2014/main" id="{B7C8CA79-69A9-6B91-6B77-6A525B8FD70F}"/>
                </a:ext>
              </a:extLst>
            </xdr:cNvPr>
            <xdr:cNvCxnSpPr>
              <a:cxnSpLocks/>
            </xdr:cNvCxnSpPr>
          </xdr:nvCxnSpPr>
          <xdr:spPr>
            <a:xfrm>
              <a:off x="8185695" y="879373"/>
              <a:ext cx="121082" cy="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pic>
          <xdr:nvPicPr>
            <xdr:cNvPr id="143" name="Picture 142">
              <a:extLst>
                <a:ext uri="{FF2B5EF4-FFF2-40B4-BE49-F238E27FC236}">
                  <a16:creationId xmlns:a16="http://schemas.microsoft.com/office/drawing/2014/main" id="{F9C5D594-0952-AFE5-35FA-C5DF2886587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301951" y="747008"/>
              <a:ext cx="261611" cy="261611"/>
            </a:xfrm>
            <a:prstGeom prst="rect">
              <a:avLst/>
            </a:prstGeom>
          </xdr:spPr>
        </xdr:pic>
        <xdr:sp macro="" textlink="">
          <xdr:nvSpPr>
            <xdr:cNvPr id="144" name="TextBox 58">
              <a:extLst>
                <a:ext uri="{FF2B5EF4-FFF2-40B4-BE49-F238E27FC236}">
                  <a16:creationId xmlns:a16="http://schemas.microsoft.com/office/drawing/2014/main" id="{C56F036D-46AB-D2B8-90BE-5362AAA15083}"/>
                </a:ext>
              </a:extLst>
            </xdr:cNvPr>
            <xdr:cNvSpPr txBox="1"/>
          </xdr:nvSpPr>
          <xdr:spPr>
            <a:xfrm>
              <a:off x="8257497" y="1040300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50 MW</a:t>
              </a:r>
            </a:p>
          </xdr:txBody>
        </xdr:sp>
        <xdr:sp macro="" textlink="">
          <xdr:nvSpPr>
            <xdr:cNvPr id="145" name="TextBox 59">
              <a:extLst>
                <a:ext uri="{FF2B5EF4-FFF2-40B4-BE49-F238E27FC236}">
                  <a16:creationId xmlns:a16="http://schemas.microsoft.com/office/drawing/2014/main" id="{FA2BBA26-E79F-32CC-924A-15716B264554}"/>
                </a:ext>
              </a:extLst>
            </xdr:cNvPr>
            <xdr:cNvSpPr txBox="1"/>
          </xdr:nvSpPr>
          <xdr:spPr>
            <a:xfrm>
              <a:off x="7710139" y="633116"/>
              <a:ext cx="59663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80 MW</a:t>
              </a:r>
            </a:p>
          </xdr:txBody>
        </xdr:sp>
        <xdr:cxnSp macro="">
          <xdr:nvCxnSpPr>
            <xdr:cNvPr id="146" name="Conector recto 337">
              <a:extLst>
                <a:ext uri="{FF2B5EF4-FFF2-40B4-BE49-F238E27FC236}">
                  <a16:creationId xmlns:a16="http://schemas.microsoft.com/office/drawing/2014/main" id="{A50E0984-2A35-C571-AB10-6132F864A010}"/>
                </a:ext>
              </a:extLst>
            </xdr:cNvPr>
            <xdr:cNvCxnSpPr>
              <a:cxnSpLocks/>
            </xdr:cNvCxnSpPr>
          </xdr:nvCxnSpPr>
          <xdr:spPr>
            <a:xfrm>
              <a:off x="6351728" y="3138321"/>
              <a:ext cx="0" cy="217969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7" name="Conector recto 337">
              <a:extLst>
                <a:ext uri="{FF2B5EF4-FFF2-40B4-BE49-F238E27FC236}">
                  <a16:creationId xmlns:a16="http://schemas.microsoft.com/office/drawing/2014/main" id="{85720F0B-C772-F525-1239-0E5D0D82556A}"/>
                </a:ext>
              </a:extLst>
            </xdr:cNvPr>
            <xdr:cNvCxnSpPr>
              <a:cxnSpLocks/>
            </xdr:cNvCxnSpPr>
          </xdr:nvCxnSpPr>
          <xdr:spPr>
            <a:xfrm flipV="1">
              <a:off x="6344088" y="1165476"/>
              <a:ext cx="1752915" cy="198487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8" name="TextBox 450">
              <a:extLst>
                <a:ext uri="{FF2B5EF4-FFF2-40B4-BE49-F238E27FC236}">
                  <a16:creationId xmlns:a16="http://schemas.microsoft.com/office/drawing/2014/main" id="{1FC09646-367C-DE1A-5C7B-C8CBA4A37602}"/>
                </a:ext>
              </a:extLst>
            </xdr:cNvPr>
            <xdr:cNvSpPr txBox="1"/>
          </xdr:nvSpPr>
          <xdr:spPr>
            <a:xfrm>
              <a:off x="7999049" y="1177264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</a:t>
              </a:r>
            </a:p>
          </xdr:txBody>
        </xdr:sp>
        <xdr:sp macro="" textlink="">
          <xdr:nvSpPr>
            <xdr:cNvPr id="149" name="TextBox 505">
              <a:extLst>
                <a:ext uri="{FF2B5EF4-FFF2-40B4-BE49-F238E27FC236}">
                  <a16:creationId xmlns:a16="http://schemas.microsoft.com/office/drawing/2014/main" id="{F052B44A-C354-0FAE-670B-EAB883C53B76}"/>
                </a:ext>
              </a:extLst>
            </xdr:cNvPr>
            <xdr:cNvSpPr txBox="1"/>
          </xdr:nvSpPr>
          <xdr:spPr>
            <a:xfrm>
              <a:off x="6474392" y="3259412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240 MW</a:t>
              </a:r>
            </a:p>
          </xdr:txBody>
        </xdr:sp>
        <xdr:cxnSp macro="">
          <xdr:nvCxnSpPr>
            <xdr:cNvPr id="150" name="Conector recto 337">
              <a:extLst>
                <a:ext uri="{FF2B5EF4-FFF2-40B4-BE49-F238E27FC236}">
                  <a16:creationId xmlns:a16="http://schemas.microsoft.com/office/drawing/2014/main" id="{F97D132D-ABAB-639E-955A-4C5381BD5825}"/>
                </a:ext>
              </a:extLst>
            </xdr:cNvPr>
            <xdr:cNvCxnSpPr>
              <a:cxnSpLocks/>
            </xdr:cNvCxnSpPr>
          </xdr:nvCxnSpPr>
          <xdr:spPr>
            <a:xfrm>
              <a:off x="6203464" y="3138321"/>
              <a:ext cx="2332" cy="33442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1" name="Conector recto 337">
              <a:extLst>
                <a:ext uri="{FF2B5EF4-FFF2-40B4-BE49-F238E27FC236}">
                  <a16:creationId xmlns:a16="http://schemas.microsoft.com/office/drawing/2014/main" id="{243CA538-E7F8-D987-167D-683A65A4FC20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5603152" y="2127489"/>
              <a:ext cx="602644" cy="1022860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2" name="Rectángulo 188">
              <a:extLst>
                <a:ext uri="{FF2B5EF4-FFF2-40B4-BE49-F238E27FC236}">
                  <a16:creationId xmlns:a16="http://schemas.microsoft.com/office/drawing/2014/main" id="{035F2ED1-F960-D06E-E21B-27E41D664DBE}"/>
                </a:ext>
              </a:extLst>
            </xdr:cNvPr>
            <xdr:cNvSpPr/>
          </xdr:nvSpPr>
          <xdr:spPr>
            <a:xfrm rot="16200000">
              <a:off x="6235126" y="3046567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cxnSp macro="">
          <xdr:nvCxnSpPr>
            <xdr:cNvPr id="153" name="Conector recto 337">
              <a:extLst>
                <a:ext uri="{FF2B5EF4-FFF2-40B4-BE49-F238E27FC236}">
                  <a16:creationId xmlns:a16="http://schemas.microsoft.com/office/drawing/2014/main" id="{690D71B1-B30A-625C-8706-101425B9898C}"/>
                </a:ext>
              </a:extLst>
            </xdr:cNvPr>
            <xdr:cNvCxnSpPr>
              <a:cxnSpLocks/>
            </xdr:cNvCxnSpPr>
          </xdr:nvCxnSpPr>
          <xdr:spPr>
            <a:xfrm>
              <a:off x="8097003" y="5410947"/>
              <a:ext cx="0" cy="228996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4" name="Conector recto 337">
              <a:extLst>
                <a:ext uri="{FF2B5EF4-FFF2-40B4-BE49-F238E27FC236}">
                  <a16:creationId xmlns:a16="http://schemas.microsoft.com/office/drawing/2014/main" id="{C0C3A639-6ADF-4F00-E9CF-2F36285807F5}"/>
                </a:ext>
              </a:extLst>
            </xdr:cNvPr>
            <xdr:cNvCxnSpPr>
              <a:cxnSpLocks/>
            </xdr:cNvCxnSpPr>
          </xdr:nvCxnSpPr>
          <xdr:spPr>
            <a:xfrm>
              <a:off x="8017016" y="5316253"/>
              <a:ext cx="0" cy="121607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5" name="Conector recto 337">
              <a:extLst>
                <a:ext uri="{FF2B5EF4-FFF2-40B4-BE49-F238E27FC236}">
                  <a16:creationId xmlns:a16="http://schemas.microsoft.com/office/drawing/2014/main" id="{D6F29444-9B49-2244-8983-8DACACBE0F87}"/>
                </a:ext>
              </a:extLst>
            </xdr:cNvPr>
            <xdr:cNvCxnSpPr>
              <a:cxnSpLocks/>
            </xdr:cNvCxnSpPr>
          </xdr:nvCxnSpPr>
          <xdr:spPr>
            <a:xfrm flipH="1" flipV="1">
              <a:off x="6351728" y="3356290"/>
              <a:ext cx="1665288" cy="1959963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6" name="TextBox 580">
              <a:extLst>
                <a:ext uri="{FF2B5EF4-FFF2-40B4-BE49-F238E27FC236}">
                  <a16:creationId xmlns:a16="http://schemas.microsoft.com/office/drawing/2014/main" id="{6D2A2ADD-4EC5-F833-AAD9-142249BAE453}"/>
                </a:ext>
              </a:extLst>
            </xdr:cNvPr>
            <xdr:cNvSpPr txBox="1"/>
          </xdr:nvSpPr>
          <xdr:spPr>
            <a:xfrm>
              <a:off x="7969404" y="5158737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4</a:t>
              </a:r>
            </a:p>
          </xdr:txBody>
        </xdr:sp>
        <xdr:cxnSp macro="">
          <xdr:nvCxnSpPr>
            <xdr:cNvPr id="157" name="Conector recto 337">
              <a:extLst>
                <a:ext uri="{FF2B5EF4-FFF2-40B4-BE49-F238E27FC236}">
                  <a16:creationId xmlns:a16="http://schemas.microsoft.com/office/drawing/2014/main" id="{EC93C747-DBD1-BA4D-0621-85CFBBCBCC06}"/>
                </a:ext>
              </a:extLst>
            </xdr:cNvPr>
            <xdr:cNvCxnSpPr>
              <a:cxnSpLocks/>
            </xdr:cNvCxnSpPr>
          </xdr:nvCxnSpPr>
          <xdr:spPr>
            <a:xfrm flipH="1">
              <a:off x="5983967" y="5398065"/>
              <a:ext cx="1" cy="202346"/>
            </a:xfrm>
            <a:prstGeom prst="line">
              <a:avLst/>
            </a:prstGeom>
            <a:ln w="19050" cmpd="sng">
              <a:solidFill>
                <a:schemeClr val="tx1"/>
              </a:solidFill>
              <a:headEnd type="none"/>
              <a:tailEnd type="none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8" name="Rectángulo 188">
              <a:extLst>
                <a:ext uri="{FF2B5EF4-FFF2-40B4-BE49-F238E27FC236}">
                  <a16:creationId xmlns:a16="http://schemas.microsoft.com/office/drawing/2014/main" id="{8E3DCD13-B23B-E964-522C-7607683D1472}"/>
                </a:ext>
              </a:extLst>
            </xdr:cNvPr>
            <xdr:cNvSpPr/>
          </xdr:nvSpPr>
          <xdr:spPr>
            <a:xfrm rot="16200000">
              <a:off x="5986413" y="5182008"/>
              <a:ext cx="53826" cy="407317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  <a:effectLst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 sz="6000"/>
            </a:p>
          </xdr:txBody>
        </xdr:sp>
        <xdr:sp macro="" textlink="">
          <xdr:nvSpPr>
            <xdr:cNvPr id="159" name="TextBox 584">
              <a:extLst>
                <a:ext uri="{FF2B5EF4-FFF2-40B4-BE49-F238E27FC236}">
                  <a16:creationId xmlns:a16="http://schemas.microsoft.com/office/drawing/2014/main" id="{69C6A189-DB54-534F-C066-E8D6CB70DBDF}"/>
                </a:ext>
              </a:extLst>
            </xdr:cNvPr>
            <xdr:cNvSpPr txBox="1"/>
          </xdr:nvSpPr>
          <xdr:spPr>
            <a:xfrm>
              <a:off x="6075865" y="540904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6</a:t>
              </a:r>
            </a:p>
          </xdr:txBody>
        </xdr:sp>
        <xdr:sp macro="" textlink="">
          <xdr:nvSpPr>
            <xdr:cNvPr id="160" name="TextBox 585">
              <a:extLst>
                <a:ext uri="{FF2B5EF4-FFF2-40B4-BE49-F238E27FC236}">
                  <a16:creationId xmlns:a16="http://schemas.microsoft.com/office/drawing/2014/main" id="{2D5A2A0D-724A-856F-37EF-A2760D68A956}"/>
                </a:ext>
              </a:extLst>
            </xdr:cNvPr>
            <xdr:cNvSpPr txBox="1"/>
          </xdr:nvSpPr>
          <xdr:spPr>
            <a:xfrm>
              <a:off x="6125813" y="5618008"/>
              <a:ext cx="723275" cy="26750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545MW</a:t>
              </a:r>
            </a:p>
          </xdr:txBody>
        </xdr:sp>
        <xdr:sp macro="" textlink="">
          <xdr:nvSpPr>
            <xdr:cNvPr id="161" name="TextBox 586">
              <a:extLst>
                <a:ext uri="{FF2B5EF4-FFF2-40B4-BE49-F238E27FC236}">
                  <a16:creationId xmlns:a16="http://schemas.microsoft.com/office/drawing/2014/main" id="{40DA832A-05D2-D2C6-EA60-AAE7A588FEAA}"/>
                </a:ext>
              </a:extLst>
            </xdr:cNvPr>
            <xdr:cNvSpPr txBox="1"/>
          </xdr:nvSpPr>
          <xdr:spPr>
            <a:xfrm>
              <a:off x="7755599" y="5587350"/>
              <a:ext cx="667170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160 MW</a:t>
              </a:r>
            </a:p>
          </xdr:txBody>
        </xdr:sp>
        <xdr:sp macro="" textlink="">
          <xdr:nvSpPr>
            <xdr:cNvPr id="162" name="TextBox 588">
              <a:extLst>
                <a:ext uri="{FF2B5EF4-FFF2-40B4-BE49-F238E27FC236}">
                  <a16:creationId xmlns:a16="http://schemas.microsoft.com/office/drawing/2014/main" id="{C0B34303-057A-2941-9F50-3A458208FBC7}"/>
                </a:ext>
              </a:extLst>
            </xdr:cNvPr>
            <xdr:cNvSpPr txBox="1"/>
          </xdr:nvSpPr>
          <xdr:spPr>
            <a:xfrm>
              <a:off x="6161586" y="2971602"/>
              <a:ext cx="255198" cy="2462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000">
                  <a:latin typeface="Avenir Book" panose="02000503020000020003" pitchFamily="2" charset="0"/>
                </a:rPr>
                <a:t>2</a:t>
              </a:r>
            </a:p>
          </xdr:txBody>
        </xdr:sp>
        <xdr:cxnSp macro="">
          <xdr:nvCxnSpPr>
            <xdr:cNvPr id="164" name="Conector recto 337">
              <a:extLst>
                <a:ext uri="{FF2B5EF4-FFF2-40B4-BE49-F238E27FC236}">
                  <a16:creationId xmlns:a16="http://schemas.microsoft.com/office/drawing/2014/main" id="{68DC3E79-37E5-AC10-190C-C0568D179B1B}"/>
                </a:ext>
              </a:extLst>
            </xdr:cNvPr>
            <xdr:cNvCxnSpPr>
              <a:cxnSpLocks/>
            </xdr:cNvCxnSpPr>
          </xdr:nvCxnSpPr>
          <xdr:spPr>
            <a:xfrm flipV="1">
              <a:off x="7996904" y="834556"/>
              <a:ext cx="0" cy="236858"/>
            </a:xfrm>
            <a:prstGeom prst="line">
              <a:avLst/>
            </a:prstGeom>
            <a:ln w="25400" cmpd="sng">
              <a:solidFill>
                <a:schemeClr val="tx1"/>
              </a:solidFill>
              <a:headEnd type="none" w="med" len="med"/>
              <a:tailEnd type="triangle" w="med" len="lg"/>
            </a:ln>
            <a:effectLst/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9" name="Conector recto 337">
            <a:extLst>
              <a:ext uri="{FF2B5EF4-FFF2-40B4-BE49-F238E27FC236}">
                <a16:creationId xmlns:a16="http://schemas.microsoft.com/office/drawing/2014/main" id="{8E8E1228-637E-FF3B-68A9-02C1BAA5B52D}"/>
              </a:ext>
            </a:extLst>
          </xdr:cNvPr>
          <xdr:cNvCxnSpPr>
            <a:cxnSpLocks/>
          </xdr:cNvCxnSpPr>
        </xdr:nvCxnSpPr>
        <xdr:spPr>
          <a:xfrm>
            <a:off x="6305569" y="1787040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Conector recto 337">
            <a:extLst>
              <a:ext uri="{FF2B5EF4-FFF2-40B4-BE49-F238E27FC236}">
                <a16:creationId xmlns:a16="http://schemas.microsoft.com/office/drawing/2014/main" id="{CA5818C5-5B6C-4000-C323-7AA2F8E0CFD0}"/>
              </a:ext>
            </a:extLst>
          </xdr:cNvPr>
          <xdr:cNvCxnSpPr>
            <a:cxnSpLocks/>
          </xdr:cNvCxnSpPr>
        </xdr:nvCxnSpPr>
        <xdr:spPr>
          <a:xfrm flipV="1">
            <a:off x="6331500" y="1050160"/>
            <a:ext cx="986029" cy="71284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Conector recto 337">
            <a:extLst>
              <a:ext uri="{FF2B5EF4-FFF2-40B4-BE49-F238E27FC236}">
                <a16:creationId xmlns:a16="http://schemas.microsoft.com/office/drawing/2014/main" id="{EA8224D0-1593-E8B7-68B4-DF430466DD47}"/>
              </a:ext>
            </a:extLst>
          </xdr:cNvPr>
          <xdr:cNvCxnSpPr>
            <a:cxnSpLocks/>
          </xdr:cNvCxnSpPr>
        </xdr:nvCxnSpPr>
        <xdr:spPr>
          <a:xfrm>
            <a:off x="7325758" y="982103"/>
            <a:ext cx="1" cy="76445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Conector recto 337">
            <a:extLst>
              <a:ext uri="{FF2B5EF4-FFF2-40B4-BE49-F238E27FC236}">
                <a16:creationId xmlns:a16="http://schemas.microsoft.com/office/drawing/2014/main" id="{8DAF009D-02E8-8A75-A799-C78B99AD6C6E}"/>
              </a:ext>
            </a:extLst>
          </xdr:cNvPr>
          <xdr:cNvCxnSpPr>
            <a:cxnSpLocks/>
          </xdr:cNvCxnSpPr>
        </xdr:nvCxnSpPr>
        <xdr:spPr>
          <a:xfrm>
            <a:off x="7478158" y="975115"/>
            <a:ext cx="0" cy="198856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Conector recto 337">
            <a:extLst>
              <a:ext uri="{FF2B5EF4-FFF2-40B4-BE49-F238E27FC236}">
                <a16:creationId xmlns:a16="http://schemas.microsoft.com/office/drawing/2014/main" id="{396B8F4B-302C-638A-56F2-04360C5DEAAE}"/>
              </a:ext>
            </a:extLst>
          </xdr:cNvPr>
          <xdr:cNvCxnSpPr>
            <a:cxnSpLocks/>
          </xdr:cNvCxnSpPr>
        </xdr:nvCxnSpPr>
        <xdr:spPr>
          <a:xfrm flipV="1">
            <a:off x="6695707" y="1159223"/>
            <a:ext cx="781223" cy="189052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4" name="Conector recto 337">
            <a:extLst>
              <a:ext uri="{FF2B5EF4-FFF2-40B4-BE49-F238E27FC236}">
                <a16:creationId xmlns:a16="http://schemas.microsoft.com/office/drawing/2014/main" id="{0B4BEECE-4080-7A42-5AB8-19EAF850AA64}"/>
              </a:ext>
            </a:extLst>
          </xdr:cNvPr>
          <xdr:cNvCxnSpPr>
            <a:cxnSpLocks/>
          </xdr:cNvCxnSpPr>
        </xdr:nvCxnSpPr>
        <xdr:spPr>
          <a:xfrm flipV="1">
            <a:off x="6679603" y="3067197"/>
            <a:ext cx="9377" cy="216590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Conector recto 337">
            <a:extLst>
              <a:ext uri="{FF2B5EF4-FFF2-40B4-BE49-F238E27FC236}">
                <a16:creationId xmlns:a16="http://schemas.microsoft.com/office/drawing/2014/main" id="{E2703CB8-BF38-7C4D-0546-30BFF03CF2F6}"/>
              </a:ext>
            </a:extLst>
          </xdr:cNvPr>
          <xdr:cNvCxnSpPr>
            <a:cxnSpLocks/>
          </xdr:cNvCxnSpPr>
        </xdr:nvCxnSpPr>
        <xdr:spPr>
          <a:xfrm flipV="1">
            <a:off x="6895467" y="3171599"/>
            <a:ext cx="4688" cy="204892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Conector recto 337">
            <a:extLst>
              <a:ext uri="{FF2B5EF4-FFF2-40B4-BE49-F238E27FC236}">
                <a16:creationId xmlns:a16="http://schemas.microsoft.com/office/drawing/2014/main" id="{0CB2F1BF-6B80-D26D-6B08-541CF8142ED4}"/>
              </a:ext>
            </a:extLst>
          </xdr:cNvPr>
          <xdr:cNvCxnSpPr>
            <a:cxnSpLocks/>
          </xdr:cNvCxnSpPr>
        </xdr:nvCxnSpPr>
        <xdr:spPr>
          <a:xfrm flipH="1" flipV="1">
            <a:off x="6974282" y="5112952"/>
            <a:ext cx="2227" cy="12805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Conector recto 337">
            <a:extLst>
              <a:ext uri="{FF2B5EF4-FFF2-40B4-BE49-F238E27FC236}">
                <a16:creationId xmlns:a16="http://schemas.microsoft.com/office/drawing/2014/main" id="{E7A6AAF8-DA86-0386-0A1B-344271CED4A6}"/>
              </a:ext>
            </a:extLst>
          </xdr:cNvPr>
          <xdr:cNvCxnSpPr>
            <a:cxnSpLocks/>
          </xdr:cNvCxnSpPr>
        </xdr:nvCxnSpPr>
        <xdr:spPr>
          <a:xfrm flipH="1" flipV="1">
            <a:off x="8716303" y="5180232"/>
            <a:ext cx="2227" cy="128050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Conector recto 337">
            <a:extLst>
              <a:ext uri="{FF2B5EF4-FFF2-40B4-BE49-F238E27FC236}">
                <a16:creationId xmlns:a16="http://schemas.microsoft.com/office/drawing/2014/main" id="{0C944E0B-B340-709F-99F3-3F9CA499D472}"/>
              </a:ext>
            </a:extLst>
          </xdr:cNvPr>
          <xdr:cNvCxnSpPr>
            <a:cxnSpLocks/>
          </xdr:cNvCxnSpPr>
        </xdr:nvCxnSpPr>
        <xdr:spPr>
          <a:xfrm>
            <a:off x="6998110" y="5142781"/>
            <a:ext cx="1710437" cy="52574"/>
          </a:xfrm>
          <a:prstGeom prst="line">
            <a:avLst/>
          </a:prstGeom>
          <a:ln w="9525" cmpd="sng">
            <a:solidFill>
              <a:srgbClr val="FF0000"/>
            </a:solidFill>
            <a:prstDash val="dash"/>
            <a:headEnd type="none"/>
            <a:tailEnd type="none"/>
          </a:ln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736600</xdr:colOff>
      <xdr:row>28</xdr:row>
      <xdr:rowOff>0</xdr:rowOff>
    </xdr:from>
    <xdr:to>
      <xdr:col>21</xdr:col>
      <xdr:colOff>431800</xdr:colOff>
      <xdr:row>28</xdr:row>
      <xdr:rowOff>0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3202D0C7-5588-664F-A017-E76B3401E83B}"/>
            </a:ext>
          </a:extLst>
        </xdr:cNvPr>
        <xdr:cNvCxnSpPr/>
      </xdr:nvCxnSpPr>
      <xdr:spPr>
        <a:xfrm flipH="1">
          <a:off x="17602200" y="5689600"/>
          <a:ext cx="520700" cy="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29</xdr:row>
      <xdr:rowOff>127000</xdr:rowOff>
    </xdr:from>
    <xdr:to>
      <xdr:col>19</xdr:col>
      <xdr:colOff>469900</xdr:colOff>
      <xdr:row>31</xdr:row>
      <xdr:rowOff>63500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1A302BA1-8B21-5A4F-ADE5-F6E215EC862F}"/>
            </a:ext>
          </a:extLst>
        </xdr:cNvPr>
        <xdr:cNvCxnSpPr/>
      </xdr:nvCxnSpPr>
      <xdr:spPr>
        <a:xfrm flipV="1">
          <a:off x="16014700" y="6019800"/>
          <a:ext cx="495300" cy="3429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800100</xdr:colOff>
      <xdr:row>28</xdr:row>
      <xdr:rowOff>50800</xdr:rowOff>
    </xdr:from>
    <xdr:to>
      <xdr:col>19</xdr:col>
      <xdr:colOff>469900</xdr:colOff>
      <xdr:row>29</xdr:row>
      <xdr:rowOff>190500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00D69E7C-DF21-414E-9958-943F3A13A0CF}"/>
            </a:ext>
          </a:extLst>
        </xdr:cNvPr>
        <xdr:cNvCxnSpPr/>
      </xdr:nvCxnSpPr>
      <xdr:spPr>
        <a:xfrm flipV="1">
          <a:off x="16014700" y="5740400"/>
          <a:ext cx="495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774700</xdr:colOff>
      <xdr:row>34</xdr:row>
      <xdr:rowOff>127000</xdr:rowOff>
    </xdr:from>
    <xdr:to>
      <xdr:col>19</xdr:col>
      <xdr:colOff>152400</xdr:colOff>
      <xdr:row>36</xdr:row>
      <xdr:rowOff>38100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918441CD-73DA-824C-B07D-09E05A3264BF}"/>
            </a:ext>
          </a:extLst>
        </xdr:cNvPr>
        <xdr:cNvCxnSpPr/>
      </xdr:nvCxnSpPr>
      <xdr:spPr>
        <a:xfrm flipH="1" flipV="1">
          <a:off x="15989300" y="7035800"/>
          <a:ext cx="203200" cy="3175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368300</xdr:colOff>
      <xdr:row>42</xdr:row>
      <xdr:rowOff>114300</xdr:rowOff>
    </xdr:from>
    <xdr:to>
      <xdr:col>21</xdr:col>
      <xdr:colOff>76200</xdr:colOff>
      <xdr:row>45</xdr:row>
      <xdr:rowOff>127000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9B66FCDA-E3CB-CA47-AA1F-B8E74FFECF67}"/>
            </a:ext>
          </a:extLst>
        </xdr:cNvPr>
        <xdr:cNvCxnSpPr/>
      </xdr:nvCxnSpPr>
      <xdr:spPr>
        <a:xfrm flipH="1" flipV="1">
          <a:off x="17233900" y="8648700"/>
          <a:ext cx="533400" cy="622300"/>
        </a:xfrm>
        <a:prstGeom prst="straightConnector1">
          <a:avLst/>
        </a:prstGeom>
        <a:ln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546100</xdr:colOff>
      <xdr:row>47</xdr:row>
      <xdr:rowOff>101600</xdr:rowOff>
    </xdr:from>
    <xdr:to>
      <xdr:col>20</xdr:col>
      <xdr:colOff>254000</xdr:colOff>
      <xdr:row>47</xdr:row>
      <xdr:rowOff>114300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0DF46D85-9785-1442-9B0D-F02DE40DEB53}"/>
            </a:ext>
          </a:extLst>
        </xdr:cNvPr>
        <xdr:cNvCxnSpPr/>
      </xdr:nvCxnSpPr>
      <xdr:spPr>
        <a:xfrm>
          <a:off x="16586200" y="9652000"/>
          <a:ext cx="533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393700</xdr:colOff>
      <xdr:row>42</xdr:row>
      <xdr:rowOff>114300</xdr:rowOff>
    </xdr:from>
    <xdr:to>
      <xdr:col>19</xdr:col>
      <xdr:colOff>393700</xdr:colOff>
      <xdr:row>44</xdr:row>
      <xdr:rowOff>12700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7AA3887D-1EF6-654E-9A62-A2351CE92543}"/>
            </a:ext>
          </a:extLst>
        </xdr:cNvPr>
        <xdr:cNvCxnSpPr/>
      </xdr:nvCxnSpPr>
      <xdr:spPr>
        <a:xfrm flipV="1">
          <a:off x="16433800" y="86487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42</xdr:row>
      <xdr:rowOff>152400</xdr:rowOff>
    </xdr:from>
    <xdr:to>
      <xdr:col>19</xdr:col>
      <xdr:colOff>25400</xdr:colOff>
      <xdr:row>44</xdr:row>
      <xdr:rowOff>50800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2C87C77E-CEB1-D241-8B58-12AF2498B56A}"/>
            </a:ext>
          </a:extLst>
        </xdr:cNvPr>
        <xdr:cNvCxnSpPr/>
      </xdr:nvCxnSpPr>
      <xdr:spPr>
        <a:xfrm flipV="1">
          <a:off x="16065500" y="8686800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824374</xdr:colOff>
      <xdr:row>47</xdr:row>
      <xdr:rowOff>190501</xdr:rowOff>
    </xdr:from>
    <xdr:to>
      <xdr:col>21</xdr:col>
      <xdr:colOff>266700</xdr:colOff>
      <xdr:row>49</xdr:row>
      <xdr:rowOff>50801</xdr:rowOff>
    </xdr:to>
    <xdr:sp macro="" textlink="">
      <xdr:nvSpPr>
        <xdr:cNvPr id="247" name="TextBox 585">
          <a:extLst>
            <a:ext uri="{FF2B5EF4-FFF2-40B4-BE49-F238E27FC236}">
              <a16:creationId xmlns:a16="http://schemas.microsoft.com/office/drawing/2014/main" id="{5C3697DC-89D6-6140-978F-093A23668610}"/>
            </a:ext>
          </a:extLst>
        </xdr:cNvPr>
        <xdr:cNvSpPr txBox="1"/>
      </xdr:nvSpPr>
      <xdr:spPr>
        <a:xfrm>
          <a:off x="16864474" y="9740901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  <a:latin typeface="Avenir Book" panose="02000503020000020003" pitchFamily="2" charset="0"/>
            </a:rPr>
            <a:t>Mas Necesario</a:t>
          </a:r>
        </a:p>
      </xdr:txBody>
    </xdr:sp>
    <xdr:clientData/>
  </xdr:twoCellAnchor>
  <xdr:twoCellAnchor>
    <xdr:from>
      <xdr:col>19</xdr:col>
      <xdr:colOff>24274</xdr:colOff>
      <xdr:row>30</xdr:row>
      <xdr:rowOff>139701</xdr:rowOff>
    </xdr:from>
    <xdr:to>
      <xdr:col>20</xdr:col>
      <xdr:colOff>292100</xdr:colOff>
      <xdr:row>32</xdr:row>
      <xdr:rowOff>1</xdr:rowOff>
    </xdr:to>
    <xdr:sp macro="" textlink="">
      <xdr:nvSpPr>
        <xdr:cNvPr id="248" name="TextBox 585">
          <a:extLst>
            <a:ext uri="{FF2B5EF4-FFF2-40B4-BE49-F238E27FC236}">
              <a16:creationId xmlns:a16="http://schemas.microsoft.com/office/drawing/2014/main" id="{BFCB76B9-25E3-4448-9CCD-12EE07D07C57}"/>
            </a:ext>
          </a:extLst>
        </xdr:cNvPr>
        <xdr:cNvSpPr txBox="1"/>
      </xdr:nvSpPr>
      <xdr:spPr>
        <a:xfrm>
          <a:off x="16064374" y="6235701"/>
          <a:ext cx="1093326" cy="2667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E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chemeClr val="tx2"/>
              </a:solidFill>
              <a:latin typeface="Avenir Book" panose="02000503020000020003" pitchFamily="2" charset="0"/>
            </a:rPr>
            <a:t>Limitado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8"/>
  <sheetViews>
    <sheetView tabSelected="1" zoomScaleNormal="100" workbookViewId="0">
      <selection activeCell="B7" sqref="B7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s="10" customFormat="1" x14ac:dyDescent="0.2">
      <c r="A1" s="10" t="s">
        <v>0</v>
      </c>
      <c r="D1" s="42" t="s">
        <v>47</v>
      </c>
      <c r="P1" s="42" t="s">
        <v>46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A8" s="15" t="s">
        <v>40</v>
      </c>
      <c r="C8" s="2" t="s">
        <v>6</v>
      </c>
      <c r="D8">
        <v>20</v>
      </c>
      <c r="F8">
        <f>0.2/2</f>
        <v>0.1</v>
      </c>
      <c r="G8">
        <f>2*100</f>
        <v>200</v>
      </c>
      <c r="H8">
        <f t="shared" si="0"/>
        <v>10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44</v>
      </c>
      <c r="C10" s="17" t="s">
        <v>18</v>
      </c>
      <c r="D10" s="16">
        <v>30</v>
      </c>
      <c r="F10" s="16">
        <f>0.3/4</f>
        <v>7.4999999999999997E-2</v>
      </c>
      <c r="G10" s="16">
        <f>4*100</f>
        <v>400</v>
      </c>
      <c r="H10" s="16">
        <f t="shared" si="0"/>
        <v>13.333333333333334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1.8811867523491892</v>
      </c>
      <c r="J12" s="21">
        <f>_B12+_B14+_B15</f>
        <v>9.1666666666666679</v>
      </c>
      <c r="K12" s="21"/>
      <c r="L12" s="21">
        <f>-_B12</f>
        <v>-2.5</v>
      </c>
      <c r="M12" s="21">
        <v>0</v>
      </c>
      <c r="N12" s="21">
        <f>-_B14</f>
        <v>-1.6666666666666667</v>
      </c>
      <c r="O12" s="21">
        <f>-_B15</f>
        <v>-5</v>
      </c>
      <c r="P12" s="22">
        <v>0</v>
      </c>
    </row>
    <row r="13" spans="1:17" x14ac:dyDescent="0.2">
      <c r="C13">
        <v>2</v>
      </c>
      <c r="D13">
        <v>0</v>
      </c>
      <c r="E13">
        <v>240</v>
      </c>
      <c r="J13" s="21">
        <f>L12</f>
        <v>-2.5</v>
      </c>
      <c r="K13" s="21"/>
      <c r="L13" s="19">
        <f>_B12+_B23+_B24+_b62b</f>
        <v>23.333333333333336</v>
      </c>
      <c r="M13" s="21">
        <f>-_B23</f>
        <v>-5</v>
      </c>
      <c r="N13" s="21">
        <f>-_B24</f>
        <v>-2.5</v>
      </c>
      <c r="O13" s="21">
        <v>0</v>
      </c>
      <c r="P13" s="20">
        <f>-_b62b</f>
        <v>-13.333333333333334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1">
        <f>M12</f>
        <v>0</v>
      </c>
      <c r="K14" s="21"/>
      <c r="L14" s="21">
        <f>M13</f>
        <v>-5</v>
      </c>
      <c r="M14" s="21">
        <f>_B23+_B35</f>
        <v>15</v>
      </c>
      <c r="N14" s="21">
        <v>0</v>
      </c>
      <c r="O14" s="21">
        <f>-_B35</f>
        <v>-10</v>
      </c>
      <c r="P14" s="22">
        <v>0</v>
      </c>
    </row>
    <row r="15" spans="1:17" x14ac:dyDescent="0.2">
      <c r="C15">
        <v>4</v>
      </c>
      <c r="D15">
        <v>0</v>
      </c>
      <c r="E15">
        <v>160</v>
      </c>
      <c r="J15" s="21">
        <f>N12</f>
        <v>-1.6666666666666667</v>
      </c>
      <c r="K15" s="21"/>
      <c r="L15" s="21">
        <f>N13</f>
        <v>-2.5</v>
      </c>
      <c r="M15" s="21">
        <f>N14</f>
        <v>0</v>
      </c>
      <c r="N15" s="21">
        <f>_B14+_B24+_b64</f>
        <v>10.833333333333334</v>
      </c>
      <c r="O15" s="21">
        <v>0</v>
      </c>
      <c r="P15" s="22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1">
        <f>O12</f>
        <v>-5</v>
      </c>
      <c r="K16" s="21"/>
      <c r="L16" s="21">
        <v>0</v>
      </c>
      <c r="M16" s="21">
        <f>O14</f>
        <v>-10</v>
      </c>
      <c r="N16" s="21">
        <f>O15</f>
        <v>0</v>
      </c>
      <c r="O16" s="21">
        <f>_B15+_B35</f>
        <v>15</v>
      </c>
      <c r="P16" s="22">
        <v>0</v>
      </c>
    </row>
    <row r="17" spans="2:24" x14ac:dyDescent="0.2">
      <c r="C17">
        <v>6</v>
      </c>
      <c r="D17">
        <v>545</v>
      </c>
      <c r="E17">
        <v>0</v>
      </c>
      <c r="J17" s="22">
        <v>0</v>
      </c>
      <c r="K17" s="22"/>
      <c r="L17" s="20">
        <f>-_b62b</f>
        <v>-13.333333333333334</v>
      </c>
      <c r="M17" s="22">
        <v>0</v>
      </c>
      <c r="N17" s="22">
        <f>-_b64</f>
        <v>-6.666666666666667</v>
      </c>
      <c r="O17" s="22">
        <v>0</v>
      </c>
      <c r="P17" s="20">
        <f>_b64+_b62b</f>
        <v>20</v>
      </c>
    </row>
    <row r="18" spans="2:24" x14ac:dyDescent="0.2">
      <c r="D18">
        <f>SUM(D12:D17)</f>
        <v>760</v>
      </c>
      <c r="E18">
        <f>SUM(E12:E17)</f>
        <v>760</v>
      </c>
    </row>
    <row r="20" spans="2:24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4" x14ac:dyDescent="0.2">
      <c r="E21">
        <f>D12/100</f>
        <v>0.5</v>
      </c>
      <c r="H21" s="11">
        <v>0.10599815997549264</v>
      </c>
      <c r="L21" s="7">
        <f>$J12*$H$21+$L12*$H$22+$M12*$H$23+$N12*$H$24+$O12*$H$25+$P12*$H$26</f>
        <v>-0.30000000013211992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4" x14ac:dyDescent="0.2">
      <c r="E22">
        <f t="shared" ref="E22:E26" si="1">D13/100</f>
        <v>0</v>
      </c>
      <c r="H22" s="11">
        <v>0.31100275969971614</v>
      </c>
      <c r="L22" s="7">
        <f t="shared" ref="L22:L25" si="2">$J13*$H$21+$L13*$H$22+$M13*$H$23+$N13*$H$24+$O13*$H$25+$P13*$H$26</f>
        <v>-2.4000000007299045</v>
      </c>
      <c r="O22">
        <f t="shared" ref="O22:O25" si="3">$R21*$M$28+$S21*$M$29+$T21*$M$30+$U21*$M$31</f>
        <v>0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4" x14ac:dyDescent="0.2">
      <c r="D23" t="s">
        <v>11</v>
      </c>
      <c r="E23">
        <f t="shared" si="1"/>
        <v>1.65</v>
      </c>
      <c r="G23" t="s">
        <v>25</v>
      </c>
      <c r="H23" s="11">
        <v>0.18700091990002793</v>
      </c>
      <c r="J23" t="s">
        <v>17</v>
      </c>
      <c r="L23" s="7">
        <f t="shared" si="2"/>
        <v>1.2500000000018381</v>
      </c>
      <c r="N23" t="s">
        <v>23</v>
      </c>
      <c r="O23">
        <f t="shared" si="3"/>
        <v>0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4" x14ac:dyDescent="0.2">
      <c r="E24">
        <f t="shared" si="1"/>
        <v>0</v>
      </c>
      <c r="H24" s="11">
        <v>0.29648574039490733</v>
      </c>
      <c r="L24" s="7">
        <f>$J15*$H$21+$L15*$H$22+$M15*$H$23+$N15*$H$24+$O15*$H$25+$P15*$H$26</f>
        <v>-1.5999999999121868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4" x14ac:dyDescent="0.2">
      <c r="E25">
        <f t="shared" si="1"/>
        <v>0</v>
      </c>
      <c r="H25" s="11">
        <v>0</v>
      </c>
      <c r="L25" s="7">
        <f t="shared" si="2"/>
        <v>-2.3999999988777425</v>
      </c>
      <c r="O25">
        <f t="shared" si="3"/>
        <v>0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4" x14ac:dyDescent="0.2">
      <c r="E26">
        <f t="shared" si="1"/>
        <v>5.45</v>
      </c>
      <c r="H26" s="11">
        <v>0.57866375324728569</v>
      </c>
      <c r="L26" s="7">
        <f>$J17*$H$21+$L17*$H$22+$M17*$H$23+$N17*$H$24+$O17*$H$25+$P17*$H$26</f>
        <v>5.4499999996501156</v>
      </c>
      <c r="O26">
        <f>$R25*$M$28+$S25*$M$29+$T25*$M$30+$U25*$M$31</f>
        <v>0</v>
      </c>
      <c r="P26">
        <v>-5.45</v>
      </c>
    </row>
    <row r="27" spans="2:24" x14ac:dyDescent="0.2">
      <c r="M27" t="s">
        <v>22</v>
      </c>
      <c r="N27" t="s">
        <v>26</v>
      </c>
    </row>
    <row r="28" spans="2:24" x14ac:dyDescent="0.2">
      <c r="L28" s="2" t="s">
        <v>18</v>
      </c>
      <c r="M28" s="12">
        <v>0</v>
      </c>
      <c r="N28">
        <v>150</v>
      </c>
      <c r="O28">
        <v>4</v>
      </c>
      <c r="P28">
        <f>O28*N28</f>
        <v>600</v>
      </c>
    </row>
    <row r="29" spans="2:24" x14ac:dyDescent="0.2">
      <c r="B29" t="s">
        <v>31</v>
      </c>
      <c r="C29">
        <f>M28*N28+M29*N29+M30*N30+M31*N31</f>
        <v>0</v>
      </c>
      <c r="L29" s="2" t="s">
        <v>19</v>
      </c>
      <c r="M29" s="12">
        <v>0</v>
      </c>
      <c r="N29">
        <v>150</v>
      </c>
      <c r="O29">
        <v>2</v>
      </c>
      <c r="P29">
        <f t="shared" ref="P29:P31" si="4">O29*N29</f>
        <v>300</v>
      </c>
    </row>
    <row r="30" spans="2:24" x14ac:dyDescent="0.2">
      <c r="L30" s="2" t="s">
        <v>20</v>
      </c>
      <c r="M30" s="12">
        <v>0</v>
      </c>
      <c r="N30">
        <v>305</v>
      </c>
      <c r="P30">
        <f t="shared" si="4"/>
        <v>0</v>
      </c>
      <c r="S30" s="26"/>
      <c r="T30" s="26"/>
      <c r="U30" s="26"/>
      <c r="V30" s="26"/>
      <c r="W30" s="26"/>
    </row>
    <row r="31" spans="2:24" x14ac:dyDescent="0.2">
      <c r="L31" s="2" t="s">
        <v>6</v>
      </c>
      <c r="M31" s="12">
        <v>0</v>
      </c>
      <c r="N31">
        <v>100</v>
      </c>
      <c r="O31">
        <v>1</v>
      </c>
      <c r="P31">
        <f t="shared" si="4"/>
        <v>100</v>
      </c>
      <c r="S31" s="21"/>
      <c r="T31" s="26"/>
      <c r="U31" s="26"/>
      <c r="V31" s="26"/>
      <c r="W31" s="26"/>
      <c r="X31" s="4"/>
    </row>
    <row r="32" spans="2:24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M32" t="s">
        <v>45</v>
      </c>
      <c r="P32">
        <f>SUM(P28:P31)</f>
        <v>1000</v>
      </c>
      <c r="S32" s="26"/>
      <c r="T32" s="26"/>
      <c r="U32" s="26"/>
      <c r="V32" s="26"/>
      <c r="W32" s="26"/>
      <c r="X32" s="4"/>
    </row>
    <row r="33" spans="2:35" x14ac:dyDescent="0.2">
      <c r="D33">
        <v>1</v>
      </c>
      <c r="E33">
        <f t="shared" ref="E33:E38" si="5">E21</f>
        <v>0.5</v>
      </c>
      <c r="F33">
        <f t="shared" ref="F33:F38" si="6">-L21</f>
        <v>0.30000000013211992</v>
      </c>
      <c r="G33">
        <f>O21</f>
        <v>0</v>
      </c>
      <c r="H33">
        <f t="shared" ref="H33:H38" si="7">E12/100</f>
        <v>0.8</v>
      </c>
      <c r="I33" s="5">
        <f>E33+F33+G33-H33</f>
        <v>1.321198705994675E-10</v>
      </c>
      <c r="S33" s="26"/>
      <c r="T33" s="26"/>
      <c r="U33" s="26"/>
      <c r="V33" s="26"/>
      <c r="W33" s="26"/>
      <c r="X33" s="4"/>
    </row>
    <row r="34" spans="2:35" x14ac:dyDescent="0.2">
      <c r="D34">
        <v>2</v>
      </c>
      <c r="E34">
        <f t="shared" si="5"/>
        <v>0</v>
      </c>
      <c r="F34">
        <f t="shared" si="6"/>
        <v>2.4000000007299045</v>
      </c>
      <c r="G34">
        <f t="shared" ref="G34:G38" si="8">O22</f>
        <v>0</v>
      </c>
      <c r="H34">
        <f t="shared" si="7"/>
        <v>2.4</v>
      </c>
      <c r="I34" s="5">
        <f t="shared" ref="I34:I38" si="9">E34+F34+G34-H34</f>
        <v>7.2990458122035307E-10</v>
      </c>
      <c r="S34" s="26"/>
      <c r="T34" s="38">
        <f>M31*100</f>
        <v>0</v>
      </c>
      <c r="U34" s="26"/>
      <c r="V34" s="26"/>
      <c r="W34" s="26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2:35" x14ac:dyDescent="0.2">
      <c r="D35">
        <v>3</v>
      </c>
      <c r="E35">
        <f t="shared" si="5"/>
        <v>1.65</v>
      </c>
      <c r="F35">
        <f t="shared" si="6"/>
        <v>-1.2500000000018381</v>
      </c>
      <c r="G35">
        <f t="shared" si="8"/>
        <v>0</v>
      </c>
      <c r="H35">
        <f t="shared" si="7"/>
        <v>0.4</v>
      </c>
      <c r="I35" s="5">
        <f t="shared" si="9"/>
        <v>-1.8381962618718717E-12</v>
      </c>
      <c r="S35" s="26"/>
      <c r="T35" s="26"/>
      <c r="U35" s="35">
        <f>M57*100</f>
        <v>52.99907998774632</v>
      </c>
      <c r="V35" s="26"/>
      <c r="W35" s="26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2:35" x14ac:dyDescent="0.2">
      <c r="D36">
        <v>4</v>
      </c>
      <c r="E36">
        <f t="shared" si="5"/>
        <v>0</v>
      </c>
      <c r="F36">
        <f t="shared" si="6"/>
        <v>1.5999999999121868</v>
      </c>
      <c r="G36">
        <f t="shared" si="8"/>
        <v>0</v>
      </c>
      <c r="H36">
        <f t="shared" si="7"/>
        <v>1.6</v>
      </c>
      <c r="I36" s="5">
        <f>E36+F36+G36-H36</f>
        <v>-8.7813312177331682E-11</v>
      </c>
      <c r="S36" s="26"/>
      <c r="T36" s="26"/>
      <c r="U36" s="26"/>
      <c r="V36" s="26"/>
      <c r="W36" s="26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2:35" x14ac:dyDescent="0.2">
      <c r="D37">
        <v>5</v>
      </c>
      <c r="E37">
        <f t="shared" si="5"/>
        <v>0</v>
      </c>
      <c r="F37">
        <f t="shared" si="6"/>
        <v>2.3999999988777425</v>
      </c>
      <c r="G37">
        <f t="shared" si="8"/>
        <v>0</v>
      </c>
      <c r="H37">
        <f t="shared" si="7"/>
        <v>2.4</v>
      </c>
      <c r="I37" s="5">
        <f t="shared" si="9"/>
        <v>-1.1222573981228834E-9</v>
      </c>
      <c r="S37" s="26"/>
      <c r="T37" s="40">
        <f>M60*100</f>
        <v>187.00091990002795</v>
      </c>
      <c r="U37" s="26"/>
      <c r="V37" s="26"/>
      <c r="W37" s="26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2:35" x14ac:dyDescent="0.2">
      <c r="D38">
        <v>6</v>
      </c>
      <c r="E38">
        <f t="shared" si="5"/>
        <v>5.45</v>
      </c>
      <c r="F38">
        <f t="shared" si="6"/>
        <v>-5.4499999996501156</v>
      </c>
      <c r="G38">
        <f t="shared" si="8"/>
        <v>0</v>
      </c>
      <c r="H38">
        <f t="shared" si="7"/>
        <v>0</v>
      </c>
      <c r="I38" s="5">
        <f t="shared" si="9"/>
        <v>3.4988456576456883E-10</v>
      </c>
      <c r="S38" s="26"/>
      <c r="T38" s="26"/>
      <c r="U38" s="31">
        <f>-M55*100</f>
        <v>51.251149931055885</v>
      </c>
      <c r="V38" s="26"/>
      <c r="W38" s="26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 x14ac:dyDescent="0.2">
      <c r="S39" s="26"/>
      <c r="T39" s="26"/>
      <c r="U39" s="26"/>
      <c r="V39" s="26"/>
      <c r="W39" s="26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2:35" x14ac:dyDescent="0.2">
      <c r="S40" s="26"/>
      <c r="T40" s="26"/>
      <c r="U40" s="26"/>
      <c r="V40" s="26"/>
      <c r="W40" s="26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2:35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2:35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35">
        <f>M58*100</f>
        <v>62.000919899844106</v>
      </c>
      <c r="T42" s="26"/>
      <c r="U42" s="26"/>
      <c r="V42" s="26"/>
      <c r="W42" s="26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2:35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2:35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31.747930069902452</v>
      </c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2:35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2:35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2:35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10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41">
        <f>M28*100</f>
        <v>0</v>
      </c>
      <c r="T47" s="26"/>
      <c r="U47" s="26"/>
      <c r="V47" s="26"/>
      <c r="W47" s="26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2:35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2:35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13.333333333333334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26"/>
      <c r="U49" s="26"/>
      <c r="V49" s="26"/>
      <c r="W49" s="26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2:35" x14ac:dyDescent="0.2">
      <c r="C50" t="s">
        <v>36</v>
      </c>
      <c r="D50">
        <f>-($D42*M$42+$E42*M$43+$F42*M$44+$G42*M$45+$H42*M$46+$I42*M$47+$J42*M$48+$K42*M$49)</f>
        <v>2.5</v>
      </c>
      <c r="E50">
        <f t="shared" ref="E50:I57" si="10">-($D42*N$42+$E42*N$43+$F42*N$44+$G42*N$45+$H42*N$46+$I42*N$47+$J42*N$48+$K42*N$49)</f>
        <v>-2.5</v>
      </c>
      <c r="F50">
        <f t="shared" si="10"/>
        <v>0</v>
      </c>
      <c r="G50">
        <f t="shared" si="10"/>
        <v>0</v>
      </c>
      <c r="H50">
        <f t="shared" si="10"/>
        <v>0</v>
      </c>
      <c r="I50">
        <f t="shared" si="10"/>
        <v>0</v>
      </c>
      <c r="S50" s="41">
        <f>M30*100</f>
        <v>0</v>
      </c>
      <c r="T50" s="26"/>
      <c r="U50" s="31">
        <f>M59*100</f>
        <v>3.6292548262022106</v>
      </c>
      <c r="V50" s="26"/>
      <c r="W50" s="26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2:35" x14ac:dyDescent="0.2">
      <c r="D51">
        <f t="shared" ref="D51:D57" si="11">-($D43*M$42+$E43*M$43+$F43*M$44+$G43*M$45+$H43*M$46+$I43*M$47+$J43*M$48+$K43*M$49)</f>
        <v>1.6666666666666667</v>
      </c>
      <c r="E51">
        <f t="shared" si="10"/>
        <v>0</v>
      </c>
      <c r="F51">
        <f t="shared" si="10"/>
        <v>0</v>
      </c>
      <c r="G51">
        <f t="shared" si="10"/>
        <v>-1.6666666666666667</v>
      </c>
      <c r="H51">
        <f t="shared" si="10"/>
        <v>0</v>
      </c>
      <c r="I51">
        <f t="shared" si="10"/>
        <v>0</v>
      </c>
      <c r="S51" s="26"/>
      <c r="T51" s="35">
        <f>M62*100</f>
        <v>356.88132473009279</v>
      </c>
      <c r="U51" s="26"/>
      <c r="V51" s="26"/>
      <c r="W51" s="26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2:35" x14ac:dyDescent="0.2">
      <c r="D52">
        <f t="shared" si="11"/>
        <v>5</v>
      </c>
      <c r="E52">
        <f t="shared" si="10"/>
        <v>0</v>
      </c>
      <c r="F52">
        <f t="shared" si="10"/>
        <v>0</v>
      </c>
      <c r="G52">
        <f t="shared" si="10"/>
        <v>0</v>
      </c>
      <c r="H52">
        <f t="shared" si="10"/>
        <v>-5</v>
      </c>
      <c r="I52">
        <f t="shared" si="10"/>
        <v>0</v>
      </c>
      <c r="S52" s="26"/>
      <c r="T52" s="26"/>
      <c r="U52" s="26"/>
      <c r="V52" s="26"/>
      <c r="W52" s="26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2:35" x14ac:dyDescent="0.2">
      <c r="D53">
        <f t="shared" si="11"/>
        <v>0</v>
      </c>
      <c r="E53">
        <f t="shared" si="10"/>
        <v>5</v>
      </c>
      <c r="F53">
        <f t="shared" si="10"/>
        <v>-5</v>
      </c>
      <c r="G53">
        <f t="shared" si="10"/>
        <v>0</v>
      </c>
      <c r="H53">
        <f t="shared" si="10"/>
        <v>0</v>
      </c>
      <c r="I53">
        <f t="shared" si="10"/>
        <v>0</v>
      </c>
      <c r="S53" s="26"/>
      <c r="T53" s="26"/>
      <c r="U53" s="21">
        <f>100*M61</f>
        <v>188.11867523491892</v>
      </c>
      <c r="V53" s="26"/>
      <c r="W53" s="26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2:35" x14ac:dyDescent="0.2">
      <c r="D54">
        <f t="shared" si="11"/>
        <v>0</v>
      </c>
      <c r="E54">
        <f t="shared" si="10"/>
        <v>2.5</v>
      </c>
      <c r="F54">
        <f t="shared" si="10"/>
        <v>0</v>
      </c>
      <c r="G54">
        <f t="shared" si="10"/>
        <v>-2.5</v>
      </c>
      <c r="H54">
        <f t="shared" si="10"/>
        <v>0</v>
      </c>
      <c r="I54">
        <f t="shared" si="10"/>
        <v>0</v>
      </c>
      <c r="M54" t="s">
        <v>37</v>
      </c>
      <c r="S54" s="26"/>
      <c r="T54" s="26"/>
      <c r="U54" s="26"/>
      <c r="V54" s="26"/>
      <c r="W54" s="26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2:35" x14ac:dyDescent="0.2">
      <c r="D55">
        <f t="shared" si="11"/>
        <v>0</v>
      </c>
      <c r="E55">
        <f t="shared" si="10"/>
        <v>0</v>
      </c>
      <c r="F55">
        <f t="shared" si="10"/>
        <v>10</v>
      </c>
      <c r="G55">
        <f t="shared" si="10"/>
        <v>0</v>
      </c>
      <c r="H55">
        <f t="shared" si="10"/>
        <v>-10</v>
      </c>
      <c r="I55">
        <f t="shared" si="10"/>
        <v>0</v>
      </c>
      <c r="L55">
        <f t="shared" ref="L55:L62" si="12">-G3/100</f>
        <v>-1</v>
      </c>
      <c r="M55" s="10">
        <f>$D50*$H$21+$E50*$H$22+$F50*$H$23+$G50*$H$24+$H50*$H$25+$I50*$H$26</f>
        <v>-0.51251149931055884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2:35" x14ac:dyDescent="0.2">
      <c r="D56">
        <f t="shared" si="11"/>
        <v>0</v>
      </c>
      <c r="E56">
        <f t="shared" si="10"/>
        <v>0</v>
      </c>
      <c r="F56">
        <f t="shared" si="10"/>
        <v>0</v>
      </c>
      <c r="G56">
        <f t="shared" si="10"/>
        <v>-6.666666666666667</v>
      </c>
      <c r="H56">
        <f t="shared" si="10"/>
        <v>0</v>
      </c>
      <c r="I56">
        <f t="shared" si="10"/>
        <v>6.666666666666667</v>
      </c>
      <c r="L56">
        <f t="shared" si="12"/>
        <v>-0.8</v>
      </c>
      <c r="M56" s="10">
        <f t="shared" ref="M56:M60" si="13">$D51*$H$21+$E51*$H$22+$F51*$H$23+$G51*$H$24+$H51*$H$25+$I51*$H$26</f>
        <v>-0.31747930069902452</v>
      </c>
      <c r="N56">
        <f t="shared" ref="N56:N62" si="14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2:35" x14ac:dyDescent="0.2">
      <c r="D57">
        <f t="shared" si="11"/>
        <v>0</v>
      </c>
      <c r="E57">
        <f t="shared" si="10"/>
        <v>-13.333333333333334</v>
      </c>
      <c r="F57">
        <f t="shared" si="10"/>
        <v>0</v>
      </c>
      <c r="G57">
        <f t="shared" si="10"/>
        <v>0</v>
      </c>
      <c r="H57">
        <f t="shared" si="10"/>
        <v>0</v>
      </c>
      <c r="I57">
        <f>-($D49*R$42+$E49*R$43+$F49*R$44+$G49*R$45+$H49*R$46+$I49*R$47+$J49*R$48+$K49*R$49)</f>
        <v>13.333333333333334</v>
      </c>
      <c r="L57">
        <f t="shared" si="12"/>
        <v>-1</v>
      </c>
      <c r="M57" s="10">
        <f t="shared" si="13"/>
        <v>0.52999079987746323</v>
      </c>
      <c r="N57">
        <f t="shared" si="14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2:35" x14ac:dyDescent="0.2">
      <c r="L58">
        <f t="shared" si="12"/>
        <v>-1</v>
      </c>
      <c r="M58" s="10">
        <f t="shared" si="13"/>
        <v>0.62000919899844109</v>
      </c>
      <c r="N58">
        <f t="shared" si="14"/>
        <v>1</v>
      </c>
      <c r="O58" s="9" t="s">
        <v>4</v>
      </c>
      <c r="P58" s="13"/>
      <c r="Q58" s="13"/>
      <c r="S58" s="21"/>
      <c r="T58" s="21"/>
      <c r="U58" s="21"/>
      <c r="V58" s="21"/>
      <c r="W58" s="21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2:35" x14ac:dyDescent="0.2">
      <c r="L59">
        <f t="shared" si="12"/>
        <v>-1</v>
      </c>
      <c r="M59" s="10">
        <f t="shared" si="13"/>
        <v>3.6292548262022106E-2</v>
      </c>
      <c r="N59">
        <f t="shared" si="14"/>
        <v>1</v>
      </c>
      <c r="O59" s="9" t="s">
        <v>5</v>
      </c>
      <c r="P59" s="13"/>
      <c r="Q59" s="13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2:35" x14ac:dyDescent="0.2">
      <c r="L60">
        <f t="shared" si="12"/>
        <v>-2</v>
      </c>
      <c r="M60" s="10">
        <f t="shared" si="13"/>
        <v>1.8700091990002794</v>
      </c>
      <c r="N60">
        <f t="shared" si="14"/>
        <v>2</v>
      </c>
      <c r="O60" s="9" t="s">
        <v>6</v>
      </c>
      <c r="P60" s="13"/>
      <c r="Q60" s="13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2:35" x14ac:dyDescent="0.2">
      <c r="L61">
        <f t="shared" si="12"/>
        <v>-2</v>
      </c>
      <c r="M61" s="10">
        <f>$D56*$H$21+$E56*$H$22+$F56*$H$23+$G56*$H$24+$H56*$H$25+$I56*$H$26</f>
        <v>1.8811867523491892</v>
      </c>
      <c r="N61">
        <f t="shared" si="14"/>
        <v>2</v>
      </c>
      <c r="O61" s="9" t="s">
        <v>19</v>
      </c>
      <c r="P61" s="13"/>
      <c r="Q61" s="13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2:35" x14ac:dyDescent="0.2">
      <c r="L62">
        <f t="shared" si="12"/>
        <v>-4</v>
      </c>
      <c r="M62" s="10">
        <f>$D57*$H$21+$E57*$H$22+$F57*$H$23+$G57*$H$24+$H57*$H$25+$I57*$H$26</f>
        <v>3.5688132473009277</v>
      </c>
      <c r="N62">
        <f t="shared" si="14"/>
        <v>4</v>
      </c>
      <c r="O62" s="9" t="s">
        <v>18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2:35" x14ac:dyDescent="0.2"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2:35" x14ac:dyDescent="0.2"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9:35" x14ac:dyDescent="0.2"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9:35" x14ac:dyDescent="0.2"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9:35" x14ac:dyDescent="0.2"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9:35" x14ac:dyDescent="0.2"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9:35" x14ac:dyDescent="0.2"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9:35" x14ac:dyDescent="0.2"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9:35" x14ac:dyDescent="0.2"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9:35" x14ac:dyDescent="0.2"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9:35" x14ac:dyDescent="0.2"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9:35" x14ac:dyDescent="0.2"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9:35" x14ac:dyDescent="0.2"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9:35" x14ac:dyDescent="0.2"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9:35" x14ac:dyDescent="0.2"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9:35" x14ac:dyDescent="0.2"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2"/>
  <sheetViews>
    <sheetView zoomScaleNormal="100" workbookViewId="0">
      <selection activeCell="C29" sqref="C29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A8" s="15" t="s">
        <v>40</v>
      </c>
      <c r="C8" s="2" t="s">
        <v>6</v>
      </c>
      <c r="D8">
        <v>20</v>
      </c>
      <c r="F8">
        <f>0.2/2</f>
        <v>0.1</v>
      </c>
      <c r="G8">
        <f>2*100</f>
        <v>200</v>
      </c>
      <c r="H8">
        <f t="shared" si="0"/>
        <v>10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43</v>
      </c>
      <c r="C10" s="17" t="s">
        <v>18</v>
      </c>
      <c r="D10" s="16">
        <v>30</v>
      </c>
      <c r="F10" s="16">
        <f>0.3/3</f>
        <v>9.9999999999999992E-2</v>
      </c>
      <c r="G10" s="16">
        <f>3*100</f>
        <v>300</v>
      </c>
      <c r="H10" s="16">
        <f t="shared" si="0"/>
        <v>10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1.9580448726231268</v>
      </c>
      <c r="J12" s="21">
        <f>_B12+_B14+_B15</f>
        <v>9.1666666666666679</v>
      </c>
      <c r="K12" s="21"/>
      <c r="L12" s="23">
        <f>-_B12</f>
        <v>-2.5</v>
      </c>
      <c r="M12" s="23">
        <v>0</v>
      </c>
      <c r="N12" s="23">
        <f>-_B14</f>
        <v>-1.6666666666666667</v>
      </c>
      <c r="O12" s="23">
        <f>-_B15</f>
        <v>-5</v>
      </c>
      <c r="P12" s="24">
        <v>0</v>
      </c>
    </row>
    <row r="13" spans="1:17" x14ac:dyDescent="0.2">
      <c r="C13">
        <v>2</v>
      </c>
      <c r="D13">
        <v>0</v>
      </c>
      <c r="E13">
        <v>240</v>
      </c>
      <c r="J13" s="21">
        <f>L12</f>
        <v>-2.5</v>
      </c>
      <c r="K13" s="21"/>
      <c r="L13" s="23">
        <f>_B12+_B23+_B24+_b62b</f>
        <v>20</v>
      </c>
      <c r="M13" s="23">
        <f>-_B23</f>
        <v>-5</v>
      </c>
      <c r="N13" s="23">
        <f>-_B24</f>
        <v>-2.5</v>
      </c>
      <c r="O13" s="23">
        <v>0</v>
      </c>
      <c r="P13" s="24">
        <f>-_b62b</f>
        <v>-10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1">
        <f>M12</f>
        <v>0</v>
      </c>
      <c r="K14" s="21"/>
      <c r="L14" s="23">
        <f>M13</f>
        <v>-5</v>
      </c>
      <c r="M14" s="23">
        <f>_B23+_B35</f>
        <v>15</v>
      </c>
      <c r="N14" s="23">
        <v>0</v>
      </c>
      <c r="O14" s="23">
        <f>-_B35</f>
        <v>-10</v>
      </c>
      <c r="P14" s="24">
        <v>0</v>
      </c>
    </row>
    <row r="15" spans="1:17" x14ac:dyDescent="0.2">
      <c r="C15">
        <v>4</v>
      </c>
      <c r="D15">
        <v>0</v>
      </c>
      <c r="E15">
        <v>160</v>
      </c>
      <c r="J15" s="21">
        <f>N12</f>
        <v>-1.6666666666666667</v>
      </c>
      <c r="K15" s="21"/>
      <c r="L15" s="23">
        <f>N13</f>
        <v>-2.5</v>
      </c>
      <c r="M15" s="23">
        <f>N14</f>
        <v>0</v>
      </c>
      <c r="N15" s="23">
        <f>_B14+_B24+_b64</f>
        <v>10.833333333333334</v>
      </c>
      <c r="O15" s="23">
        <v>0</v>
      </c>
      <c r="P15" s="24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1">
        <f>O12</f>
        <v>-5</v>
      </c>
      <c r="K16" s="21"/>
      <c r="L16" s="23">
        <v>0</v>
      </c>
      <c r="M16" s="23">
        <f>O14</f>
        <v>-10</v>
      </c>
      <c r="N16" s="23">
        <f>O15</f>
        <v>0</v>
      </c>
      <c r="O16" s="23">
        <f>_B15+_B35</f>
        <v>15</v>
      </c>
      <c r="P16" s="24">
        <v>0</v>
      </c>
    </row>
    <row r="17" spans="2:29" x14ac:dyDescent="0.2">
      <c r="C17">
        <v>6</v>
      </c>
      <c r="D17">
        <v>545</v>
      </c>
      <c r="E17">
        <v>0</v>
      </c>
      <c r="J17" s="22">
        <v>0</v>
      </c>
      <c r="K17" s="22"/>
      <c r="L17" s="24">
        <f>-_b62b</f>
        <v>-10</v>
      </c>
      <c r="M17" s="24">
        <v>0</v>
      </c>
      <c r="N17" s="24">
        <f>-_b64</f>
        <v>-6.666666666666667</v>
      </c>
      <c r="O17" s="24">
        <v>0</v>
      </c>
      <c r="P17" s="24">
        <f>_b64+_b62b</f>
        <v>16.666666666666668</v>
      </c>
    </row>
    <row r="18" spans="2:29" x14ac:dyDescent="0.2">
      <c r="D18">
        <f>SUM(D12:D17)</f>
        <v>760</v>
      </c>
      <c r="E18">
        <f>SUM(E12:E17)</f>
        <v>760</v>
      </c>
    </row>
    <row r="20" spans="2:29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9" x14ac:dyDescent="0.2">
      <c r="E21">
        <f>D12/100</f>
        <v>0.5</v>
      </c>
      <c r="H21" s="11">
        <v>0.10800921514887558</v>
      </c>
      <c r="L21" s="7">
        <f>$J12*$H$21+$L12*$H$22+$M12*$H$23+$N12*$H$24+$O12*$H$25+$P12*$H$26</f>
        <v>-0.29999999818047463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9" x14ac:dyDescent="0.2">
      <c r="E22">
        <f t="shared" ref="E22:E26" si="1">D13/100</f>
        <v>0</v>
      </c>
      <c r="H22" s="11">
        <v>0.30710296524822778</v>
      </c>
      <c r="L22" s="7">
        <f t="shared" ref="L22:L25" si="2">$J13*$H$21+$L13*$H$22+$M13*$H$23+$N13*$H$24+$O13*$H$25+$P13*$H$26</f>
        <v>-1.910988581502898</v>
      </c>
      <c r="O22">
        <f t="shared" ref="O22:O25" si="3">$R21*$M$28+$S21*$M$29+$T21*$M$30+$U21*$M$31</f>
        <v>0.4890114184958621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9" x14ac:dyDescent="0.2">
      <c r="D23" t="s">
        <v>11</v>
      </c>
      <c r="E23">
        <f t="shared" si="1"/>
        <v>1.65</v>
      </c>
      <c r="G23" t="s">
        <v>25</v>
      </c>
      <c r="H23" s="11">
        <v>0.18570092204521796</v>
      </c>
      <c r="J23" t="s">
        <v>17</v>
      </c>
      <c r="L23" s="7">
        <f t="shared" si="2"/>
        <v>1.2499990044371303</v>
      </c>
      <c r="N23" t="s">
        <v>23</v>
      </c>
      <c r="O23">
        <f t="shared" si="3"/>
        <v>0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9" x14ac:dyDescent="0.2">
      <c r="E24">
        <f t="shared" si="1"/>
        <v>0</v>
      </c>
      <c r="H24" s="11">
        <v>0.31339623435475888</v>
      </c>
      <c r="L24" s="7">
        <f>$J15*$H$21+$L15*$H$22+$M15*$H$23+$N15*$H$24+$O15*$H$25+$P15*$H$26</f>
        <v>-1.6000000011803266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9" x14ac:dyDescent="0.2">
      <c r="E25">
        <f t="shared" si="1"/>
        <v>0</v>
      </c>
      <c r="H25" s="11">
        <v>0</v>
      </c>
      <c r="L25" s="7">
        <f t="shared" si="2"/>
        <v>-2.3970552961965574</v>
      </c>
      <c r="O25">
        <f t="shared" si="3"/>
        <v>2.943703803699712E-3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9" x14ac:dyDescent="0.2">
      <c r="E26">
        <f t="shared" si="1"/>
        <v>5.45</v>
      </c>
      <c r="H26" s="11">
        <v>0.60710296524822782</v>
      </c>
      <c r="L26" s="7">
        <f>$J17*$H$21+$L17*$H$22+$M17*$H$23+$N17*$H$24+$O17*$H$25+$P17*$H$26</f>
        <v>4.9580448726231285</v>
      </c>
      <c r="O26">
        <f>$R25*$M$28+$S25*$M$29+$T25*$M$30+$U25*$M$31</f>
        <v>-0.49195512229956184</v>
      </c>
      <c r="P26">
        <v>-5.45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x14ac:dyDescent="0.2">
      <c r="M27" t="s">
        <v>22</v>
      </c>
      <c r="N27" t="s">
        <v>26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x14ac:dyDescent="0.2">
      <c r="L28" s="2" t="s">
        <v>18</v>
      </c>
      <c r="M28" s="12">
        <v>0.4890114184958621</v>
      </c>
      <c r="N28">
        <v>150</v>
      </c>
      <c r="O28" t="s">
        <v>41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x14ac:dyDescent="0.2">
      <c r="B29" t="s">
        <v>31</v>
      </c>
      <c r="C29">
        <f>M28*N28+M29*N29+M30*N30+M31*N31</f>
        <v>74.249542434507731</v>
      </c>
      <c r="L29" s="2" t="s">
        <v>19</v>
      </c>
      <c r="M29" s="12">
        <v>0</v>
      </c>
      <c r="N29">
        <v>150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x14ac:dyDescent="0.2">
      <c r="L30" s="2" t="s">
        <v>20</v>
      </c>
      <c r="M30" s="12">
        <v>2.943703803699712E-3</v>
      </c>
      <c r="N30">
        <v>305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x14ac:dyDescent="0.2">
      <c r="L31" s="2" t="s">
        <v>6</v>
      </c>
      <c r="M31" s="12">
        <v>0</v>
      </c>
      <c r="N31">
        <v>100</v>
      </c>
      <c r="S31" s="21"/>
      <c r="T31" s="26"/>
      <c r="U31" s="26"/>
      <c r="V31" s="26"/>
      <c r="W31" s="26"/>
      <c r="X31" s="4"/>
      <c r="Y31" s="4"/>
      <c r="Z31" s="4"/>
      <c r="AA31" s="4"/>
      <c r="AB31" s="4"/>
      <c r="AC31" s="4"/>
    </row>
    <row r="32" spans="2:29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S32" s="26"/>
      <c r="T32" s="26"/>
      <c r="U32" s="26"/>
      <c r="V32" s="26"/>
      <c r="W32" s="26"/>
      <c r="X32" s="4"/>
      <c r="Y32" s="4"/>
      <c r="Z32" s="4"/>
      <c r="AA32" s="4"/>
      <c r="AB32" s="4"/>
      <c r="AC32" s="4"/>
    </row>
    <row r="33" spans="2:29" x14ac:dyDescent="0.2">
      <c r="D33">
        <v>1</v>
      </c>
      <c r="E33">
        <f t="shared" ref="E33:E38" si="4">E21</f>
        <v>0.5</v>
      </c>
      <c r="F33">
        <f t="shared" ref="F33:F38" si="5">-L21</f>
        <v>0.29999999818047463</v>
      </c>
      <c r="G33">
        <f>O21</f>
        <v>0</v>
      </c>
      <c r="H33">
        <f t="shared" ref="H33:H38" si="6">E12/100</f>
        <v>0.8</v>
      </c>
      <c r="I33" s="5">
        <f>E33+F33+G33-H33</f>
        <v>-1.8195254192221455E-9</v>
      </c>
      <c r="S33" s="26"/>
      <c r="T33" s="26"/>
      <c r="U33" s="26"/>
      <c r="V33" s="26"/>
      <c r="W33" s="26"/>
      <c r="X33" s="4"/>
      <c r="Y33" s="4"/>
      <c r="Z33" s="4"/>
      <c r="AA33" s="4"/>
      <c r="AB33" s="4"/>
      <c r="AC33" s="4"/>
    </row>
    <row r="34" spans="2:29" x14ac:dyDescent="0.2">
      <c r="D34">
        <v>2</v>
      </c>
      <c r="E34">
        <f t="shared" si="4"/>
        <v>0</v>
      </c>
      <c r="F34">
        <f t="shared" si="5"/>
        <v>1.910988581502898</v>
      </c>
      <c r="G34">
        <f t="shared" ref="G34:G38" si="7">O22</f>
        <v>0.4890114184958621</v>
      </c>
      <c r="H34">
        <f t="shared" si="6"/>
        <v>2.4</v>
      </c>
      <c r="I34" s="5">
        <f t="shared" ref="I34:I38" si="8">E34+F34+G34-H34</f>
        <v>-1.2398970739013748E-12</v>
      </c>
      <c r="S34" s="26"/>
      <c r="T34" s="30">
        <f>M31*100</f>
        <v>0</v>
      </c>
      <c r="U34" s="26"/>
      <c r="V34" s="26"/>
      <c r="W34" s="26"/>
      <c r="X34" s="4"/>
      <c r="Y34" s="4"/>
      <c r="Z34" s="4"/>
      <c r="AA34" s="4"/>
      <c r="AB34" s="4"/>
      <c r="AC34" s="4"/>
    </row>
    <row r="35" spans="2:29" x14ac:dyDescent="0.2">
      <c r="D35">
        <v>3</v>
      </c>
      <c r="E35">
        <f t="shared" si="4"/>
        <v>1.65</v>
      </c>
      <c r="F35">
        <f t="shared" si="5"/>
        <v>-1.2499990044371303</v>
      </c>
      <c r="G35">
        <f t="shared" si="7"/>
        <v>0</v>
      </c>
      <c r="H35">
        <f t="shared" si="6"/>
        <v>0.4</v>
      </c>
      <c r="I35" s="5">
        <f t="shared" si="8"/>
        <v>9.9556286958790707E-7</v>
      </c>
      <c r="S35" s="26"/>
      <c r="T35" s="26"/>
      <c r="U35" s="21">
        <f>M57*100</f>
        <v>54.004607574437792</v>
      </c>
      <c r="V35" s="26"/>
      <c r="W35" s="26"/>
      <c r="X35" s="4"/>
      <c r="Y35" s="4"/>
      <c r="Z35" s="4"/>
      <c r="AA35" s="4"/>
      <c r="AB35" s="4"/>
      <c r="AC35" s="4"/>
    </row>
    <row r="36" spans="2:29" x14ac:dyDescent="0.2">
      <c r="D36">
        <v>4</v>
      </c>
      <c r="E36">
        <f t="shared" si="4"/>
        <v>0</v>
      </c>
      <c r="F36">
        <f t="shared" si="5"/>
        <v>1.6000000011803266</v>
      </c>
      <c r="G36">
        <f t="shared" si="7"/>
        <v>0</v>
      </c>
      <c r="H36">
        <f t="shared" si="6"/>
        <v>1.6</v>
      </c>
      <c r="I36" s="5">
        <f>E36+F36+G36-H36</f>
        <v>1.1803265032028776E-9</v>
      </c>
      <c r="S36" s="26"/>
      <c r="T36" s="26"/>
      <c r="U36" s="26"/>
      <c r="V36" s="26"/>
      <c r="W36" s="26"/>
      <c r="X36" s="4"/>
      <c r="Y36" s="4"/>
      <c r="Z36" s="4"/>
      <c r="AA36" s="4"/>
      <c r="AB36" s="4"/>
      <c r="AC36" s="4"/>
    </row>
    <row r="37" spans="2:29" x14ac:dyDescent="0.2">
      <c r="D37">
        <v>5</v>
      </c>
      <c r="E37">
        <f t="shared" si="4"/>
        <v>0</v>
      </c>
      <c r="F37">
        <f t="shared" si="5"/>
        <v>2.3970552961965574</v>
      </c>
      <c r="G37">
        <f t="shared" si="7"/>
        <v>2.943703803699712E-3</v>
      </c>
      <c r="H37">
        <f t="shared" si="6"/>
        <v>2.4</v>
      </c>
      <c r="I37" s="5">
        <f t="shared" si="8"/>
        <v>-9.9999974256803625E-7</v>
      </c>
      <c r="S37" s="26"/>
      <c r="T37" s="40">
        <f>M60*100</f>
        <v>185.70092204521796</v>
      </c>
      <c r="U37" s="26"/>
      <c r="V37" s="26"/>
      <c r="W37" s="26"/>
      <c r="X37" s="4"/>
      <c r="Y37" s="4"/>
      <c r="Z37" s="4"/>
      <c r="AA37" s="4"/>
      <c r="AB37" s="4"/>
      <c r="AC37" s="4"/>
    </row>
    <row r="38" spans="2:29" x14ac:dyDescent="0.2">
      <c r="D38">
        <v>6</v>
      </c>
      <c r="E38">
        <f t="shared" si="4"/>
        <v>5.45</v>
      </c>
      <c r="F38">
        <f t="shared" si="5"/>
        <v>-4.9580448726231285</v>
      </c>
      <c r="G38">
        <f t="shared" si="7"/>
        <v>-0.49195512229956184</v>
      </c>
      <c r="H38">
        <f t="shared" si="6"/>
        <v>0</v>
      </c>
      <c r="I38" s="5">
        <f t="shared" si="8"/>
        <v>5.0773097948209056E-9</v>
      </c>
      <c r="S38" s="26"/>
      <c r="T38" s="26"/>
      <c r="U38" s="31">
        <f>-M55*100</f>
        <v>49.773437524838052</v>
      </c>
      <c r="V38" s="26"/>
      <c r="W38" s="26"/>
      <c r="X38" s="4"/>
      <c r="Y38" s="4"/>
      <c r="Z38" s="4"/>
      <c r="AA38" s="4"/>
      <c r="AB38" s="4"/>
      <c r="AC38" s="4"/>
    </row>
    <row r="39" spans="2:29" x14ac:dyDescent="0.2">
      <c r="S39" s="26"/>
      <c r="T39" s="26"/>
      <c r="U39" s="26"/>
      <c r="V39" s="26"/>
      <c r="W39" s="26"/>
      <c r="X39" s="4"/>
      <c r="Y39" s="4"/>
      <c r="Z39" s="4"/>
      <c r="AA39" s="4"/>
      <c r="AB39" s="4"/>
      <c r="AC39" s="4"/>
    </row>
    <row r="40" spans="2:29" x14ac:dyDescent="0.2">
      <c r="S40" s="26"/>
      <c r="T40" s="26"/>
      <c r="U40" s="26"/>
      <c r="V40" s="26"/>
      <c r="W40" s="26"/>
      <c r="X40" s="4"/>
      <c r="Y40" s="4"/>
      <c r="Z40" s="4"/>
      <c r="AA40" s="4"/>
      <c r="AB40" s="4"/>
      <c r="AC40" s="4"/>
    </row>
    <row r="41" spans="2:29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4"/>
      <c r="Y41" s="4"/>
      <c r="Z41" s="4"/>
      <c r="AA41" s="4"/>
      <c r="AB41" s="4"/>
      <c r="AC41" s="4"/>
    </row>
    <row r="42" spans="2:29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21">
        <f>M58*100</f>
        <v>60.701021601504912</v>
      </c>
      <c r="T42" s="26"/>
      <c r="U42" s="26"/>
      <c r="V42" s="26"/>
      <c r="W42" s="26"/>
      <c r="X42" s="4"/>
      <c r="Y42" s="4"/>
      <c r="Z42" s="4"/>
      <c r="AA42" s="4"/>
      <c r="AB42" s="4"/>
      <c r="AC42" s="4"/>
    </row>
    <row r="43" spans="2:29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4"/>
      <c r="Y43" s="4"/>
      <c r="Z43" s="4"/>
      <c r="AA43" s="4"/>
      <c r="AB43" s="4"/>
      <c r="AC43" s="4"/>
    </row>
    <row r="44" spans="2:29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34.231169867647218</v>
      </c>
      <c r="X44" s="4"/>
      <c r="Y44" s="4"/>
      <c r="Z44" s="4"/>
      <c r="AA44" s="4"/>
      <c r="AB44" s="4"/>
      <c r="AC44" s="4"/>
    </row>
    <row r="45" spans="2:29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4"/>
      <c r="Y45" s="4"/>
      <c r="Z45" s="4"/>
      <c r="AA45" s="4"/>
      <c r="AB45" s="4"/>
      <c r="AC45" s="4"/>
    </row>
    <row r="46" spans="2:29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4"/>
      <c r="Y46" s="4"/>
      <c r="Z46" s="4"/>
      <c r="AA46" s="4"/>
      <c r="AB46" s="4"/>
      <c r="AC46" s="4"/>
    </row>
    <row r="47" spans="2:29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10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26"/>
      <c r="T47" s="26"/>
      <c r="U47" s="26"/>
      <c r="V47" s="26"/>
      <c r="W47" s="26"/>
      <c r="X47" s="4"/>
      <c r="Y47" s="4"/>
      <c r="Z47" s="4"/>
      <c r="AA47" s="4"/>
      <c r="AB47" s="4"/>
      <c r="AC47" s="4"/>
    </row>
    <row r="48" spans="2:29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4"/>
      <c r="Y48" s="4"/>
      <c r="Z48" s="4"/>
      <c r="AA48" s="4"/>
      <c r="AB48" s="4"/>
      <c r="AC48" s="4"/>
    </row>
    <row r="49" spans="2:29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10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39">
        <f>M28*100</f>
        <v>48.90114184958621</v>
      </c>
      <c r="U49" s="26"/>
      <c r="V49" s="26"/>
      <c r="W49" s="26"/>
      <c r="X49" s="4"/>
      <c r="Y49" s="4"/>
      <c r="Z49" s="4"/>
      <c r="AA49" s="4"/>
      <c r="AB49" s="4"/>
      <c r="AC49" s="4"/>
    </row>
    <row r="50" spans="2:29" x14ac:dyDescent="0.2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  <c r="S50" s="39">
        <f>M30*100</f>
        <v>0.29437038036997121</v>
      </c>
      <c r="T50" s="26"/>
      <c r="U50" s="32">
        <f>-M59*100</f>
        <v>1.5733172766327796</v>
      </c>
      <c r="V50" s="26"/>
      <c r="W50" s="26"/>
      <c r="X50" s="4"/>
      <c r="Y50" s="4"/>
      <c r="Z50" s="4"/>
      <c r="AA50" s="4"/>
      <c r="AB50" s="4"/>
      <c r="AC50" s="4"/>
    </row>
    <row r="51" spans="2:29" x14ac:dyDescent="0.2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  <c r="S51" s="26"/>
      <c r="T51" s="35">
        <f>M62*100</f>
        <v>300.00000000000006</v>
      </c>
      <c r="U51" s="26"/>
      <c r="V51" s="26"/>
      <c r="W51" s="26"/>
      <c r="X51" s="4"/>
      <c r="Y51" s="4"/>
      <c r="Z51" s="4"/>
      <c r="AA51" s="4"/>
      <c r="AB51" s="4"/>
      <c r="AC51" s="4"/>
    </row>
    <row r="52" spans="2:29" x14ac:dyDescent="0.2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  <c r="S52" s="26"/>
      <c r="T52" s="26"/>
      <c r="U52" s="26"/>
      <c r="V52" s="26"/>
      <c r="W52" s="26"/>
      <c r="X52" s="4"/>
      <c r="Y52" s="4"/>
      <c r="Z52" s="4"/>
      <c r="AA52" s="4"/>
      <c r="AB52" s="4"/>
      <c r="AC52" s="4"/>
    </row>
    <row r="53" spans="2:29" x14ac:dyDescent="0.2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  <c r="S53" s="26"/>
      <c r="T53" s="26"/>
      <c r="U53" s="21">
        <f>100*M61</f>
        <v>195.80448726231268</v>
      </c>
      <c r="V53" s="26"/>
      <c r="W53" s="26"/>
      <c r="X53" s="4"/>
      <c r="Y53" s="4"/>
      <c r="Z53" s="4"/>
      <c r="AA53" s="4"/>
      <c r="AB53" s="4"/>
      <c r="AC53" s="4"/>
    </row>
    <row r="54" spans="2:29" x14ac:dyDescent="0.2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  <c r="S54" s="26"/>
      <c r="T54" s="26"/>
      <c r="U54" s="26"/>
      <c r="V54" s="26"/>
      <c r="W54" s="26"/>
      <c r="X54" s="4"/>
      <c r="Y54" s="4"/>
      <c r="Z54" s="4"/>
      <c r="AA54" s="4"/>
      <c r="AB54" s="4"/>
      <c r="AC54" s="4"/>
    </row>
    <row r="55" spans="2:29" x14ac:dyDescent="0.2">
      <c r="D55">
        <f t="shared" si="10"/>
        <v>0</v>
      </c>
      <c r="E55">
        <f t="shared" si="9"/>
        <v>0</v>
      </c>
      <c r="F55">
        <f t="shared" si="9"/>
        <v>10</v>
      </c>
      <c r="G55">
        <f t="shared" si="9"/>
        <v>0</v>
      </c>
      <c r="H55">
        <f t="shared" si="9"/>
        <v>-10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-0.49773437524838049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4"/>
      <c r="Y55" s="4"/>
      <c r="Z55" s="4"/>
      <c r="AA55" s="4"/>
      <c r="AB55" s="4"/>
      <c r="AC55" s="4"/>
    </row>
    <row r="56" spans="2:29" x14ac:dyDescent="0.2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-0.34231169867647215</v>
      </c>
      <c r="N56">
        <f t="shared" ref="N56:N62" si="13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4"/>
      <c r="Y56" s="4"/>
      <c r="Z56" s="4"/>
      <c r="AA56" s="4"/>
      <c r="AB56" s="4"/>
      <c r="AC56" s="4"/>
    </row>
    <row r="57" spans="2:29" x14ac:dyDescent="0.2">
      <c r="D57">
        <f t="shared" si="10"/>
        <v>0</v>
      </c>
      <c r="E57">
        <f t="shared" si="9"/>
        <v>-10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10</v>
      </c>
      <c r="L57">
        <f t="shared" si="11"/>
        <v>-1</v>
      </c>
      <c r="M57" s="10">
        <f t="shared" si="12"/>
        <v>0.54004607574437791</v>
      </c>
      <c r="N57">
        <f t="shared" si="13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4"/>
      <c r="Y57" s="4"/>
      <c r="Z57" s="4"/>
      <c r="AA57" s="4"/>
      <c r="AB57" s="4"/>
      <c r="AC57" s="4"/>
    </row>
    <row r="58" spans="2:29" x14ac:dyDescent="0.2">
      <c r="L58">
        <f t="shared" si="11"/>
        <v>-1</v>
      </c>
      <c r="M58" s="10">
        <f t="shared" si="12"/>
        <v>0.60701021601504912</v>
      </c>
      <c r="N58">
        <f t="shared" si="13"/>
        <v>1</v>
      </c>
      <c r="O58" s="9" t="s">
        <v>4</v>
      </c>
      <c r="P58" s="13"/>
      <c r="Q58" s="13"/>
      <c r="S58" s="21"/>
      <c r="T58" s="21"/>
      <c r="U58" s="21"/>
      <c r="V58" s="21"/>
      <c r="W58" s="21"/>
      <c r="X58" s="4"/>
      <c r="Y58" s="4"/>
    </row>
    <row r="59" spans="2:29" x14ac:dyDescent="0.2">
      <c r="L59">
        <f t="shared" si="11"/>
        <v>-1</v>
      </c>
      <c r="M59" s="10">
        <f t="shared" si="12"/>
        <v>-1.5733172766327796E-2</v>
      </c>
      <c r="N59">
        <f t="shared" si="13"/>
        <v>1</v>
      </c>
      <c r="O59" s="9" t="s">
        <v>5</v>
      </c>
      <c r="P59" s="13"/>
      <c r="Q59" s="13"/>
      <c r="S59" s="4"/>
      <c r="T59" s="4"/>
      <c r="U59" s="4"/>
      <c r="V59" s="4"/>
      <c r="W59" s="4"/>
      <c r="X59" s="4"/>
      <c r="Y59" s="4"/>
    </row>
    <row r="60" spans="2:29" x14ac:dyDescent="0.2">
      <c r="L60">
        <f t="shared" si="11"/>
        <v>-2</v>
      </c>
      <c r="M60" s="10">
        <f t="shared" si="12"/>
        <v>1.8570092204521795</v>
      </c>
      <c r="N60">
        <f t="shared" si="13"/>
        <v>2</v>
      </c>
      <c r="O60" s="9" t="s">
        <v>6</v>
      </c>
      <c r="P60" s="13"/>
      <c r="Q60" s="13"/>
      <c r="S60" s="4"/>
      <c r="T60" s="4"/>
      <c r="U60" s="4"/>
      <c r="V60" s="4"/>
      <c r="W60" s="4"/>
      <c r="X60" s="4"/>
      <c r="Y60" s="4"/>
    </row>
    <row r="61" spans="2:29" x14ac:dyDescent="0.2">
      <c r="L61">
        <f t="shared" si="11"/>
        <v>-2</v>
      </c>
      <c r="M61" s="10">
        <f>$D56*$H$21+$E56*$H$22+$F56*$H$23+$G56*$H$24+$H56*$H$25+$I56*$H$26</f>
        <v>1.9580448726231268</v>
      </c>
      <c r="N61">
        <f t="shared" si="13"/>
        <v>2</v>
      </c>
      <c r="O61" s="9" t="s">
        <v>19</v>
      </c>
      <c r="P61" s="13"/>
      <c r="Q61" s="13"/>
      <c r="S61" s="4"/>
      <c r="T61" s="4"/>
      <c r="U61" s="4"/>
      <c r="V61" s="4"/>
      <c r="W61" s="4"/>
      <c r="X61" s="4"/>
      <c r="Y61" s="4"/>
    </row>
    <row r="62" spans="2:29" x14ac:dyDescent="0.2">
      <c r="L62">
        <f t="shared" si="11"/>
        <v>-3</v>
      </c>
      <c r="M62" s="10">
        <f>$D57*$H$21+$E57*$H$22+$F57*$H$23+$G57*$H$24+$H57*$H$25+$I57*$H$26</f>
        <v>3.0000000000000004</v>
      </c>
      <c r="N62">
        <f t="shared" si="13"/>
        <v>3</v>
      </c>
      <c r="O62" s="9" t="s">
        <v>18</v>
      </c>
      <c r="S62" s="4"/>
      <c r="T62" s="4"/>
      <c r="U62" s="4"/>
      <c r="V62" s="4"/>
      <c r="W62" s="4"/>
      <c r="X62" s="4"/>
      <c r="Y62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8"/>
  <sheetViews>
    <sheetView topLeftCell="A15" zoomScaleNormal="100" workbookViewId="0">
      <selection activeCell="C29" sqref="C29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43</v>
      </c>
      <c r="C10" s="17" t="s">
        <v>18</v>
      </c>
      <c r="D10" s="16">
        <v>30</v>
      </c>
      <c r="F10" s="16">
        <f>0.3/3</f>
        <v>9.9999999999999992E-2</v>
      </c>
      <c r="G10" s="16">
        <f>3*100</f>
        <v>300</v>
      </c>
      <c r="H10" s="16">
        <f t="shared" si="0"/>
        <v>10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1.964</v>
      </c>
      <c r="J12" s="23">
        <f>_B12+_B14+_B15</f>
        <v>9.1666666666666679</v>
      </c>
      <c r="K12" s="23"/>
      <c r="L12" s="23">
        <f>-_B12</f>
        <v>-2.5</v>
      </c>
      <c r="M12" s="23">
        <v>0</v>
      </c>
      <c r="N12" s="23">
        <f>-_B14</f>
        <v>-1.6666666666666667</v>
      </c>
      <c r="O12" s="23">
        <f>-_B15</f>
        <v>-5</v>
      </c>
      <c r="P12" s="24">
        <v>0</v>
      </c>
    </row>
    <row r="13" spans="1:17" x14ac:dyDescent="0.2">
      <c r="C13">
        <v>2</v>
      </c>
      <c r="D13">
        <v>0</v>
      </c>
      <c r="E13">
        <v>240</v>
      </c>
      <c r="J13" s="23">
        <f>L12</f>
        <v>-2.5</v>
      </c>
      <c r="K13" s="23"/>
      <c r="L13" s="23">
        <f>_B12+_B23+_B24+_b62b</f>
        <v>20</v>
      </c>
      <c r="M13" s="23">
        <f>-_B23</f>
        <v>-5</v>
      </c>
      <c r="N13" s="23">
        <f>-_B24</f>
        <v>-2.5</v>
      </c>
      <c r="O13" s="23">
        <v>0</v>
      </c>
      <c r="P13" s="24">
        <f>-_b62b</f>
        <v>-10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3">
        <f>M12</f>
        <v>0</v>
      </c>
      <c r="K14" s="23"/>
      <c r="L14" s="23">
        <f>M13</f>
        <v>-5</v>
      </c>
      <c r="M14" s="23">
        <f>_B23+_B35</f>
        <v>10</v>
      </c>
      <c r="N14" s="23">
        <v>0</v>
      </c>
      <c r="O14" s="23">
        <f>-_B35</f>
        <v>-5</v>
      </c>
      <c r="P14" s="24">
        <v>0</v>
      </c>
    </row>
    <row r="15" spans="1:17" x14ac:dyDescent="0.2">
      <c r="C15">
        <v>4</v>
      </c>
      <c r="D15">
        <v>0</v>
      </c>
      <c r="E15">
        <v>160</v>
      </c>
      <c r="J15" s="23">
        <f>N12</f>
        <v>-1.6666666666666667</v>
      </c>
      <c r="K15" s="23"/>
      <c r="L15" s="23">
        <f>N13</f>
        <v>-2.5</v>
      </c>
      <c r="M15" s="23">
        <f>N14</f>
        <v>0</v>
      </c>
      <c r="N15" s="23">
        <f>_B14+_B24+_b64</f>
        <v>10.833333333333334</v>
      </c>
      <c r="O15" s="23">
        <v>0</v>
      </c>
      <c r="P15" s="24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3">
        <f>O12</f>
        <v>-5</v>
      </c>
      <c r="K16" s="23"/>
      <c r="L16" s="23">
        <v>0</v>
      </c>
      <c r="M16" s="23">
        <f>O14</f>
        <v>-5</v>
      </c>
      <c r="N16" s="23">
        <f>O15</f>
        <v>0</v>
      </c>
      <c r="O16" s="23">
        <f>_B15+_B35</f>
        <v>10</v>
      </c>
      <c r="P16" s="24">
        <v>0</v>
      </c>
    </row>
    <row r="17" spans="2:28" x14ac:dyDescent="0.2">
      <c r="C17">
        <v>6</v>
      </c>
      <c r="D17">
        <v>545</v>
      </c>
      <c r="E17">
        <v>0</v>
      </c>
      <c r="J17" s="24">
        <v>0</v>
      </c>
      <c r="K17" s="24"/>
      <c r="L17" s="24">
        <f>-_b62b</f>
        <v>-10</v>
      </c>
      <c r="M17" s="24">
        <v>0</v>
      </c>
      <c r="N17" s="24">
        <f>-_b64</f>
        <v>-6.666666666666667</v>
      </c>
      <c r="O17" s="24">
        <v>0</v>
      </c>
      <c r="P17" s="24">
        <f>_b64+_b62b</f>
        <v>16.666666666666668</v>
      </c>
    </row>
    <row r="18" spans="2:28" x14ac:dyDescent="0.2">
      <c r="D18">
        <f>SUM(D12:D17)</f>
        <v>760</v>
      </c>
      <c r="E18">
        <f>SUM(E12:E17)</f>
        <v>760</v>
      </c>
    </row>
    <row r="20" spans="2:28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8" x14ac:dyDescent="0.2">
      <c r="E21">
        <f>D12/100</f>
        <v>0.5</v>
      </c>
      <c r="H21" s="11">
        <v>0.11255000000000001</v>
      </c>
      <c r="L21" s="7">
        <f>$J12*$H$21+$L12*$H$22+$M12*$H$23+$N12*$H$24+$O12*$H$25+$P12*$H$26</f>
        <v>-0.29999999999999982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8" x14ac:dyDescent="0.2">
      <c r="E22">
        <f t="shared" ref="E22:E26" si="1">D13/100</f>
        <v>0</v>
      </c>
      <c r="H22" s="11">
        <v>0.31745000000000007</v>
      </c>
      <c r="L22" s="7">
        <f t="shared" ref="L22:L25" si="2">$J13*$H$21+$L13*$H$22+$M13*$H$23+$N13*$H$24+$O13*$H$25+$P13*$H$26</f>
        <v>-1.9139999999999979</v>
      </c>
      <c r="O22">
        <f t="shared" ref="O22:O25" si="3">$R21*$M$28+$S21*$M$29+$T21*$M$30+$U21*$M$31</f>
        <v>0.48600000000000032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8" x14ac:dyDescent="0.2">
      <c r="D23" t="s">
        <v>11</v>
      </c>
      <c r="E23">
        <f t="shared" si="1"/>
        <v>1.65</v>
      </c>
      <c r="G23" t="s">
        <v>25</v>
      </c>
      <c r="H23" s="11">
        <v>0.2</v>
      </c>
      <c r="J23" t="s">
        <v>17</v>
      </c>
      <c r="L23" s="7">
        <f t="shared" si="2"/>
        <v>0.41274999999999973</v>
      </c>
      <c r="N23" t="s">
        <v>23</v>
      </c>
      <c r="O23">
        <f t="shared" si="3"/>
        <v>-0.83725000000000027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8" x14ac:dyDescent="0.2">
      <c r="E24">
        <f t="shared" si="1"/>
        <v>0</v>
      </c>
      <c r="H24" s="11">
        <v>0.32284999999999997</v>
      </c>
      <c r="L24" s="7">
        <f>$J15*$H$21+$L15*$H$22+$M15*$H$23+$N15*$H$24+$O15*$H$25+$P15*$H$26</f>
        <v>-1.6000000000000005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8" x14ac:dyDescent="0.2">
      <c r="E25">
        <f t="shared" si="1"/>
        <v>0</v>
      </c>
      <c r="H25" s="11">
        <v>0</v>
      </c>
      <c r="L25" s="7">
        <f t="shared" si="2"/>
        <v>-1.5627500000000001</v>
      </c>
      <c r="O25">
        <f t="shared" si="3"/>
        <v>0.83725000000000027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8" x14ac:dyDescent="0.2">
      <c r="E26">
        <f t="shared" si="1"/>
        <v>5.45</v>
      </c>
      <c r="H26" s="11">
        <v>0.61744999999999994</v>
      </c>
      <c r="L26" s="7">
        <f>$J17*$H$21+$L17*$H$22+$M17*$H$23+$N17*$H$24+$O17*$H$25+$P17*$H$26</f>
        <v>4.9639999999999995</v>
      </c>
      <c r="O26">
        <f>$R25*$M$28+$S25*$M$29+$T25*$M$30+$U25*$M$31</f>
        <v>-0.48600000000000032</v>
      </c>
      <c r="P26">
        <v>-5.45</v>
      </c>
    </row>
    <row r="27" spans="2:28" x14ac:dyDescent="0.2">
      <c r="M27" t="s">
        <v>22</v>
      </c>
      <c r="N27" t="s">
        <v>26</v>
      </c>
    </row>
    <row r="28" spans="2:28" x14ac:dyDescent="0.2">
      <c r="L28" s="2" t="s">
        <v>18</v>
      </c>
      <c r="M28" s="12">
        <v>0.48600000000000032</v>
      </c>
      <c r="N28">
        <v>150</v>
      </c>
    </row>
    <row r="29" spans="2:28" x14ac:dyDescent="0.2">
      <c r="B29" t="s">
        <v>31</v>
      </c>
      <c r="C29">
        <f>M28*N28+M29*N29+M30*N30+M31*N31</f>
        <v>156.62500000000006</v>
      </c>
      <c r="L29" s="2" t="s">
        <v>19</v>
      </c>
      <c r="M29" s="12">
        <v>0</v>
      </c>
      <c r="N29">
        <v>150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">
      <c r="L30" s="2" t="s">
        <v>20</v>
      </c>
      <c r="M30" s="12">
        <v>0</v>
      </c>
      <c r="N30">
        <v>305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">
      <c r="L31" s="2" t="s">
        <v>6</v>
      </c>
      <c r="M31" s="12">
        <v>0.83725000000000027</v>
      </c>
      <c r="N31">
        <v>100</v>
      </c>
      <c r="O31" t="s">
        <v>41</v>
      </c>
      <c r="S31" s="21"/>
      <c r="T31" s="26"/>
      <c r="U31" s="26"/>
      <c r="V31" s="26"/>
      <c r="W31" s="26"/>
      <c r="X31" s="4"/>
      <c r="Y31" s="4"/>
      <c r="Z31" s="4"/>
      <c r="AA31" s="4"/>
      <c r="AB31" s="4"/>
    </row>
    <row r="32" spans="2:28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S32" s="26"/>
      <c r="T32" s="26"/>
      <c r="U32" s="26"/>
      <c r="V32" s="26"/>
      <c r="W32" s="26"/>
      <c r="X32" s="4"/>
      <c r="Y32" s="4"/>
      <c r="Z32" s="4"/>
      <c r="AA32" s="4"/>
      <c r="AB32" s="4"/>
    </row>
    <row r="33" spans="2:28" x14ac:dyDescent="0.2">
      <c r="D33">
        <v>1</v>
      </c>
      <c r="E33">
        <f t="shared" ref="E33:E38" si="4">E21</f>
        <v>0.5</v>
      </c>
      <c r="F33">
        <f t="shared" ref="F33:F38" si="5">-L21</f>
        <v>0.29999999999999982</v>
      </c>
      <c r="G33">
        <f>O21</f>
        <v>0</v>
      </c>
      <c r="H33">
        <f t="shared" ref="H33:H38" si="6">E12/100</f>
        <v>0.8</v>
      </c>
      <c r="I33" s="5">
        <f>E33+F33+G33-H33</f>
        <v>0</v>
      </c>
      <c r="S33" s="26"/>
      <c r="T33" s="26"/>
      <c r="U33" s="26"/>
      <c r="V33" s="26"/>
      <c r="W33" s="26"/>
      <c r="X33" s="4"/>
      <c r="Y33" s="4"/>
      <c r="Z33" s="4"/>
      <c r="AA33" s="4"/>
      <c r="AB33" s="4"/>
    </row>
    <row r="34" spans="2:28" x14ac:dyDescent="0.2">
      <c r="D34">
        <v>2</v>
      </c>
      <c r="E34">
        <f t="shared" si="4"/>
        <v>0</v>
      </c>
      <c r="F34">
        <f t="shared" si="5"/>
        <v>1.9139999999999979</v>
      </c>
      <c r="G34">
        <f t="shared" ref="G34:G38" si="7">O22</f>
        <v>0.48600000000000032</v>
      </c>
      <c r="H34">
        <f t="shared" si="6"/>
        <v>2.4</v>
      </c>
      <c r="I34" s="5">
        <f t="shared" ref="I34:I38" si="8">E34+F34+G34-H34</f>
        <v>0</v>
      </c>
      <c r="S34" s="26"/>
      <c r="T34" s="30">
        <f>M31*100</f>
        <v>83.725000000000023</v>
      </c>
      <c r="U34" s="26"/>
      <c r="V34" s="26"/>
      <c r="W34" s="26"/>
      <c r="X34" s="4"/>
      <c r="Y34" s="4"/>
      <c r="Z34" s="4"/>
      <c r="AA34" s="4"/>
      <c r="AB34" s="4"/>
    </row>
    <row r="35" spans="2:28" x14ac:dyDescent="0.2">
      <c r="D35">
        <v>3</v>
      </c>
      <c r="E35">
        <f t="shared" si="4"/>
        <v>1.65</v>
      </c>
      <c r="F35">
        <f t="shared" si="5"/>
        <v>-0.41274999999999973</v>
      </c>
      <c r="G35">
        <f t="shared" si="7"/>
        <v>-0.83725000000000027</v>
      </c>
      <c r="H35">
        <f t="shared" si="6"/>
        <v>0.4</v>
      </c>
      <c r="I35" s="5">
        <f t="shared" si="8"/>
        <v>0</v>
      </c>
      <c r="S35" s="26"/>
      <c r="T35" s="26"/>
      <c r="U35" s="21">
        <f>M57*100</f>
        <v>56.275000000000006</v>
      </c>
      <c r="V35" s="26"/>
      <c r="W35" s="26"/>
      <c r="X35" s="4"/>
      <c r="Y35" s="4"/>
      <c r="Z35" s="4"/>
      <c r="AA35" s="4"/>
      <c r="AB35" s="4"/>
    </row>
    <row r="36" spans="2:28" x14ac:dyDescent="0.2">
      <c r="D36">
        <v>4</v>
      </c>
      <c r="E36">
        <f t="shared" si="4"/>
        <v>0</v>
      </c>
      <c r="F36">
        <f t="shared" si="5"/>
        <v>1.6000000000000005</v>
      </c>
      <c r="G36">
        <f t="shared" si="7"/>
        <v>0</v>
      </c>
      <c r="H36">
        <f t="shared" si="6"/>
        <v>1.6</v>
      </c>
      <c r="I36" s="5">
        <f>E36+F36+G36-H36</f>
        <v>0</v>
      </c>
      <c r="S36" s="26"/>
      <c r="T36" s="26"/>
      <c r="U36" s="26"/>
      <c r="V36" s="26"/>
      <c r="W36" s="26"/>
      <c r="X36" s="4"/>
      <c r="Y36" s="4"/>
      <c r="Z36" s="4"/>
      <c r="AA36" s="4"/>
      <c r="AB36" s="4"/>
    </row>
    <row r="37" spans="2:28" x14ac:dyDescent="0.2">
      <c r="D37">
        <v>5</v>
      </c>
      <c r="E37">
        <f t="shared" si="4"/>
        <v>0</v>
      </c>
      <c r="F37">
        <f t="shared" si="5"/>
        <v>1.5627500000000001</v>
      </c>
      <c r="G37">
        <f t="shared" si="7"/>
        <v>0.83725000000000027</v>
      </c>
      <c r="H37">
        <f t="shared" si="6"/>
        <v>2.4</v>
      </c>
      <c r="I37" s="5">
        <f t="shared" si="8"/>
        <v>0</v>
      </c>
      <c r="S37" s="26"/>
      <c r="T37" s="28">
        <f>M60*100</f>
        <v>100</v>
      </c>
      <c r="U37" s="26"/>
      <c r="V37" s="26"/>
      <c r="W37" s="26"/>
      <c r="X37" s="4"/>
      <c r="Y37" s="4"/>
      <c r="Z37" s="4"/>
      <c r="AA37" s="4"/>
      <c r="AB37" s="4"/>
    </row>
    <row r="38" spans="2:28" x14ac:dyDescent="0.2">
      <c r="D38">
        <v>6</v>
      </c>
      <c r="E38">
        <f t="shared" si="4"/>
        <v>5.45</v>
      </c>
      <c r="F38">
        <f t="shared" si="5"/>
        <v>-4.9639999999999995</v>
      </c>
      <c r="G38">
        <f t="shared" si="7"/>
        <v>-0.48600000000000032</v>
      </c>
      <c r="H38">
        <f t="shared" si="6"/>
        <v>0</v>
      </c>
      <c r="I38" s="5">
        <f t="shared" si="8"/>
        <v>3.3306690738754696E-16</v>
      </c>
      <c r="S38" s="26"/>
      <c r="T38" s="26"/>
      <c r="U38" s="31">
        <f>-M55*100</f>
        <v>51.225000000000009</v>
      </c>
      <c r="V38" s="26"/>
      <c r="W38" s="26"/>
      <c r="X38" s="4"/>
      <c r="Y38" s="4"/>
      <c r="Z38" s="4"/>
      <c r="AA38" s="4"/>
      <c r="AB38" s="4"/>
    </row>
    <row r="39" spans="2:28" x14ac:dyDescent="0.2">
      <c r="S39" s="26"/>
      <c r="T39" s="26"/>
      <c r="U39" s="26"/>
      <c r="V39" s="26"/>
      <c r="W39" s="26"/>
      <c r="X39" s="4"/>
      <c r="Y39" s="4"/>
      <c r="Z39" s="4"/>
      <c r="AA39" s="4"/>
      <c r="AB39" s="4"/>
    </row>
    <row r="40" spans="2:28" x14ac:dyDescent="0.2">
      <c r="S40" s="26"/>
      <c r="T40" s="26"/>
      <c r="U40" s="26"/>
      <c r="V40" s="26"/>
      <c r="W40" s="26"/>
      <c r="X40" s="4"/>
      <c r="Y40" s="4"/>
      <c r="Z40" s="4"/>
      <c r="AA40" s="4"/>
      <c r="AB40" s="4"/>
    </row>
    <row r="41" spans="2:28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4"/>
      <c r="Y41" s="4"/>
      <c r="Z41" s="4"/>
      <c r="AA41" s="4"/>
      <c r="AB41" s="4"/>
    </row>
    <row r="42" spans="2:28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21">
        <f>M58*100</f>
        <v>58.72500000000003</v>
      </c>
      <c r="T42" s="26"/>
      <c r="U42" s="26"/>
      <c r="V42" s="26"/>
      <c r="W42" s="26"/>
      <c r="X42" s="4"/>
      <c r="Y42" s="4"/>
      <c r="Z42" s="4"/>
      <c r="AA42" s="4"/>
      <c r="AB42" s="4"/>
    </row>
    <row r="43" spans="2:28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4"/>
      <c r="Y43" s="4"/>
      <c r="Z43" s="4"/>
      <c r="AA43" s="4"/>
      <c r="AB43" s="4"/>
    </row>
    <row r="44" spans="2:28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35.050000000000004</v>
      </c>
      <c r="X44" s="4"/>
      <c r="Y44" s="4"/>
      <c r="Z44" s="4"/>
      <c r="AA44" s="4"/>
      <c r="AB44" s="4"/>
    </row>
    <row r="45" spans="2:28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4"/>
      <c r="Y45" s="4"/>
      <c r="Z45" s="4"/>
      <c r="AA45" s="4"/>
      <c r="AB45" s="4"/>
    </row>
    <row r="46" spans="2:28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4"/>
      <c r="Y46" s="4"/>
      <c r="Z46" s="4"/>
      <c r="AA46" s="4"/>
      <c r="AB46" s="4"/>
    </row>
    <row r="47" spans="2:28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26"/>
      <c r="T47" s="26"/>
      <c r="U47" s="26"/>
      <c r="V47" s="26"/>
      <c r="W47" s="26"/>
      <c r="X47" s="4"/>
      <c r="Y47" s="4"/>
      <c r="Z47" s="4"/>
      <c r="AA47" s="4"/>
      <c r="AB47" s="4"/>
    </row>
    <row r="48" spans="2:28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4"/>
      <c r="Y48" s="4"/>
      <c r="Z48" s="4"/>
      <c r="AA48" s="4"/>
      <c r="AB48" s="4"/>
    </row>
    <row r="49" spans="2:28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10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39">
        <f>M28*100</f>
        <v>48.60000000000003</v>
      </c>
      <c r="U49" s="26"/>
      <c r="V49" s="26"/>
      <c r="W49" s="26"/>
      <c r="X49" s="4"/>
      <c r="Y49" s="4"/>
      <c r="Z49" s="4"/>
      <c r="AA49" s="4"/>
      <c r="AB49" s="4"/>
    </row>
    <row r="50" spans="2:28" x14ac:dyDescent="0.2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  <c r="S50" s="22">
        <f>M30*100</f>
        <v>0</v>
      </c>
      <c r="T50" s="26"/>
      <c r="U50" s="32">
        <f>-M59*100</f>
        <v>1.3499999999999734</v>
      </c>
      <c r="V50" s="26"/>
      <c r="W50" s="26"/>
      <c r="X50" s="4"/>
      <c r="Y50" s="4"/>
      <c r="Z50" s="4"/>
      <c r="AA50" s="4"/>
      <c r="AB50" s="4"/>
    </row>
    <row r="51" spans="2:28" x14ac:dyDescent="0.2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  <c r="S51" s="26"/>
      <c r="T51" s="35">
        <f>M62*100</f>
        <v>299.99999999999989</v>
      </c>
      <c r="U51" s="26"/>
      <c r="V51" s="26"/>
      <c r="W51" s="26"/>
      <c r="X51" s="4"/>
      <c r="Y51" s="4"/>
      <c r="Z51" s="4"/>
      <c r="AA51" s="4"/>
      <c r="AB51" s="4"/>
    </row>
    <row r="52" spans="2:28" x14ac:dyDescent="0.2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  <c r="S52" s="26"/>
      <c r="T52" s="26"/>
      <c r="U52" s="26"/>
      <c r="V52" s="26"/>
      <c r="W52" s="26"/>
      <c r="X52" s="4"/>
      <c r="Y52" s="4"/>
      <c r="Z52" s="4"/>
      <c r="AA52" s="4"/>
      <c r="AB52" s="4"/>
    </row>
    <row r="53" spans="2:28" x14ac:dyDescent="0.2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  <c r="S53" s="26"/>
      <c r="T53" s="26"/>
      <c r="U53" s="21">
        <f>100*M61</f>
        <v>196.4</v>
      </c>
      <c r="V53" s="26"/>
      <c r="W53" s="26"/>
      <c r="X53" s="4"/>
      <c r="Y53" s="4"/>
      <c r="Z53" s="4"/>
      <c r="AA53" s="4"/>
      <c r="AB53" s="4"/>
    </row>
    <row r="54" spans="2:28" x14ac:dyDescent="0.2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  <c r="S54" s="26"/>
      <c r="T54" s="26"/>
      <c r="U54" s="26"/>
      <c r="V54" s="26"/>
      <c r="W54" s="26"/>
      <c r="X54" s="4"/>
      <c r="Y54" s="4"/>
      <c r="Z54" s="4"/>
      <c r="AA54" s="4"/>
      <c r="AB54" s="4"/>
    </row>
    <row r="55" spans="2:28" x14ac:dyDescent="0.2">
      <c r="D55">
        <f t="shared" si="10"/>
        <v>0</v>
      </c>
      <c r="E55">
        <f t="shared" si="9"/>
        <v>0</v>
      </c>
      <c r="F55">
        <f t="shared" si="9"/>
        <v>5</v>
      </c>
      <c r="G55">
        <f t="shared" si="9"/>
        <v>0</v>
      </c>
      <c r="H55">
        <f t="shared" si="9"/>
        <v>-5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-0.51225000000000009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4"/>
      <c r="Y55" s="4"/>
      <c r="Z55" s="4"/>
      <c r="AA55" s="4"/>
      <c r="AB55" s="4"/>
    </row>
    <row r="56" spans="2:28" x14ac:dyDescent="0.2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-0.35050000000000003</v>
      </c>
      <c r="N56">
        <f t="shared" ref="N56:N62" si="13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4"/>
      <c r="Y56" s="4"/>
      <c r="Z56" s="4"/>
      <c r="AA56" s="4"/>
      <c r="AB56" s="4"/>
    </row>
    <row r="57" spans="2:28" x14ac:dyDescent="0.2">
      <c r="D57">
        <f t="shared" si="10"/>
        <v>0</v>
      </c>
      <c r="E57">
        <f t="shared" si="9"/>
        <v>-10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10</v>
      </c>
      <c r="L57">
        <f t="shared" si="11"/>
        <v>-1</v>
      </c>
      <c r="M57" s="10">
        <f t="shared" si="12"/>
        <v>0.56275000000000008</v>
      </c>
      <c r="N57">
        <f t="shared" si="13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4"/>
      <c r="Y57" s="4"/>
      <c r="Z57" s="4"/>
      <c r="AA57" s="4"/>
      <c r="AB57" s="4"/>
    </row>
    <row r="58" spans="2:28" x14ac:dyDescent="0.2">
      <c r="L58">
        <f t="shared" si="11"/>
        <v>-1</v>
      </c>
      <c r="M58" s="10">
        <f t="shared" si="12"/>
        <v>0.58725000000000027</v>
      </c>
      <c r="N58">
        <f t="shared" si="13"/>
        <v>1</v>
      </c>
      <c r="O58" s="9" t="s">
        <v>4</v>
      </c>
      <c r="P58" s="13"/>
      <c r="Q58" s="13"/>
      <c r="S58" s="21"/>
      <c r="T58" s="21"/>
      <c r="U58" s="21"/>
      <c r="V58" s="21"/>
      <c r="W58" s="21"/>
      <c r="X58" s="4"/>
      <c r="Y58" s="4"/>
      <c r="Z58" s="4"/>
      <c r="AA58" s="4"/>
      <c r="AB58" s="4"/>
    </row>
    <row r="59" spans="2:28" x14ac:dyDescent="0.2">
      <c r="L59">
        <f t="shared" si="11"/>
        <v>-1</v>
      </c>
      <c r="M59" s="10">
        <f t="shared" si="12"/>
        <v>-1.3499999999999734E-2</v>
      </c>
      <c r="N59">
        <f t="shared" si="13"/>
        <v>1</v>
      </c>
      <c r="O59" s="9" t="s">
        <v>5</v>
      </c>
      <c r="P59" s="13"/>
      <c r="Q59" s="13"/>
      <c r="S59" s="21"/>
      <c r="T59" s="21"/>
      <c r="U59" s="21"/>
      <c r="V59" s="21"/>
      <c r="W59" s="21"/>
      <c r="X59" s="4"/>
      <c r="Y59" s="4"/>
      <c r="Z59" s="4"/>
      <c r="AA59" s="4"/>
      <c r="AB59" s="4"/>
    </row>
    <row r="60" spans="2:28" x14ac:dyDescent="0.2">
      <c r="L60">
        <f t="shared" si="11"/>
        <v>-1</v>
      </c>
      <c r="M60" s="10">
        <f t="shared" si="12"/>
        <v>1</v>
      </c>
      <c r="N60">
        <f t="shared" si="13"/>
        <v>1</v>
      </c>
      <c r="O60" s="9" t="s">
        <v>6</v>
      </c>
      <c r="P60" s="13"/>
      <c r="Q60" s="13"/>
      <c r="S60" s="21"/>
      <c r="T60" s="21"/>
      <c r="U60" s="21"/>
      <c r="V60" s="21"/>
      <c r="W60" s="21"/>
      <c r="X60" s="4"/>
      <c r="Y60" s="4"/>
      <c r="Z60" s="4"/>
      <c r="AA60" s="4"/>
      <c r="AB60" s="4"/>
    </row>
    <row r="61" spans="2:28" x14ac:dyDescent="0.2">
      <c r="L61">
        <f t="shared" si="11"/>
        <v>-2</v>
      </c>
      <c r="M61" s="10">
        <f>$D56*$H$21+$E56*$H$22+$F56*$H$23+$G56*$H$24+$H56*$H$25+$I56*$H$26</f>
        <v>1.964</v>
      </c>
      <c r="N61">
        <f t="shared" si="13"/>
        <v>2</v>
      </c>
      <c r="O61" s="9" t="s">
        <v>19</v>
      </c>
      <c r="P61" s="13"/>
      <c r="Q61" s="13"/>
      <c r="S61" s="21"/>
      <c r="T61" s="21"/>
      <c r="U61" s="21"/>
      <c r="V61" s="21"/>
      <c r="W61" s="21"/>
      <c r="X61" s="4"/>
      <c r="Y61" s="4"/>
      <c r="Z61" s="4"/>
      <c r="AA61" s="4"/>
      <c r="AB61" s="4"/>
    </row>
    <row r="62" spans="2:28" x14ac:dyDescent="0.2">
      <c r="L62">
        <f t="shared" si="11"/>
        <v>-3</v>
      </c>
      <c r="M62" s="10">
        <f>$D57*$H$21+$E57*$H$22+$F57*$H$23+$G57*$H$24+$H57*$H$25+$I57*$H$26</f>
        <v>2.9999999999999987</v>
      </c>
      <c r="N62">
        <f t="shared" si="13"/>
        <v>3</v>
      </c>
      <c r="O62" s="9" t="s">
        <v>18</v>
      </c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"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"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9:28" x14ac:dyDescent="0.2"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9:28" x14ac:dyDescent="0.2"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9:28" x14ac:dyDescent="0.2"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9:28" x14ac:dyDescent="0.2">
      <c r="S68" s="4"/>
      <c r="T68" s="4"/>
      <c r="U68" s="4"/>
      <c r="V68" s="4"/>
      <c r="W68" s="4"/>
      <c r="X68" s="4"/>
      <c r="Y68" s="4"/>
      <c r="Z68" s="4"/>
      <c r="AA68" s="4"/>
      <c r="AB68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2"/>
  <sheetViews>
    <sheetView topLeftCell="A12" zoomScaleNormal="100" workbookViewId="0">
      <selection activeCell="C29" sqref="C29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10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42</v>
      </c>
      <c r="C10" s="17" t="s">
        <v>18</v>
      </c>
      <c r="D10" s="16">
        <v>30</v>
      </c>
      <c r="F10" s="16">
        <f>0.3/2</f>
        <v>0.15</v>
      </c>
      <c r="G10" s="16">
        <f>2*100</f>
        <v>200</v>
      </c>
      <c r="H10" s="16">
        <f t="shared" si="0"/>
        <v>6.666666666666667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1.9639999999999986</v>
      </c>
      <c r="J12" s="21">
        <f>_B12+_B14+_B15</f>
        <v>9.1666666666666679</v>
      </c>
      <c r="K12" s="21"/>
      <c r="L12" s="21">
        <f>-_B12</f>
        <v>-2.5</v>
      </c>
      <c r="M12" s="21">
        <v>0</v>
      </c>
      <c r="N12" s="21">
        <f>-_B14</f>
        <v>-1.6666666666666667</v>
      </c>
      <c r="O12" s="21">
        <f>-_B15</f>
        <v>-5</v>
      </c>
      <c r="P12" s="22">
        <v>0</v>
      </c>
    </row>
    <row r="13" spans="1:17" x14ac:dyDescent="0.2">
      <c r="C13">
        <v>2</v>
      </c>
      <c r="D13">
        <v>0</v>
      </c>
      <c r="E13">
        <v>240</v>
      </c>
      <c r="J13" s="21">
        <f>L12</f>
        <v>-2.5</v>
      </c>
      <c r="K13" s="21"/>
      <c r="L13" s="19">
        <f>_B12+_B23+_B24+_b62b</f>
        <v>16.666666666666668</v>
      </c>
      <c r="M13" s="21">
        <f>-_B23</f>
        <v>-5</v>
      </c>
      <c r="N13" s="21">
        <f>-_B24</f>
        <v>-2.5</v>
      </c>
      <c r="O13" s="21">
        <v>0</v>
      </c>
      <c r="P13" s="20">
        <f>-_b62b</f>
        <v>-6.666666666666667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1">
        <f>M12</f>
        <v>0</v>
      </c>
      <c r="K14" s="21"/>
      <c r="L14" s="21">
        <f>M13</f>
        <v>-5</v>
      </c>
      <c r="M14" s="21">
        <f>_B23+_B35</f>
        <v>10</v>
      </c>
      <c r="N14" s="21">
        <v>0</v>
      </c>
      <c r="O14" s="21">
        <f>-_B35</f>
        <v>-5</v>
      </c>
      <c r="P14" s="22">
        <v>0</v>
      </c>
    </row>
    <row r="15" spans="1:17" x14ac:dyDescent="0.2">
      <c r="C15">
        <v>4</v>
      </c>
      <c r="D15">
        <v>0</v>
      </c>
      <c r="E15">
        <v>160</v>
      </c>
      <c r="J15" s="21">
        <f>N12</f>
        <v>-1.6666666666666667</v>
      </c>
      <c r="K15" s="21"/>
      <c r="L15" s="21">
        <f>N13</f>
        <v>-2.5</v>
      </c>
      <c r="M15" s="21">
        <f>N14</f>
        <v>0</v>
      </c>
      <c r="N15" s="21">
        <f>_B14+_B24+_b64</f>
        <v>10.833333333333334</v>
      </c>
      <c r="O15" s="21">
        <v>0</v>
      </c>
      <c r="P15" s="22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1">
        <f>O12</f>
        <v>-5</v>
      </c>
      <c r="K16" s="21"/>
      <c r="L16" s="21">
        <v>0</v>
      </c>
      <c r="M16" s="21">
        <f>O14</f>
        <v>-5</v>
      </c>
      <c r="N16" s="21">
        <f>O15</f>
        <v>0</v>
      </c>
      <c r="O16" s="21">
        <f>_B15+_B35</f>
        <v>10</v>
      </c>
      <c r="P16" s="22">
        <v>0</v>
      </c>
    </row>
    <row r="17" spans="2:28" x14ac:dyDescent="0.2">
      <c r="C17">
        <v>6</v>
      </c>
      <c r="D17">
        <v>545</v>
      </c>
      <c r="E17">
        <v>0</v>
      </c>
      <c r="J17" s="22">
        <v>0</v>
      </c>
      <c r="K17" s="22"/>
      <c r="L17" s="20">
        <f>-_b62b</f>
        <v>-6.666666666666667</v>
      </c>
      <c r="M17" s="22">
        <v>0</v>
      </c>
      <c r="N17" s="22">
        <f>-_b64</f>
        <v>-6.666666666666667</v>
      </c>
      <c r="O17" s="22">
        <v>0</v>
      </c>
      <c r="P17" s="20">
        <f>_b64+_b62b</f>
        <v>13.333333333333334</v>
      </c>
    </row>
    <row r="18" spans="2:28" x14ac:dyDescent="0.2">
      <c r="D18">
        <f>SUM(D12:D17)</f>
        <v>760</v>
      </c>
      <c r="E18">
        <f>SUM(E12:E17)</f>
        <v>760</v>
      </c>
    </row>
    <row r="20" spans="2:28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8" x14ac:dyDescent="0.2">
      <c r="E21">
        <f>D12/100</f>
        <v>0.5</v>
      </c>
      <c r="H21" s="11">
        <v>0.11255</v>
      </c>
      <c r="L21" s="7">
        <f>$J12*$H$21+$L12*$H$22+$M12*$H$23+$N12*$H$24+$O12*$H$25+$P12*$H$26</f>
        <v>-0.30000000000000004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8" x14ac:dyDescent="0.2">
      <c r="E22">
        <f t="shared" ref="E22:E26" si="1">D13/100</f>
        <v>0</v>
      </c>
      <c r="H22" s="11">
        <v>0.31745000000000001</v>
      </c>
      <c r="L22" s="7">
        <f t="shared" ref="L22:L25" si="2">$J13*$H$21+$L13*$H$22+$M13*$H$23+$N13*$H$24+$O13*$H$25+$P13*$H$26</f>
        <v>-0.91399999999999881</v>
      </c>
      <c r="O22">
        <f t="shared" ref="O22:O25" si="3">$R21*$M$28+$S21*$M$29+$T21*$M$30+$U21*$M$31</f>
        <v>1.4859999999999989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8" x14ac:dyDescent="0.2">
      <c r="D23" t="s">
        <v>11</v>
      </c>
      <c r="E23">
        <f t="shared" si="1"/>
        <v>1.65</v>
      </c>
      <c r="G23" t="s">
        <v>25</v>
      </c>
      <c r="H23" s="11">
        <v>0.2</v>
      </c>
      <c r="J23" t="s">
        <v>17</v>
      </c>
      <c r="L23" s="7">
        <f t="shared" si="2"/>
        <v>0.41274999999999995</v>
      </c>
      <c r="N23" t="s">
        <v>23</v>
      </c>
      <c r="O23">
        <f t="shared" si="3"/>
        <v>-0.83724999999999983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8" x14ac:dyDescent="0.2">
      <c r="E24">
        <f t="shared" si="1"/>
        <v>0</v>
      </c>
      <c r="H24" s="11">
        <v>0.32285000000000008</v>
      </c>
      <c r="L24" s="7">
        <f>$J15*$H$21+$L15*$H$22+$M15*$H$23+$N15*$H$24+$O15*$H$25+$P15*$H$26</f>
        <v>-1.5999999999999983</v>
      </c>
      <c r="O24">
        <f t="shared" si="3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8" x14ac:dyDescent="0.2">
      <c r="E25">
        <f t="shared" si="1"/>
        <v>0</v>
      </c>
      <c r="H25" s="11">
        <v>0</v>
      </c>
      <c r="L25" s="7">
        <f t="shared" si="2"/>
        <v>-1.5627499999999999</v>
      </c>
      <c r="O25">
        <f t="shared" si="3"/>
        <v>0.83724999999999983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8" x14ac:dyDescent="0.2">
      <c r="E26">
        <f t="shared" si="1"/>
        <v>5.45</v>
      </c>
      <c r="H26" s="11">
        <v>0.61744999999999983</v>
      </c>
      <c r="L26" s="7">
        <f>$J17*$H$21+$L17*$H$22+$M17*$H$23+$N17*$H$24+$O17*$H$25+$P17*$H$26</f>
        <v>3.9639999999999977</v>
      </c>
      <c r="O26">
        <f>$R25*$M$28+$S25*$M$29+$T25*$M$30+$U25*$M$31</f>
        <v>-1.4859999999999989</v>
      </c>
      <c r="P26">
        <v>-5.45</v>
      </c>
    </row>
    <row r="27" spans="2:28" x14ac:dyDescent="0.2">
      <c r="M27" t="s">
        <v>22</v>
      </c>
      <c r="N27" t="s">
        <v>26</v>
      </c>
    </row>
    <row r="28" spans="2:28" x14ac:dyDescent="0.2">
      <c r="L28" s="2" t="s">
        <v>18</v>
      </c>
      <c r="M28" s="12">
        <v>1.4859999999999989</v>
      </c>
      <c r="N28">
        <v>150</v>
      </c>
      <c r="O28" t="s">
        <v>41</v>
      </c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x14ac:dyDescent="0.2">
      <c r="B29" t="s">
        <v>31</v>
      </c>
      <c r="C29">
        <f>M28*N28+M29*N29+M30*N30+M31*N31</f>
        <v>306.62499999999983</v>
      </c>
      <c r="L29" s="2" t="s">
        <v>19</v>
      </c>
      <c r="M29" s="12">
        <v>0</v>
      </c>
      <c r="N29">
        <v>150</v>
      </c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x14ac:dyDescent="0.2">
      <c r="L30" s="2" t="s">
        <v>20</v>
      </c>
      <c r="M30" s="12">
        <v>0</v>
      </c>
      <c r="N30">
        <v>305</v>
      </c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x14ac:dyDescent="0.2">
      <c r="L31" s="2" t="s">
        <v>6</v>
      </c>
      <c r="M31" s="12">
        <v>0.83724999999999983</v>
      </c>
      <c r="N31">
        <v>100</v>
      </c>
      <c r="S31" s="21"/>
      <c r="T31" s="26"/>
      <c r="U31" s="26"/>
      <c r="V31" s="26"/>
      <c r="W31" s="26"/>
      <c r="X31" s="4"/>
      <c r="Y31" s="4"/>
      <c r="Z31" s="4"/>
      <c r="AA31" s="4"/>
      <c r="AB31" s="4"/>
    </row>
    <row r="32" spans="2:28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S32" s="26"/>
      <c r="T32" s="26"/>
      <c r="U32" s="26"/>
      <c r="V32" s="26"/>
      <c r="W32" s="26"/>
      <c r="X32" s="4"/>
      <c r="Y32" s="4"/>
      <c r="Z32" s="4"/>
      <c r="AA32" s="4"/>
      <c r="AB32" s="4"/>
    </row>
    <row r="33" spans="2:28" x14ac:dyDescent="0.2">
      <c r="D33">
        <v>1</v>
      </c>
      <c r="E33">
        <f t="shared" ref="E33:E38" si="4">E21</f>
        <v>0.5</v>
      </c>
      <c r="F33">
        <f t="shared" ref="F33:F38" si="5">-L21</f>
        <v>0.30000000000000004</v>
      </c>
      <c r="G33">
        <f>O21</f>
        <v>0</v>
      </c>
      <c r="H33">
        <f t="shared" ref="H33:H38" si="6">E12/100</f>
        <v>0.8</v>
      </c>
      <c r="I33" s="5">
        <f>E33+F33+G33-H33</f>
        <v>0</v>
      </c>
      <c r="S33" s="26"/>
      <c r="T33" s="26"/>
      <c r="U33" s="26"/>
      <c r="V33" s="26"/>
      <c r="W33" s="26"/>
      <c r="X33" s="4"/>
      <c r="Y33" s="4"/>
      <c r="Z33" s="4"/>
      <c r="AA33" s="4"/>
      <c r="AB33" s="4"/>
    </row>
    <row r="34" spans="2:28" x14ac:dyDescent="0.2">
      <c r="D34">
        <v>2</v>
      </c>
      <c r="E34">
        <f t="shared" si="4"/>
        <v>0</v>
      </c>
      <c r="F34">
        <f t="shared" si="5"/>
        <v>0.91399999999999881</v>
      </c>
      <c r="G34">
        <f t="shared" ref="G34:G38" si="7">O22</f>
        <v>1.4859999999999989</v>
      </c>
      <c r="H34">
        <f t="shared" si="6"/>
        <v>2.4</v>
      </c>
      <c r="I34" s="5">
        <f t="shared" ref="I34:I38" si="8">E34+F34+G34-H34</f>
        <v>0</v>
      </c>
      <c r="S34" s="26"/>
      <c r="T34" s="30">
        <f>M31*100</f>
        <v>83.72499999999998</v>
      </c>
      <c r="U34" s="26"/>
      <c r="V34" s="26"/>
      <c r="W34" s="26"/>
      <c r="X34" s="4"/>
      <c r="Y34" s="4"/>
      <c r="Z34" s="4"/>
      <c r="AA34" s="4"/>
      <c r="AB34" s="4"/>
    </row>
    <row r="35" spans="2:28" x14ac:dyDescent="0.2">
      <c r="D35">
        <v>3</v>
      </c>
      <c r="E35">
        <f t="shared" si="4"/>
        <v>1.65</v>
      </c>
      <c r="F35">
        <f t="shared" si="5"/>
        <v>-0.41274999999999995</v>
      </c>
      <c r="G35">
        <f t="shared" si="7"/>
        <v>-0.83724999999999983</v>
      </c>
      <c r="H35">
        <f t="shared" si="6"/>
        <v>0.4</v>
      </c>
      <c r="I35" s="5">
        <f t="shared" si="8"/>
        <v>0</v>
      </c>
      <c r="S35" s="26"/>
      <c r="T35" s="26"/>
      <c r="U35" s="21">
        <f>M57*100</f>
        <v>56.274999999999999</v>
      </c>
      <c r="V35" s="26"/>
      <c r="W35" s="26"/>
      <c r="X35" s="4"/>
      <c r="Y35" s="4"/>
      <c r="Z35" s="4"/>
      <c r="AA35" s="4"/>
      <c r="AB35" s="4"/>
    </row>
    <row r="36" spans="2:28" x14ac:dyDescent="0.2">
      <c r="D36">
        <v>4</v>
      </c>
      <c r="E36">
        <f t="shared" si="4"/>
        <v>0</v>
      </c>
      <c r="F36">
        <f t="shared" si="5"/>
        <v>1.5999999999999983</v>
      </c>
      <c r="G36">
        <f t="shared" si="7"/>
        <v>0</v>
      </c>
      <c r="H36">
        <f t="shared" si="6"/>
        <v>1.6</v>
      </c>
      <c r="I36" s="5">
        <f>E36+F36+G36-H36</f>
        <v>-1.7763568394002505E-15</v>
      </c>
      <c r="S36" s="26"/>
      <c r="T36" s="26"/>
      <c r="U36" s="26"/>
      <c r="V36" s="26"/>
      <c r="W36" s="26"/>
      <c r="X36" s="4"/>
      <c r="Y36" s="4"/>
      <c r="Z36" s="4"/>
      <c r="AA36" s="4"/>
      <c r="AB36" s="4"/>
    </row>
    <row r="37" spans="2:28" x14ac:dyDescent="0.2">
      <c r="D37">
        <v>5</v>
      </c>
      <c r="E37">
        <f t="shared" si="4"/>
        <v>0</v>
      </c>
      <c r="F37">
        <f t="shared" si="5"/>
        <v>1.5627499999999999</v>
      </c>
      <c r="G37">
        <f t="shared" si="7"/>
        <v>0.83724999999999983</v>
      </c>
      <c r="H37">
        <f t="shared" si="6"/>
        <v>2.4</v>
      </c>
      <c r="I37" s="5">
        <f t="shared" si="8"/>
        <v>0</v>
      </c>
      <c r="S37" s="26"/>
      <c r="T37" s="28">
        <f>M60*100</f>
        <v>100</v>
      </c>
      <c r="U37" s="26"/>
      <c r="V37" s="26"/>
      <c r="W37" s="26"/>
      <c r="X37" s="4"/>
      <c r="Y37" s="4"/>
      <c r="Z37" s="4"/>
      <c r="AA37" s="4"/>
      <c r="AB37" s="4"/>
    </row>
    <row r="38" spans="2:28" x14ac:dyDescent="0.2">
      <c r="D38">
        <v>6</v>
      </c>
      <c r="E38">
        <f t="shared" si="4"/>
        <v>5.45</v>
      </c>
      <c r="F38">
        <f t="shared" si="5"/>
        <v>-3.9639999999999977</v>
      </c>
      <c r="G38">
        <f t="shared" si="7"/>
        <v>-1.4859999999999989</v>
      </c>
      <c r="H38">
        <f t="shared" si="6"/>
        <v>0</v>
      </c>
      <c r="I38" s="5">
        <f t="shared" si="8"/>
        <v>3.5527136788005009E-15</v>
      </c>
      <c r="S38" s="26"/>
      <c r="T38" s="26"/>
      <c r="U38" s="31">
        <f>-M55*100</f>
        <v>51.225000000000009</v>
      </c>
      <c r="V38" s="26"/>
      <c r="W38" s="26"/>
      <c r="X38" s="4"/>
      <c r="Y38" s="4"/>
      <c r="Z38" s="4"/>
      <c r="AA38" s="4"/>
      <c r="AB38" s="4"/>
    </row>
    <row r="39" spans="2:28" x14ac:dyDescent="0.2">
      <c r="S39" s="26"/>
      <c r="T39" s="26"/>
      <c r="U39" s="26"/>
      <c r="V39" s="26"/>
      <c r="W39" s="26"/>
      <c r="X39" s="4"/>
      <c r="Y39" s="4"/>
      <c r="Z39" s="4"/>
      <c r="AA39" s="4"/>
      <c r="AB39" s="4"/>
    </row>
    <row r="40" spans="2:28" x14ac:dyDescent="0.2">
      <c r="S40" s="26"/>
      <c r="T40" s="26"/>
      <c r="U40" s="26"/>
      <c r="V40" s="26"/>
      <c r="W40" s="26"/>
      <c r="X40" s="4"/>
      <c r="Y40" s="4"/>
      <c r="Z40" s="4"/>
      <c r="AA40" s="4"/>
      <c r="AB40" s="4"/>
    </row>
    <row r="41" spans="2:28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4"/>
      <c r="Y41" s="4"/>
      <c r="Z41" s="4"/>
      <c r="AA41" s="4"/>
      <c r="AB41" s="4"/>
    </row>
    <row r="42" spans="2:28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21">
        <f>M58*100</f>
        <v>58.725000000000009</v>
      </c>
      <c r="T42" s="26"/>
      <c r="U42" s="26"/>
      <c r="V42" s="26"/>
      <c r="W42" s="26"/>
      <c r="X42" s="4"/>
      <c r="Y42" s="4"/>
      <c r="Z42" s="4"/>
      <c r="AA42" s="4"/>
      <c r="AB42" s="4"/>
    </row>
    <row r="43" spans="2:28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4"/>
      <c r="Y43" s="4"/>
      <c r="Z43" s="4"/>
      <c r="AA43" s="4"/>
      <c r="AB43" s="4"/>
    </row>
    <row r="44" spans="2:28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35.050000000000011</v>
      </c>
      <c r="X44" s="4"/>
      <c r="Y44" s="4"/>
      <c r="Z44" s="4"/>
      <c r="AA44" s="4"/>
      <c r="AB44" s="4"/>
    </row>
    <row r="45" spans="2:28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4"/>
      <c r="Y45" s="4"/>
      <c r="Z45" s="4"/>
      <c r="AA45" s="4"/>
      <c r="AB45" s="4"/>
    </row>
    <row r="46" spans="2:28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4"/>
      <c r="Y46" s="4"/>
      <c r="Z46" s="4"/>
      <c r="AA46" s="4"/>
      <c r="AB46" s="4"/>
    </row>
    <row r="47" spans="2:28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26"/>
      <c r="T47" s="26"/>
      <c r="U47" s="26"/>
      <c r="V47" s="26"/>
      <c r="W47" s="26"/>
      <c r="X47" s="4"/>
      <c r="Y47" s="4"/>
      <c r="Z47" s="4"/>
      <c r="AA47" s="4"/>
      <c r="AB47" s="4"/>
    </row>
    <row r="48" spans="2:28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4"/>
      <c r="Y48" s="4"/>
      <c r="Z48" s="4"/>
      <c r="AA48" s="4"/>
      <c r="AB48" s="4"/>
    </row>
    <row r="49" spans="2:28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6.666666666666667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39">
        <f>M28*100</f>
        <v>148.59999999999988</v>
      </c>
      <c r="U49" s="26"/>
      <c r="V49" s="26"/>
      <c r="W49" s="26"/>
      <c r="X49" s="4"/>
      <c r="Y49" s="4"/>
      <c r="Z49" s="4"/>
      <c r="AA49" s="4"/>
      <c r="AB49" s="4"/>
    </row>
    <row r="50" spans="2:28" x14ac:dyDescent="0.2">
      <c r="C50" t="s">
        <v>36</v>
      </c>
      <c r="D50">
        <f>-($D42*M$42+$E42*M$43+$F42*M$44+$G42*M$45+$H42*M$46+$I42*M$47+$J42*M$48+$K42*M$49)</f>
        <v>2.5</v>
      </c>
      <c r="E50">
        <f t="shared" ref="E50:I57" si="9">-($D42*N$42+$E42*N$43+$F42*N$44+$G42*N$45+$H42*N$46+$I42*N$47+$J42*N$48+$K42*N$49)</f>
        <v>-2.5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9"/>
        <v>0</v>
      </c>
      <c r="S50" s="22">
        <f>M30*100</f>
        <v>0</v>
      </c>
      <c r="T50" s="26"/>
      <c r="U50" s="32">
        <f>-M59*100</f>
        <v>1.3500000000000179</v>
      </c>
      <c r="V50" s="26"/>
      <c r="W50" s="26"/>
      <c r="X50" s="4"/>
      <c r="Y50" s="4"/>
      <c r="Z50" s="4"/>
      <c r="AA50" s="4"/>
      <c r="AB50" s="4"/>
    </row>
    <row r="51" spans="2:28" x14ac:dyDescent="0.2">
      <c r="D51">
        <f t="shared" ref="D51:D57" si="10">-($D43*M$42+$E43*M$43+$F43*M$44+$G43*M$45+$H43*M$46+$I43*M$47+$J43*M$48+$K43*M$49)</f>
        <v>1.6666666666666667</v>
      </c>
      <c r="E51">
        <f t="shared" si="9"/>
        <v>0</v>
      </c>
      <c r="F51">
        <f t="shared" si="9"/>
        <v>0</v>
      </c>
      <c r="G51">
        <f t="shared" si="9"/>
        <v>-1.6666666666666667</v>
      </c>
      <c r="H51">
        <f t="shared" si="9"/>
        <v>0</v>
      </c>
      <c r="I51">
        <f t="shared" si="9"/>
        <v>0</v>
      </c>
      <c r="S51" s="26"/>
      <c r="T51" s="35">
        <f>M62*100</f>
        <v>199.99999999999991</v>
      </c>
      <c r="U51" s="26"/>
      <c r="V51" s="26"/>
      <c r="W51" s="26"/>
      <c r="X51" s="4"/>
      <c r="Y51" s="4"/>
      <c r="Z51" s="4"/>
      <c r="AA51" s="4"/>
      <c r="AB51" s="4"/>
    </row>
    <row r="52" spans="2:28" x14ac:dyDescent="0.2">
      <c r="D52">
        <f t="shared" si="10"/>
        <v>5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-5</v>
      </c>
      <c r="I52">
        <f t="shared" si="9"/>
        <v>0</v>
      </c>
      <c r="S52" s="26"/>
      <c r="T52" s="26"/>
      <c r="U52" s="26"/>
      <c r="V52" s="26"/>
      <c r="W52" s="26"/>
      <c r="X52" s="4"/>
      <c r="Y52" s="4"/>
      <c r="Z52" s="4"/>
      <c r="AA52" s="4"/>
      <c r="AB52" s="4"/>
    </row>
    <row r="53" spans="2:28" x14ac:dyDescent="0.2">
      <c r="D53">
        <f t="shared" si="10"/>
        <v>0</v>
      </c>
      <c r="E53">
        <f t="shared" si="9"/>
        <v>5</v>
      </c>
      <c r="F53">
        <f t="shared" si="9"/>
        <v>-5</v>
      </c>
      <c r="G53">
        <f t="shared" si="9"/>
        <v>0</v>
      </c>
      <c r="H53">
        <f t="shared" si="9"/>
        <v>0</v>
      </c>
      <c r="I53">
        <f t="shared" si="9"/>
        <v>0</v>
      </c>
      <c r="S53" s="26"/>
      <c r="T53" s="26"/>
      <c r="U53" s="21">
        <f>100*M61</f>
        <v>196.39999999999986</v>
      </c>
      <c r="V53" s="26"/>
      <c r="W53" s="26"/>
      <c r="X53" s="4"/>
      <c r="Y53" s="4"/>
      <c r="Z53" s="4"/>
      <c r="AA53" s="4"/>
      <c r="AB53" s="4"/>
    </row>
    <row r="54" spans="2:28" x14ac:dyDescent="0.2">
      <c r="D54">
        <f t="shared" si="10"/>
        <v>0</v>
      </c>
      <c r="E54">
        <f t="shared" si="9"/>
        <v>2.5</v>
      </c>
      <c r="F54">
        <f t="shared" si="9"/>
        <v>0</v>
      </c>
      <c r="G54">
        <f t="shared" si="9"/>
        <v>-2.5</v>
      </c>
      <c r="H54">
        <f t="shared" si="9"/>
        <v>0</v>
      </c>
      <c r="I54">
        <f t="shared" si="9"/>
        <v>0</v>
      </c>
      <c r="M54" t="s">
        <v>37</v>
      </c>
      <c r="S54" s="26"/>
      <c r="T54" s="26"/>
      <c r="U54" s="26"/>
      <c r="V54" s="26"/>
      <c r="W54" s="26"/>
      <c r="X54" s="4"/>
      <c r="Y54" s="4"/>
      <c r="Z54" s="4"/>
      <c r="AA54" s="4"/>
      <c r="AB54" s="4"/>
    </row>
    <row r="55" spans="2:28" x14ac:dyDescent="0.2">
      <c r="D55">
        <f t="shared" si="10"/>
        <v>0</v>
      </c>
      <c r="E55">
        <f t="shared" si="9"/>
        <v>0</v>
      </c>
      <c r="F55">
        <f t="shared" si="9"/>
        <v>5</v>
      </c>
      <c r="G55">
        <f t="shared" si="9"/>
        <v>0</v>
      </c>
      <c r="H55">
        <f t="shared" si="9"/>
        <v>-5</v>
      </c>
      <c r="I55">
        <f t="shared" si="9"/>
        <v>0</v>
      </c>
      <c r="L55">
        <f t="shared" ref="L55:L62" si="11">-G3/100</f>
        <v>-1</v>
      </c>
      <c r="M55" s="10">
        <f>$D50*$H$21+$E50*$H$22+$F50*$H$23+$G50*$H$24+$H50*$H$25+$I50*$H$26</f>
        <v>-0.51225000000000009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4"/>
      <c r="Y55" s="4"/>
      <c r="Z55" s="4"/>
      <c r="AA55" s="4"/>
      <c r="AB55" s="4"/>
    </row>
    <row r="56" spans="2:28" x14ac:dyDescent="0.2">
      <c r="D56">
        <f t="shared" si="10"/>
        <v>0</v>
      </c>
      <c r="E56">
        <f t="shared" si="9"/>
        <v>0</v>
      </c>
      <c r="F56">
        <f t="shared" si="9"/>
        <v>0</v>
      </c>
      <c r="G56">
        <f t="shared" si="9"/>
        <v>-6.666666666666667</v>
      </c>
      <c r="H56">
        <f t="shared" si="9"/>
        <v>0</v>
      </c>
      <c r="I56">
        <f t="shared" si="9"/>
        <v>6.666666666666667</v>
      </c>
      <c r="L56">
        <f t="shared" si="11"/>
        <v>-0.8</v>
      </c>
      <c r="M56" s="10">
        <f t="shared" ref="M56:M60" si="12">$D51*$H$21+$E51*$H$22+$F51*$H$23+$G51*$H$24+$H51*$H$25+$I51*$H$26</f>
        <v>-0.35050000000000014</v>
      </c>
      <c r="N56">
        <f t="shared" ref="N56:N62" si="13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4"/>
      <c r="Y56" s="4"/>
      <c r="Z56" s="4"/>
      <c r="AA56" s="4"/>
      <c r="AB56" s="4"/>
    </row>
    <row r="57" spans="2:28" x14ac:dyDescent="0.2">
      <c r="D57">
        <f t="shared" si="10"/>
        <v>0</v>
      </c>
      <c r="E57">
        <f t="shared" si="9"/>
        <v>-6.666666666666667</v>
      </c>
      <c r="F57">
        <f t="shared" si="9"/>
        <v>0</v>
      </c>
      <c r="G57">
        <f t="shared" si="9"/>
        <v>0</v>
      </c>
      <c r="H57">
        <f t="shared" si="9"/>
        <v>0</v>
      </c>
      <c r="I57">
        <f>-($D49*R$42+$E49*R$43+$F49*R$44+$G49*R$45+$H49*R$46+$I49*R$47+$J49*R$48+$K49*R$49)</f>
        <v>6.666666666666667</v>
      </c>
      <c r="L57">
        <f t="shared" si="11"/>
        <v>-1</v>
      </c>
      <c r="M57" s="10">
        <f t="shared" si="12"/>
        <v>0.56274999999999997</v>
      </c>
      <c r="N57">
        <f t="shared" si="13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4"/>
      <c r="Y57" s="4"/>
      <c r="Z57" s="4"/>
      <c r="AA57" s="4"/>
      <c r="AB57" s="4"/>
    </row>
    <row r="58" spans="2:28" x14ac:dyDescent="0.2">
      <c r="L58">
        <f t="shared" si="11"/>
        <v>-1</v>
      </c>
      <c r="M58" s="10">
        <f t="shared" si="12"/>
        <v>0.58725000000000005</v>
      </c>
      <c r="N58">
        <f t="shared" si="13"/>
        <v>1</v>
      </c>
      <c r="O58" s="9" t="s">
        <v>4</v>
      </c>
      <c r="P58" s="13"/>
      <c r="Q58" s="13"/>
      <c r="S58" s="21"/>
      <c r="T58" s="21"/>
      <c r="U58" s="21"/>
      <c r="V58" s="21"/>
      <c r="W58" s="21"/>
      <c r="X58" s="4"/>
      <c r="Y58" s="4"/>
      <c r="Z58" s="4"/>
      <c r="AA58" s="4"/>
      <c r="AB58" s="4"/>
    </row>
    <row r="59" spans="2:28" x14ac:dyDescent="0.2">
      <c r="L59">
        <f t="shared" si="11"/>
        <v>-1</v>
      </c>
      <c r="M59" s="10">
        <f t="shared" si="12"/>
        <v>-1.3500000000000179E-2</v>
      </c>
      <c r="N59">
        <f t="shared" si="13"/>
        <v>1</v>
      </c>
      <c r="O59" s="9" t="s">
        <v>5</v>
      </c>
      <c r="P59" s="13"/>
      <c r="Q59" s="13"/>
      <c r="S59" s="21"/>
      <c r="T59" s="21"/>
      <c r="U59" s="21"/>
      <c r="V59" s="21"/>
      <c r="W59" s="21"/>
      <c r="X59" s="4"/>
      <c r="Y59" s="4"/>
      <c r="Z59" s="4"/>
      <c r="AA59" s="4"/>
      <c r="AB59" s="4"/>
    </row>
    <row r="60" spans="2:28" x14ac:dyDescent="0.2">
      <c r="L60">
        <f t="shared" si="11"/>
        <v>-1</v>
      </c>
      <c r="M60" s="10">
        <f t="shared" si="12"/>
        <v>1</v>
      </c>
      <c r="N60">
        <f t="shared" si="13"/>
        <v>1</v>
      </c>
      <c r="O60" s="9" t="s">
        <v>6</v>
      </c>
      <c r="P60" s="13"/>
      <c r="Q60" s="13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">
      <c r="L61">
        <f t="shared" si="11"/>
        <v>-2</v>
      </c>
      <c r="M61" s="10">
        <f>$D56*$H$21+$E56*$H$22+$F56*$H$23+$G56*$H$24+$H56*$H$25+$I56*$H$26</f>
        <v>1.9639999999999986</v>
      </c>
      <c r="N61">
        <f t="shared" si="13"/>
        <v>2</v>
      </c>
      <c r="O61" s="9" t="s">
        <v>19</v>
      </c>
      <c r="P61" s="13"/>
      <c r="Q61" s="13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">
      <c r="L62">
        <f t="shared" si="11"/>
        <v>-2</v>
      </c>
      <c r="M62" s="10">
        <f>$D57*$H$21+$E57*$H$22+$F57*$H$23+$G57*$H$24+$H57*$H$25+$I57*$H$26</f>
        <v>1.9999999999999991</v>
      </c>
      <c r="N62">
        <f t="shared" si="13"/>
        <v>2</v>
      </c>
      <c r="O62" s="9" t="s">
        <v>18</v>
      </c>
      <c r="S62" s="4"/>
      <c r="T62" s="4"/>
      <c r="U62" s="4"/>
      <c r="V62" s="4"/>
      <c r="W62" s="4"/>
      <c r="X62" s="4"/>
      <c r="Y62" s="4"/>
      <c r="Z62" s="4"/>
      <c r="AA62" s="4"/>
      <c r="AB62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2"/>
  <sheetViews>
    <sheetView topLeftCell="A14" zoomScaleNormal="100" workbookViewId="0">
      <selection activeCell="M28" sqref="M28:M31"/>
    </sheetView>
  </sheetViews>
  <sheetFormatPr baseColWidth="10" defaultRowHeight="16" x14ac:dyDescent="0.2"/>
  <cols>
    <col min="6" max="10" width="11.5" bestFit="1" customWidth="1"/>
    <col min="11" max="11" width="11.5" customWidth="1"/>
    <col min="12" max="13" width="11.5" bestFit="1" customWidth="1"/>
  </cols>
  <sheetData>
    <row r="1" spans="1:17" x14ac:dyDescent="0.2">
      <c r="A1" t="s">
        <v>0</v>
      </c>
    </row>
    <row r="2" spans="1:17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</row>
    <row r="3" spans="1:17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 s="2"/>
      <c r="L3">
        <v>0</v>
      </c>
      <c r="M3">
        <v>1</v>
      </c>
      <c r="N3">
        <v>0</v>
      </c>
      <c r="O3">
        <v>0</v>
      </c>
      <c r="P3">
        <v>0</v>
      </c>
      <c r="Q3">
        <v>-1</v>
      </c>
    </row>
    <row r="4" spans="1:17" x14ac:dyDescent="0.2">
      <c r="C4" s="2" t="s">
        <v>2</v>
      </c>
      <c r="D4">
        <v>60</v>
      </c>
      <c r="F4">
        <v>0.6</v>
      </c>
      <c r="G4">
        <v>80</v>
      </c>
      <c r="H4">
        <f t="shared" ref="H4:H9" si="0">1/F4</f>
        <v>1.6666666666666667</v>
      </c>
      <c r="J4" s="2" t="s">
        <v>19</v>
      </c>
      <c r="K4" s="2"/>
      <c r="L4">
        <v>0</v>
      </c>
      <c r="M4">
        <v>0</v>
      </c>
      <c r="N4">
        <v>0</v>
      </c>
      <c r="O4">
        <v>1</v>
      </c>
      <c r="P4">
        <v>0</v>
      </c>
      <c r="Q4">
        <v>-1</v>
      </c>
    </row>
    <row r="5" spans="1:17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 s="2"/>
      <c r="L5">
        <v>0</v>
      </c>
      <c r="M5">
        <v>0</v>
      </c>
      <c r="N5">
        <v>0</v>
      </c>
      <c r="O5">
        <v>0</v>
      </c>
      <c r="P5">
        <v>1</v>
      </c>
      <c r="Q5">
        <v>-1</v>
      </c>
    </row>
    <row r="6" spans="1:17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 s="2"/>
      <c r="L6">
        <v>0</v>
      </c>
      <c r="M6">
        <v>0</v>
      </c>
      <c r="N6">
        <v>-1</v>
      </c>
      <c r="O6">
        <v>0</v>
      </c>
      <c r="P6">
        <v>1</v>
      </c>
      <c r="Q6">
        <v>0</v>
      </c>
    </row>
    <row r="7" spans="1:17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17" x14ac:dyDescent="0.2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17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17" s="16" customFormat="1" x14ac:dyDescent="0.2">
      <c r="A10" s="15" t="s">
        <v>40</v>
      </c>
      <c r="C10" s="17" t="s">
        <v>18</v>
      </c>
      <c r="D10" s="16">
        <v>30</v>
      </c>
      <c r="F10" s="16">
        <f>0.3/1</f>
        <v>0.3</v>
      </c>
      <c r="G10" s="16">
        <v>100</v>
      </c>
      <c r="H10" s="16">
        <f t="shared" ref="H10" si="1">1/F10</f>
        <v>3.3333333333333335</v>
      </c>
    </row>
    <row r="11" spans="1:17" x14ac:dyDescent="0.2">
      <c r="D11" t="s">
        <v>11</v>
      </c>
      <c r="E11" t="s">
        <v>12</v>
      </c>
      <c r="F11" s="16">
        <v>0.26500000000000001</v>
      </c>
    </row>
    <row r="12" spans="1:17" x14ac:dyDescent="0.2">
      <c r="C12">
        <v>1</v>
      </c>
      <c r="D12">
        <v>50</v>
      </c>
      <c r="E12">
        <v>80</v>
      </c>
      <c r="G12">
        <f>M61</f>
        <v>1.9639999999999977</v>
      </c>
      <c r="J12" s="21">
        <f>_B12+_B14+_B15</f>
        <v>9.1666666666666679</v>
      </c>
      <c r="K12" s="21"/>
      <c r="L12" s="21">
        <f>-_B12</f>
        <v>-2.5</v>
      </c>
      <c r="M12" s="21">
        <v>0</v>
      </c>
      <c r="N12" s="21">
        <f>-_B14</f>
        <v>-1.6666666666666667</v>
      </c>
      <c r="O12" s="21">
        <f>-_B15</f>
        <v>-5</v>
      </c>
      <c r="P12" s="22">
        <v>0</v>
      </c>
    </row>
    <row r="13" spans="1:17" x14ac:dyDescent="0.2">
      <c r="C13">
        <v>2</v>
      </c>
      <c r="D13">
        <v>0</v>
      </c>
      <c r="E13">
        <v>240</v>
      </c>
      <c r="J13" s="21">
        <f>L12</f>
        <v>-2.5</v>
      </c>
      <c r="K13" s="21"/>
      <c r="L13" s="19">
        <f>_B12+_B23+_B24+_b62b</f>
        <v>13.333333333333334</v>
      </c>
      <c r="M13" s="21">
        <f>-_B23</f>
        <v>-5</v>
      </c>
      <c r="N13" s="21">
        <f>-_B24</f>
        <v>-2.5</v>
      </c>
      <c r="O13" s="21">
        <v>0</v>
      </c>
      <c r="P13" s="20">
        <f>-_b62b</f>
        <v>-3.3333333333333335</v>
      </c>
    </row>
    <row r="14" spans="1:17" x14ac:dyDescent="0.2">
      <c r="C14">
        <v>3</v>
      </c>
      <c r="D14">
        <v>165</v>
      </c>
      <c r="E14">
        <v>40</v>
      </c>
      <c r="I14" s="3" t="s">
        <v>15</v>
      </c>
      <c r="J14" s="21">
        <f>M12</f>
        <v>0</v>
      </c>
      <c r="K14" s="21"/>
      <c r="L14" s="21">
        <f>M13</f>
        <v>-5</v>
      </c>
      <c r="M14" s="21">
        <f>_B23+_B35</f>
        <v>10</v>
      </c>
      <c r="N14" s="21">
        <v>0</v>
      </c>
      <c r="O14" s="21">
        <f>-_B35</f>
        <v>-5</v>
      </c>
      <c r="P14" s="22">
        <v>0</v>
      </c>
    </row>
    <row r="15" spans="1:17" x14ac:dyDescent="0.2">
      <c r="C15">
        <v>4</v>
      </c>
      <c r="D15">
        <v>0</v>
      </c>
      <c r="E15">
        <v>160</v>
      </c>
      <c r="J15" s="21">
        <f>N12</f>
        <v>-1.6666666666666667</v>
      </c>
      <c r="K15" s="21"/>
      <c r="L15" s="21">
        <f>N13</f>
        <v>-2.5</v>
      </c>
      <c r="M15" s="21">
        <f>N14</f>
        <v>0</v>
      </c>
      <c r="N15" s="21">
        <f>_B14+_B24+_b64</f>
        <v>10.833333333333334</v>
      </c>
      <c r="O15" s="21">
        <v>0</v>
      </c>
      <c r="P15" s="22">
        <f>-_b64</f>
        <v>-6.666666666666667</v>
      </c>
    </row>
    <row r="16" spans="1:17" x14ac:dyDescent="0.2">
      <c r="C16">
        <v>5</v>
      </c>
      <c r="D16">
        <v>0</v>
      </c>
      <c r="E16">
        <v>240</v>
      </c>
      <c r="J16" s="21">
        <f>O12</f>
        <v>-5</v>
      </c>
      <c r="K16" s="21"/>
      <c r="L16" s="21">
        <v>0</v>
      </c>
      <c r="M16" s="21">
        <f>O14</f>
        <v>-5</v>
      </c>
      <c r="N16" s="21">
        <f>O15</f>
        <v>0</v>
      </c>
      <c r="O16" s="21">
        <f>_B15+_B35</f>
        <v>10</v>
      </c>
      <c r="P16" s="22">
        <v>0</v>
      </c>
    </row>
    <row r="17" spans="2:27" x14ac:dyDescent="0.2">
      <c r="C17">
        <v>6</v>
      </c>
      <c r="D17">
        <v>545</v>
      </c>
      <c r="E17">
        <v>0</v>
      </c>
      <c r="J17" s="22">
        <v>0</v>
      </c>
      <c r="K17" s="22"/>
      <c r="L17" s="20">
        <f>-_b62b</f>
        <v>-3.3333333333333335</v>
      </c>
      <c r="M17" s="22">
        <v>0</v>
      </c>
      <c r="N17" s="22">
        <f>-_b64</f>
        <v>-6.666666666666667</v>
      </c>
      <c r="O17" s="22">
        <v>0</v>
      </c>
      <c r="P17" s="20">
        <f>_b64+_b62b</f>
        <v>10</v>
      </c>
    </row>
    <row r="18" spans="2:27" x14ac:dyDescent="0.2">
      <c r="D18">
        <f>SUM(D12:D17)</f>
        <v>760</v>
      </c>
      <c r="E18">
        <f>SUM(E12:E17)</f>
        <v>760</v>
      </c>
    </row>
    <row r="20" spans="2:27" x14ac:dyDescent="0.2">
      <c r="C20" t="s">
        <v>13</v>
      </c>
      <c r="Q20" t="s">
        <v>24</v>
      </c>
      <c r="R20">
        <v>0</v>
      </c>
      <c r="S20">
        <v>0</v>
      </c>
      <c r="T20">
        <v>0</v>
      </c>
      <c r="U20">
        <v>0</v>
      </c>
    </row>
    <row r="21" spans="2:27" x14ac:dyDescent="0.2">
      <c r="E21">
        <f>D12/100</f>
        <v>0.5</v>
      </c>
      <c r="H21" s="11">
        <v>0.11254999999999994</v>
      </c>
      <c r="L21" s="7">
        <f>$J12*$H$21+$L12*$H$22+$M12*$H$23+$N12*$H$24+$O12*$H$25+$P12*$H$26</f>
        <v>-0.30000000000000027</v>
      </c>
      <c r="O21">
        <f>$R20*$M$28+$S20*$M$29+$T20*$M$30+$U20*$M$31</f>
        <v>0</v>
      </c>
      <c r="P21">
        <v>0</v>
      </c>
      <c r="R21">
        <v>1</v>
      </c>
      <c r="S21">
        <v>0</v>
      </c>
      <c r="T21">
        <v>0</v>
      </c>
      <c r="U21">
        <v>0</v>
      </c>
    </row>
    <row r="22" spans="2:27" x14ac:dyDescent="0.2">
      <c r="E22">
        <f t="shared" ref="E22:E26" si="2">D13/100</f>
        <v>0</v>
      </c>
      <c r="H22" s="11">
        <v>0.31744999999999984</v>
      </c>
      <c r="L22" s="7">
        <f t="shared" ref="L22:L25" si="3">$J13*$H$21+$L13*$H$22+$M13*$H$23+$N13*$H$24+$O13*$H$25+$P13*$H$26</f>
        <v>8.5999999999998522E-2</v>
      </c>
      <c r="O22">
        <f t="shared" ref="O22:O25" si="4">$R21*$M$28+$S21*$M$29+$T21*$M$30+$U21*$M$31</f>
        <v>2.4859999999999993</v>
      </c>
      <c r="P22">
        <v>2.14</v>
      </c>
      <c r="R22">
        <v>0</v>
      </c>
      <c r="S22">
        <v>0</v>
      </c>
      <c r="T22">
        <v>0</v>
      </c>
      <c r="U22">
        <v>-1</v>
      </c>
    </row>
    <row r="23" spans="2:27" x14ac:dyDescent="0.2">
      <c r="D23" t="s">
        <v>11</v>
      </c>
      <c r="E23">
        <f t="shared" si="2"/>
        <v>1.65</v>
      </c>
      <c r="G23" t="s">
        <v>25</v>
      </c>
      <c r="H23" s="11">
        <v>0.19999999999999998</v>
      </c>
      <c r="J23" t="s">
        <v>17</v>
      </c>
      <c r="L23" s="7">
        <f t="shared" si="3"/>
        <v>0.41275000000000062</v>
      </c>
      <c r="N23" t="s">
        <v>23</v>
      </c>
      <c r="O23">
        <f t="shared" si="4"/>
        <v>-0.83724999999999983</v>
      </c>
      <c r="P23">
        <v>-0.61</v>
      </c>
      <c r="R23">
        <v>0</v>
      </c>
      <c r="S23">
        <v>1</v>
      </c>
      <c r="T23">
        <v>0</v>
      </c>
      <c r="U23">
        <v>0</v>
      </c>
    </row>
    <row r="24" spans="2:27" x14ac:dyDescent="0.2">
      <c r="E24">
        <f t="shared" si="2"/>
        <v>0</v>
      </c>
      <c r="H24" s="11">
        <v>0.32285000000000019</v>
      </c>
      <c r="L24" s="7">
        <f>$J15*$H$21+$L15*$H$22+$M15*$H$23+$N15*$H$24+$O15*$H$25+$P15*$H$26</f>
        <v>-1.5999999999999961</v>
      </c>
      <c r="O24">
        <f t="shared" si="4"/>
        <v>0</v>
      </c>
      <c r="P24">
        <v>3.31</v>
      </c>
      <c r="R24">
        <v>0</v>
      </c>
      <c r="S24">
        <v>0</v>
      </c>
      <c r="T24">
        <v>1</v>
      </c>
      <c r="U24">
        <v>1</v>
      </c>
    </row>
    <row r="25" spans="2:27" x14ac:dyDescent="0.2">
      <c r="E25">
        <f t="shared" si="2"/>
        <v>0</v>
      </c>
      <c r="H25" s="11">
        <v>0</v>
      </c>
      <c r="L25" s="7">
        <f t="shared" si="3"/>
        <v>-1.5627499999999996</v>
      </c>
      <c r="O25">
        <f t="shared" si="4"/>
        <v>0.83724999999999983</v>
      </c>
      <c r="P25">
        <v>0.61</v>
      </c>
      <c r="R25">
        <v>-1</v>
      </c>
      <c r="S25">
        <v>-1</v>
      </c>
      <c r="T25">
        <v>-1</v>
      </c>
      <c r="U25">
        <v>0</v>
      </c>
    </row>
    <row r="26" spans="2:27" x14ac:dyDescent="0.2">
      <c r="E26">
        <f t="shared" si="2"/>
        <v>5.45</v>
      </c>
      <c r="H26" s="11">
        <v>0.61744999999999983</v>
      </c>
      <c r="L26" s="7">
        <f>$J17*$H$21+$L17*$H$22+$M17*$H$23+$N17*$H$24+$O17*$H$25+$P17*$H$26</f>
        <v>2.9639999999999973</v>
      </c>
      <c r="O26">
        <f>$R25*$M$28+$S25*$M$29+$T25*$M$30+$U25*$M$31</f>
        <v>-2.4859999999999993</v>
      </c>
      <c r="P26">
        <v>-5.45</v>
      </c>
    </row>
    <row r="27" spans="2:27" x14ac:dyDescent="0.2">
      <c r="M27" t="s">
        <v>22</v>
      </c>
      <c r="N27" t="s">
        <v>26</v>
      </c>
    </row>
    <row r="28" spans="2:27" x14ac:dyDescent="0.2">
      <c r="L28" s="2" t="s">
        <v>18</v>
      </c>
      <c r="M28" s="12">
        <v>2.4859999999999993</v>
      </c>
      <c r="N28">
        <v>150</v>
      </c>
      <c r="O28" t="s">
        <v>41</v>
      </c>
    </row>
    <row r="29" spans="2:27" x14ac:dyDescent="0.2">
      <c r="B29" t="s">
        <v>31</v>
      </c>
      <c r="C29">
        <f>M28*N28+M29*N29+M30*N30+M31*N31</f>
        <v>456.62499999999989</v>
      </c>
      <c r="L29" s="2" t="s">
        <v>19</v>
      </c>
      <c r="M29" s="12">
        <v>0</v>
      </c>
      <c r="N29">
        <v>150</v>
      </c>
      <c r="T29" s="4"/>
      <c r="U29" s="4"/>
      <c r="V29" s="4"/>
      <c r="W29" s="4"/>
      <c r="X29" s="4"/>
      <c r="Y29" s="4"/>
      <c r="Z29" s="4"/>
      <c r="AA29" s="4"/>
    </row>
    <row r="30" spans="2:27" x14ac:dyDescent="0.2">
      <c r="L30" s="2" t="s">
        <v>20</v>
      </c>
      <c r="M30" s="12">
        <v>0</v>
      </c>
      <c r="N30">
        <v>305</v>
      </c>
      <c r="S30" s="4"/>
      <c r="T30" s="4"/>
      <c r="U30" s="4"/>
      <c r="V30" s="4"/>
      <c r="W30" s="4"/>
      <c r="X30" s="4"/>
      <c r="Y30" s="4"/>
      <c r="Z30" s="4"/>
      <c r="AA30" s="4"/>
    </row>
    <row r="31" spans="2:27" x14ac:dyDescent="0.2">
      <c r="L31" s="2" t="s">
        <v>6</v>
      </c>
      <c r="M31" s="12">
        <v>0.83724999999999983</v>
      </c>
      <c r="N31">
        <v>100</v>
      </c>
      <c r="S31" s="21"/>
      <c r="T31" s="26"/>
      <c r="U31" s="26"/>
      <c r="V31" s="26"/>
      <c r="W31" s="26"/>
      <c r="X31" s="21"/>
      <c r="Y31" s="21"/>
      <c r="Z31" s="4"/>
      <c r="AA31" s="4"/>
    </row>
    <row r="32" spans="2:27" x14ac:dyDescent="0.2">
      <c r="B32" t="s">
        <v>30</v>
      </c>
      <c r="C32" t="s">
        <v>32</v>
      </c>
      <c r="E32" t="s">
        <v>11</v>
      </c>
      <c r="F32" s="2" t="s">
        <v>27</v>
      </c>
      <c r="G32" s="2" t="s">
        <v>29</v>
      </c>
      <c r="H32" t="s">
        <v>12</v>
      </c>
      <c r="I32" t="s">
        <v>28</v>
      </c>
      <c r="S32" s="26"/>
      <c r="T32" s="26"/>
      <c r="U32" s="26"/>
      <c r="V32" s="26"/>
      <c r="W32" s="26"/>
      <c r="X32" s="21"/>
      <c r="Y32" s="21"/>
      <c r="Z32" s="4"/>
      <c r="AA32" s="4"/>
    </row>
    <row r="33" spans="2:27" x14ac:dyDescent="0.2">
      <c r="D33">
        <v>1</v>
      </c>
      <c r="E33">
        <f t="shared" ref="E33:E38" si="5">E21</f>
        <v>0.5</v>
      </c>
      <c r="F33">
        <f t="shared" ref="F33:F38" si="6">-L21</f>
        <v>0.30000000000000027</v>
      </c>
      <c r="G33">
        <f>O21</f>
        <v>0</v>
      </c>
      <c r="H33">
        <f t="shared" ref="H33:H38" si="7">E12/100</f>
        <v>0.8</v>
      </c>
      <c r="I33" s="5">
        <f>E33+F33+G33-H33</f>
        <v>0</v>
      </c>
      <c r="S33" s="26"/>
      <c r="T33" s="26"/>
      <c r="U33" s="26"/>
      <c r="V33" s="26"/>
      <c r="W33" s="26"/>
      <c r="X33" s="21"/>
      <c r="Y33" s="21"/>
      <c r="Z33" s="4"/>
      <c r="AA33" s="4"/>
    </row>
    <row r="34" spans="2:27" x14ac:dyDescent="0.2">
      <c r="D34">
        <v>2</v>
      </c>
      <c r="E34">
        <f t="shared" si="5"/>
        <v>0</v>
      </c>
      <c r="F34">
        <f t="shared" si="6"/>
        <v>-8.5999999999998522E-2</v>
      </c>
      <c r="G34">
        <f t="shared" ref="G34:G38" si="8">O22</f>
        <v>2.4859999999999993</v>
      </c>
      <c r="H34">
        <f t="shared" si="7"/>
        <v>2.4</v>
      </c>
      <c r="I34" s="5">
        <f t="shared" ref="I34:I38" si="9">E34+F34+G34-H34</f>
        <v>0</v>
      </c>
      <c r="S34" s="26"/>
      <c r="T34" s="30">
        <f>M31*100</f>
        <v>83.72499999999998</v>
      </c>
      <c r="U34" s="26"/>
      <c r="V34" s="26"/>
      <c r="W34" s="26"/>
      <c r="X34" s="21"/>
      <c r="Y34" s="21"/>
      <c r="Z34" s="4"/>
      <c r="AA34" s="4"/>
    </row>
    <row r="35" spans="2:27" x14ac:dyDescent="0.2">
      <c r="D35">
        <v>3</v>
      </c>
      <c r="E35">
        <f t="shared" si="5"/>
        <v>1.65</v>
      </c>
      <c r="F35">
        <f t="shared" si="6"/>
        <v>-0.41275000000000062</v>
      </c>
      <c r="G35">
        <f t="shared" si="8"/>
        <v>-0.83724999999999983</v>
      </c>
      <c r="H35">
        <f t="shared" si="7"/>
        <v>0.4</v>
      </c>
      <c r="I35" s="5">
        <f t="shared" si="9"/>
        <v>-5.5511151231257827E-16</v>
      </c>
      <c r="S35" s="26"/>
      <c r="T35" s="26"/>
      <c r="U35" s="21">
        <f>M57*100</f>
        <v>56.274999999999977</v>
      </c>
      <c r="V35" s="26"/>
      <c r="W35" s="26"/>
      <c r="X35" s="21"/>
      <c r="Y35" s="21"/>
      <c r="Z35" s="4"/>
      <c r="AA35" s="4"/>
    </row>
    <row r="36" spans="2:27" x14ac:dyDescent="0.2">
      <c r="D36">
        <v>4</v>
      </c>
      <c r="E36">
        <f t="shared" si="5"/>
        <v>0</v>
      </c>
      <c r="F36">
        <f t="shared" si="6"/>
        <v>1.5999999999999961</v>
      </c>
      <c r="G36">
        <f t="shared" si="8"/>
        <v>0</v>
      </c>
      <c r="H36">
        <f t="shared" si="7"/>
        <v>1.6</v>
      </c>
      <c r="I36" s="5">
        <f>E36+F36+G36-H36</f>
        <v>-3.9968028886505635E-15</v>
      </c>
      <c r="S36" s="26"/>
      <c r="T36" s="26"/>
      <c r="U36" s="26"/>
      <c r="V36" s="26"/>
      <c r="W36" s="26"/>
      <c r="X36" s="21"/>
      <c r="Y36" s="21"/>
      <c r="Z36" s="4"/>
      <c r="AA36" s="4"/>
    </row>
    <row r="37" spans="2:27" x14ac:dyDescent="0.2">
      <c r="D37">
        <v>5</v>
      </c>
      <c r="E37">
        <f t="shared" si="5"/>
        <v>0</v>
      </c>
      <c r="F37">
        <f t="shared" si="6"/>
        <v>1.5627499999999996</v>
      </c>
      <c r="G37">
        <f t="shared" si="8"/>
        <v>0.83724999999999983</v>
      </c>
      <c r="H37">
        <f t="shared" si="7"/>
        <v>2.4</v>
      </c>
      <c r="I37" s="5">
        <f t="shared" si="9"/>
        <v>0</v>
      </c>
      <c r="S37" s="26"/>
      <c r="T37" s="28">
        <f>M60*100</f>
        <v>99.999999999999986</v>
      </c>
      <c r="U37" s="26"/>
      <c r="V37" s="26"/>
      <c r="W37" s="26"/>
      <c r="X37" s="21"/>
      <c r="Y37" s="21"/>
      <c r="Z37" s="4"/>
      <c r="AA37" s="4"/>
    </row>
    <row r="38" spans="2:27" x14ac:dyDescent="0.2">
      <c r="D38">
        <v>6</v>
      </c>
      <c r="E38">
        <f t="shared" si="5"/>
        <v>5.45</v>
      </c>
      <c r="F38">
        <f t="shared" si="6"/>
        <v>-2.9639999999999973</v>
      </c>
      <c r="G38">
        <f t="shared" si="8"/>
        <v>-2.4859999999999993</v>
      </c>
      <c r="H38">
        <f t="shared" si="7"/>
        <v>0</v>
      </c>
      <c r="I38" s="5">
        <f t="shared" si="9"/>
        <v>3.5527136788005009E-15</v>
      </c>
      <c r="S38" s="26"/>
      <c r="T38" s="26"/>
      <c r="U38" s="31">
        <f>-M55*100</f>
        <v>51.224999999999966</v>
      </c>
      <c r="V38" s="26"/>
      <c r="W38" s="26"/>
      <c r="X38" s="21"/>
      <c r="Y38" s="21"/>
      <c r="Z38" s="4"/>
      <c r="AA38" s="4"/>
    </row>
    <row r="39" spans="2:27" x14ac:dyDescent="0.2">
      <c r="S39" s="26"/>
      <c r="T39" s="26"/>
      <c r="U39" s="26"/>
      <c r="V39" s="26"/>
      <c r="W39" s="26"/>
      <c r="X39" s="21"/>
      <c r="Y39" s="21"/>
      <c r="Z39" s="4"/>
      <c r="AA39" s="4"/>
    </row>
    <row r="40" spans="2:27" x14ac:dyDescent="0.2">
      <c r="S40" s="26"/>
      <c r="T40" s="26"/>
      <c r="U40" s="26"/>
      <c r="V40" s="26"/>
      <c r="W40" s="26"/>
      <c r="X40" s="21"/>
      <c r="Y40" s="21"/>
      <c r="Z40" s="4"/>
      <c r="AA40" s="4"/>
    </row>
    <row r="41" spans="2:27" x14ac:dyDescent="0.2">
      <c r="C41" t="s">
        <v>33</v>
      </c>
      <c r="M41">
        <v>1</v>
      </c>
      <c r="N41">
        <v>2</v>
      </c>
      <c r="O41">
        <v>3</v>
      </c>
      <c r="P41">
        <v>4</v>
      </c>
      <c r="Q41">
        <v>5</v>
      </c>
      <c r="R41">
        <v>6</v>
      </c>
      <c r="S41" s="26"/>
      <c r="T41" s="26"/>
      <c r="U41" s="26"/>
      <c r="V41" s="26"/>
      <c r="W41" s="26"/>
      <c r="X41" s="21"/>
      <c r="Y41" s="21"/>
      <c r="Z41" s="4"/>
      <c r="AA41" s="4"/>
    </row>
    <row r="42" spans="2:27" x14ac:dyDescent="0.2">
      <c r="B42" s="8" t="s">
        <v>1</v>
      </c>
      <c r="D42" s="6">
        <f>_B12</f>
        <v>2.5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8"/>
      <c r="K42" s="18"/>
      <c r="M42">
        <v>-1</v>
      </c>
      <c r="N42">
        <v>1</v>
      </c>
      <c r="O42">
        <v>0</v>
      </c>
      <c r="P42">
        <v>0</v>
      </c>
      <c r="Q42">
        <v>0</v>
      </c>
      <c r="R42">
        <v>0</v>
      </c>
      <c r="S42" s="21">
        <f>M58*100</f>
        <v>58.72499999999993</v>
      </c>
      <c r="T42" s="26"/>
      <c r="U42" s="26"/>
      <c r="V42" s="26"/>
      <c r="W42" s="26"/>
      <c r="X42" s="21"/>
      <c r="Y42" s="21"/>
      <c r="Z42" s="4"/>
      <c r="AA42" s="4"/>
    </row>
    <row r="43" spans="2:27" x14ac:dyDescent="0.2">
      <c r="B43" s="9" t="s">
        <v>2</v>
      </c>
      <c r="D43" s="6">
        <v>0</v>
      </c>
      <c r="E43" s="6">
        <f>_B14</f>
        <v>1.6666666666666667</v>
      </c>
      <c r="F43" s="6">
        <v>0</v>
      </c>
      <c r="G43" s="6">
        <v>0</v>
      </c>
      <c r="H43" s="6">
        <v>0</v>
      </c>
      <c r="I43" s="6">
        <v>0</v>
      </c>
      <c r="J43" s="18"/>
      <c r="K43" s="18"/>
      <c r="M43">
        <v>-1</v>
      </c>
      <c r="N43">
        <v>0</v>
      </c>
      <c r="O43">
        <v>0</v>
      </c>
      <c r="P43">
        <v>1</v>
      </c>
      <c r="Q43">
        <v>0</v>
      </c>
      <c r="R43">
        <v>0</v>
      </c>
      <c r="S43" s="26"/>
      <c r="T43" s="26"/>
      <c r="U43" s="26"/>
      <c r="V43" s="26"/>
      <c r="W43" s="26"/>
      <c r="X43" s="21"/>
      <c r="Y43" s="21"/>
      <c r="Z43" s="4"/>
      <c r="AA43" s="4"/>
    </row>
    <row r="44" spans="2:27" x14ac:dyDescent="0.2">
      <c r="B44" s="9" t="s">
        <v>3</v>
      </c>
      <c r="C44" t="s">
        <v>34</v>
      </c>
      <c r="D44" s="6">
        <v>0</v>
      </c>
      <c r="E44" s="6">
        <v>0</v>
      </c>
      <c r="F44" s="6">
        <f>_B15</f>
        <v>5</v>
      </c>
      <c r="G44" s="6">
        <v>0</v>
      </c>
      <c r="H44" s="6">
        <v>0</v>
      </c>
      <c r="I44" s="6">
        <v>0</v>
      </c>
      <c r="J44" s="18"/>
      <c r="K44" s="18"/>
      <c r="L44" t="s">
        <v>35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 s="26"/>
      <c r="T44" s="26"/>
      <c r="U44" s="26"/>
      <c r="V44" s="26"/>
      <c r="W44" s="32">
        <f>-M56*100</f>
        <v>35.050000000000047</v>
      </c>
      <c r="X44" s="21"/>
      <c r="Y44" s="21"/>
      <c r="Z44" s="4"/>
      <c r="AA44" s="4"/>
    </row>
    <row r="45" spans="2:27" x14ac:dyDescent="0.2">
      <c r="B45" s="9" t="s">
        <v>4</v>
      </c>
      <c r="D45" s="6">
        <v>0</v>
      </c>
      <c r="E45" s="6">
        <v>0</v>
      </c>
      <c r="F45" s="6">
        <v>0</v>
      </c>
      <c r="G45" s="6">
        <f>_B23</f>
        <v>5</v>
      </c>
      <c r="H45" s="6">
        <v>0</v>
      </c>
      <c r="I45" s="6">
        <v>0</v>
      </c>
      <c r="J45" s="18"/>
      <c r="K45" s="18"/>
      <c r="M45">
        <v>0</v>
      </c>
      <c r="N45">
        <v>-1</v>
      </c>
      <c r="O45">
        <v>1</v>
      </c>
      <c r="P45">
        <v>0</v>
      </c>
      <c r="Q45">
        <v>0</v>
      </c>
      <c r="R45">
        <v>0</v>
      </c>
      <c r="S45" s="26"/>
      <c r="T45" s="26"/>
      <c r="U45" s="26"/>
      <c r="V45" s="26"/>
      <c r="W45" s="26"/>
      <c r="X45" s="21"/>
      <c r="Y45" s="21"/>
      <c r="Z45" s="4"/>
      <c r="AA45" s="4"/>
    </row>
    <row r="46" spans="2:27" x14ac:dyDescent="0.2">
      <c r="B46" s="9" t="s">
        <v>5</v>
      </c>
      <c r="D46" s="6">
        <v>0</v>
      </c>
      <c r="E46" s="6">
        <v>0</v>
      </c>
      <c r="F46" s="6">
        <v>0</v>
      </c>
      <c r="G46" s="6">
        <v>0</v>
      </c>
      <c r="H46" s="6">
        <f>_B24</f>
        <v>2.5</v>
      </c>
      <c r="I46" s="6">
        <v>0</v>
      </c>
      <c r="J46" s="18"/>
      <c r="K46" s="18"/>
      <c r="M46">
        <v>0</v>
      </c>
      <c r="N46">
        <v>-1</v>
      </c>
      <c r="O46">
        <v>0</v>
      </c>
      <c r="P46">
        <v>1</v>
      </c>
      <c r="Q46">
        <v>0</v>
      </c>
      <c r="R46">
        <v>0</v>
      </c>
      <c r="S46" s="26"/>
      <c r="T46" s="26"/>
      <c r="U46" s="26"/>
      <c r="V46" s="26"/>
      <c r="W46" s="26"/>
      <c r="X46" s="21"/>
      <c r="Y46" s="21"/>
      <c r="Z46" s="4"/>
      <c r="AA46" s="4"/>
    </row>
    <row r="47" spans="2:27" x14ac:dyDescent="0.2">
      <c r="B47" s="9" t="s">
        <v>6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f>_B35</f>
        <v>5</v>
      </c>
      <c r="J47" s="18"/>
      <c r="K47" s="18"/>
      <c r="M47">
        <v>0</v>
      </c>
      <c r="N47">
        <v>0</v>
      </c>
      <c r="O47">
        <v>-1</v>
      </c>
      <c r="P47">
        <v>0</v>
      </c>
      <c r="Q47">
        <v>1</v>
      </c>
      <c r="R47">
        <v>0</v>
      </c>
      <c r="S47" s="26"/>
      <c r="T47" s="26"/>
      <c r="U47" s="26"/>
      <c r="V47" s="26"/>
      <c r="W47" s="26"/>
      <c r="X47" s="21"/>
      <c r="Y47" s="21"/>
      <c r="Z47" s="4"/>
      <c r="AA47" s="4"/>
    </row>
    <row r="48" spans="2:27" x14ac:dyDescent="0.2">
      <c r="B48" s="9" t="s">
        <v>19</v>
      </c>
      <c r="D48" s="18"/>
      <c r="E48" s="18"/>
      <c r="F48" s="18"/>
      <c r="G48" s="18"/>
      <c r="H48" s="18"/>
      <c r="I48" s="18"/>
      <c r="J48" s="18">
        <f>_b64</f>
        <v>6.666666666666667</v>
      </c>
      <c r="K48" s="18"/>
      <c r="M48" s="14">
        <v>0</v>
      </c>
      <c r="N48" s="14">
        <v>0</v>
      </c>
      <c r="O48" s="14">
        <v>0</v>
      </c>
      <c r="P48" s="14">
        <v>1</v>
      </c>
      <c r="Q48" s="14">
        <v>0</v>
      </c>
      <c r="R48" s="14">
        <v>-1</v>
      </c>
      <c r="S48" s="26"/>
      <c r="T48" s="33"/>
      <c r="U48" s="26"/>
      <c r="V48" s="26"/>
      <c r="W48" s="26"/>
      <c r="X48" s="21"/>
      <c r="Y48" s="21"/>
      <c r="Z48" s="4"/>
      <c r="AA48" s="4"/>
    </row>
    <row r="49" spans="2:27" x14ac:dyDescent="0.2">
      <c r="B49" s="9" t="s">
        <v>18</v>
      </c>
      <c r="D49" s="18"/>
      <c r="E49" s="18"/>
      <c r="F49" s="18"/>
      <c r="G49" s="18"/>
      <c r="H49" s="18"/>
      <c r="I49" s="18"/>
      <c r="J49" s="18"/>
      <c r="K49" s="18">
        <f>_b62b</f>
        <v>3.3333333333333335</v>
      </c>
      <c r="M49" s="14">
        <v>0</v>
      </c>
      <c r="N49" s="14">
        <v>1</v>
      </c>
      <c r="O49" s="14">
        <v>0</v>
      </c>
      <c r="P49" s="14">
        <v>0</v>
      </c>
      <c r="Q49" s="14">
        <v>0</v>
      </c>
      <c r="R49" s="14">
        <v>-1</v>
      </c>
      <c r="S49" s="26"/>
      <c r="T49" s="34">
        <f>M28*100</f>
        <v>248.59999999999994</v>
      </c>
      <c r="U49" s="26"/>
      <c r="V49" s="26"/>
      <c r="W49" s="26"/>
      <c r="X49" s="21"/>
      <c r="Y49" s="21"/>
      <c r="Z49" s="4"/>
      <c r="AA49" s="4"/>
    </row>
    <row r="50" spans="2:27" x14ac:dyDescent="0.2">
      <c r="C50" t="s">
        <v>36</v>
      </c>
      <c r="D50">
        <f>-($D42*M$42+$E42*M$43+$F42*M$44+$G42*M$45+$H42*M$46+$I42*M$47+$J42*M$48+$K42*M$49)</f>
        <v>2.5</v>
      </c>
      <c r="E50">
        <f t="shared" ref="E50:I50" si="10">-($D42*N$42+$E42*N$43+$F42*N$44+$G42*N$45+$H42*N$46+$I42*N$47+$J42*N$48+$K42*N$49)</f>
        <v>-2.5</v>
      </c>
      <c r="F50">
        <f t="shared" si="10"/>
        <v>0</v>
      </c>
      <c r="G50">
        <f t="shared" si="10"/>
        <v>0</v>
      </c>
      <c r="H50">
        <f t="shared" si="10"/>
        <v>0</v>
      </c>
      <c r="I50">
        <f t="shared" si="10"/>
        <v>0</v>
      </c>
      <c r="S50" s="22">
        <f>M30*100</f>
        <v>0</v>
      </c>
      <c r="T50" s="26"/>
      <c r="U50" s="32">
        <f>-M59*100</f>
        <v>1.3500000000000956</v>
      </c>
      <c r="V50" s="26"/>
      <c r="W50" s="26"/>
      <c r="X50" s="21"/>
      <c r="Y50" s="21"/>
      <c r="Z50" s="4"/>
      <c r="AA50" s="4"/>
    </row>
    <row r="51" spans="2:27" x14ac:dyDescent="0.2">
      <c r="D51">
        <f t="shared" ref="D51:D57" si="11">-($D43*M$42+$E43*M$43+$F43*M$44+$G43*M$45+$H43*M$46+$I43*M$47+$J43*M$48+$K43*M$49)</f>
        <v>1.6666666666666667</v>
      </c>
      <c r="E51">
        <f t="shared" ref="E51:E57" si="12">-($D43*N$42+$E43*N$43+$F43*N$44+$G43*N$45+$H43*N$46+$I43*N$47+$J43*N$48+$K43*N$49)</f>
        <v>0</v>
      </c>
      <c r="F51">
        <f t="shared" ref="F51:F57" si="13">-($D43*O$42+$E43*O$43+$F43*O$44+$G43*O$45+$H43*O$46+$I43*O$47+$J43*O$48+$K43*O$49)</f>
        <v>0</v>
      </c>
      <c r="G51">
        <f t="shared" ref="G51:G57" si="14">-($D43*P$42+$E43*P$43+$F43*P$44+$G43*P$45+$H43*P$46+$I43*P$47+$J43*P$48+$K43*P$49)</f>
        <v>-1.6666666666666667</v>
      </c>
      <c r="H51">
        <f t="shared" ref="H51:H57" si="15">-($D43*Q$42+$E43*Q$43+$F43*Q$44+$G43*Q$45+$H43*Q$46+$I43*Q$47+$J43*Q$48+$K43*Q$49)</f>
        <v>0</v>
      </c>
      <c r="I51">
        <f t="shared" ref="I51:I56" si="16">-($D43*R$42+$E43*R$43+$F43*R$44+$G43*R$45+$H43*R$46+$I43*R$47+$J43*R$48+$K43*R$49)</f>
        <v>0</v>
      </c>
      <c r="S51" s="26"/>
      <c r="T51" s="21">
        <f>M62*100</f>
        <v>100</v>
      </c>
      <c r="U51" s="26"/>
      <c r="V51" s="26"/>
      <c r="W51" s="26"/>
      <c r="X51" s="21"/>
      <c r="Y51" s="21"/>
      <c r="Z51" s="4"/>
      <c r="AA51" s="4"/>
    </row>
    <row r="52" spans="2:27" x14ac:dyDescent="0.2">
      <c r="D52">
        <f t="shared" si="11"/>
        <v>5</v>
      </c>
      <c r="E52">
        <f t="shared" si="12"/>
        <v>0</v>
      </c>
      <c r="F52">
        <f t="shared" si="13"/>
        <v>0</v>
      </c>
      <c r="G52">
        <f t="shared" si="14"/>
        <v>0</v>
      </c>
      <c r="H52">
        <f t="shared" si="15"/>
        <v>-5</v>
      </c>
      <c r="I52">
        <f t="shared" si="16"/>
        <v>0</v>
      </c>
      <c r="S52" s="26"/>
      <c r="T52" s="26"/>
      <c r="U52" s="26"/>
      <c r="V52" s="26"/>
      <c r="W52" s="26"/>
      <c r="X52" s="21"/>
      <c r="Y52" s="21"/>
      <c r="Z52" s="4"/>
      <c r="AA52" s="4"/>
    </row>
    <row r="53" spans="2:27" x14ac:dyDescent="0.2">
      <c r="D53">
        <f t="shared" si="11"/>
        <v>0</v>
      </c>
      <c r="E53">
        <f t="shared" si="12"/>
        <v>5</v>
      </c>
      <c r="F53">
        <f t="shared" si="13"/>
        <v>-5</v>
      </c>
      <c r="G53">
        <f t="shared" si="14"/>
        <v>0</v>
      </c>
      <c r="H53">
        <f t="shared" si="15"/>
        <v>0</v>
      </c>
      <c r="I53">
        <f t="shared" si="16"/>
        <v>0</v>
      </c>
      <c r="S53" s="26"/>
      <c r="T53" s="26"/>
      <c r="U53" s="21">
        <f>100*M61</f>
        <v>196.39999999999978</v>
      </c>
      <c r="V53" s="26"/>
      <c r="W53" s="26"/>
      <c r="X53" s="21"/>
      <c r="Y53" s="21"/>
      <c r="Z53" s="4"/>
      <c r="AA53" s="4"/>
    </row>
    <row r="54" spans="2:27" x14ac:dyDescent="0.2">
      <c r="D54">
        <f t="shared" si="11"/>
        <v>0</v>
      </c>
      <c r="E54">
        <f t="shared" si="12"/>
        <v>2.5</v>
      </c>
      <c r="F54">
        <f t="shared" si="13"/>
        <v>0</v>
      </c>
      <c r="G54">
        <f t="shared" si="14"/>
        <v>-2.5</v>
      </c>
      <c r="H54">
        <f t="shared" si="15"/>
        <v>0</v>
      </c>
      <c r="I54">
        <f t="shared" si="16"/>
        <v>0</v>
      </c>
      <c r="M54" t="s">
        <v>37</v>
      </c>
      <c r="S54" s="26"/>
      <c r="T54" s="26"/>
      <c r="U54" s="26"/>
      <c r="V54" s="26"/>
      <c r="W54" s="26"/>
      <c r="X54" s="21"/>
      <c r="Y54" s="21"/>
      <c r="Z54" s="4"/>
      <c r="AA54" s="4"/>
    </row>
    <row r="55" spans="2:27" x14ac:dyDescent="0.2">
      <c r="D55">
        <f t="shared" si="11"/>
        <v>0</v>
      </c>
      <c r="E55">
        <f t="shared" si="12"/>
        <v>0</v>
      </c>
      <c r="F55">
        <f t="shared" si="13"/>
        <v>5</v>
      </c>
      <c r="G55">
        <f t="shared" si="14"/>
        <v>0</v>
      </c>
      <c r="H55">
        <f t="shared" si="15"/>
        <v>-5</v>
      </c>
      <c r="I55">
        <f t="shared" si="16"/>
        <v>0</v>
      </c>
      <c r="L55">
        <f t="shared" ref="L55:L62" si="17">-G3/100</f>
        <v>-1</v>
      </c>
      <c r="M55" s="25">
        <f>$D50*$H$21+$E50*$H$22+$F50*$H$23+$G50*$H$24+$H50*$H$25+$I50*$H$26</f>
        <v>-0.51224999999999965</v>
      </c>
      <c r="N55">
        <f>-L55</f>
        <v>1</v>
      </c>
      <c r="O55" s="8" t="s">
        <v>1</v>
      </c>
      <c r="P55" s="13"/>
      <c r="Q55" s="13"/>
      <c r="S55" s="26"/>
      <c r="T55" s="26"/>
      <c r="U55" s="26"/>
      <c r="V55" s="26"/>
      <c r="W55" s="26"/>
      <c r="X55" s="21"/>
      <c r="Y55" s="21"/>
      <c r="Z55" s="4"/>
      <c r="AA55" s="4"/>
    </row>
    <row r="56" spans="2:27" x14ac:dyDescent="0.2">
      <c r="D56">
        <f t="shared" si="11"/>
        <v>0</v>
      </c>
      <c r="E56">
        <f t="shared" si="12"/>
        <v>0</v>
      </c>
      <c r="F56">
        <f t="shared" si="13"/>
        <v>0</v>
      </c>
      <c r="G56">
        <f t="shared" si="14"/>
        <v>-6.666666666666667</v>
      </c>
      <c r="H56">
        <f t="shared" si="15"/>
        <v>0</v>
      </c>
      <c r="I56">
        <f t="shared" si="16"/>
        <v>6.666666666666667</v>
      </c>
      <c r="L56">
        <f t="shared" si="17"/>
        <v>-0.8</v>
      </c>
      <c r="M56" s="25">
        <f t="shared" ref="M56:M60" si="18">$D51*$H$21+$E51*$H$22+$F51*$H$23+$G51*$H$24+$H51*$H$25+$I51*$H$26</f>
        <v>-0.35050000000000048</v>
      </c>
      <c r="N56">
        <f t="shared" ref="N56:N62" si="19">-L56</f>
        <v>0.8</v>
      </c>
      <c r="O56" s="9" t="s">
        <v>2</v>
      </c>
      <c r="P56" s="13"/>
      <c r="Q56" s="13"/>
      <c r="S56" s="26"/>
      <c r="T56" s="26"/>
      <c r="U56" s="38">
        <f>M29*100</f>
        <v>0</v>
      </c>
      <c r="V56" s="26"/>
      <c r="W56" s="26"/>
      <c r="X56" s="21"/>
      <c r="Y56" s="21"/>
      <c r="Z56" s="4"/>
      <c r="AA56" s="4"/>
    </row>
    <row r="57" spans="2:27" x14ac:dyDescent="0.2">
      <c r="D57">
        <f t="shared" si="11"/>
        <v>0</v>
      </c>
      <c r="E57">
        <f t="shared" si="12"/>
        <v>-3.3333333333333335</v>
      </c>
      <c r="F57">
        <f t="shared" si="13"/>
        <v>0</v>
      </c>
      <c r="G57">
        <f t="shared" si="14"/>
        <v>0</v>
      </c>
      <c r="H57">
        <f t="shared" si="15"/>
        <v>0</v>
      </c>
      <c r="I57">
        <f>-($D49*R$42+$E49*R$43+$F49*R$44+$G49*R$45+$H49*R$46+$I49*R$47+$J49*R$48+$K49*R$49)</f>
        <v>3.3333333333333335</v>
      </c>
      <c r="L57">
        <f t="shared" si="17"/>
        <v>-1</v>
      </c>
      <c r="M57" s="25">
        <f t="shared" si="18"/>
        <v>0.56274999999999975</v>
      </c>
      <c r="N57">
        <f t="shared" si="19"/>
        <v>1</v>
      </c>
      <c r="O57" s="9" t="s">
        <v>3</v>
      </c>
      <c r="P57" s="13"/>
      <c r="Q57" s="13"/>
      <c r="S57" s="26"/>
      <c r="T57" s="26"/>
      <c r="U57" s="26"/>
      <c r="V57" s="26"/>
      <c r="W57" s="26"/>
      <c r="X57" s="21"/>
      <c r="Y57" s="21"/>
      <c r="Z57" s="4"/>
      <c r="AA57" s="4"/>
    </row>
    <row r="58" spans="2:27" x14ac:dyDescent="0.2">
      <c r="L58">
        <f t="shared" si="17"/>
        <v>-1</v>
      </c>
      <c r="M58" s="25">
        <f t="shared" si="18"/>
        <v>0.58724999999999927</v>
      </c>
      <c r="N58">
        <f t="shared" si="19"/>
        <v>1</v>
      </c>
      <c r="O58" s="9" t="s">
        <v>4</v>
      </c>
      <c r="P58" s="13"/>
      <c r="Q58" s="13"/>
      <c r="S58" s="26"/>
      <c r="T58" s="26"/>
      <c r="U58" s="26"/>
      <c r="V58" s="26"/>
      <c r="W58" s="26"/>
      <c r="X58" s="21"/>
      <c r="Y58" s="21"/>
      <c r="Z58" s="4"/>
      <c r="AA58" s="4"/>
    </row>
    <row r="59" spans="2:27" x14ac:dyDescent="0.2">
      <c r="L59">
        <f t="shared" si="17"/>
        <v>-1</v>
      </c>
      <c r="M59" s="25">
        <f t="shared" si="18"/>
        <v>-1.3500000000000956E-2</v>
      </c>
      <c r="N59">
        <f t="shared" si="19"/>
        <v>1</v>
      </c>
      <c r="O59" s="9" t="s">
        <v>5</v>
      </c>
      <c r="P59" s="13"/>
      <c r="Q59" s="13"/>
      <c r="S59" s="26"/>
      <c r="T59" s="26"/>
      <c r="U59" s="26"/>
      <c r="V59" s="26"/>
      <c r="W59" s="26"/>
      <c r="X59" s="21"/>
      <c r="Y59" s="21"/>
      <c r="Z59" s="4"/>
      <c r="AA59" s="4"/>
    </row>
    <row r="60" spans="2:27" x14ac:dyDescent="0.2">
      <c r="L60">
        <f t="shared" si="17"/>
        <v>-1</v>
      </c>
      <c r="M60" s="25">
        <f t="shared" si="18"/>
        <v>0.99999999999999989</v>
      </c>
      <c r="N60">
        <f t="shared" si="19"/>
        <v>1</v>
      </c>
      <c r="O60" s="9" t="s">
        <v>6</v>
      </c>
      <c r="P60" s="13"/>
      <c r="Q60" s="13"/>
      <c r="S60" s="4"/>
      <c r="T60" s="4"/>
      <c r="U60" s="4"/>
      <c r="V60" s="4"/>
      <c r="W60" s="4"/>
      <c r="X60" s="4"/>
      <c r="Y60" s="4"/>
      <c r="Z60" s="4"/>
      <c r="AA60" s="4"/>
    </row>
    <row r="61" spans="2:27" x14ac:dyDescent="0.2">
      <c r="L61">
        <f t="shared" si="17"/>
        <v>-2</v>
      </c>
      <c r="M61" s="25">
        <f>$D56*$H$21+$E56*$H$22+$F56*$H$23+$G56*$H$24+$H56*$H$25+$I56*$H$26</f>
        <v>1.9639999999999977</v>
      </c>
      <c r="N61">
        <f t="shared" si="19"/>
        <v>2</v>
      </c>
      <c r="O61" s="9" t="s">
        <v>19</v>
      </c>
      <c r="P61" s="13"/>
      <c r="Q61" s="13"/>
      <c r="S61" s="4"/>
      <c r="T61" s="4"/>
      <c r="U61" s="4"/>
      <c r="V61" s="4"/>
      <c r="W61" s="4"/>
      <c r="X61" s="4"/>
      <c r="Y61" s="4"/>
      <c r="Z61" s="4"/>
      <c r="AA61" s="4"/>
    </row>
    <row r="62" spans="2:27" x14ac:dyDescent="0.2">
      <c r="L62">
        <f t="shared" si="17"/>
        <v>-1</v>
      </c>
      <c r="M62" s="25">
        <f>$D57*$H$21+$E57*$H$22+$F57*$H$23+$G57*$H$24+$H57*$H$25+$I57*$H$26</f>
        <v>1</v>
      </c>
      <c r="N62">
        <f t="shared" si="19"/>
        <v>1</v>
      </c>
      <c r="O62" s="9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 spans="2:27" x14ac:dyDescent="0.2">
      <c r="S63" s="4"/>
      <c r="T63" s="4"/>
      <c r="U63" s="4"/>
      <c r="V63" s="4"/>
      <c r="W63" s="4"/>
      <c r="X63" s="4"/>
      <c r="Y63" s="4"/>
      <c r="Z63" s="4"/>
      <c r="AA63" s="4"/>
    </row>
    <row r="64" spans="2:27" x14ac:dyDescent="0.2">
      <c r="S64" s="4"/>
      <c r="T64" s="4"/>
      <c r="U64" s="4"/>
      <c r="V64" s="4"/>
      <c r="W64" s="4"/>
      <c r="X64" s="4"/>
      <c r="Y64" s="4"/>
      <c r="Z64" s="4"/>
      <c r="AA64" s="4"/>
    </row>
    <row r="65" spans="19:27" x14ac:dyDescent="0.2">
      <c r="S65" s="4"/>
      <c r="T65" s="4"/>
      <c r="U65" s="4"/>
      <c r="V65" s="4"/>
      <c r="W65" s="4"/>
      <c r="X65" s="4"/>
      <c r="Y65" s="4"/>
      <c r="Z65" s="4"/>
      <c r="AA65" s="4"/>
    </row>
    <row r="66" spans="19:27" x14ac:dyDescent="0.2">
      <c r="S66" s="4"/>
      <c r="T66" s="4"/>
      <c r="U66" s="4"/>
      <c r="V66" s="4"/>
      <c r="W66" s="4"/>
      <c r="X66" s="4"/>
      <c r="Y66" s="4"/>
      <c r="Z66" s="4"/>
      <c r="AA66" s="4"/>
    </row>
    <row r="67" spans="19:27" x14ac:dyDescent="0.2">
      <c r="S67" s="4"/>
      <c r="T67" s="4"/>
      <c r="U67" s="4"/>
      <c r="V67" s="4"/>
      <c r="W67" s="4"/>
      <c r="X67" s="4"/>
      <c r="Y67" s="4"/>
      <c r="Z67" s="4"/>
      <c r="AA67" s="4"/>
    </row>
    <row r="68" spans="19:27" x14ac:dyDescent="0.2">
      <c r="S68" s="4"/>
      <c r="T68" s="4"/>
      <c r="U68" s="4"/>
      <c r="V68" s="4"/>
      <c r="W68" s="4"/>
      <c r="X68" s="4"/>
      <c r="Y68" s="4"/>
      <c r="Z68" s="4"/>
      <c r="AA68" s="4"/>
    </row>
    <row r="69" spans="19:27" x14ac:dyDescent="0.2">
      <c r="S69" s="4"/>
      <c r="T69" s="4"/>
      <c r="U69" s="4"/>
      <c r="V69" s="4"/>
      <c r="W69" s="4"/>
      <c r="X69" s="4"/>
      <c r="Y69" s="4"/>
      <c r="Z69" s="4"/>
      <c r="AA69" s="4"/>
    </row>
    <row r="70" spans="19:27" x14ac:dyDescent="0.2">
      <c r="S70" s="4"/>
      <c r="T70" s="4"/>
      <c r="U70" s="4"/>
      <c r="V70" s="4"/>
      <c r="W70" s="4"/>
      <c r="X70" s="4"/>
      <c r="Y70" s="4"/>
      <c r="Z70" s="4"/>
      <c r="AA70" s="4"/>
    </row>
    <row r="71" spans="19:27" x14ac:dyDescent="0.2">
      <c r="S71" s="4"/>
      <c r="T71" s="4"/>
      <c r="U71" s="4"/>
      <c r="V71" s="4"/>
      <c r="W71" s="4"/>
      <c r="X71" s="4"/>
      <c r="Y71" s="4"/>
      <c r="Z71" s="4"/>
      <c r="AA71" s="4"/>
    </row>
    <row r="72" spans="19:27" x14ac:dyDescent="0.2">
      <c r="S72" s="4"/>
      <c r="T72" s="4"/>
      <c r="U72" s="4"/>
      <c r="V72" s="4"/>
      <c r="W72" s="4"/>
      <c r="X72" s="4"/>
      <c r="Y72" s="4"/>
      <c r="Z72" s="4"/>
      <c r="AA72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70"/>
  <sheetViews>
    <sheetView topLeftCell="A17" zoomScaleNormal="100" workbookViewId="0">
      <selection activeCell="L27" sqref="L27:L30"/>
    </sheetView>
  </sheetViews>
  <sheetFormatPr baseColWidth="10" defaultRowHeight="16" x14ac:dyDescent="0.2"/>
  <cols>
    <col min="6" max="12" width="11.5" bestFit="1" customWidth="1"/>
  </cols>
  <sheetData>
    <row r="1" spans="1:21" x14ac:dyDescent="0.2">
      <c r="A1" t="s">
        <v>0</v>
      </c>
    </row>
    <row r="2" spans="1:21" x14ac:dyDescent="0.2">
      <c r="D2" t="s">
        <v>7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">
      <c r="C3" s="1" t="s">
        <v>1</v>
      </c>
      <c r="D3">
        <v>40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">
      <c r="C4" s="2" t="s">
        <v>2</v>
      </c>
      <c r="D4">
        <v>60</v>
      </c>
      <c r="F4">
        <v>0.6</v>
      </c>
      <c r="G4">
        <v>80</v>
      </c>
      <c r="H4">
        <f t="shared" ref="H4:H9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">
      <c r="C5" s="2" t="s">
        <v>3</v>
      </c>
      <c r="D5">
        <v>20</v>
      </c>
      <c r="F5">
        <v>0.2</v>
      </c>
      <c r="G5">
        <v>100</v>
      </c>
      <c r="H5">
        <f t="shared" si="0"/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">
      <c r="C6" s="2" t="s">
        <v>4</v>
      </c>
      <c r="D6">
        <v>20</v>
      </c>
      <c r="F6">
        <v>0.2</v>
      </c>
      <c r="G6">
        <v>100</v>
      </c>
      <c r="H6">
        <f t="shared" si="0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">
      <c r="C7" s="2" t="s">
        <v>5</v>
      </c>
      <c r="D7">
        <v>40</v>
      </c>
      <c r="F7">
        <v>0.4</v>
      </c>
      <c r="G7">
        <v>100</v>
      </c>
      <c r="H7">
        <f t="shared" si="0"/>
        <v>2.5</v>
      </c>
    </row>
    <row r="8" spans="1:21" x14ac:dyDescent="0.2">
      <c r="C8" s="2" t="s">
        <v>6</v>
      </c>
      <c r="D8">
        <v>20</v>
      </c>
      <c r="F8">
        <v>0.2</v>
      </c>
      <c r="G8">
        <v>100</v>
      </c>
      <c r="H8">
        <f t="shared" si="0"/>
        <v>5</v>
      </c>
    </row>
    <row r="9" spans="1:21" s="16" customFormat="1" x14ac:dyDescent="0.2">
      <c r="A9" s="15" t="s">
        <v>39</v>
      </c>
      <c r="C9" s="17" t="s">
        <v>19</v>
      </c>
      <c r="D9" s="16">
        <v>30</v>
      </c>
      <c r="F9" s="16">
        <f>0.3/2</f>
        <v>0.15</v>
      </c>
      <c r="G9" s="16">
        <v>200</v>
      </c>
      <c r="H9" s="16">
        <f t="shared" si="0"/>
        <v>6.666666666666667</v>
      </c>
    </row>
    <row r="10" spans="1:21" x14ac:dyDescent="0.2">
      <c r="D10" t="s">
        <v>11</v>
      </c>
      <c r="E10" t="s">
        <v>12</v>
      </c>
      <c r="F10" s="16">
        <v>0.26500000000000001</v>
      </c>
      <c r="P10" t="s">
        <v>16</v>
      </c>
    </row>
    <row r="11" spans="1:21" x14ac:dyDescent="0.2">
      <c r="C11">
        <v>1</v>
      </c>
      <c r="D11">
        <v>50</v>
      </c>
      <c r="E11">
        <v>80</v>
      </c>
      <c r="G11">
        <f>L59</f>
        <v>1.9999999999999982</v>
      </c>
      <c r="J11" s="4">
        <f>_B12+_B14+_B15</f>
        <v>9.1666666666666679</v>
      </c>
      <c r="K11" s="4">
        <f>-_B12</f>
        <v>-2.5</v>
      </c>
      <c r="L11" s="4">
        <v>0</v>
      </c>
      <c r="M11" s="4">
        <f>-_B14</f>
        <v>-1.6666666666666667</v>
      </c>
      <c r="N11" s="4">
        <f>-_B15</f>
        <v>-5</v>
      </c>
      <c r="O11" s="14">
        <v>0</v>
      </c>
      <c r="Q11">
        <f t="array" ref="Q11:U15">MINVERSE(J11:N15)</f>
        <v>0.45967741935483836</v>
      </c>
      <c r="R11">
        <v>0.34354838709677388</v>
      </c>
      <c r="S11">
        <v>0.38225806451612865</v>
      </c>
      <c r="T11">
        <v>0.14999999999999988</v>
      </c>
      <c r="U11">
        <v>0.42096774193548347</v>
      </c>
    </row>
    <row r="12" spans="1:21" x14ac:dyDescent="0.2">
      <c r="C12">
        <v>2</v>
      </c>
      <c r="D12">
        <v>0</v>
      </c>
      <c r="E12">
        <v>240</v>
      </c>
      <c r="J12" s="4">
        <f>K11</f>
        <v>-2.5</v>
      </c>
      <c r="K12" s="4">
        <f>_B12+_B23+_B24</f>
        <v>10</v>
      </c>
      <c r="L12" s="4">
        <f>-_B23</f>
        <v>-5</v>
      </c>
      <c r="M12" s="4">
        <f>-_B24</f>
        <v>-2.5</v>
      </c>
      <c r="N12" s="4">
        <v>0</v>
      </c>
      <c r="O12" s="14">
        <v>0</v>
      </c>
      <c r="Q12">
        <v>0.34354838709677399</v>
      </c>
      <c r="R12">
        <v>0.42096774193548359</v>
      </c>
      <c r="S12">
        <v>0.39516129032258035</v>
      </c>
      <c r="T12">
        <v>0.14999999999999991</v>
      </c>
      <c r="U12">
        <v>0.36935483870967717</v>
      </c>
    </row>
    <row r="13" spans="1:21" x14ac:dyDescent="0.2">
      <c r="C13">
        <v>3</v>
      </c>
      <c r="D13">
        <v>165</v>
      </c>
      <c r="E13">
        <v>40</v>
      </c>
      <c r="I13" s="3" t="s">
        <v>15</v>
      </c>
      <c r="J13" s="4">
        <f>L11</f>
        <v>0</v>
      </c>
      <c r="K13" s="4">
        <f>L12</f>
        <v>-5</v>
      </c>
      <c r="L13" s="4">
        <f>_B23+_B35</f>
        <v>10</v>
      </c>
      <c r="M13" s="4">
        <v>0</v>
      </c>
      <c r="N13" s="4">
        <f>-_B35</f>
        <v>-5</v>
      </c>
      <c r="O13" s="14">
        <v>0</v>
      </c>
      <c r="Q13">
        <v>0.38225806451612876</v>
      </c>
      <c r="R13">
        <v>0.39516129032258035</v>
      </c>
      <c r="S13">
        <v>0.52419354838709642</v>
      </c>
      <c r="T13">
        <v>0.14999999999999988</v>
      </c>
      <c r="U13">
        <v>0.45322580645161259</v>
      </c>
    </row>
    <row r="14" spans="1:21" x14ac:dyDescent="0.2">
      <c r="C14">
        <v>4</v>
      </c>
      <c r="D14">
        <v>0</v>
      </c>
      <c r="E14">
        <v>160</v>
      </c>
      <c r="J14" s="4">
        <f>M11</f>
        <v>-1.6666666666666667</v>
      </c>
      <c r="K14" s="4">
        <f>M12</f>
        <v>-2.5</v>
      </c>
      <c r="L14" s="4">
        <f>M13</f>
        <v>0</v>
      </c>
      <c r="M14" s="19">
        <f>_B14+_B24+_b64</f>
        <v>10.833333333333334</v>
      </c>
      <c r="N14" s="4">
        <v>0</v>
      </c>
      <c r="O14" s="20">
        <f>-_b64</f>
        <v>-6.666666666666667</v>
      </c>
      <c r="Q14">
        <v>0.14999999999999988</v>
      </c>
      <c r="R14">
        <v>0.14999999999999988</v>
      </c>
      <c r="S14">
        <v>0.14999999999999988</v>
      </c>
      <c r="T14">
        <v>0.14999999999999994</v>
      </c>
      <c r="U14">
        <v>0.14999999999999986</v>
      </c>
    </row>
    <row r="15" spans="1:21" x14ac:dyDescent="0.2">
      <c r="C15">
        <v>5</v>
      </c>
      <c r="D15">
        <v>0</v>
      </c>
      <c r="E15">
        <v>240</v>
      </c>
      <c r="J15" s="4">
        <f>N11</f>
        <v>-5</v>
      </c>
      <c r="K15" s="4">
        <v>0</v>
      </c>
      <c r="L15" s="4">
        <f>N13</f>
        <v>-5</v>
      </c>
      <c r="M15" s="4">
        <f>N14</f>
        <v>0</v>
      </c>
      <c r="N15" s="4">
        <f>_B15+_B35</f>
        <v>10</v>
      </c>
      <c r="O15" s="14">
        <v>0</v>
      </c>
      <c r="Q15">
        <v>0.42096774193548353</v>
      </c>
      <c r="R15">
        <v>0.36935483870967706</v>
      </c>
      <c r="S15">
        <v>0.45322580645161248</v>
      </c>
      <c r="T15">
        <v>0.14999999999999986</v>
      </c>
      <c r="U15">
        <v>0.53709677419354795</v>
      </c>
    </row>
    <row r="16" spans="1:21" x14ac:dyDescent="0.2">
      <c r="C16">
        <v>6</v>
      </c>
      <c r="D16">
        <v>545</v>
      </c>
      <c r="E16">
        <v>0</v>
      </c>
      <c r="J16" s="14">
        <v>0</v>
      </c>
      <c r="K16" s="14">
        <v>0</v>
      </c>
      <c r="L16" s="14">
        <v>0</v>
      </c>
      <c r="M16" s="20">
        <f>-_b64</f>
        <v>-6.666666666666667</v>
      </c>
      <c r="N16" s="14">
        <v>0</v>
      </c>
      <c r="O16" s="20">
        <f>_b64</f>
        <v>6.666666666666667</v>
      </c>
    </row>
    <row r="17" spans="2:28" x14ac:dyDescent="0.2">
      <c r="D17">
        <f>SUM(D11:D16)</f>
        <v>760</v>
      </c>
      <c r="E17">
        <f>SUM(E11:E16)</f>
        <v>760</v>
      </c>
    </row>
    <row r="19" spans="2:28" x14ac:dyDescent="0.2">
      <c r="C19" t="s">
        <v>13</v>
      </c>
      <c r="P19" t="s">
        <v>24</v>
      </c>
      <c r="Q19">
        <v>0</v>
      </c>
      <c r="R19">
        <v>0</v>
      </c>
      <c r="S19">
        <v>0</v>
      </c>
      <c r="T19">
        <v>0</v>
      </c>
    </row>
    <row r="20" spans="2:28" x14ac:dyDescent="0.2">
      <c r="E20">
        <f>D11/100</f>
        <v>0.5</v>
      </c>
      <c r="H20" s="11">
        <v>0.1575</v>
      </c>
      <c r="K20" s="7">
        <f>$J11*$H$20+$K11*$H$21+$L11*$H$22+$M11*$H$23+$N11*$H$24+$O11*$H$25</f>
        <v>-0.30000000000000004</v>
      </c>
      <c r="N20">
        <f>$Q19*$L$27+$R19*$L$28+$S19*$L$29+$T19*$L$30</f>
        <v>0</v>
      </c>
      <c r="O20">
        <v>0</v>
      </c>
      <c r="Q20">
        <v>1</v>
      </c>
      <c r="R20">
        <v>0</v>
      </c>
      <c r="S20">
        <v>0</v>
      </c>
      <c r="T20">
        <v>0</v>
      </c>
    </row>
    <row r="21" spans="2:28" x14ac:dyDescent="0.2">
      <c r="E21">
        <f t="shared" ref="E21:E25" si="1">D12/100</f>
        <v>0</v>
      </c>
      <c r="H21" s="11">
        <v>0.27249999999999996</v>
      </c>
      <c r="K21" s="7">
        <f t="shared" ref="K21:K24" si="2">$J12*$H$20+$K12*$H$21+$L12*$H$22+$M12*$H$23+$N12*$H$24+$O12*$H$25</f>
        <v>-0.2625000000000004</v>
      </c>
      <c r="N21">
        <f t="shared" ref="N21:N24" si="3">$Q20*$L$27+$R20*$L$28+$S20*$L$29+$T20*$L$30</f>
        <v>2.1374999999999997</v>
      </c>
      <c r="O21">
        <v>2.14</v>
      </c>
      <c r="Q21">
        <v>0</v>
      </c>
      <c r="R21">
        <v>0</v>
      </c>
      <c r="S21">
        <v>0</v>
      </c>
      <c r="T21">
        <v>-1</v>
      </c>
    </row>
    <row r="22" spans="2:28" x14ac:dyDescent="0.2">
      <c r="D22" t="s">
        <v>11</v>
      </c>
      <c r="E22">
        <f t="shared" si="1"/>
        <v>1.65</v>
      </c>
      <c r="G22" t="s">
        <v>25</v>
      </c>
      <c r="H22" s="11">
        <v>0.2</v>
      </c>
      <c r="J22" t="s">
        <v>17</v>
      </c>
      <c r="K22" s="7">
        <f t="shared" si="2"/>
        <v>0.63750000000000018</v>
      </c>
      <c r="M22" t="s">
        <v>23</v>
      </c>
      <c r="N22">
        <f t="shared" si="3"/>
        <v>-0.61249999999999982</v>
      </c>
      <c r="O22">
        <v>-0.61</v>
      </c>
      <c r="Q22">
        <v>0</v>
      </c>
      <c r="R22">
        <v>1</v>
      </c>
      <c r="S22">
        <v>0</v>
      </c>
      <c r="T22">
        <v>0</v>
      </c>
    </row>
    <row r="23" spans="2:28" x14ac:dyDescent="0.2">
      <c r="E23">
        <f t="shared" si="1"/>
        <v>0</v>
      </c>
      <c r="H23" s="11">
        <v>0.63750000000000007</v>
      </c>
      <c r="K23" s="7">
        <f>$J14*$H$20+$K14*$H$21+$L14*$H$22+$M14*$H$23+$N14*$H$24+$O14*$H$25</f>
        <v>-0.28749999999999787</v>
      </c>
      <c r="N23">
        <f t="shared" si="3"/>
        <v>1.3125</v>
      </c>
      <c r="O23">
        <v>3.31</v>
      </c>
      <c r="Q23">
        <v>0</v>
      </c>
      <c r="R23">
        <v>0</v>
      </c>
      <c r="S23">
        <v>1</v>
      </c>
      <c r="T23">
        <v>1</v>
      </c>
    </row>
    <row r="24" spans="2:28" x14ac:dyDescent="0.2">
      <c r="E24">
        <f t="shared" si="1"/>
        <v>0</v>
      </c>
      <c r="H24" s="11">
        <v>0</v>
      </c>
      <c r="K24" s="7">
        <f t="shared" si="2"/>
        <v>-1.7875000000000001</v>
      </c>
      <c r="N24">
        <f t="shared" si="3"/>
        <v>0.61249999999999982</v>
      </c>
      <c r="O24">
        <v>0.61</v>
      </c>
      <c r="Q24">
        <v>-1</v>
      </c>
      <c r="R24">
        <v>-1</v>
      </c>
      <c r="S24">
        <v>-1</v>
      </c>
      <c r="T24">
        <v>0</v>
      </c>
    </row>
    <row r="25" spans="2:28" x14ac:dyDescent="0.2">
      <c r="E25">
        <f t="shared" si="1"/>
        <v>5.45</v>
      </c>
      <c r="H25" s="11">
        <v>0.93749999999999989</v>
      </c>
      <c r="K25" s="7">
        <f>$J16*$H$20+$K16*$H$21+$L16*$H$22+$M16*$H$23+$N16*$H$24+$O16*$H$25</f>
        <v>1.9999999999999982</v>
      </c>
      <c r="N25">
        <f>$Q24*$L$27+$R24*$L$28+$S24*$L$29+$T24*$L$30</f>
        <v>-3.4499999999999997</v>
      </c>
      <c r="O25">
        <v>-5.45</v>
      </c>
      <c r="Y25" s="4"/>
      <c r="Z25" s="4"/>
      <c r="AA25" s="4"/>
      <c r="AB25" s="4"/>
    </row>
    <row r="26" spans="2:28" x14ac:dyDescent="0.2">
      <c r="L26" t="s">
        <v>22</v>
      </c>
      <c r="M26" t="s">
        <v>26</v>
      </c>
      <c r="Y26" s="4"/>
      <c r="Z26" s="4"/>
      <c r="AA26" s="4"/>
      <c r="AB26" s="4"/>
    </row>
    <row r="27" spans="2:28" x14ac:dyDescent="0.2">
      <c r="K27" s="2" t="s">
        <v>18</v>
      </c>
      <c r="L27" s="12">
        <v>2.1374999999999997</v>
      </c>
      <c r="M27">
        <v>150</v>
      </c>
      <c r="N27" t="s">
        <v>41</v>
      </c>
      <c r="Y27" s="4"/>
      <c r="Z27" s="4"/>
      <c r="AA27" s="4"/>
      <c r="AB27" s="4"/>
    </row>
    <row r="28" spans="2:28" x14ac:dyDescent="0.2">
      <c r="B28" t="s">
        <v>31</v>
      </c>
      <c r="C28">
        <f>ABS(L27*M27)+ABS(L28*M28)+ABS(L29*M29)+ABS(L30*M30)</f>
        <v>578.75</v>
      </c>
      <c r="K28" s="2" t="s">
        <v>19</v>
      </c>
      <c r="L28" s="12">
        <v>1.3125</v>
      </c>
      <c r="M28">
        <v>150</v>
      </c>
      <c r="Y28" s="4"/>
      <c r="Z28" s="4"/>
      <c r="AA28" s="4"/>
      <c r="AB28" s="4"/>
    </row>
    <row r="29" spans="2:28" x14ac:dyDescent="0.2">
      <c r="K29" s="2" t="s">
        <v>20</v>
      </c>
      <c r="L29" s="12">
        <v>0</v>
      </c>
      <c r="M29">
        <v>305</v>
      </c>
      <c r="Y29" s="4"/>
      <c r="Z29" s="4"/>
      <c r="AA29" s="4"/>
      <c r="AB29" s="4"/>
    </row>
    <row r="30" spans="2:28" x14ac:dyDescent="0.2">
      <c r="K30" s="2" t="s">
        <v>6</v>
      </c>
      <c r="L30" s="12">
        <v>0.61249999999999982</v>
      </c>
      <c r="M30">
        <v>100</v>
      </c>
      <c r="R30" s="26"/>
      <c r="S30" s="26"/>
      <c r="T30" s="26"/>
      <c r="U30" s="26"/>
      <c r="V30" s="26"/>
      <c r="W30" s="26"/>
      <c r="X30" s="26"/>
      <c r="Y30" s="4"/>
      <c r="Z30" s="4"/>
      <c r="AA30" s="4"/>
      <c r="AB30" s="4"/>
    </row>
    <row r="31" spans="2:28" x14ac:dyDescent="0.2">
      <c r="B31" t="s">
        <v>30</v>
      </c>
      <c r="C31" t="s">
        <v>32</v>
      </c>
      <c r="E31" t="s">
        <v>11</v>
      </c>
      <c r="F31" s="2" t="s">
        <v>27</v>
      </c>
      <c r="G31" s="2" t="s">
        <v>29</v>
      </c>
      <c r="H31" t="s">
        <v>12</v>
      </c>
      <c r="I31" t="s">
        <v>28</v>
      </c>
      <c r="R31" s="26"/>
      <c r="S31" s="26"/>
      <c r="T31" s="26"/>
      <c r="U31" s="26"/>
      <c r="V31" s="26"/>
      <c r="W31" s="26"/>
      <c r="X31" s="26"/>
      <c r="Y31" s="4"/>
      <c r="Z31" s="4"/>
      <c r="AA31" s="4"/>
      <c r="AB31" s="4"/>
    </row>
    <row r="32" spans="2:28" x14ac:dyDescent="0.2">
      <c r="D32">
        <v>1</v>
      </c>
      <c r="E32">
        <f t="shared" ref="E32:E37" si="4">E20</f>
        <v>0.5</v>
      </c>
      <c r="F32">
        <f t="shared" ref="F32:F37" si="5">-K20</f>
        <v>0.30000000000000004</v>
      </c>
      <c r="G32">
        <f>N20</f>
        <v>0</v>
      </c>
      <c r="H32">
        <f t="shared" ref="H32:H37" si="6">E11/100</f>
        <v>0.8</v>
      </c>
      <c r="I32" s="5">
        <f>E32+F32+G32-H32</f>
        <v>0</v>
      </c>
      <c r="R32" s="26"/>
      <c r="S32" s="26"/>
      <c r="T32" s="26"/>
      <c r="U32" s="26"/>
      <c r="V32" s="26"/>
      <c r="W32" s="26"/>
      <c r="X32" s="26"/>
      <c r="Y32" s="4"/>
      <c r="Z32" s="4"/>
      <c r="AA32" s="4"/>
      <c r="AB32" s="4"/>
    </row>
    <row r="33" spans="2:28" x14ac:dyDescent="0.2">
      <c r="D33">
        <v>2</v>
      </c>
      <c r="E33">
        <f t="shared" si="4"/>
        <v>0</v>
      </c>
      <c r="F33">
        <f t="shared" si="5"/>
        <v>0.2625000000000004</v>
      </c>
      <c r="G33">
        <f t="shared" ref="G33:G37" si="7">N21</f>
        <v>2.1374999999999997</v>
      </c>
      <c r="H33">
        <f t="shared" si="6"/>
        <v>2.4</v>
      </c>
      <c r="I33" s="5">
        <f t="shared" ref="I33:I37" si="8">E33+F33+G33-H33</f>
        <v>0</v>
      </c>
      <c r="R33" s="26"/>
      <c r="S33" s="26"/>
      <c r="T33" s="26"/>
      <c r="U33" s="26"/>
      <c r="V33" s="26"/>
      <c r="W33" s="26"/>
      <c r="X33" s="26"/>
      <c r="Y33" s="4"/>
      <c r="Z33" s="4"/>
      <c r="AA33" s="4"/>
      <c r="AB33" s="4"/>
    </row>
    <row r="34" spans="2:28" x14ac:dyDescent="0.2">
      <c r="D34">
        <v>3</v>
      </c>
      <c r="E34">
        <f t="shared" si="4"/>
        <v>1.65</v>
      </c>
      <c r="F34">
        <f t="shared" si="5"/>
        <v>-0.63750000000000018</v>
      </c>
      <c r="G34">
        <f t="shared" si="7"/>
        <v>-0.61249999999999982</v>
      </c>
      <c r="H34">
        <f t="shared" si="6"/>
        <v>0.4</v>
      </c>
      <c r="I34" s="5">
        <f t="shared" si="8"/>
        <v>0</v>
      </c>
      <c r="R34" s="26"/>
      <c r="S34" s="26"/>
      <c r="T34" s="30">
        <f>L30*100</f>
        <v>61.249999999999986</v>
      </c>
      <c r="U34" s="26"/>
      <c r="V34" s="26"/>
      <c r="W34" s="26"/>
      <c r="X34" s="26"/>
      <c r="Y34" s="4"/>
      <c r="Z34" s="4"/>
      <c r="AA34" s="4"/>
      <c r="AB34" s="4"/>
    </row>
    <row r="35" spans="2:28" x14ac:dyDescent="0.2">
      <c r="D35">
        <v>4</v>
      </c>
      <c r="E35">
        <f t="shared" si="4"/>
        <v>0</v>
      </c>
      <c r="F35">
        <f t="shared" si="5"/>
        <v>0.28749999999999787</v>
      </c>
      <c r="G35">
        <f t="shared" si="7"/>
        <v>1.3125</v>
      </c>
      <c r="H35">
        <f t="shared" si="6"/>
        <v>1.6</v>
      </c>
      <c r="I35" s="5">
        <f>E35+F35+G35-H35</f>
        <v>-2.2204460492503131E-15</v>
      </c>
      <c r="R35" s="26"/>
      <c r="S35" s="26"/>
      <c r="T35" s="26"/>
      <c r="U35" s="21">
        <f>L55*100</f>
        <v>78.75</v>
      </c>
      <c r="V35" s="26"/>
      <c r="W35" s="26"/>
      <c r="X35" s="26"/>
      <c r="Y35" s="4"/>
      <c r="Z35" s="4"/>
      <c r="AA35" s="4"/>
      <c r="AB35" s="4"/>
    </row>
    <row r="36" spans="2:28" x14ac:dyDescent="0.2">
      <c r="D36">
        <v>5</v>
      </c>
      <c r="E36">
        <f t="shared" si="4"/>
        <v>0</v>
      </c>
      <c r="F36">
        <f t="shared" si="5"/>
        <v>1.7875000000000001</v>
      </c>
      <c r="G36">
        <f t="shared" si="7"/>
        <v>0.61249999999999982</v>
      </c>
      <c r="H36">
        <f t="shared" si="6"/>
        <v>2.4</v>
      </c>
      <c r="I36" s="5">
        <f t="shared" si="8"/>
        <v>0</v>
      </c>
      <c r="R36" s="26"/>
      <c r="S36" s="26"/>
      <c r="T36" s="26"/>
      <c r="U36" s="26"/>
      <c r="V36" s="26"/>
      <c r="W36" s="26"/>
      <c r="X36" s="26"/>
      <c r="Y36" s="4"/>
      <c r="Z36" s="4"/>
      <c r="AA36" s="4"/>
      <c r="AB36" s="4"/>
    </row>
    <row r="37" spans="2:28" x14ac:dyDescent="0.2">
      <c r="D37">
        <v>6</v>
      </c>
      <c r="E37">
        <f t="shared" si="4"/>
        <v>5.45</v>
      </c>
      <c r="F37">
        <f t="shared" si="5"/>
        <v>-1.9999999999999982</v>
      </c>
      <c r="G37">
        <f t="shared" si="7"/>
        <v>-3.4499999999999997</v>
      </c>
      <c r="H37">
        <f t="shared" si="6"/>
        <v>0</v>
      </c>
      <c r="I37" s="5">
        <f t="shared" si="8"/>
        <v>2.2204460492503131E-15</v>
      </c>
      <c r="R37" s="26"/>
      <c r="S37" s="26"/>
      <c r="T37" s="28">
        <f>L58*100</f>
        <v>100</v>
      </c>
      <c r="U37" s="26"/>
      <c r="V37" s="26"/>
      <c r="W37" s="26"/>
      <c r="X37" s="26"/>
      <c r="Y37" s="4"/>
      <c r="Z37" s="4"/>
      <c r="AA37" s="4"/>
      <c r="AB37" s="4"/>
    </row>
    <row r="38" spans="2:28" x14ac:dyDescent="0.2">
      <c r="R38" s="26"/>
      <c r="S38" s="26"/>
      <c r="T38" s="26"/>
      <c r="U38" s="31">
        <f>-L53*100</f>
        <v>28.749999999999993</v>
      </c>
      <c r="V38" s="26"/>
      <c r="W38" s="26"/>
      <c r="X38" s="26"/>
      <c r="Y38" s="4"/>
      <c r="Z38" s="4"/>
      <c r="AA38" s="4"/>
      <c r="AB38" s="4"/>
    </row>
    <row r="39" spans="2:28" x14ac:dyDescent="0.2">
      <c r="R39" s="26"/>
      <c r="S39" s="26"/>
      <c r="T39" s="26"/>
      <c r="U39" s="26"/>
      <c r="V39" s="26"/>
      <c r="W39" s="26"/>
      <c r="X39" s="26"/>
      <c r="Y39" s="4"/>
      <c r="Z39" s="4"/>
      <c r="AA39" s="4"/>
      <c r="AB39" s="4"/>
    </row>
    <row r="40" spans="2:28" x14ac:dyDescent="0.2">
      <c r="C40" t="s">
        <v>33</v>
      </c>
      <c r="L40">
        <v>1</v>
      </c>
      <c r="M40">
        <v>2</v>
      </c>
      <c r="N40">
        <v>3</v>
      </c>
      <c r="O40">
        <v>4</v>
      </c>
      <c r="P40">
        <v>5</v>
      </c>
      <c r="Q40">
        <v>6</v>
      </c>
      <c r="R40" s="26"/>
      <c r="S40" s="26"/>
      <c r="T40" s="26"/>
      <c r="U40" s="26"/>
      <c r="V40" s="26"/>
      <c r="W40" s="26"/>
      <c r="X40" s="26"/>
      <c r="Y40" s="4"/>
      <c r="Z40" s="4"/>
      <c r="AA40" s="4"/>
      <c r="AB40" s="4"/>
    </row>
    <row r="41" spans="2:28" x14ac:dyDescent="0.2">
      <c r="B41" s="8" t="s">
        <v>1</v>
      </c>
      <c r="D41" s="6">
        <f>_B12</f>
        <v>2.5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8"/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  <c r="R41" s="26"/>
      <c r="S41" s="26"/>
      <c r="T41" s="26"/>
      <c r="U41" s="26"/>
      <c r="V41" s="26"/>
      <c r="W41" s="26"/>
      <c r="X41" s="26"/>
      <c r="Y41" s="4"/>
      <c r="Z41" s="4"/>
      <c r="AA41" s="4"/>
      <c r="AB41" s="4"/>
    </row>
    <row r="42" spans="2:28" x14ac:dyDescent="0.2">
      <c r="B42" s="9" t="s">
        <v>2</v>
      </c>
      <c r="D42" s="6">
        <v>0</v>
      </c>
      <c r="E42" s="6">
        <f>_B14</f>
        <v>1.6666666666666667</v>
      </c>
      <c r="F42" s="6">
        <v>0</v>
      </c>
      <c r="G42" s="6">
        <v>0</v>
      </c>
      <c r="H42" s="6">
        <v>0</v>
      </c>
      <c r="I42" s="6">
        <v>0</v>
      </c>
      <c r="J42" s="18"/>
      <c r="L42">
        <v>-1</v>
      </c>
      <c r="M42">
        <v>0</v>
      </c>
      <c r="N42">
        <v>0</v>
      </c>
      <c r="O42">
        <v>1</v>
      </c>
      <c r="P42">
        <v>0</v>
      </c>
      <c r="Q42">
        <v>0</v>
      </c>
      <c r="R42" s="26"/>
      <c r="S42" s="21">
        <f>L56*100</f>
        <v>36.249999999999986</v>
      </c>
      <c r="T42" s="26"/>
      <c r="U42" s="26"/>
      <c r="V42" s="26"/>
      <c r="W42" s="26"/>
      <c r="X42" s="26"/>
      <c r="Y42" s="4"/>
      <c r="Z42" s="4"/>
      <c r="AA42" s="4"/>
      <c r="AB42" s="4"/>
    </row>
    <row r="43" spans="2:28" x14ac:dyDescent="0.2">
      <c r="B43" s="9" t="s">
        <v>3</v>
      </c>
      <c r="C43" t="s">
        <v>34</v>
      </c>
      <c r="D43" s="6">
        <v>0</v>
      </c>
      <c r="E43" s="6">
        <v>0</v>
      </c>
      <c r="F43" s="6">
        <f>_B15</f>
        <v>5</v>
      </c>
      <c r="G43" s="6">
        <v>0</v>
      </c>
      <c r="H43" s="6">
        <v>0</v>
      </c>
      <c r="I43" s="6">
        <v>0</v>
      </c>
      <c r="J43" s="18"/>
      <c r="K43" t="s">
        <v>35</v>
      </c>
      <c r="L43">
        <v>-1</v>
      </c>
      <c r="M43">
        <v>0</v>
      </c>
      <c r="N43">
        <v>0</v>
      </c>
      <c r="O43">
        <v>0</v>
      </c>
      <c r="P43">
        <v>1</v>
      </c>
      <c r="Q43">
        <v>0</v>
      </c>
      <c r="R43" s="26"/>
      <c r="S43" s="26"/>
      <c r="T43" s="26"/>
      <c r="U43" s="26"/>
      <c r="V43" s="26"/>
      <c r="W43" s="26"/>
      <c r="X43" s="26"/>
      <c r="Y43" s="4"/>
      <c r="Z43" s="4"/>
      <c r="AA43" s="4"/>
      <c r="AB43" s="4"/>
    </row>
    <row r="44" spans="2:28" x14ac:dyDescent="0.2">
      <c r="B44" s="9" t="s">
        <v>4</v>
      </c>
      <c r="D44" s="6">
        <v>0</v>
      </c>
      <c r="E44" s="6">
        <v>0</v>
      </c>
      <c r="F44" s="6">
        <v>0</v>
      </c>
      <c r="G44" s="6">
        <f>_B23</f>
        <v>5</v>
      </c>
      <c r="H44" s="6">
        <v>0</v>
      </c>
      <c r="I44" s="6">
        <v>0</v>
      </c>
      <c r="J44" s="18"/>
      <c r="L44">
        <v>0</v>
      </c>
      <c r="M44">
        <v>-1</v>
      </c>
      <c r="N44">
        <v>1</v>
      </c>
      <c r="O44">
        <v>0</v>
      </c>
      <c r="P44">
        <v>0</v>
      </c>
      <c r="Q44">
        <v>0</v>
      </c>
      <c r="R44" s="26"/>
      <c r="S44" s="26"/>
      <c r="T44" s="26"/>
      <c r="U44" s="26"/>
      <c r="V44" s="26"/>
      <c r="W44" s="37">
        <f>-L54*100</f>
        <v>80.000000000000028</v>
      </c>
      <c r="X44" s="26"/>
      <c r="Y44" s="4"/>
      <c r="Z44" s="4"/>
      <c r="AA44" s="4"/>
      <c r="AB44" s="4"/>
    </row>
    <row r="45" spans="2:28" x14ac:dyDescent="0.2">
      <c r="B45" s="9" t="s">
        <v>5</v>
      </c>
      <c r="D45" s="6">
        <v>0</v>
      </c>
      <c r="E45" s="6">
        <v>0</v>
      </c>
      <c r="F45" s="6">
        <v>0</v>
      </c>
      <c r="G45" s="6">
        <v>0</v>
      </c>
      <c r="H45" s="6">
        <f>_B24</f>
        <v>2.5</v>
      </c>
      <c r="I45" s="6">
        <v>0</v>
      </c>
      <c r="J45" s="18"/>
      <c r="L45">
        <v>0</v>
      </c>
      <c r="M45">
        <v>-1</v>
      </c>
      <c r="N45">
        <v>0</v>
      </c>
      <c r="O45">
        <v>1</v>
      </c>
      <c r="P45">
        <v>0</v>
      </c>
      <c r="Q45">
        <v>0</v>
      </c>
      <c r="R45" s="26"/>
      <c r="S45" s="26"/>
      <c r="T45" s="26"/>
      <c r="U45" s="26"/>
      <c r="V45" s="26"/>
      <c r="W45" s="26"/>
      <c r="X45" s="26"/>
      <c r="Y45" s="4"/>
      <c r="Z45" s="4"/>
      <c r="AA45" s="4"/>
      <c r="AB45" s="4"/>
    </row>
    <row r="46" spans="2:28" x14ac:dyDescent="0.2">
      <c r="B46" s="9" t="s">
        <v>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f>_B35</f>
        <v>5</v>
      </c>
      <c r="J46" s="18"/>
      <c r="L46">
        <v>0</v>
      </c>
      <c r="M46">
        <v>0</v>
      </c>
      <c r="N46">
        <v>-1</v>
      </c>
      <c r="O46">
        <v>0</v>
      </c>
      <c r="P46">
        <v>1</v>
      </c>
      <c r="Q46">
        <v>0</v>
      </c>
      <c r="R46" s="26"/>
      <c r="S46" s="26"/>
      <c r="T46" s="26"/>
      <c r="U46" s="26"/>
      <c r="V46" s="26"/>
      <c r="W46" s="26"/>
      <c r="X46" s="26"/>
      <c r="Y46" s="4"/>
      <c r="Z46" s="4"/>
      <c r="AA46" s="4"/>
      <c r="AB46" s="4"/>
    </row>
    <row r="47" spans="2:28" x14ac:dyDescent="0.2">
      <c r="B47" s="9" t="s">
        <v>19</v>
      </c>
      <c r="D47" s="18"/>
      <c r="E47" s="18"/>
      <c r="F47" s="18"/>
      <c r="G47" s="18"/>
      <c r="H47" s="18"/>
      <c r="I47" s="18"/>
      <c r="J47" s="18">
        <f>_b64</f>
        <v>6.666666666666667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-1</v>
      </c>
      <c r="R47" s="26"/>
      <c r="S47" s="26"/>
      <c r="T47" s="26"/>
      <c r="U47" s="26"/>
      <c r="V47" s="26"/>
      <c r="W47" s="26"/>
      <c r="X47" s="26"/>
      <c r="Y47" s="4"/>
      <c r="Z47" s="4"/>
      <c r="AA47" s="4"/>
      <c r="AB47" s="4"/>
    </row>
    <row r="48" spans="2:28" x14ac:dyDescent="0.2">
      <c r="C48" t="s">
        <v>36</v>
      </c>
      <c r="D48">
        <f>-($D41*L$41+$E41*L$42+$F41*L$43+$G41*L$44+$H41*L$45+$I41*L$46+$J41*L$47)</f>
        <v>2.5</v>
      </c>
      <c r="E48">
        <f t="shared" ref="E48:I54" si="9">-($D41*M$41+$E41*M$42+$F41*M$43+$G41*M$44+$H41*M$45+$I41*M$46+$J41*M$47)</f>
        <v>-2.5</v>
      </c>
      <c r="F48">
        <f t="shared" si="9"/>
        <v>0</v>
      </c>
      <c r="G48">
        <f t="shared" si="9"/>
        <v>0</v>
      </c>
      <c r="H48">
        <f t="shared" si="9"/>
        <v>0</v>
      </c>
      <c r="I48">
        <f>-($D41*Q$41+$E41*Q$42+$F41*Q$43+$G41*Q$44+$H41*Q$45+$I41*Q$46+$J41*Q$47)</f>
        <v>0</v>
      </c>
      <c r="R48" s="26"/>
      <c r="S48" s="26"/>
      <c r="T48" s="33"/>
      <c r="U48" s="26"/>
      <c r="V48" s="26"/>
      <c r="W48" s="26"/>
      <c r="X48" s="26"/>
      <c r="Y48" s="4"/>
      <c r="Z48" s="4"/>
      <c r="AA48" s="4"/>
      <c r="AB48" s="4"/>
    </row>
    <row r="49" spans="4:28" x14ac:dyDescent="0.2">
      <c r="D49">
        <f t="shared" ref="D49:D54" si="10">-($D42*L$41+$E42*L$42+$F42*L$43+$G42*L$44+$H42*L$45+$I42*L$46+$J42*L$47)</f>
        <v>1.6666666666666667</v>
      </c>
      <c r="E49">
        <f t="shared" si="9"/>
        <v>0</v>
      </c>
      <c r="F49">
        <f t="shared" si="9"/>
        <v>0</v>
      </c>
      <c r="G49">
        <f t="shared" si="9"/>
        <v>-1.6666666666666667</v>
      </c>
      <c r="H49">
        <f t="shared" si="9"/>
        <v>0</v>
      </c>
      <c r="I49">
        <f t="shared" si="9"/>
        <v>0</v>
      </c>
      <c r="R49" s="26"/>
      <c r="S49" s="26"/>
      <c r="T49" s="34">
        <f>L27*100</f>
        <v>213.74999999999997</v>
      </c>
      <c r="U49" s="26"/>
      <c r="V49" s="26"/>
      <c r="W49" s="26"/>
      <c r="X49" s="26"/>
      <c r="Y49" s="4"/>
      <c r="Z49" s="4"/>
      <c r="AA49" s="4"/>
      <c r="AB49" s="4"/>
    </row>
    <row r="50" spans="4:28" x14ac:dyDescent="0.2">
      <c r="D50">
        <f t="shared" si="10"/>
        <v>5</v>
      </c>
      <c r="E50">
        <f t="shared" si="9"/>
        <v>0</v>
      </c>
      <c r="F50">
        <f t="shared" si="9"/>
        <v>0</v>
      </c>
      <c r="G50">
        <f t="shared" si="9"/>
        <v>0</v>
      </c>
      <c r="H50">
        <f t="shared" si="9"/>
        <v>-5</v>
      </c>
      <c r="I50">
        <f t="shared" si="9"/>
        <v>0</v>
      </c>
      <c r="R50" s="26"/>
      <c r="S50" s="22">
        <f>L29*100</f>
        <v>0</v>
      </c>
      <c r="T50" s="26"/>
      <c r="U50" s="32">
        <f>-L57*100</f>
        <v>91.250000000000028</v>
      </c>
      <c r="V50" s="26"/>
      <c r="W50" s="26"/>
      <c r="X50" s="26"/>
      <c r="Y50" s="4"/>
      <c r="Z50" s="4"/>
      <c r="AA50" s="4"/>
      <c r="AB50" s="4"/>
    </row>
    <row r="51" spans="4:28" x14ac:dyDescent="0.2">
      <c r="D51">
        <f t="shared" si="10"/>
        <v>0</v>
      </c>
      <c r="E51">
        <f t="shared" si="9"/>
        <v>5</v>
      </c>
      <c r="F51">
        <f t="shared" si="9"/>
        <v>-5</v>
      </c>
      <c r="G51">
        <f t="shared" si="9"/>
        <v>0</v>
      </c>
      <c r="H51">
        <f t="shared" si="9"/>
        <v>0</v>
      </c>
      <c r="I51">
        <f t="shared" si="9"/>
        <v>0</v>
      </c>
      <c r="R51" s="26"/>
      <c r="S51" s="26"/>
      <c r="T51" s="26"/>
      <c r="U51" s="26"/>
      <c r="V51" s="26"/>
      <c r="W51" s="26"/>
      <c r="X51" s="26"/>
      <c r="Y51" s="4"/>
      <c r="Z51" s="4"/>
      <c r="AA51" s="4"/>
      <c r="AB51" s="4"/>
    </row>
    <row r="52" spans="4:28" x14ac:dyDescent="0.2">
      <c r="D52">
        <f t="shared" si="10"/>
        <v>0</v>
      </c>
      <c r="E52">
        <f t="shared" si="9"/>
        <v>2.5</v>
      </c>
      <c r="F52">
        <f t="shared" si="9"/>
        <v>0</v>
      </c>
      <c r="G52">
        <f t="shared" si="9"/>
        <v>-2.5</v>
      </c>
      <c r="H52">
        <f t="shared" si="9"/>
        <v>0</v>
      </c>
      <c r="I52">
        <f t="shared" si="9"/>
        <v>0</v>
      </c>
      <c r="L52" t="s">
        <v>37</v>
      </c>
      <c r="R52" s="26"/>
      <c r="S52" s="26"/>
      <c r="T52" s="26"/>
      <c r="U52" s="26"/>
      <c r="V52" s="26"/>
      <c r="W52" s="26"/>
      <c r="X52" s="26"/>
      <c r="Y52" s="4"/>
      <c r="Z52" s="4"/>
      <c r="AA52" s="4"/>
      <c r="AB52" s="4"/>
    </row>
    <row r="53" spans="4:28" x14ac:dyDescent="0.2">
      <c r="D53">
        <f t="shared" si="10"/>
        <v>0</v>
      </c>
      <c r="E53">
        <f t="shared" si="9"/>
        <v>0</v>
      </c>
      <c r="F53">
        <f t="shared" si="9"/>
        <v>5</v>
      </c>
      <c r="G53">
        <f t="shared" si="9"/>
        <v>0</v>
      </c>
      <c r="H53">
        <f t="shared" si="9"/>
        <v>-5</v>
      </c>
      <c r="I53">
        <f t="shared" si="9"/>
        <v>0</v>
      </c>
      <c r="K53">
        <f t="shared" ref="K53:K59" si="11">-G3/100</f>
        <v>-1</v>
      </c>
      <c r="L53" s="10">
        <f>$D48*$H$20+$E48*$H$21+$F48*$H$22+$G48*$H$23+$H48*$H$24+$I48*$H$25</f>
        <v>-0.28749999999999992</v>
      </c>
      <c r="M53">
        <f>-K53</f>
        <v>1</v>
      </c>
      <c r="N53" s="8" t="s">
        <v>1</v>
      </c>
      <c r="O53" s="13">
        <f>L53*100</f>
        <v>-28.749999999999993</v>
      </c>
      <c r="P53" s="13">
        <f>iteración1!L47*100</f>
        <v>-28.749999999999986</v>
      </c>
      <c r="R53" s="26"/>
      <c r="S53" s="26"/>
      <c r="T53" s="26"/>
      <c r="U53" s="21">
        <f>100*L59</f>
        <v>199.99999999999983</v>
      </c>
      <c r="V53" s="26"/>
      <c r="W53" s="26"/>
      <c r="X53" s="26"/>
      <c r="Y53" s="4"/>
      <c r="Z53" s="4"/>
      <c r="AA53" s="4"/>
      <c r="AB53" s="4"/>
    </row>
    <row r="54" spans="4:28" x14ac:dyDescent="0.2">
      <c r="D54">
        <f t="shared" si="10"/>
        <v>0</v>
      </c>
      <c r="E54">
        <f t="shared" si="9"/>
        <v>0</v>
      </c>
      <c r="F54">
        <f t="shared" si="9"/>
        <v>0</v>
      </c>
      <c r="G54">
        <f t="shared" si="9"/>
        <v>-6.666666666666667</v>
      </c>
      <c r="H54">
        <f t="shared" si="9"/>
        <v>0</v>
      </c>
      <c r="I54">
        <f>-($D47*Q$41+$E47*Q$42+$F47*Q$43+$G47*Q$44+$H47*Q$45+$I47*Q$46+$J47*Q$47)</f>
        <v>6.666666666666667</v>
      </c>
      <c r="K54">
        <f t="shared" si="11"/>
        <v>-0.8</v>
      </c>
      <c r="L54" s="10">
        <f t="shared" ref="L54:L58" si="12">$D49*$H$20+$E49*$H$21+$F49*$H$22+$G49*$H$23+$H49*$H$24+$I49*$H$25</f>
        <v>-0.80000000000000027</v>
      </c>
      <c r="M54">
        <f t="shared" ref="M54:M59" si="13">-K54</f>
        <v>0.8</v>
      </c>
      <c r="N54" s="9" t="s">
        <v>2</v>
      </c>
      <c r="O54" s="13">
        <f t="shared" ref="O54:O59" si="14">L54*100</f>
        <v>-80.000000000000028</v>
      </c>
      <c r="P54" s="13">
        <f>iteración1!L48*100</f>
        <v>-80.000000000000014</v>
      </c>
      <c r="R54" s="26"/>
      <c r="S54" s="26"/>
      <c r="T54" s="26"/>
      <c r="U54" s="26"/>
      <c r="V54" s="26"/>
      <c r="W54" s="26"/>
      <c r="X54" s="26"/>
      <c r="Y54" s="4"/>
      <c r="Z54" s="4"/>
      <c r="AA54" s="4"/>
      <c r="AB54" s="4"/>
    </row>
    <row r="55" spans="4:28" x14ac:dyDescent="0.2">
      <c r="K55">
        <f t="shared" si="11"/>
        <v>-1</v>
      </c>
      <c r="L55" s="10">
        <f t="shared" si="12"/>
        <v>0.78749999999999998</v>
      </c>
      <c r="M55">
        <f t="shared" si="13"/>
        <v>1</v>
      </c>
      <c r="N55" s="9" t="s">
        <v>3</v>
      </c>
      <c r="O55" s="13">
        <f t="shared" si="14"/>
        <v>78.75</v>
      </c>
      <c r="P55" s="13">
        <f>iteración1!L49*100</f>
        <v>78.750000000000014</v>
      </c>
      <c r="R55" s="26"/>
      <c r="S55" s="26"/>
      <c r="T55" s="26"/>
      <c r="U55" s="26"/>
      <c r="V55" s="26"/>
      <c r="X55" s="26"/>
      <c r="Y55" s="4"/>
      <c r="Z55" s="4"/>
      <c r="AA55" s="4"/>
      <c r="AB55" s="4"/>
    </row>
    <row r="56" spans="4:28" x14ac:dyDescent="0.2">
      <c r="K56">
        <f t="shared" si="11"/>
        <v>-1</v>
      </c>
      <c r="L56" s="10">
        <f t="shared" si="12"/>
        <v>0.36249999999999982</v>
      </c>
      <c r="M56">
        <f t="shared" si="13"/>
        <v>1</v>
      </c>
      <c r="N56" s="9" t="s">
        <v>4</v>
      </c>
      <c r="O56" s="13">
        <f t="shared" si="14"/>
        <v>36.249999999999986</v>
      </c>
      <c r="P56" s="13">
        <f>iteración1!L50*100</f>
        <v>36.249999999999986</v>
      </c>
      <c r="R56" s="26"/>
      <c r="S56" s="26"/>
      <c r="T56" s="26"/>
      <c r="U56" s="34">
        <f>L28*100</f>
        <v>131.25</v>
      </c>
      <c r="V56" s="26"/>
      <c r="W56" s="26"/>
      <c r="X56" s="26"/>
      <c r="Y56" s="4"/>
      <c r="Z56" s="4"/>
      <c r="AA56" s="4"/>
      <c r="AB56" s="4"/>
    </row>
    <row r="57" spans="4:28" x14ac:dyDescent="0.2">
      <c r="K57">
        <f t="shared" si="11"/>
        <v>-1</v>
      </c>
      <c r="L57" s="10">
        <f t="shared" si="12"/>
        <v>-0.91250000000000031</v>
      </c>
      <c r="M57">
        <f t="shared" si="13"/>
        <v>1</v>
      </c>
      <c r="N57" s="9" t="s">
        <v>5</v>
      </c>
      <c r="O57" s="13">
        <f t="shared" si="14"/>
        <v>-91.250000000000028</v>
      </c>
      <c r="P57" s="13">
        <f>iteración1!L51*100</f>
        <v>-91.250000000000028</v>
      </c>
      <c r="R57" s="26"/>
      <c r="S57" s="26"/>
      <c r="T57" s="26"/>
      <c r="U57" s="26"/>
      <c r="V57" s="26"/>
      <c r="W57" s="26"/>
      <c r="X57" s="26"/>
      <c r="Y57" s="4"/>
      <c r="Z57" s="4"/>
      <c r="AA57" s="4"/>
      <c r="AB57" s="4"/>
    </row>
    <row r="58" spans="4:28" x14ac:dyDescent="0.2">
      <c r="K58">
        <f t="shared" si="11"/>
        <v>-1</v>
      </c>
      <c r="L58" s="10">
        <f t="shared" si="12"/>
        <v>1</v>
      </c>
      <c r="M58">
        <f t="shared" si="13"/>
        <v>1</v>
      </c>
      <c r="N58" s="9" t="s">
        <v>6</v>
      </c>
      <c r="O58" s="13">
        <f t="shared" si="14"/>
        <v>100</v>
      </c>
      <c r="P58" s="13">
        <f>iteración1!L52*100</f>
        <v>100</v>
      </c>
      <c r="R58" s="26"/>
      <c r="S58" s="26"/>
      <c r="T58" s="26"/>
      <c r="U58" s="26"/>
      <c r="V58" s="26"/>
      <c r="W58" s="26"/>
      <c r="X58" s="26"/>
      <c r="Y58" s="4"/>
      <c r="Z58" s="4"/>
      <c r="AA58" s="4"/>
      <c r="AB58" s="4"/>
    </row>
    <row r="59" spans="4:28" x14ac:dyDescent="0.2">
      <c r="K59">
        <f t="shared" si="11"/>
        <v>-2</v>
      </c>
      <c r="L59" s="10">
        <f>$D54*$H$20+$E54*$H$21+$F54*$H$22+$G54*$H$23+$H54*$H$24+$I54*$H$25</f>
        <v>1.9999999999999982</v>
      </c>
      <c r="M59">
        <f t="shared" si="13"/>
        <v>2</v>
      </c>
      <c r="N59" s="9" t="s">
        <v>19</v>
      </c>
      <c r="O59" s="13">
        <f t="shared" si="14"/>
        <v>199.99999999999983</v>
      </c>
      <c r="P59" s="13"/>
      <c r="R59" s="26"/>
      <c r="S59" s="26"/>
      <c r="T59" s="26"/>
      <c r="U59" s="26"/>
      <c r="V59" s="26"/>
      <c r="W59" s="26"/>
      <c r="X59" s="26"/>
      <c r="Y59" s="4"/>
      <c r="Z59" s="4"/>
      <c r="AA59" s="4"/>
      <c r="AB59" s="4"/>
    </row>
    <row r="60" spans="4:28" x14ac:dyDescent="0.2">
      <c r="R60" s="26"/>
      <c r="S60" s="26"/>
      <c r="T60" s="26"/>
      <c r="U60" s="26"/>
      <c r="V60" s="26"/>
      <c r="W60" s="26"/>
      <c r="X60" s="26"/>
      <c r="Y60" s="4"/>
      <c r="Z60" s="4"/>
      <c r="AA60" s="4"/>
      <c r="AB60" s="4"/>
    </row>
    <row r="61" spans="4:28" x14ac:dyDescent="0.2">
      <c r="R61" s="26"/>
      <c r="S61" s="26"/>
      <c r="T61" s="26"/>
      <c r="U61" s="26"/>
      <c r="V61" s="26"/>
      <c r="W61" s="26"/>
      <c r="X61" s="26"/>
      <c r="Y61" s="4"/>
      <c r="Z61" s="4"/>
      <c r="AA61" s="4"/>
      <c r="AB61" s="4"/>
    </row>
    <row r="62" spans="4:28" x14ac:dyDescent="0.2">
      <c r="R62" s="26"/>
      <c r="S62" s="26"/>
      <c r="T62" s="26"/>
      <c r="U62" s="26"/>
      <c r="V62" s="26"/>
      <c r="W62" s="26"/>
      <c r="X62" s="26"/>
      <c r="Y62" s="4"/>
      <c r="Z62" s="4"/>
      <c r="AA62" s="4"/>
      <c r="AB62" s="4"/>
    </row>
    <row r="63" spans="4:28" x14ac:dyDescent="0.2">
      <c r="Y63" s="4"/>
      <c r="Z63" s="4"/>
      <c r="AA63" s="4"/>
      <c r="AB63" s="4"/>
    </row>
    <row r="64" spans="4:28" x14ac:dyDescent="0.2"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8:28" x14ac:dyDescent="0.2"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8:28" x14ac:dyDescent="0.2"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8:28" x14ac:dyDescent="0.2"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8:28" x14ac:dyDescent="0.2"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8:28" x14ac:dyDescent="0.2"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8:28" x14ac:dyDescent="0.2"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9"/>
  <sheetViews>
    <sheetView topLeftCell="A19" zoomScaleNormal="100" workbookViewId="0">
      <selection activeCell="O29" sqref="A29:O29"/>
    </sheetView>
  </sheetViews>
  <sheetFormatPr baseColWidth="10" defaultRowHeight="16" x14ac:dyDescent="0.2"/>
  <cols>
    <col min="6" max="12" width="11.5" bestFit="1" customWidth="1"/>
  </cols>
  <sheetData>
    <row r="1" spans="1:21" x14ac:dyDescent="0.2">
      <c r="A1" t="s">
        <v>0</v>
      </c>
    </row>
    <row r="2" spans="1:21" x14ac:dyDescent="0.2">
      <c r="D2" t="s">
        <v>7</v>
      </c>
      <c r="E2" t="s">
        <v>8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">
      <c r="C3" s="1" t="s">
        <v>1</v>
      </c>
      <c r="D3">
        <v>40</v>
      </c>
      <c r="E3">
        <v>0.1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">
      <c r="C4" s="2" t="s">
        <v>2</v>
      </c>
      <c r="D4">
        <v>60</v>
      </c>
      <c r="E4">
        <v>0.15</v>
      </c>
      <c r="F4">
        <v>0.6</v>
      </c>
      <c r="G4">
        <v>80</v>
      </c>
      <c r="H4">
        <f t="shared" ref="H4:H8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">
      <c r="C5" s="2" t="s">
        <v>3</v>
      </c>
      <c r="D5">
        <v>20</v>
      </c>
      <c r="E5">
        <v>0.05</v>
      </c>
      <c r="F5">
        <v>0.2</v>
      </c>
      <c r="G5">
        <v>100</v>
      </c>
      <c r="H5">
        <f t="shared" si="0"/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">
      <c r="C6" s="2" t="s">
        <v>4</v>
      </c>
      <c r="D6">
        <v>20</v>
      </c>
      <c r="E6">
        <v>0.05</v>
      </c>
      <c r="F6">
        <v>0.2</v>
      </c>
      <c r="G6">
        <v>100</v>
      </c>
      <c r="H6">
        <f t="shared" si="0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">
      <c r="C7" s="2" t="s">
        <v>5</v>
      </c>
      <c r="D7">
        <v>40</v>
      </c>
      <c r="E7">
        <v>0.1</v>
      </c>
      <c r="F7">
        <v>0.4</v>
      </c>
      <c r="G7">
        <v>100</v>
      </c>
      <c r="H7">
        <f t="shared" si="0"/>
        <v>2.5</v>
      </c>
    </row>
    <row r="8" spans="1:21" x14ac:dyDescent="0.2">
      <c r="C8" s="2" t="s">
        <v>6</v>
      </c>
      <c r="D8">
        <v>20</v>
      </c>
      <c r="E8">
        <v>0.05</v>
      </c>
      <c r="F8">
        <v>0.2</v>
      </c>
      <c r="G8">
        <v>100</v>
      </c>
      <c r="H8">
        <f t="shared" si="0"/>
        <v>5</v>
      </c>
    </row>
    <row r="9" spans="1:21" s="16" customFormat="1" x14ac:dyDescent="0.2">
      <c r="A9" s="15" t="s">
        <v>38</v>
      </c>
      <c r="C9" s="17" t="s">
        <v>19</v>
      </c>
      <c r="D9" s="16">
        <v>30</v>
      </c>
      <c r="E9" s="16">
        <v>0.05</v>
      </c>
      <c r="F9" s="16">
        <v>0.3</v>
      </c>
      <c r="G9" s="16">
        <v>100</v>
      </c>
      <c r="H9" s="16">
        <f t="shared" ref="H9" si="1">1/F9</f>
        <v>3.3333333333333335</v>
      </c>
    </row>
    <row r="10" spans="1:21" x14ac:dyDescent="0.2">
      <c r="D10" t="s">
        <v>11</v>
      </c>
      <c r="E10" t="s">
        <v>12</v>
      </c>
      <c r="F10" s="16">
        <v>0.26500000000000001</v>
      </c>
      <c r="P10" t="s">
        <v>16</v>
      </c>
    </row>
    <row r="11" spans="1:21" x14ac:dyDescent="0.2">
      <c r="C11">
        <v>1</v>
      </c>
      <c r="D11">
        <v>50</v>
      </c>
      <c r="E11">
        <v>80</v>
      </c>
      <c r="G11">
        <f>L59</f>
        <v>1</v>
      </c>
      <c r="J11" s="4">
        <f>_B12+_B14+_B15</f>
        <v>9.1666666666666679</v>
      </c>
      <c r="K11" s="4">
        <f>-_B12</f>
        <v>-2.5</v>
      </c>
      <c r="L11" s="4">
        <v>0</v>
      </c>
      <c r="M11" s="4">
        <f>-_B14</f>
        <v>-1.6666666666666667</v>
      </c>
      <c r="N11" s="4">
        <f>-_B15</f>
        <v>-5</v>
      </c>
      <c r="O11" s="14">
        <v>0</v>
      </c>
      <c r="Q11">
        <f t="array" ref="Q11:U15">MINVERSE(J11:N15)</f>
        <v>0.60967741935483799</v>
      </c>
      <c r="R11">
        <v>0.49354838709677346</v>
      </c>
      <c r="S11">
        <v>0.53225806451612834</v>
      </c>
      <c r="T11">
        <v>0.2999999999999996</v>
      </c>
      <c r="U11">
        <v>0.57096774193548305</v>
      </c>
    </row>
    <row r="12" spans="1:21" x14ac:dyDescent="0.2">
      <c r="C12">
        <v>2</v>
      </c>
      <c r="D12">
        <v>0</v>
      </c>
      <c r="E12">
        <v>240</v>
      </c>
      <c r="J12" s="4">
        <f>K11</f>
        <v>-2.5</v>
      </c>
      <c r="K12" s="4">
        <f>_B12+_B23+_B24</f>
        <v>10</v>
      </c>
      <c r="L12" s="4">
        <f>-_B23</f>
        <v>-5</v>
      </c>
      <c r="M12" s="4">
        <f>-_B24</f>
        <v>-2.5</v>
      </c>
      <c r="N12" s="4">
        <v>0</v>
      </c>
      <c r="O12" s="14">
        <v>0</v>
      </c>
      <c r="Q12">
        <v>0.49354838709677351</v>
      </c>
      <c r="R12">
        <v>0.57096774193548328</v>
      </c>
      <c r="S12">
        <v>0.54516129032257998</v>
      </c>
      <c r="T12">
        <v>0.2999999999999996</v>
      </c>
      <c r="U12">
        <v>0.5193548387096768</v>
      </c>
    </row>
    <row r="13" spans="1:21" x14ac:dyDescent="0.2">
      <c r="C13">
        <v>3</v>
      </c>
      <c r="D13">
        <v>165</v>
      </c>
      <c r="E13">
        <v>40</v>
      </c>
      <c r="I13" s="3" t="s">
        <v>15</v>
      </c>
      <c r="J13" s="4">
        <f>L11</f>
        <v>0</v>
      </c>
      <c r="K13" s="4">
        <f>L12</f>
        <v>-5</v>
      </c>
      <c r="L13" s="4">
        <f>_B23+_B35</f>
        <v>10</v>
      </c>
      <c r="M13" s="4">
        <v>0</v>
      </c>
      <c r="N13" s="4">
        <f>-_B35</f>
        <v>-5</v>
      </c>
      <c r="O13" s="14">
        <v>0</v>
      </c>
      <c r="Q13">
        <v>0.53225806451612834</v>
      </c>
      <c r="R13">
        <v>0.54516129032258009</v>
      </c>
      <c r="S13">
        <v>0.67419354838709611</v>
      </c>
      <c r="T13">
        <v>0.2999999999999996</v>
      </c>
      <c r="U13">
        <v>0.60322580645161217</v>
      </c>
    </row>
    <row r="14" spans="1:21" x14ac:dyDescent="0.2">
      <c r="C14">
        <v>4</v>
      </c>
      <c r="D14">
        <v>0</v>
      </c>
      <c r="E14">
        <v>160</v>
      </c>
      <c r="J14" s="4">
        <f>M11</f>
        <v>-1.6666666666666667</v>
      </c>
      <c r="K14" s="4">
        <f>M12</f>
        <v>-2.5</v>
      </c>
      <c r="L14" s="4">
        <f>M13</f>
        <v>0</v>
      </c>
      <c r="M14" s="19">
        <f>_B14+_B24+_b64</f>
        <v>7.5</v>
      </c>
      <c r="N14" s="4">
        <v>0</v>
      </c>
      <c r="O14" s="20">
        <f>-_b64</f>
        <v>-3.3333333333333335</v>
      </c>
      <c r="Q14">
        <v>0.2999999999999996</v>
      </c>
      <c r="R14">
        <v>0.29999999999999966</v>
      </c>
      <c r="S14">
        <v>0.29999999999999966</v>
      </c>
      <c r="T14">
        <v>0.29999999999999977</v>
      </c>
      <c r="U14">
        <v>0.2999999999999996</v>
      </c>
    </row>
    <row r="15" spans="1:21" x14ac:dyDescent="0.2">
      <c r="C15">
        <v>5</v>
      </c>
      <c r="D15">
        <v>0</v>
      </c>
      <c r="E15">
        <v>240</v>
      </c>
      <c r="J15" s="4">
        <f>N11</f>
        <v>-5</v>
      </c>
      <c r="K15" s="4">
        <v>0</v>
      </c>
      <c r="L15" s="4">
        <f>N13</f>
        <v>-5</v>
      </c>
      <c r="M15" s="4">
        <f>N14</f>
        <v>0</v>
      </c>
      <c r="N15" s="4">
        <f>_B15+_B35</f>
        <v>10</v>
      </c>
      <c r="O15" s="14">
        <v>0</v>
      </c>
      <c r="Q15">
        <v>0.57096774193548305</v>
      </c>
      <c r="R15">
        <v>0.51935483870967669</v>
      </c>
      <c r="S15">
        <v>0.60322580645161217</v>
      </c>
      <c r="T15">
        <v>0.29999999999999954</v>
      </c>
      <c r="U15">
        <v>0.68709677419354753</v>
      </c>
    </row>
    <row r="16" spans="1:21" x14ac:dyDescent="0.2">
      <c r="C16">
        <v>6</v>
      </c>
      <c r="D16">
        <v>545</v>
      </c>
      <c r="E16">
        <v>0</v>
      </c>
      <c r="J16" s="14">
        <v>0</v>
      </c>
      <c r="K16" s="14">
        <v>0</v>
      </c>
      <c r="L16" s="14">
        <v>0</v>
      </c>
      <c r="M16" s="20">
        <f>-_b64</f>
        <v>-3.3333333333333335</v>
      </c>
      <c r="N16" s="14">
        <v>0</v>
      </c>
      <c r="O16" s="20">
        <f>_b64</f>
        <v>3.3333333333333335</v>
      </c>
    </row>
    <row r="17" spans="2:24" x14ac:dyDescent="0.2">
      <c r="D17">
        <f>SUM(D11:D16)</f>
        <v>760</v>
      </c>
      <c r="E17">
        <f>SUM(E11:E16)</f>
        <v>760</v>
      </c>
    </row>
    <row r="19" spans="2:24" x14ac:dyDescent="0.2">
      <c r="C19" t="s">
        <v>13</v>
      </c>
      <c r="P19" t="s">
        <v>24</v>
      </c>
      <c r="Q19">
        <v>0</v>
      </c>
      <c r="R19">
        <v>0</v>
      </c>
      <c r="S19">
        <v>0</v>
      </c>
      <c r="T19">
        <v>0</v>
      </c>
    </row>
    <row r="20" spans="2:24" x14ac:dyDescent="0.2">
      <c r="E20">
        <f>D11/100</f>
        <v>0.5</v>
      </c>
      <c r="H20" s="11">
        <v>0.1575</v>
      </c>
      <c r="K20" s="7">
        <f>$J11*$H$20+$K11*$H$21+$L11*$H$22+$M11*$H$23+$N11*$H$24+$O11*$H$25</f>
        <v>-0.29999999999999971</v>
      </c>
      <c r="N20">
        <f>$Q19*$L$27+$R19*$L$28+$S19*$L$29+$T19*$L$30</f>
        <v>0</v>
      </c>
      <c r="O20">
        <v>0</v>
      </c>
      <c r="Q20">
        <v>1</v>
      </c>
      <c r="R20">
        <v>0</v>
      </c>
      <c r="S20">
        <v>0</v>
      </c>
      <c r="T20">
        <v>0</v>
      </c>
    </row>
    <row r="21" spans="2:24" x14ac:dyDescent="0.2">
      <c r="E21">
        <f t="shared" ref="E21:E25" si="2">D12/100</f>
        <v>0</v>
      </c>
      <c r="H21" s="11">
        <v>0.27249999999999991</v>
      </c>
      <c r="K21" s="7">
        <f t="shared" ref="K21:K24" si="3">$J12*$H$20+$K12*$H$21+$L12*$H$22+$M12*$H$23+$N12*$H$24+$O12*$H$25</f>
        <v>-0.26250000000000062</v>
      </c>
      <c r="N21">
        <f t="shared" ref="N21:N24" si="4">$Q20*$L$27+$R20*$L$28+$S20*$L$29+$T20*$L$30</f>
        <v>2.1374999999999984</v>
      </c>
      <c r="O21">
        <v>2.14</v>
      </c>
      <c r="Q21">
        <v>0</v>
      </c>
      <c r="R21">
        <v>0</v>
      </c>
      <c r="S21">
        <v>0</v>
      </c>
      <c r="T21">
        <v>-1</v>
      </c>
    </row>
    <row r="22" spans="2:24" x14ac:dyDescent="0.2">
      <c r="D22" t="s">
        <v>11</v>
      </c>
      <c r="E22">
        <f t="shared" si="2"/>
        <v>1.65</v>
      </c>
      <c r="G22" t="s">
        <v>25</v>
      </c>
      <c r="H22" s="11">
        <v>0.2</v>
      </c>
      <c r="J22" t="s">
        <v>17</v>
      </c>
      <c r="K22" s="7">
        <f t="shared" si="3"/>
        <v>0.6375000000000004</v>
      </c>
      <c r="M22" t="s">
        <v>23</v>
      </c>
      <c r="N22">
        <f t="shared" si="4"/>
        <v>-0.61249999999999949</v>
      </c>
      <c r="O22">
        <v>-0.61</v>
      </c>
      <c r="Q22">
        <v>0</v>
      </c>
      <c r="R22">
        <v>1</v>
      </c>
      <c r="S22">
        <v>0</v>
      </c>
      <c r="T22">
        <v>0</v>
      </c>
    </row>
    <row r="23" spans="2:24" x14ac:dyDescent="0.2">
      <c r="E23">
        <f t="shared" si="2"/>
        <v>0</v>
      </c>
      <c r="H23" s="11">
        <v>0.63749999999999996</v>
      </c>
      <c r="K23" s="7">
        <f>$J14*$H$20+$K14*$H$21+$L14*$H$22+$M14*$H$23+$N14*$H$24+$O14*$H$25</f>
        <v>0.71250000000000036</v>
      </c>
      <c r="N23">
        <f t="shared" si="4"/>
        <v>2.3125</v>
      </c>
      <c r="O23">
        <v>3.31</v>
      </c>
      <c r="Q23">
        <v>0</v>
      </c>
      <c r="R23">
        <v>0</v>
      </c>
      <c r="S23">
        <v>1</v>
      </c>
      <c r="T23">
        <v>1</v>
      </c>
    </row>
    <row r="24" spans="2:24" x14ac:dyDescent="0.2">
      <c r="E24">
        <f t="shared" si="2"/>
        <v>0</v>
      </c>
      <c r="H24" s="11">
        <v>0</v>
      </c>
      <c r="K24" s="7">
        <f t="shared" si="3"/>
        <v>-1.7875000000000001</v>
      </c>
      <c r="N24">
        <f t="shared" si="4"/>
        <v>0.61249999999999949</v>
      </c>
      <c r="O24">
        <v>0.61</v>
      </c>
      <c r="Q24">
        <v>-1</v>
      </c>
      <c r="R24">
        <v>-1</v>
      </c>
      <c r="S24">
        <v>-1</v>
      </c>
      <c r="T24">
        <v>0</v>
      </c>
    </row>
    <row r="25" spans="2:24" x14ac:dyDescent="0.2">
      <c r="E25">
        <f t="shared" si="2"/>
        <v>5.45</v>
      </c>
      <c r="H25" s="11">
        <v>0.9375</v>
      </c>
      <c r="K25" s="7">
        <f>$J16*$H$20+$K16*$H$21+$L16*$H$22+$M16*$H$23+$N16*$H$24+$O16*$H$25</f>
        <v>1</v>
      </c>
      <c r="N25">
        <f>$Q24*$L$27+$R24*$L$28+$S24*$L$29+$T24*$L$30</f>
        <v>-4.4499999999999984</v>
      </c>
      <c r="O25">
        <v>-5.45</v>
      </c>
    </row>
    <row r="26" spans="2:24" x14ac:dyDescent="0.2">
      <c r="L26" t="s">
        <v>22</v>
      </c>
      <c r="M26" t="s">
        <v>26</v>
      </c>
    </row>
    <row r="27" spans="2:24" x14ac:dyDescent="0.2">
      <c r="K27" s="2" t="s">
        <v>18</v>
      </c>
      <c r="L27" s="12">
        <v>2.1374999999999984</v>
      </c>
      <c r="M27">
        <v>150</v>
      </c>
    </row>
    <row r="28" spans="2:24" x14ac:dyDescent="0.2">
      <c r="B28" t="s">
        <v>31</v>
      </c>
      <c r="C28">
        <f>L27*M27+L28*M28+L29*M29+L30*M30</f>
        <v>728.74999999999977</v>
      </c>
      <c r="K28" s="2" t="s">
        <v>19</v>
      </c>
      <c r="L28" s="12">
        <v>2.3125</v>
      </c>
      <c r="M28">
        <v>150</v>
      </c>
      <c r="N28" t="s">
        <v>41</v>
      </c>
    </row>
    <row r="29" spans="2:24" x14ac:dyDescent="0.2">
      <c r="K29" s="2" t="s">
        <v>20</v>
      </c>
      <c r="L29" s="12">
        <v>0</v>
      </c>
      <c r="M29">
        <v>305</v>
      </c>
    </row>
    <row r="30" spans="2:24" x14ac:dyDescent="0.2">
      <c r="K30" s="2" t="s">
        <v>6</v>
      </c>
      <c r="L30" s="12">
        <v>0.61249999999999949</v>
      </c>
      <c r="M30">
        <v>100</v>
      </c>
      <c r="R30" s="26"/>
      <c r="S30" s="26"/>
      <c r="T30" s="26"/>
      <c r="U30" s="26"/>
      <c r="V30" s="26"/>
      <c r="W30" s="26"/>
      <c r="X30" s="26"/>
    </row>
    <row r="31" spans="2:24" x14ac:dyDescent="0.2">
      <c r="B31" t="s">
        <v>30</v>
      </c>
      <c r="C31" t="s">
        <v>32</v>
      </c>
      <c r="E31" t="s">
        <v>11</v>
      </c>
      <c r="F31" s="2" t="s">
        <v>27</v>
      </c>
      <c r="G31" s="2" t="s">
        <v>29</v>
      </c>
      <c r="H31" t="s">
        <v>12</v>
      </c>
      <c r="I31" t="s">
        <v>28</v>
      </c>
      <c r="R31" s="26"/>
      <c r="S31" s="26"/>
      <c r="T31" s="26"/>
      <c r="U31" s="26"/>
      <c r="V31" s="26"/>
      <c r="W31" s="26"/>
      <c r="X31" s="26"/>
    </row>
    <row r="32" spans="2:24" x14ac:dyDescent="0.2">
      <c r="D32">
        <v>1</v>
      </c>
      <c r="E32">
        <f t="shared" ref="E32:E37" si="5">E20</f>
        <v>0.5</v>
      </c>
      <c r="F32">
        <f t="shared" ref="F32:F37" si="6">-K20</f>
        <v>0.29999999999999971</v>
      </c>
      <c r="G32">
        <f>N20</f>
        <v>0</v>
      </c>
      <c r="H32">
        <f t="shared" ref="H32:H37" si="7">E11/100</f>
        <v>0.8</v>
      </c>
      <c r="I32" s="5">
        <f>E32+F32+G32-H32</f>
        <v>0</v>
      </c>
      <c r="R32" s="26"/>
      <c r="S32" s="26"/>
      <c r="T32" s="26"/>
      <c r="U32" s="26"/>
      <c r="V32" s="26"/>
      <c r="W32" s="26"/>
      <c r="X32" s="26"/>
    </row>
    <row r="33" spans="2:24" x14ac:dyDescent="0.2">
      <c r="D33">
        <v>2</v>
      </c>
      <c r="E33">
        <f t="shared" si="5"/>
        <v>0</v>
      </c>
      <c r="F33">
        <f t="shared" si="6"/>
        <v>0.26250000000000062</v>
      </c>
      <c r="G33">
        <f t="shared" ref="G33:G37" si="8">N21</f>
        <v>2.1374999999999984</v>
      </c>
      <c r="H33">
        <f t="shared" si="7"/>
        <v>2.4</v>
      </c>
      <c r="I33" s="5">
        <f t="shared" ref="I33:I37" si="9">E33+F33+G33-H33</f>
        <v>0</v>
      </c>
      <c r="R33" s="26"/>
      <c r="S33" s="26"/>
      <c r="T33" s="26"/>
      <c r="U33" s="26"/>
      <c r="V33" s="26"/>
      <c r="W33" s="26"/>
      <c r="X33" s="26"/>
    </row>
    <row r="34" spans="2:24" x14ac:dyDescent="0.2">
      <c r="D34">
        <v>3</v>
      </c>
      <c r="E34">
        <f t="shared" si="5"/>
        <v>1.65</v>
      </c>
      <c r="F34">
        <f t="shared" si="6"/>
        <v>-0.6375000000000004</v>
      </c>
      <c r="G34">
        <f t="shared" si="8"/>
        <v>-0.61249999999999949</v>
      </c>
      <c r="H34">
        <f t="shared" si="7"/>
        <v>0.4</v>
      </c>
      <c r="I34" s="5">
        <f t="shared" si="9"/>
        <v>0</v>
      </c>
      <c r="R34" s="26"/>
      <c r="S34" s="26"/>
      <c r="T34" s="30">
        <f>L30*100</f>
        <v>61.24999999999995</v>
      </c>
      <c r="U34" s="26"/>
      <c r="V34" s="26"/>
      <c r="W34" s="26"/>
      <c r="X34" s="26"/>
    </row>
    <row r="35" spans="2:24" x14ac:dyDescent="0.2">
      <c r="D35">
        <v>4</v>
      </c>
      <c r="E35">
        <f t="shared" si="5"/>
        <v>0</v>
      </c>
      <c r="F35">
        <f t="shared" si="6"/>
        <v>-0.71250000000000036</v>
      </c>
      <c r="G35">
        <f t="shared" si="8"/>
        <v>2.3125</v>
      </c>
      <c r="H35">
        <f t="shared" si="7"/>
        <v>1.6</v>
      </c>
      <c r="I35" s="5">
        <f>E35+F35+G35-H35</f>
        <v>0</v>
      </c>
      <c r="R35" s="26"/>
      <c r="S35" s="26"/>
      <c r="T35" s="26"/>
      <c r="U35" s="21">
        <f>L55*100</f>
        <v>78.75</v>
      </c>
      <c r="V35" s="26"/>
      <c r="W35" s="26"/>
      <c r="X35" s="26"/>
    </row>
    <row r="36" spans="2:24" x14ac:dyDescent="0.2">
      <c r="D36">
        <v>5</v>
      </c>
      <c r="E36">
        <f t="shared" si="5"/>
        <v>0</v>
      </c>
      <c r="F36">
        <f t="shared" si="6"/>
        <v>1.7875000000000001</v>
      </c>
      <c r="G36">
        <f t="shared" si="8"/>
        <v>0.61249999999999949</v>
      </c>
      <c r="H36">
        <f t="shared" si="7"/>
        <v>2.4</v>
      </c>
      <c r="I36" s="5">
        <f t="shared" si="9"/>
        <v>0</v>
      </c>
      <c r="R36" s="26"/>
      <c r="S36" s="26"/>
      <c r="T36" s="26"/>
      <c r="U36" s="26"/>
      <c r="V36" s="26"/>
      <c r="W36" s="26"/>
      <c r="X36" s="26"/>
    </row>
    <row r="37" spans="2:24" x14ac:dyDescent="0.2">
      <c r="D37">
        <v>6</v>
      </c>
      <c r="E37">
        <f t="shared" si="5"/>
        <v>5.45</v>
      </c>
      <c r="F37">
        <f t="shared" si="6"/>
        <v>-1</v>
      </c>
      <c r="G37">
        <f t="shared" si="8"/>
        <v>-4.4499999999999984</v>
      </c>
      <c r="H37">
        <f t="shared" si="7"/>
        <v>0</v>
      </c>
      <c r="I37" s="5">
        <f t="shared" si="9"/>
        <v>1.7763568394002505E-15</v>
      </c>
      <c r="R37" s="26"/>
      <c r="S37" s="26"/>
      <c r="T37" s="28">
        <f>L58*100</f>
        <v>100</v>
      </c>
      <c r="U37" s="26"/>
      <c r="V37" s="26"/>
      <c r="W37" s="26"/>
      <c r="X37" s="26"/>
    </row>
    <row r="38" spans="2:24" x14ac:dyDescent="0.2">
      <c r="R38" s="26"/>
      <c r="S38" s="26"/>
      <c r="T38" s="26"/>
      <c r="U38" s="31">
        <f>-L53*100</f>
        <v>28.749999999999982</v>
      </c>
      <c r="V38" s="26"/>
      <c r="W38" s="26"/>
      <c r="X38" s="26"/>
    </row>
    <row r="39" spans="2:24" x14ac:dyDescent="0.2">
      <c r="R39" s="26"/>
      <c r="S39" s="26"/>
      <c r="T39" s="26"/>
      <c r="U39" s="26"/>
      <c r="V39" s="26"/>
      <c r="W39" s="26"/>
      <c r="X39" s="26"/>
    </row>
    <row r="40" spans="2:24" x14ac:dyDescent="0.2">
      <c r="C40" t="s">
        <v>33</v>
      </c>
      <c r="L40">
        <v>1</v>
      </c>
      <c r="M40">
        <v>2</v>
      </c>
      <c r="N40">
        <v>3</v>
      </c>
      <c r="O40">
        <v>4</v>
      </c>
      <c r="P40">
        <v>5</v>
      </c>
      <c r="Q40">
        <v>0</v>
      </c>
      <c r="R40" s="26"/>
      <c r="S40" s="26"/>
      <c r="T40" s="26"/>
      <c r="U40" s="26"/>
      <c r="V40" s="26"/>
      <c r="W40" s="26"/>
      <c r="X40" s="26"/>
    </row>
    <row r="41" spans="2:24" x14ac:dyDescent="0.2">
      <c r="B41" s="8" t="s">
        <v>1</v>
      </c>
      <c r="C41">
        <v>1</v>
      </c>
      <c r="D41" s="6">
        <f>_B12</f>
        <v>2.5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8"/>
      <c r="L41">
        <v>-1</v>
      </c>
      <c r="M41">
        <v>1</v>
      </c>
      <c r="N41">
        <v>0</v>
      </c>
      <c r="O41">
        <v>0</v>
      </c>
      <c r="P41">
        <v>0</v>
      </c>
      <c r="Q41">
        <v>0</v>
      </c>
      <c r="R41" s="26"/>
      <c r="S41" s="26"/>
      <c r="T41" s="26"/>
      <c r="U41" s="26"/>
      <c r="V41" s="26"/>
      <c r="W41" s="26"/>
      <c r="X41" s="26"/>
    </row>
    <row r="42" spans="2:24" x14ac:dyDescent="0.2">
      <c r="B42" s="9" t="s">
        <v>2</v>
      </c>
      <c r="C42">
        <v>2</v>
      </c>
      <c r="D42" s="6">
        <v>0</v>
      </c>
      <c r="E42" s="6">
        <f>_B14</f>
        <v>1.6666666666666667</v>
      </c>
      <c r="F42" s="6">
        <v>0</v>
      </c>
      <c r="G42" s="6">
        <v>0</v>
      </c>
      <c r="H42" s="6">
        <v>0</v>
      </c>
      <c r="I42" s="6">
        <v>0</v>
      </c>
      <c r="J42" s="18"/>
      <c r="L42">
        <v>-1</v>
      </c>
      <c r="M42">
        <v>0</v>
      </c>
      <c r="N42">
        <v>0</v>
      </c>
      <c r="O42">
        <v>1</v>
      </c>
      <c r="P42">
        <v>0</v>
      </c>
      <c r="Q42">
        <v>0</v>
      </c>
      <c r="R42" s="26"/>
      <c r="S42" s="21">
        <f>L56*100</f>
        <v>36.249999999999957</v>
      </c>
      <c r="T42" s="26"/>
      <c r="U42" s="26"/>
      <c r="V42" s="26"/>
      <c r="W42" s="26"/>
      <c r="X42" s="26"/>
    </row>
    <row r="43" spans="2:24" x14ac:dyDescent="0.2">
      <c r="B43" s="9" t="s">
        <v>3</v>
      </c>
      <c r="C43" t="s">
        <v>34</v>
      </c>
      <c r="D43" s="6">
        <v>0</v>
      </c>
      <c r="E43" s="6">
        <v>0</v>
      </c>
      <c r="F43" s="6">
        <f>_B15</f>
        <v>5</v>
      </c>
      <c r="G43" s="6">
        <v>0</v>
      </c>
      <c r="H43" s="6">
        <v>0</v>
      </c>
      <c r="I43" s="6">
        <v>0</v>
      </c>
      <c r="J43" s="18"/>
      <c r="K43" t="s">
        <v>35</v>
      </c>
      <c r="L43">
        <v>-1</v>
      </c>
      <c r="M43">
        <v>0</v>
      </c>
      <c r="N43">
        <v>0</v>
      </c>
      <c r="O43">
        <v>0</v>
      </c>
      <c r="P43">
        <v>1</v>
      </c>
      <c r="Q43">
        <v>0</v>
      </c>
      <c r="R43" s="26"/>
      <c r="S43" s="26"/>
      <c r="T43" s="26"/>
      <c r="U43" s="26"/>
      <c r="V43" s="26"/>
      <c r="W43" s="26"/>
      <c r="X43" s="26"/>
    </row>
    <row r="44" spans="2:24" x14ac:dyDescent="0.2">
      <c r="B44" s="9" t="s">
        <v>4</v>
      </c>
      <c r="C44">
        <v>4</v>
      </c>
      <c r="D44" s="6">
        <v>0</v>
      </c>
      <c r="E44" s="6">
        <v>0</v>
      </c>
      <c r="F44" s="6">
        <v>0</v>
      </c>
      <c r="G44" s="6">
        <f>_B23</f>
        <v>5</v>
      </c>
      <c r="H44" s="6">
        <v>0</v>
      </c>
      <c r="I44" s="6">
        <v>0</v>
      </c>
      <c r="J44" s="18"/>
      <c r="L44">
        <v>0</v>
      </c>
      <c r="M44">
        <v>-1</v>
      </c>
      <c r="N44">
        <v>1</v>
      </c>
      <c r="O44">
        <v>0</v>
      </c>
      <c r="P44">
        <v>0</v>
      </c>
      <c r="Q44">
        <v>0</v>
      </c>
      <c r="R44" s="26"/>
      <c r="S44" s="26"/>
      <c r="T44" s="26"/>
      <c r="U44" s="26"/>
      <c r="V44" s="26"/>
      <c r="W44" s="37">
        <f>-L54*100</f>
        <v>80</v>
      </c>
      <c r="X44" s="26"/>
    </row>
    <row r="45" spans="2:24" x14ac:dyDescent="0.2">
      <c r="B45" s="9" t="s">
        <v>5</v>
      </c>
      <c r="C45">
        <v>5</v>
      </c>
      <c r="D45" s="6">
        <v>0</v>
      </c>
      <c r="E45" s="6">
        <v>0</v>
      </c>
      <c r="F45" s="6">
        <v>0</v>
      </c>
      <c r="G45" s="6">
        <v>0</v>
      </c>
      <c r="H45" s="6">
        <f>_B24</f>
        <v>2.5</v>
      </c>
      <c r="I45" s="6">
        <v>0</v>
      </c>
      <c r="J45" s="18"/>
      <c r="L45">
        <v>0</v>
      </c>
      <c r="M45">
        <v>-1</v>
      </c>
      <c r="N45">
        <v>0</v>
      </c>
      <c r="O45">
        <v>1</v>
      </c>
      <c r="P45">
        <v>0</v>
      </c>
      <c r="Q45">
        <v>0</v>
      </c>
      <c r="R45" s="26"/>
      <c r="S45" s="26"/>
      <c r="T45" s="26"/>
      <c r="U45" s="26"/>
      <c r="V45" s="26"/>
      <c r="W45" s="26"/>
      <c r="X45" s="26"/>
    </row>
    <row r="46" spans="2:24" x14ac:dyDescent="0.2">
      <c r="B46" s="9" t="s">
        <v>6</v>
      </c>
      <c r="C46">
        <v>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f>_B35</f>
        <v>5</v>
      </c>
      <c r="J46" s="18"/>
      <c r="L46">
        <v>0</v>
      </c>
      <c r="M46">
        <v>0</v>
      </c>
      <c r="N46">
        <v>-1</v>
      </c>
      <c r="O46">
        <v>0</v>
      </c>
      <c r="P46">
        <v>1</v>
      </c>
      <c r="Q46">
        <v>0</v>
      </c>
      <c r="R46" s="26"/>
      <c r="S46" s="26"/>
      <c r="T46" s="26"/>
      <c r="U46" s="26"/>
      <c r="V46" s="26"/>
      <c r="W46" s="26"/>
      <c r="X46" s="26"/>
    </row>
    <row r="47" spans="2:24" x14ac:dyDescent="0.2">
      <c r="B47" s="9" t="s">
        <v>19</v>
      </c>
      <c r="D47" s="18"/>
      <c r="E47" s="18"/>
      <c r="F47" s="18"/>
      <c r="G47" s="18"/>
      <c r="H47" s="18"/>
      <c r="I47" s="18"/>
      <c r="J47" s="18">
        <f>_b64</f>
        <v>3.3333333333333335</v>
      </c>
      <c r="L47" s="14">
        <v>0</v>
      </c>
      <c r="M47" s="14">
        <v>0</v>
      </c>
      <c r="N47" s="14">
        <v>0</v>
      </c>
      <c r="O47" s="14">
        <v>1</v>
      </c>
      <c r="P47" s="14">
        <v>0</v>
      </c>
      <c r="Q47" s="14">
        <v>-1</v>
      </c>
      <c r="R47" s="26"/>
      <c r="S47" s="26"/>
      <c r="T47" s="26"/>
      <c r="U47" s="26"/>
      <c r="V47" s="26"/>
      <c r="W47" s="26"/>
      <c r="X47" s="26"/>
    </row>
    <row r="48" spans="2:24" x14ac:dyDescent="0.2">
      <c r="C48" t="s">
        <v>36</v>
      </c>
      <c r="D48">
        <f>-($D41*L$41+$E41*L$42+$F41*L$43+$G41*L$44+$H41*L$45+$I41*L$46+$J41*L$47)</f>
        <v>2.5</v>
      </c>
      <c r="E48">
        <f t="shared" ref="E48:H48" si="10">-($D41*M$41+$E41*M$42+$F41*M$43+$G41*M$44+$H41*M$45+$I41*M$46+$J41*M$47)</f>
        <v>-2.5</v>
      </c>
      <c r="F48">
        <f t="shared" si="10"/>
        <v>0</v>
      </c>
      <c r="G48">
        <f t="shared" si="10"/>
        <v>0</v>
      </c>
      <c r="H48">
        <f t="shared" si="10"/>
        <v>0</v>
      </c>
      <c r="I48">
        <f>-($D41*Q$41+$E41*Q$42+$F41*Q$43+$G41*Q$44+$H41*Q$45+$I41*Q$46+$J41*Q$47)</f>
        <v>0</v>
      </c>
      <c r="R48" s="26"/>
      <c r="S48" s="26"/>
      <c r="T48" s="33"/>
      <c r="U48" s="26"/>
      <c r="V48" s="26"/>
      <c r="W48" s="26"/>
      <c r="X48" s="26"/>
    </row>
    <row r="49" spans="4:24" x14ac:dyDescent="0.2">
      <c r="D49">
        <f t="shared" ref="D49:D54" si="11">-($D42*L$41+$E42*L$42+$F42*L$43+$G42*L$44+$H42*L$45+$I42*L$46+$J42*L$47)</f>
        <v>1.6666666666666667</v>
      </c>
      <c r="E49">
        <f t="shared" ref="E49:E54" si="12">-($D42*M$41+$E42*M$42+$F42*M$43+$G42*M$44+$H42*M$45+$I42*M$46+$J42*M$47)</f>
        <v>0</v>
      </c>
      <c r="F49">
        <f t="shared" ref="F49:F54" si="13">-($D42*N$41+$E42*N$42+$F42*N$43+$G42*N$44+$H42*N$45+$I42*N$46+$J42*N$47)</f>
        <v>0</v>
      </c>
      <c r="G49">
        <f t="shared" ref="G49:G54" si="14">-($D42*O$41+$E42*O$42+$F42*O$43+$G42*O$44+$H42*O$45+$I42*O$46+$J42*O$47)</f>
        <v>-1.6666666666666667</v>
      </c>
      <c r="H49">
        <f t="shared" ref="H49:H54" si="15">-($D42*P$41+$E42*P$42+$F42*P$43+$G42*P$44+$H42*P$45+$I42*P$46+$J42*P$47)</f>
        <v>0</v>
      </c>
      <c r="I49">
        <f t="shared" ref="I49:I53" si="16">-($D42*Q$41+$E42*Q$42+$F42*Q$43+$G42*Q$44+$H42*Q$45+$I42*Q$46+$J42*Q$47)</f>
        <v>0</v>
      </c>
      <c r="R49" s="26"/>
      <c r="S49" s="26"/>
      <c r="T49" s="34">
        <f>L27*100</f>
        <v>213.74999999999983</v>
      </c>
      <c r="U49" s="26"/>
      <c r="V49" s="26"/>
      <c r="W49" s="26"/>
      <c r="X49" s="26"/>
    </row>
    <row r="50" spans="4:24" x14ac:dyDescent="0.2">
      <c r="D50">
        <f t="shared" si="11"/>
        <v>5</v>
      </c>
      <c r="E50">
        <f t="shared" si="12"/>
        <v>0</v>
      </c>
      <c r="F50">
        <f t="shared" si="13"/>
        <v>0</v>
      </c>
      <c r="G50">
        <f t="shared" si="14"/>
        <v>0</v>
      </c>
      <c r="H50">
        <f t="shared" si="15"/>
        <v>-5</v>
      </c>
      <c r="I50">
        <f t="shared" si="16"/>
        <v>0</v>
      </c>
      <c r="R50" s="26"/>
      <c r="S50" s="22">
        <f>L29*100</f>
        <v>0</v>
      </c>
      <c r="T50" s="26"/>
      <c r="U50" s="32">
        <f>-L57*100</f>
        <v>91.250000000000014</v>
      </c>
      <c r="V50" s="26"/>
      <c r="W50" s="26"/>
      <c r="X50" s="26"/>
    </row>
    <row r="51" spans="4:24" x14ac:dyDescent="0.2">
      <c r="D51">
        <f t="shared" si="11"/>
        <v>0</v>
      </c>
      <c r="E51">
        <f t="shared" si="12"/>
        <v>5</v>
      </c>
      <c r="F51">
        <f t="shared" si="13"/>
        <v>-5</v>
      </c>
      <c r="G51">
        <f t="shared" si="14"/>
        <v>0</v>
      </c>
      <c r="H51">
        <f t="shared" si="15"/>
        <v>0</v>
      </c>
      <c r="I51">
        <f t="shared" si="16"/>
        <v>0</v>
      </c>
      <c r="R51" s="26"/>
      <c r="S51" s="26"/>
      <c r="T51" s="26"/>
      <c r="U51" s="26"/>
      <c r="V51" s="26"/>
      <c r="W51" s="26"/>
      <c r="X51" s="26"/>
    </row>
    <row r="52" spans="4:24" x14ac:dyDescent="0.2">
      <c r="D52">
        <f t="shared" si="11"/>
        <v>0</v>
      </c>
      <c r="E52">
        <f t="shared" si="12"/>
        <v>2.5</v>
      </c>
      <c r="F52">
        <f t="shared" si="13"/>
        <v>0</v>
      </c>
      <c r="G52">
        <f t="shared" si="14"/>
        <v>-2.5</v>
      </c>
      <c r="H52">
        <f t="shared" si="15"/>
        <v>0</v>
      </c>
      <c r="I52">
        <f t="shared" si="16"/>
        <v>0</v>
      </c>
      <c r="L52" t="s">
        <v>37</v>
      </c>
      <c r="R52" s="26"/>
      <c r="S52" s="26"/>
      <c r="T52" s="26"/>
      <c r="U52" s="26"/>
      <c r="V52" s="26"/>
      <c r="W52" s="26"/>
      <c r="X52" s="26"/>
    </row>
    <row r="53" spans="4:24" x14ac:dyDescent="0.2">
      <c r="D53">
        <f t="shared" si="11"/>
        <v>0</v>
      </c>
      <c r="E53">
        <f t="shared" si="12"/>
        <v>0</v>
      </c>
      <c r="F53">
        <f t="shared" si="13"/>
        <v>5</v>
      </c>
      <c r="G53">
        <f t="shared" si="14"/>
        <v>0</v>
      </c>
      <c r="H53">
        <f t="shared" si="15"/>
        <v>-5</v>
      </c>
      <c r="I53">
        <f t="shared" si="16"/>
        <v>0</v>
      </c>
      <c r="K53">
        <f t="shared" ref="K53:K59" si="17">-G3/100</f>
        <v>-1</v>
      </c>
      <c r="L53" s="25">
        <f>($D48*$H$20+$E48*$H$21+$F48*$H$22+$G48*$H$23+$H48*$H$24+$I48*$H$25)</f>
        <v>-0.28749999999999981</v>
      </c>
      <c r="M53">
        <f>-K53</f>
        <v>1</v>
      </c>
      <c r="N53" s="8" t="s">
        <v>1</v>
      </c>
      <c r="O53" s="13">
        <f>L53*100</f>
        <v>-28.749999999999982</v>
      </c>
      <c r="P53" s="13">
        <f>iteración1!L47*100</f>
        <v>-28.749999999999986</v>
      </c>
      <c r="R53" s="26"/>
      <c r="S53" s="26"/>
      <c r="T53" s="26"/>
      <c r="U53" s="36">
        <f>100*L59</f>
        <v>100</v>
      </c>
      <c r="V53" s="26"/>
      <c r="W53" s="26"/>
      <c r="X53" s="26"/>
    </row>
    <row r="54" spans="4:24" x14ac:dyDescent="0.2">
      <c r="D54">
        <f t="shared" si="11"/>
        <v>0</v>
      </c>
      <c r="E54">
        <f t="shared" si="12"/>
        <v>0</v>
      </c>
      <c r="F54">
        <f t="shared" si="13"/>
        <v>0</v>
      </c>
      <c r="G54">
        <f t="shared" si="14"/>
        <v>-3.3333333333333335</v>
      </c>
      <c r="H54">
        <f t="shared" si="15"/>
        <v>0</v>
      </c>
      <c r="I54">
        <f>-($D47*Q$41+$E47*Q$42+$F47*Q$43+$G47*Q$44+$H47*Q$45+$I47*Q$46+$J47*Q$47)</f>
        <v>3.3333333333333335</v>
      </c>
      <c r="K54">
        <f t="shared" si="17"/>
        <v>-0.8</v>
      </c>
      <c r="L54" s="25">
        <f t="shared" ref="L54:L59" si="18">($D49*$H$20+$E49*$H$21+$F49*$H$22+$G49*$H$23+$H49*$H$24+$I49*$H$25)</f>
        <v>-0.8</v>
      </c>
      <c r="M54">
        <f t="shared" ref="M54:M59" si="19">-K54</f>
        <v>0.8</v>
      </c>
      <c r="N54" s="9" t="s">
        <v>2</v>
      </c>
      <c r="O54" s="13">
        <f t="shared" ref="O54:O59" si="20">L54*100</f>
        <v>-80</v>
      </c>
      <c r="P54" s="13">
        <f>iteración1!L48*100</f>
        <v>-80.000000000000014</v>
      </c>
      <c r="R54" s="26"/>
      <c r="S54" s="26"/>
      <c r="T54" s="26"/>
      <c r="U54" s="26"/>
      <c r="V54" s="26"/>
      <c r="W54" s="26"/>
      <c r="X54" s="26"/>
    </row>
    <row r="55" spans="4:24" x14ac:dyDescent="0.2">
      <c r="K55">
        <f t="shared" si="17"/>
        <v>-1</v>
      </c>
      <c r="L55" s="25">
        <f t="shared" si="18"/>
        <v>0.78749999999999998</v>
      </c>
      <c r="M55">
        <f t="shared" si="19"/>
        <v>1</v>
      </c>
      <c r="N55" s="9" t="s">
        <v>3</v>
      </c>
      <c r="O55" s="13">
        <f t="shared" si="20"/>
        <v>78.75</v>
      </c>
      <c r="P55" s="13">
        <f>iteración1!L49*100</f>
        <v>78.750000000000014</v>
      </c>
      <c r="R55" s="26"/>
      <c r="S55" s="26"/>
      <c r="T55" s="26"/>
      <c r="U55" s="34">
        <f>L28*100</f>
        <v>231.25</v>
      </c>
      <c r="V55" s="26"/>
      <c r="W55" s="26"/>
      <c r="X55" s="26"/>
    </row>
    <row r="56" spans="4:24" x14ac:dyDescent="0.2">
      <c r="K56">
        <f t="shared" si="17"/>
        <v>-1</v>
      </c>
      <c r="L56" s="25">
        <f t="shared" si="18"/>
        <v>0.3624999999999996</v>
      </c>
      <c r="M56">
        <f t="shared" si="19"/>
        <v>1</v>
      </c>
      <c r="N56" s="9" t="s">
        <v>4</v>
      </c>
      <c r="O56" s="13">
        <f t="shared" si="20"/>
        <v>36.249999999999957</v>
      </c>
      <c r="P56" s="13">
        <f>iteración1!L50*100</f>
        <v>36.249999999999986</v>
      </c>
      <c r="R56" s="26"/>
      <c r="S56" s="26"/>
      <c r="T56" s="26"/>
      <c r="U56" s="26"/>
      <c r="V56" s="26"/>
      <c r="W56" s="26"/>
      <c r="X56" s="26"/>
    </row>
    <row r="57" spans="4:24" x14ac:dyDescent="0.2">
      <c r="K57">
        <f t="shared" si="17"/>
        <v>-1</v>
      </c>
      <c r="L57" s="25">
        <f t="shared" si="18"/>
        <v>-0.9125000000000002</v>
      </c>
      <c r="M57">
        <f t="shared" si="19"/>
        <v>1</v>
      </c>
      <c r="N57" s="9" t="s">
        <v>5</v>
      </c>
      <c r="O57" s="13">
        <f t="shared" si="20"/>
        <v>-91.250000000000014</v>
      </c>
      <c r="P57" s="13">
        <f>iteración1!L51*100</f>
        <v>-91.250000000000028</v>
      </c>
      <c r="R57" s="26"/>
      <c r="S57" s="26"/>
      <c r="T57" s="26"/>
      <c r="U57" s="26"/>
      <c r="V57" s="26"/>
      <c r="W57" s="26"/>
      <c r="X57" s="26"/>
    </row>
    <row r="58" spans="4:24" x14ac:dyDescent="0.2">
      <c r="K58">
        <f t="shared" si="17"/>
        <v>-1</v>
      </c>
      <c r="L58" s="25">
        <f t="shared" si="18"/>
        <v>1</v>
      </c>
      <c r="M58">
        <f t="shared" si="19"/>
        <v>1</v>
      </c>
      <c r="N58" s="9" t="s">
        <v>6</v>
      </c>
      <c r="O58" s="13">
        <f t="shared" si="20"/>
        <v>100</v>
      </c>
      <c r="P58" s="13">
        <f>iteración1!L52*100</f>
        <v>100</v>
      </c>
      <c r="R58" s="26"/>
      <c r="S58" s="26"/>
      <c r="T58" s="26"/>
      <c r="U58" s="26"/>
      <c r="V58" s="26"/>
      <c r="W58" s="26"/>
      <c r="X58" s="26"/>
    </row>
    <row r="59" spans="4:24" x14ac:dyDescent="0.2">
      <c r="K59">
        <f t="shared" si="17"/>
        <v>-1</v>
      </c>
      <c r="L59" s="25">
        <f t="shared" si="18"/>
        <v>1</v>
      </c>
      <c r="M59">
        <f t="shared" si="19"/>
        <v>1</v>
      </c>
      <c r="N59" s="9" t="s">
        <v>19</v>
      </c>
      <c r="O59" s="13">
        <f t="shared" si="20"/>
        <v>100</v>
      </c>
      <c r="P59" s="13"/>
      <c r="R59" s="26"/>
      <c r="S59" s="26"/>
      <c r="T59" s="26"/>
      <c r="U59" s="26"/>
      <c r="V59" s="26"/>
      <c r="W59" s="26"/>
      <c r="X59" s="2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4"/>
  <sheetViews>
    <sheetView zoomScaleNormal="100" workbookViewId="0">
      <selection sqref="A1:XFD1"/>
    </sheetView>
  </sheetViews>
  <sheetFormatPr baseColWidth="10" defaultRowHeight="16" x14ac:dyDescent="0.2"/>
  <cols>
    <col min="6" max="12" width="11.5" bestFit="1" customWidth="1"/>
  </cols>
  <sheetData>
    <row r="1" spans="1:21" x14ac:dyDescent="0.2">
      <c r="A1" t="s">
        <v>0</v>
      </c>
    </row>
    <row r="2" spans="1:21" x14ac:dyDescent="0.2">
      <c r="D2" t="s">
        <v>7</v>
      </c>
      <c r="E2" t="s">
        <v>8</v>
      </c>
      <c r="F2" t="s">
        <v>9</v>
      </c>
      <c r="G2" t="s">
        <v>10</v>
      </c>
      <c r="H2" t="s">
        <v>14</v>
      </c>
      <c r="J2" t="s">
        <v>21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</row>
    <row r="3" spans="1:21" x14ac:dyDescent="0.2">
      <c r="C3" s="1" t="s">
        <v>1</v>
      </c>
      <c r="D3">
        <v>40</v>
      </c>
      <c r="E3">
        <v>0.1</v>
      </c>
      <c r="F3">
        <v>0.4</v>
      </c>
      <c r="G3">
        <v>100</v>
      </c>
      <c r="H3">
        <f>1/F3</f>
        <v>2.5</v>
      </c>
      <c r="J3" s="2" t="s">
        <v>18</v>
      </c>
      <c r="K3">
        <v>0</v>
      </c>
      <c r="L3">
        <v>1</v>
      </c>
      <c r="M3">
        <v>0</v>
      </c>
      <c r="N3">
        <v>0</v>
      </c>
      <c r="O3">
        <v>0</v>
      </c>
      <c r="P3">
        <v>-1</v>
      </c>
    </row>
    <row r="4" spans="1:21" x14ac:dyDescent="0.2">
      <c r="C4" s="2" t="s">
        <v>2</v>
      </c>
      <c r="D4">
        <v>60</v>
      </c>
      <c r="E4">
        <v>0.15</v>
      </c>
      <c r="F4">
        <v>0.6</v>
      </c>
      <c r="G4">
        <v>80</v>
      </c>
      <c r="H4">
        <f t="shared" ref="H4" si="0">1/F4</f>
        <v>1.6666666666666667</v>
      </c>
      <c r="J4" s="2" t="s">
        <v>19</v>
      </c>
      <c r="K4">
        <v>0</v>
      </c>
      <c r="L4">
        <v>0</v>
      </c>
      <c r="M4">
        <v>0</v>
      </c>
      <c r="N4">
        <v>1</v>
      </c>
      <c r="O4">
        <v>0</v>
      </c>
      <c r="P4">
        <v>-1</v>
      </c>
    </row>
    <row r="5" spans="1:21" x14ac:dyDescent="0.2">
      <c r="C5" s="2" t="s">
        <v>3</v>
      </c>
      <c r="D5">
        <v>20</v>
      </c>
      <c r="E5">
        <v>0.05</v>
      </c>
      <c r="F5">
        <v>0.2</v>
      </c>
      <c r="G5">
        <v>100</v>
      </c>
      <c r="H5">
        <f t="shared" ref="H5:H8" si="1">1/F5</f>
        <v>5</v>
      </c>
      <c r="J5" s="2" t="s">
        <v>20</v>
      </c>
      <c r="K5">
        <v>0</v>
      </c>
      <c r="L5">
        <v>0</v>
      </c>
      <c r="M5">
        <v>0</v>
      </c>
      <c r="N5">
        <v>0</v>
      </c>
      <c r="O5">
        <v>1</v>
      </c>
      <c r="P5">
        <v>-1</v>
      </c>
    </row>
    <row r="6" spans="1:21" x14ac:dyDescent="0.2">
      <c r="C6" s="2" t="s">
        <v>4</v>
      </c>
      <c r="D6">
        <v>20</v>
      </c>
      <c r="E6">
        <v>0.05</v>
      </c>
      <c r="F6">
        <v>0.2</v>
      </c>
      <c r="G6">
        <v>100</v>
      </c>
      <c r="H6">
        <f t="shared" si="1"/>
        <v>5</v>
      </c>
      <c r="J6" s="2" t="s">
        <v>6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</row>
    <row r="7" spans="1:21" x14ac:dyDescent="0.2">
      <c r="C7" s="2" t="s">
        <v>5</v>
      </c>
      <c r="D7">
        <v>40</v>
      </c>
      <c r="E7">
        <v>0.1</v>
      </c>
      <c r="F7">
        <v>0.4</v>
      </c>
      <c r="G7">
        <v>100</v>
      </c>
      <c r="H7">
        <f t="shared" si="1"/>
        <v>2.5</v>
      </c>
    </row>
    <row r="8" spans="1:21" x14ac:dyDescent="0.2">
      <c r="C8" s="2" t="s">
        <v>6</v>
      </c>
      <c r="D8">
        <v>20</v>
      </c>
      <c r="E8">
        <v>0.05</v>
      </c>
      <c r="F8">
        <v>0.2</v>
      </c>
      <c r="G8">
        <v>100</v>
      </c>
      <c r="H8">
        <f t="shared" si="1"/>
        <v>5</v>
      </c>
    </row>
    <row r="9" spans="1:21" x14ac:dyDescent="0.2">
      <c r="D9" t="s">
        <v>11</v>
      </c>
      <c r="E9" t="s">
        <v>12</v>
      </c>
      <c r="P9" t="s">
        <v>16</v>
      </c>
    </row>
    <row r="10" spans="1:21" x14ac:dyDescent="0.2">
      <c r="C10">
        <v>1</v>
      </c>
      <c r="D10">
        <v>50</v>
      </c>
      <c r="E10">
        <v>80</v>
      </c>
      <c r="J10" s="4">
        <f>_B12+_B14+_B15</f>
        <v>9.1666666666666679</v>
      </c>
      <c r="K10" s="4">
        <f>-_B12</f>
        <v>-2.5</v>
      </c>
      <c r="L10" s="4">
        <v>0</v>
      </c>
      <c r="M10" s="4">
        <f>-_B14</f>
        <v>-1.6666666666666667</v>
      </c>
      <c r="N10" s="4">
        <f>-_B15</f>
        <v>-5</v>
      </c>
      <c r="Q10">
        <f t="array" ref="Q10:U14">MINVERSE(J10:N14)</f>
        <v>450359962737049.56</v>
      </c>
      <c r="R10">
        <v>450359962737049.56</v>
      </c>
      <c r="S10">
        <v>450359962737049.56</v>
      </c>
      <c r="T10">
        <v>450359962737049.56</v>
      </c>
      <c r="U10">
        <v>450359962737049.5</v>
      </c>
    </row>
    <row r="11" spans="1:21" x14ac:dyDescent="0.2">
      <c r="C11">
        <v>2</v>
      </c>
      <c r="D11">
        <v>0</v>
      </c>
      <c r="E11">
        <v>240</v>
      </c>
      <c r="J11" s="4">
        <f>K10</f>
        <v>-2.5</v>
      </c>
      <c r="K11" s="4">
        <f>_B12+_B23+_B24</f>
        <v>10</v>
      </c>
      <c r="L11" s="4">
        <f>-_B23</f>
        <v>-5</v>
      </c>
      <c r="M11" s="4">
        <f>-_B24</f>
        <v>-2.5</v>
      </c>
      <c r="N11" s="4">
        <v>0</v>
      </c>
      <c r="Q11">
        <v>450359962737049.56</v>
      </c>
      <c r="R11">
        <v>450359962737049.81</v>
      </c>
      <c r="S11">
        <v>450359962737049.69</v>
      </c>
      <c r="T11">
        <v>450359962737049.69</v>
      </c>
      <c r="U11">
        <v>450359962737049.56</v>
      </c>
    </row>
    <row r="12" spans="1:21" x14ac:dyDescent="0.2">
      <c r="C12">
        <v>3</v>
      </c>
      <c r="D12">
        <v>165</v>
      </c>
      <c r="E12">
        <v>40</v>
      </c>
      <c r="I12" s="3" t="s">
        <v>15</v>
      </c>
      <c r="J12" s="4">
        <f>L10</f>
        <v>0</v>
      </c>
      <c r="K12" s="4">
        <f>L11</f>
        <v>-5</v>
      </c>
      <c r="L12" s="4">
        <f>_B23+_B35</f>
        <v>10</v>
      </c>
      <c r="M12" s="4">
        <v>0</v>
      </c>
      <c r="N12" s="4">
        <f>-_B35</f>
        <v>-5</v>
      </c>
      <c r="Q12">
        <v>450359962737049.56</v>
      </c>
      <c r="R12">
        <v>450359962737049.69</v>
      </c>
      <c r="S12">
        <v>450359962737049.75</v>
      </c>
      <c r="T12">
        <v>450359962737049.62</v>
      </c>
      <c r="U12">
        <v>450359962737049.62</v>
      </c>
    </row>
    <row r="13" spans="1:21" x14ac:dyDescent="0.2">
      <c r="C13">
        <v>4</v>
      </c>
      <c r="D13">
        <v>0</v>
      </c>
      <c r="E13">
        <v>160</v>
      </c>
      <c r="J13" s="4">
        <f>M10</f>
        <v>-1.6666666666666667</v>
      </c>
      <c r="K13" s="4">
        <f>M11</f>
        <v>-2.5</v>
      </c>
      <c r="L13" s="4">
        <f>M12</f>
        <v>0</v>
      </c>
      <c r="M13" s="4">
        <f>_B14+_B24</f>
        <v>4.166666666666667</v>
      </c>
      <c r="N13" s="4">
        <v>0</v>
      </c>
      <c r="Q13">
        <v>450359962737049.5</v>
      </c>
      <c r="R13">
        <v>450359962737049.69</v>
      </c>
      <c r="S13">
        <v>450359962737049.62</v>
      </c>
      <c r="T13">
        <v>450359962737049.81</v>
      </c>
      <c r="U13">
        <v>450359962737049.5</v>
      </c>
    </row>
    <row r="14" spans="1:21" x14ac:dyDescent="0.2">
      <c r="C14">
        <v>5</v>
      </c>
      <c r="D14">
        <v>0</v>
      </c>
      <c r="E14">
        <v>240</v>
      </c>
      <c r="J14" s="4">
        <f>N10</f>
        <v>-5</v>
      </c>
      <c r="K14" s="4">
        <v>0</v>
      </c>
      <c r="L14" s="4">
        <f>N12</f>
        <v>-5</v>
      </c>
      <c r="M14" s="4">
        <f>N13</f>
        <v>0</v>
      </c>
      <c r="N14" s="4">
        <f>_B15+_B35</f>
        <v>10</v>
      </c>
      <c r="Q14">
        <v>450359962737049.5</v>
      </c>
      <c r="R14">
        <v>450359962737049.56</v>
      </c>
      <c r="S14">
        <v>450359962737049.62</v>
      </c>
      <c r="T14">
        <v>450359962737049.5</v>
      </c>
      <c r="U14">
        <v>450359962737049.62</v>
      </c>
    </row>
    <row r="15" spans="1:21" x14ac:dyDescent="0.2">
      <c r="C15">
        <v>6</v>
      </c>
      <c r="D15">
        <v>545</v>
      </c>
      <c r="E15">
        <v>0</v>
      </c>
    </row>
    <row r="16" spans="1:21" x14ac:dyDescent="0.2">
      <c r="D16">
        <f>SUM(D10:D15)</f>
        <v>760</v>
      </c>
      <c r="E16">
        <f>SUM(E10:E15)</f>
        <v>760</v>
      </c>
    </row>
    <row r="18" spans="2:24" x14ac:dyDescent="0.2">
      <c r="C18" t="s">
        <v>13</v>
      </c>
      <c r="P18" t="s">
        <v>24</v>
      </c>
      <c r="Q18">
        <v>0</v>
      </c>
      <c r="R18">
        <v>0</v>
      </c>
      <c r="S18">
        <v>0</v>
      </c>
      <c r="T18">
        <v>0</v>
      </c>
    </row>
    <row r="19" spans="2:24" x14ac:dyDescent="0.2">
      <c r="E19">
        <f>D10/100</f>
        <v>0.5</v>
      </c>
      <c r="H19" s="11">
        <v>0.15750000000000003</v>
      </c>
      <c r="K19" s="7">
        <f>$J10*$H$19+$K10*$H$20+$L10*$H$21+$M10*$H$22+$N10*$H$23</f>
        <v>-0.2999999999999996</v>
      </c>
      <c r="N19">
        <f t="shared" ref="N19:N24" si="2">$Q18*$L$26+$R18*$L$27+$S18*$L$28+$T18*$L$29</f>
        <v>0</v>
      </c>
      <c r="O19">
        <v>0</v>
      </c>
      <c r="Q19">
        <v>1</v>
      </c>
      <c r="R19">
        <v>0</v>
      </c>
      <c r="S19">
        <v>0</v>
      </c>
      <c r="T19">
        <v>0</v>
      </c>
    </row>
    <row r="20" spans="2:24" x14ac:dyDescent="0.2">
      <c r="E20">
        <f t="shared" ref="E20:E24" si="3">D11/100</f>
        <v>0</v>
      </c>
      <c r="H20" s="11">
        <v>0.27249999999999996</v>
      </c>
      <c r="K20">
        <f t="shared" ref="K20:K22" si="4">$J11*$H$19+$K11*$H$20+$L11*$H$21+$M11*$H$22+$N11*$H$23</f>
        <v>-0.2625000000000004</v>
      </c>
      <c r="N20">
        <f t="shared" si="2"/>
        <v>2.1374999999999988</v>
      </c>
      <c r="O20">
        <v>2.14</v>
      </c>
      <c r="Q20">
        <v>0</v>
      </c>
      <c r="R20">
        <v>0</v>
      </c>
      <c r="S20">
        <v>0</v>
      </c>
      <c r="T20">
        <v>-1</v>
      </c>
    </row>
    <row r="21" spans="2:24" x14ac:dyDescent="0.2">
      <c r="D21" t="s">
        <v>11</v>
      </c>
      <c r="E21">
        <f t="shared" si="3"/>
        <v>1.65</v>
      </c>
      <c r="G21" t="s">
        <v>25</v>
      </c>
      <c r="H21" s="11">
        <v>0.2</v>
      </c>
      <c r="J21" t="s">
        <v>17</v>
      </c>
      <c r="K21">
        <f t="shared" si="4"/>
        <v>0.63750000000000018</v>
      </c>
      <c r="M21" t="s">
        <v>23</v>
      </c>
      <c r="N21">
        <f t="shared" si="2"/>
        <v>-0.61250000000000004</v>
      </c>
      <c r="O21">
        <v>-0.61</v>
      </c>
      <c r="Q21">
        <v>0</v>
      </c>
      <c r="R21">
        <v>1</v>
      </c>
      <c r="S21">
        <v>0</v>
      </c>
      <c r="T21">
        <v>0</v>
      </c>
    </row>
    <row r="22" spans="2:24" x14ac:dyDescent="0.2">
      <c r="E22">
        <f t="shared" si="3"/>
        <v>0</v>
      </c>
      <c r="H22" s="11">
        <v>0.63750000000000007</v>
      </c>
      <c r="K22">
        <f t="shared" si="4"/>
        <v>1.7125000000000004</v>
      </c>
      <c r="N22">
        <f t="shared" si="2"/>
        <v>3.3125000000000013</v>
      </c>
      <c r="O22">
        <v>3.31</v>
      </c>
      <c r="Q22">
        <v>0</v>
      </c>
      <c r="R22">
        <v>0</v>
      </c>
      <c r="S22">
        <v>1</v>
      </c>
      <c r="T22">
        <v>1</v>
      </c>
    </row>
    <row r="23" spans="2:24" x14ac:dyDescent="0.2">
      <c r="E23">
        <f t="shared" si="3"/>
        <v>0</v>
      </c>
      <c r="H23" s="11">
        <v>0</v>
      </c>
      <c r="K23">
        <f>$J14*$H$19+$K14*$H$20+$L14*$H$21+$M14*$H$22+$N14*$H$23</f>
        <v>-1.7875000000000001</v>
      </c>
      <c r="N23">
        <f t="shared" si="2"/>
        <v>0.61250000000000004</v>
      </c>
      <c r="O23">
        <v>0.61</v>
      </c>
      <c r="Q23">
        <v>-1</v>
      </c>
      <c r="R23">
        <v>-1</v>
      </c>
      <c r="S23">
        <v>-1</v>
      </c>
      <c r="T23">
        <v>0</v>
      </c>
    </row>
    <row r="24" spans="2:24" x14ac:dyDescent="0.2">
      <c r="E24">
        <f t="shared" si="3"/>
        <v>5.45</v>
      </c>
      <c r="N24">
        <f t="shared" si="2"/>
        <v>-5.45</v>
      </c>
      <c r="O24">
        <v>-5.45</v>
      </c>
    </row>
    <row r="25" spans="2:24" x14ac:dyDescent="0.2">
      <c r="L25" t="s">
        <v>22</v>
      </c>
      <c r="M25" t="s">
        <v>26</v>
      </c>
      <c r="R25" s="26"/>
      <c r="S25" s="26"/>
      <c r="T25" s="26"/>
      <c r="U25" s="26"/>
      <c r="V25" s="26"/>
      <c r="W25" s="26"/>
      <c r="X25" s="26"/>
    </row>
    <row r="26" spans="2:24" x14ac:dyDescent="0.2">
      <c r="K26" s="2" t="s">
        <v>18</v>
      </c>
      <c r="L26" s="12">
        <v>2.1374999999999988</v>
      </c>
      <c r="M26">
        <v>150</v>
      </c>
      <c r="R26" s="26"/>
      <c r="S26" s="26"/>
      <c r="T26" s="26"/>
      <c r="U26" s="26"/>
      <c r="V26" s="26"/>
      <c r="W26" s="26"/>
      <c r="X26" s="26"/>
    </row>
    <row r="27" spans="2:24" x14ac:dyDescent="0.2">
      <c r="B27" t="s">
        <v>31</v>
      </c>
      <c r="C27">
        <f>L26*M26+L27*M27+L28*M28+L29*M29</f>
        <v>878.75</v>
      </c>
      <c r="K27" s="2" t="s">
        <v>19</v>
      </c>
      <c r="L27" s="12">
        <v>3.3125000000000013</v>
      </c>
      <c r="M27">
        <v>150</v>
      </c>
      <c r="N27" t="s">
        <v>41</v>
      </c>
      <c r="R27" s="26"/>
      <c r="S27" s="26"/>
      <c r="T27" s="26"/>
      <c r="U27" s="26"/>
      <c r="V27" s="26"/>
      <c r="W27" s="26"/>
      <c r="X27" s="26"/>
    </row>
    <row r="28" spans="2:24" x14ac:dyDescent="0.2">
      <c r="K28" s="2" t="s">
        <v>20</v>
      </c>
      <c r="L28" s="12">
        <v>0</v>
      </c>
      <c r="M28">
        <v>305</v>
      </c>
      <c r="R28" s="26"/>
      <c r="S28" s="26"/>
      <c r="T28" s="27">
        <f>L29*100</f>
        <v>61.250000000000007</v>
      </c>
      <c r="U28" s="26"/>
      <c r="V28" s="26"/>
      <c r="W28" s="26"/>
      <c r="X28" s="26"/>
    </row>
    <row r="29" spans="2:24" x14ac:dyDescent="0.2">
      <c r="K29" s="2" t="s">
        <v>6</v>
      </c>
      <c r="L29" s="12">
        <v>0.61250000000000004</v>
      </c>
      <c r="M29">
        <v>100</v>
      </c>
      <c r="R29" s="26"/>
      <c r="S29" s="26"/>
      <c r="T29" s="26"/>
      <c r="U29" s="26">
        <f>L49*100</f>
        <v>78.750000000000014</v>
      </c>
      <c r="V29" s="26"/>
      <c r="W29" s="26"/>
      <c r="X29" s="26"/>
    </row>
    <row r="30" spans="2:24" x14ac:dyDescent="0.2">
      <c r="B30" t="s">
        <v>30</v>
      </c>
      <c r="C30" t="s">
        <v>32</v>
      </c>
      <c r="E30" t="s">
        <v>11</v>
      </c>
      <c r="F30" s="2" t="s">
        <v>27</v>
      </c>
      <c r="G30" s="2" t="s">
        <v>29</v>
      </c>
      <c r="H30" t="s">
        <v>12</v>
      </c>
      <c r="I30" t="s">
        <v>28</v>
      </c>
      <c r="R30" s="26"/>
      <c r="S30" s="26"/>
      <c r="T30" s="26"/>
      <c r="U30" s="26"/>
      <c r="V30" s="26"/>
      <c r="W30" s="26"/>
      <c r="X30" s="26"/>
    </row>
    <row r="31" spans="2:24" x14ac:dyDescent="0.2">
      <c r="D31">
        <v>1</v>
      </c>
      <c r="E31">
        <f t="shared" ref="E31:E36" si="5">E19</f>
        <v>0.5</v>
      </c>
      <c r="F31">
        <f>-K19</f>
        <v>0.2999999999999996</v>
      </c>
      <c r="G31">
        <f>N19</f>
        <v>0</v>
      </c>
      <c r="H31">
        <f t="shared" ref="H31:H36" si="6">E10/100</f>
        <v>0.8</v>
      </c>
      <c r="I31" s="5">
        <f>E31+F31+G31-H31</f>
        <v>0</v>
      </c>
      <c r="R31" s="26"/>
      <c r="S31" s="26"/>
      <c r="T31" s="28">
        <f>L52*100</f>
        <v>100</v>
      </c>
      <c r="U31" s="26"/>
      <c r="V31" s="26"/>
      <c r="W31" s="26"/>
      <c r="X31" s="26"/>
    </row>
    <row r="32" spans="2:24" x14ac:dyDescent="0.2">
      <c r="D32">
        <v>2</v>
      </c>
      <c r="E32">
        <f t="shared" si="5"/>
        <v>0</v>
      </c>
      <c r="F32">
        <f>-K20</f>
        <v>0.2625000000000004</v>
      </c>
      <c r="G32">
        <f t="shared" ref="G32:G36" si="7">N20</f>
        <v>2.1374999999999988</v>
      </c>
      <c r="H32">
        <f t="shared" si="6"/>
        <v>2.4</v>
      </c>
      <c r="I32" s="5">
        <f t="shared" ref="I32:I36" si="8">E32+F32+G32-H32</f>
        <v>0</v>
      </c>
      <c r="R32" s="26"/>
      <c r="S32" s="26"/>
      <c r="T32" s="26"/>
      <c r="U32" s="28">
        <f>-L47*100</f>
        <v>28.749999999999986</v>
      </c>
      <c r="V32" s="26"/>
      <c r="W32" s="26"/>
      <c r="X32" s="26"/>
    </row>
    <row r="33" spans="2:24" x14ac:dyDescent="0.2">
      <c r="D33">
        <v>3</v>
      </c>
      <c r="E33">
        <f t="shared" si="5"/>
        <v>1.65</v>
      </c>
      <c r="F33">
        <f>-K21</f>
        <v>-0.63750000000000018</v>
      </c>
      <c r="G33">
        <f t="shared" si="7"/>
        <v>-0.61250000000000004</v>
      </c>
      <c r="H33">
        <f t="shared" si="6"/>
        <v>0.4</v>
      </c>
      <c r="I33" s="5">
        <f t="shared" si="8"/>
        <v>0</v>
      </c>
      <c r="R33" s="26"/>
      <c r="S33" s="26"/>
      <c r="T33" s="26"/>
      <c r="U33" s="26"/>
      <c r="V33" s="26"/>
      <c r="W33" s="26"/>
      <c r="X33" s="26"/>
    </row>
    <row r="34" spans="2:24" x14ac:dyDescent="0.2">
      <c r="D34">
        <v>4</v>
      </c>
      <c r="E34">
        <f t="shared" si="5"/>
        <v>0</v>
      </c>
      <c r="F34">
        <f>-K22</f>
        <v>-1.7125000000000004</v>
      </c>
      <c r="G34">
        <f t="shared" si="7"/>
        <v>3.3125000000000013</v>
      </c>
      <c r="H34">
        <f t="shared" si="6"/>
        <v>1.6</v>
      </c>
      <c r="I34" s="5">
        <f t="shared" si="8"/>
        <v>0</v>
      </c>
      <c r="R34" s="26"/>
      <c r="S34" s="26"/>
      <c r="T34" s="26"/>
      <c r="U34" s="26"/>
      <c r="V34" s="26"/>
      <c r="W34" s="26"/>
      <c r="X34" s="26"/>
    </row>
    <row r="35" spans="2:24" x14ac:dyDescent="0.2">
      <c r="D35">
        <v>5</v>
      </c>
      <c r="E35">
        <f t="shared" si="5"/>
        <v>0</v>
      </c>
      <c r="F35">
        <f>-K23</f>
        <v>1.7875000000000001</v>
      </c>
      <c r="G35">
        <f t="shared" si="7"/>
        <v>0.61250000000000004</v>
      </c>
      <c r="H35">
        <f t="shared" si="6"/>
        <v>2.4</v>
      </c>
      <c r="I35" s="5">
        <f t="shared" si="8"/>
        <v>0</v>
      </c>
      <c r="R35" s="26"/>
      <c r="S35" s="26"/>
      <c r="T35" s="26"/>
      <c r="U35" s="26"/>
      <c r="V35" s="26"/>
      <c r="W35" s="26"/>
      <c r="X35" s="26"/>
    </row>
    <row r="36" spans="2:24" x14ac:dyDescent="0.2">
      <c r="D36">
        <v>6</v>
      </c>
      <c r="E36">
        <f t="shared" si="5"/>
        <v>5.45</v>
      </c>
      <c r="F36">
        <v>0</v>
      </c>
      <c r="G36">
        <f t="shared" si="7"/>
        <v>-5.45</v>
      </c>
      <c r="H36">
        <f t="shared" si="6"/>
        <v>0</v>
      </c>
      <c r="I36" s="5">
        <f t="shared" si="8"/>
        <v>0</v>
      </c>
      <c r="R36" s="26"/>
      <c r="S36" s="26">
        <f>L50*100</f>
        <v>36.249999999999986</v>
      </c>
      <c r="T36" s="26"/>
      <c r="U36" s="26"/>
      <c r="V36" s="26"/>
      <c r="W36" s="26"/>
      <c r="X36" s="26"/>
    </row>
    <row r="37" spans="2:24" x14ac:dyDescent="0.2">
      <c r="R37" s="26"/>
      <c r="S37" s="26"/>
      <c r="T37" s="26"/>
      <c r="U37" s="26"/>
      <c r="V37" s="26"/>
      <c r="W37" s="26"/>
      <c r="X37" s="26"/>
    </row>
    <row r="38" spans="2:24" x14ac:dyDescent="0.2">
      <c r="R38" s="26"/>
      <c r="S38" s="26"/>
      <c r="T38" s="26"/>
      <c r="U38" s="26"/>
      <c r="V38" s="26"/>
      <c r="W38" s="29">
        <f>-L48*100</f>
        <v>80.000000000000014</v>
      </c>
      <c r="X38" s="26"/>
    </row>
    <row r="39" spans="2:24" x14ac:dyDescent="0.2">
      <c r="C39" t="s">
        <v>33</v>
      </c>
      <c r="L39">
        <v>1</v>
      </c>
      <c r="M39">
        <v>2</v>
      </c>
      <c r="N39">
        <v>3</v>
      </c>
      <c r="O39">
        <v>4</v>
      </c>
      <c r="P39">
        <v>5</v>
      </c>
      <c r="R39" s="26"/>
      <c r="S39" s="26"/>
      <c r="T39" s="26"/>
      <c r="U39" s="26"/>
      <c r="V39" s="26"/>
      <c r="W39" s="26"/>
      <c r="X39" s="26"/>
    </row>
    <row r="40" spans="2:24" x14ac:dyDescent="0.2">
      <c r="B40" s="8" t="s">
        <v>1</v>
      </c>
      <c r="D40" s="6">
        <f>_B12</f>
        <v>2.5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L40">
        <v>-1</v>
      </c>
      <c r="M40">
        <v>1</v>
      </c>
      <c r="N40">
        <v>0</v>
      </c>
      <c r="O40">
        <v>0</v>
      </c>
      <c r="P40">
        <v>0</v>
      </c>
      <c r="R40" s="26"/>
      <c r="S40" s="26"/>
      <c r="T40" s="26"/>
      <c r="U40" s="26"/>
      <c r="V40" s="26"/>
      <c r="W40" s="26"/>
      <c r="X40" s="26"/>
    </row>
    <row r="41" spans="2:24" x14ac:dyDescent="0.2">
      <c r="B41" s="9" t="s">
        <v>2</v>
      </c>
      <c r="D41" s="6">
        <v>0</v>
      </c>
      <c r="E41" s="6">
        <f>_B14</f>
        <v>1.6666666666666667</v>
      </c>
      <c r="F41" s="6">
        <v>0</v>
      </c>
      <c r="G41" s="6">
        <v>0</v>
      </c>
      <c r="H41" s="6">
        <v>0</v>
      </c>
      <c r="I41" s="6">
        <v>0</v>
      </c>
      <c r="L41">
        <v>-1</v>
      </c>
      <c r="M41">
        <v>0</v>
      </c>
      <c r="N41">
        <v>0</v>
      </c>
      <c r="O41">
        <v>1</v>
      </c>
      <c r="P41">
        <v>0</v>
      </c>
      <c r="R41" s="26"/>
      <c r="S41" s="26"/>
      <c r="T41" s="26"/>
      <c r="U41" s="26"/>
      <c r="V41" s="26"/>
      <c r="W41" s="26"/>
      <c r="X41" s="26"/>
    </row>
    <row r="42" spans="2:24" x14ac:dyDescent="0.2">
      <c r="B42" s="9" t="s">
        <v>3</v>
      </c>
      <c r="C42" t="s">
        <v>34</v>
      </c>
      <c r="D42" s="6">
        <v>0</v>
      </c>
      <c r="E42" s="6">
        <v>0</v>
      </c>
      <c r="F42" s="6">
        <f>_B15</f>
        <v>5</v>
      </c>
      <c r="G42" s="6">
        <v>0</v>
      </c>
      <c r="H42" s="6">
        <v>0</v>
      </c>
      <c r="I42" s="6">
        <v>0</v>
      </c>
      <c r="K42" t="s">
        <v>35</v>
      </c>
      <c r="L42">
        <v>-1</v>
      </c>
      <c r="M42">
        <v>0</v>
      </c>
      <c r="N42">
        <v>0</v>
      </c>
      <c r="O42">
        <v>0</v>
      </c>
      <c r="P42">
        <v>1</v>
      </c>
      <c r="R42" s="26"/>
      <c r="S42" s="26"/>
      <c r="T42" s="26"/>
      <c r="U42" s="26"/>
      <c r="V42" s="26"/>
      <c r="W42" s="26"/>
      <c r="X42" s="26"/>
    </row>
    <row r="43" spans="2:24" x14ac:dyDescent="0.2">
      <c r="B43" s="9" t="s">
        <v>4</v>
      </c>
      <c r="D43" s="6">
        <v>0</v>
      </c>
      <c r="E43" s="6">
        <v>0</v>
      </c>
      <c r="F43" s="6">
        <v>0</v>
      </c>
      <c r="G43" s="6">
        <f>_B23</f>
        <v>5</v>
      </c>
      <c r="H43" s="6">
        <v>0</v>
      </c>
      <c r="I43" s="6">
        <v>0</v>
      </c>
      <c r="L43">
        <v>0</v>
      </c>
      <c r="M43">
        <v>-1</v>
      </c>
      <c r="N43">
        <v>1</v>
      </c>
      <c r="O43">
        <v>0</v>
      </c>
      <c r="P43">
        <v>0</v>
      </c>
      <c r="R43" s="26"/>
      <c r="S43" s="26"/>
      <c r="T43" s="26"/>
      <c r="U43" s="26"/>
      <c r="V43" s="26"/>
      <c r="W43" s="26"/>
      <c r="X43" s="26"/>
    </row>
    <row r="44" spans="2:24" x14ac:dyDescent="0.2">
      <c r="B44" s="9" t="s">
        <v>5</v>
      </c>
      <c r="D44" s="6">
        <v>0</v>
      </c>
      <c r="E44" s="6">
        <v>0</v>
      </c>
      <c r="F44" s="6">
        <v>0</v>
      </c>
      <c r="G44" s="6">
        <v>0</v>
      </c>
      <c r="H44" s="6">
        <f>_B24</f>
        <v>2.5</v>
      </c>
      <c r="I44" s="6">
        <v>0</v>
      </c>
      <c r="L44">
        <v>0</v>
      </c>
      <c r="M44">
        <v>-1</v>
      </c>
      <c r="N44">
        <v>0</v>
      </c>
      <c r="O44">
        <v>1</v>
      </c>
      <c r="P44">
        <v>0</v>
      </c>
      <c r="R44" s="26"/>
      <c r="S44" s="22">
        <f>L28*100</f>
        <v>0</v>
      </c>
      <c r="T44" s="26"/>
      <c r="U44" s="26"/>
      <c r="V44" s="26"/>
      <c r="W44" s="26"/>
      <c r="X44" s="26"/>
    </row>
    <row r="45" spans="2:24" x14ac:dyDescent="0.2">
      <c r="B45" s="9" t="s">
        <v>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f>_B35</f>
        <v>5</v>
      </c>
      <c r="L45">
        <v>0</v>
      </c>
      <c r="M45">
        <v>0</v>
      </c>
      <c r="N45">
        <v>-1</v>
      </c>
      <c r="O45">
        <v>0</v>
      </c>
      <c r="P45">
        <v>1</v>
      </c>
      <c r="R45" s="26"/>
      <c r="S45" s="26"/>
      <c r="T45" s="22">
        <f>L26*100</f>
        <v>213.74999999999989</v>
      </c>
      <c r="U45" s="26"/>
      <c r="V45" s="26"/>
      <c r="W45" s="26"/>
      <c r="X45" s="26"/>
    </row>
    <row r="46" spans="2:24" x14ac:dyDescent="0.2">
      <c r="L46" t="s">
        <v>37</v>
      </c>
      <c r="R46" s="26"/>
      <c r="S46" s="26"/>
      <c r="T46" s="26"/>
      <c r="U46" s="26">
        <f>-L51*100</f>
        <v>91.250000000000028</v>
      </c>
      <c r="V46" s="26"/>
      <c r="W46" s="26"/>
      <c r="X46" s="26"/>
    </row>
    <row r="47" spans="2:24" x14ac:dyDescent="0.2">
      <c r="C47" t="s">
        <v>36</v>
      </c>
      <c r="D47">
        <f>-($D40*L$40+$E40*L$41+$F40*L$42+$G40*L$43+$H40*L$44+$I40*L$45)</f>
        <v>2.5</v>
      </c>
      <c r="E47">
        <f t="shared" ref="E47:H52" si="9">-($D40*M$40+$E40*M$41+$F40*M$42+$G40*M$43+$H40*M$44+$I40*M$45)</f>
        <v>-2.5</v>
      </c>
      <c r="F47">
        <f t="shared" si="9"/>
        <v>0</v>
      </c>
      <c r="G47">
        <f t="shared" si="9"/>
        <v>0</v>
      </c>
      <c r="H47">
        <f t="shared" si="9"/>
        <v>0</v>
      </c>
      <c r="J47" s="8" t="s">
        <v>1</v>
      </c>
      <c r="K47">
        <f>-G3/100</f>
        <v>-1</v>
      </c>
      <c r="L47" s="10">
        <f>($D47*$H$19+$E47*$H$20+$F47*$H$21+$G47*$H$22+$H47*$H$23)</f>
        <v>-0.28749999999999987</v>
      </c>
      <c r="M47">
        <f>-K47</f>
        <v>1</v>
      </c>
      <c r="O47">
        <v>-29</v>
      </c>
      <c r="P47" s="13">
        <f>L47*100</f>
        <v>-28.749999999999986</v>
      </c>
      <c r="R47" s="26"/>
      <c r="S47" s="26"/>
      <c r="T47" s="26"/>
      <c r="U47" s="26"/>
      <c r="V47" s="26"/>
      <c r="W47" s="26"/>
      <c r="X47" s="26"/>
    </row>
    <row r="48" spans="2:24" x14ac:dyDescent="0.2">
      <c r="D48">
        <f t="shared" ref="D48:D52" si="10">-($D41*L$40+$E41*L$41+$F41*L$42+$G41*L$43+$H41*L$44+$I41*L$45)</f>
        <v>1.6666666666666667</v>
      </c>
      <c r="E48">
        <f t="shared" si="9"/>
        <v>0</v>
      </c>
      <c r="F48">
        <f t="shared" si="9"/>
        <v>0</v>
      </c>
      <c r="G48">
        <f t="shared" si="9"/>
        <v>-1.6666666666666667</v>
      </c>
      <c r="H48">
        <f t="shared" si="9"/>
        <v>0</v>
      </c>
      <c r="J48" s="9" t="s">
        <v>2</v>
      </c>
      <c r="K48">
        <f t="shared" ref="K48:K52" si="11">-G4/100</f>
        <v>-0.8</v>
      </c>
      <c r="L48" s="10">
        <f t="shared" ref="L48:L52" si="12">($D48*$H$19+$E48*$H$20+$F48*$H$21+$G48*$H$22+$H48*$H$23)</f>
        <v>-0.80000000000000016</v>
      </c>
      <c r="M48">
        <f t="shared" ref="M48:M52" si="13">-K48</f>
        <v>0.8</v>
      </c>
      <c r="O48">
        <v>-80</v>
      </c>
      <c r="P48" s="13">
        <f t="shared" ref="P48:P52" si="14">L48*100</f>
        <v>-80.000000000000014</v>
      </c>
      <c r="R48" s="26"/>
      <c r="S48" s="26"/>
      <c r="T48" s="26"/>
      <c r="U48" s="22">
        <f>L27*100</f>
        <v>331.25000000000011</v>
      </c>
      <c r="V48" s="26"/>
      <c r="W48" s="26"/>
      <c r="X48" s="26"/>
    </row>
    <row r="49" spans="4:24" x14ac:dyDescent="0.2">
      <c r="D49">
        <f t="shared" si="10"/>
        <v>5</v>
      </c>
      <c r="E49">
        <f t="shared" si="9"/>
        <v>0</v>
      </c>
      <c r="F49">
        <f t="shared" si="9"/>
        <v>0</v>
      </c>
      <c r="G49">
        <f t="shared" si="9"/>
        <v>0</v>
      </c>
      <c r="H49">
        <f t="shared" si="9"/>
        <v>-5</v>
      </c>
      <c r="J49" s="9" t="s">
        <v>3</v>
      </c>
      <c r="K49">
        <f t="shared" si="11"/>
        <v>-1</v>
      </c>
      <c r="L49" s="10">
        <f t="shared" si="12"/>
        <v>0.78750000000000009</v>
      </c>
      <c r="M49">
        <f t="shared" si="13"/>
        <v>1</v>
      </c>
      <c r="O49">
        <v>79</v>
      </c>
      <c r="P49" s="13">
        <f t="shared" si="14"/>
        <v>78.750000000000014</v>
      </c>
      <c r="R49" s="26"/>
      <c r="S49" s="26"/>
      <c r="T49" s="26"/>
      <c r="U49" s="26"/>
      <c r="V49" s="26"/>
      <c r="W49" s="26"/>
      <c r="X49" s="26"/>
    </row>
    <row r="50" spans="4:24" x14ac:dyDescent="0.2">
      <c r="D50">
        <f t="shared" si="10"/>
        <v>0</v>
      </c>
      <c r="E50">
        <f t="shared" si="9"/>
        <v>5</v>
      </c>
      <c r="F50">
        <f t="shared" si="9"/>
        <v>-5</v>
      </c>
      <c r="G50">
        <f t="shared" si="9"/>
        <v>0</v>
      </c>
      <c r="H50">
        <f t="shared" si="9"/>
        <v>0</v>
      </c>
      <c r="J50" s="9" t="s">
        <v>4</v>
      </c>
      <c r="K50">
        <f t="shared" si="11"/>
        <v>-1</v>
      </c>
      <c r="L50" s="10">
        <f t="shared" si="12"/>
        <v>0.36249999999999982</v>
      </c>
      <c r="M50">
        <f t="shared" si="13"/>
        <v>1</v>
      </c>
      <c r="O50">
        <v>36</v>
      </c>
      <c r="P50" s="13">
        <f t="shared" si="14"/>
        <v>36.249999999999986</v>
      </c>
      <c r="R50" s="26"/>
      <c r="S50" s="26"/>
      <c r="T50" s="26"/>
      <c r="U50" s="26"/>
      <c r="V50" s="26"/>
      <c r="W50" s="26"/>
      <c r="X50" s="26"/>
    </row>
    <row r="51" spans="4:24" x14ac:dyDescent="0.2">
      <c r="D51">
        <f t="shared" si="10"/>
        <v>0</v>
      </c>
      <c r="E51">
        <f t="shared" si="9"/>
        <v>2.5</v>
      </c>
      <c r="F51">
        <f t="shared" si="9"/>
        <v>0</v>
      </c>
      <c r="G51">
        <f t="shared" si="9"/>
        <v>-2.5</v>
      </c>
      <c r="H51">
        <f t="shared" si="9"/>
        <v>0</v>
      </c>
      <c r="J51" s="9" t="s">
        <v>5</v>
      </c>
      <c r="K51">
        <f t="shared" si="11"/>
        <v>-1</v>
      </c>
      <c r="L51" s="10">
        <f t="shared" si="12"/>
        <v>-0.91250000000000031</v>
      </c>
      <c r="M51">
        <f t="shared" si="13"/>
        <v>1</v>
      </c>
      <c r="O51">
        <v>-91</v>
      </c>
      <c r="P51" s="13">
        <f t="shared" si="14"/>
        <v>-91.250000000000028</v>
      </c>
      <c r="R51" s="26"/>
      <c r="S51" s="26"/>
      <c r="T51" s="26"/>
      <c r="U51" s="26"/>
      <c r="V51" s="26"/>
      <c r="W51" s="26"/>
      <c r="X51" s="26"/>
    </row>
    <row r="52" spans="4:24" x14ac:dyDescent="0.2">
      <c r="D52">
        <f t="shared" si="10"/>
        <v>0</v>
      </c>
      <c r="E52">
        <f t="shared" si="9"/>
        <v>0</v>
      </c>
      <c r="F52">
        <f t="shared" si="9"/>
        <v>5</v>
      </c>
      <c r="G52">
        <f t="shared" si="9"/>
        <v>0</v>
      </c>
      <c r="H52">
        <f t="shared" si="9"/>
        <v>-5</v>
      </c>
      <c r="J52" s="9" t="s">
        <v>6</v>
      </c>
      <c r="K52">
        <f t="shared" si="11"/>
        <v>-1</v>
      </c>
      <c r="L52" s="10">
        <f t="shared" si="12"/>
        <v>1</v>
      </c>
      <c r="M52">
        <f t="shared" si="13"/>
        <v>1</v>
      </c>
      <c r="O52">
        <v>100</v>
      </c>
      <c r="P52" s="13">
        <f t="shared" si="14"/>
        <v>100</v>
      </c>
      <c r="R52" s="26"/>
      <c r="S52" s="26"/>
      <c r="T52" s="26"/>
      <c r="U52" s="26"/>
      <c r="V52" s="26"/>
      <c r="W52" s="26"/>
      <c r="X52" s="26"/>
    </row>
    <row r="53" spans="4:24" x14ac:dyDescent="0.2">
      <c r="R53" s="26"/>
      <c r="S53" s="26"/>
      <c r="T53" s="26"/>
      <c r="U53" s="26"/>
      <c r="V53" s="26"/>
      <c r="W53" s="26"/>
      <c r="X53" s="26"/>
    </row>
    <row r="54" spans="4:24" x14ac:dyDescent="0.2">
      <c r="R54" s="26"/>
      <c r="S54" s="26"/>
      <c r="T54" s="26"/>
      <c r="U54" s="26"/>
      <c r="V54" s="26"/>
      <c r="W54" s="26"/>
      <c r="X54" s="2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60</vt:i4>
      </vt:variant>
    </vt:vector>
  </HeadingPairs>
  <TitlesOfParts>
    <vt:vector size="68" baseType="lpstr">
      <vt:lpstr>OPTIMUM</vt:lpstr>
      <vt:lpstr>iteración 7</vt:lpstr>
      <vt:lpstr>iteración 6</vt:lpstr>
      <vt:lpstr>iteración 5</vt:lpstr>
      <vt:lpstr>iteración 4</vt:lpstr>
      <vt:lpstr>iteración 3</vt:lpstr>
      <vt:lpstr>iteración2</vt:lpstr>
      <vt:lpstr>iteración1</vt:lpstr>
      <vt:lpstr>'iteración 3'!_B12</vt:lpstr>
      <vt:lpstr>'iteración 4'!_B12</vt:lpstr>
      <vt:lpstr>'iteración 5'!_B12</vt:lpstr>
      <vt:lpstr>'iteración 6'!_B12</vt:lpstr>
      <vt:lpstr>'iteración 7'!_B12</vt:lpstr>
      <vt:lpstr>iteración1!_B12</vt:lpstr>
      <vt:lpstr>iteración2!_B12</vt:lpstr>
      <vt:lpstr>OPTIMUM!_B12</vt:lpstr>
      <vt:lpstr>'iteración 3'!_B14</vt:lpstr>
      <vt:lpstr>'iteración 4'!_B14</vt:lpstr>
      <vt:lpstr>'iteración 5'!_B14</vt:lpstr>
      <vt:lpstr>'iteración 6'!_B14</vt:lpstr>
      <vt:lpstr>'iteración 7'!_B14</vt:lpstr>
      <vt:lpstr>iteración1!_B14</vt:lpstr>
      <vt:lpstr>iteración2!_B14</vt:lpstr>
      <vt:lpstr>OPTIMUM!_B14</vt:lpstr>
      <vt:lpstr>'iteración 3'!_B15</vt:lpstr>
      <vt:lpstr>'iteración 4'!_B15</vt:lpstr>
      <vt:lpstr>'iteración 5'!_B15</vt:lpstr>
      <vt:lpstr>'iteración 6'!_B15</vt:lpstr>
      <vt:lpstr>'iteración 7'!_B15</vt:lpstr>
      <vt:lpstr>iteración1!_B15</vt:lpstr>
      <vt:lpstr>iteración2!_B15</vt:lpstr>
      <vt:lpstr>OPTIMUM!_B15</vt:lpstr>
      <vt:lpstr>'iteración 3'!_B23</vt:lpstr>
      <vt:lpstr>'iteración 4'!_B23</vt:lpstr>
      <vt:lpstr>'iteración 5'!_B23</vt:lpstr>
      <vt:lpstr>'iteración 6'!_B23</vt:lpstr>
      <vt:lpstr>'iteración 7'!_B23</vt:lpstr>
      <vt:lpstr>iteración1!_B23</vt:lpstr>
      <vt:lpstr>iteración2!_B23</vt:lpstr>
      <vt:lpstr>OPTIMUM!_B23</vt:lpstr>
      <vt:lpstr>'iteración 3'!_B24</vt:lpstr>
      <vt:lpstr>'iteración 4'!_B24</vt:lpstr>
      <vt:lpstr>'iteración 5'!_B24</vt:lpstr>
      <vt:lpstr>'iteración 6'!_B24</vt:lpstr>
      <vt:lpstr>'iteración 7'!_B24</vt:lpstr>
      <vt:lpstr>iteración1!_B24</vt:lpstr>
      <vt:lpstr>iteración2!_B24</vt:lpstr>
      <vt:lpstr>OPTIMUM!_B24</vt:lpstr>
      <vt:lpstr>'iteración 3'!_B35</vt:lpstr>
      <vt:lpstr>'iteración 4'!_B35</vt:lpstr>
      <vt:lpstr>'iteración 5'!_B35</vt:lpstr>
      <vt:lpstr>'iteración 6'!_B35</vt:lpstr>
      <vt:lpstr>'iteración 7'!_B35</vt:lpstr>
      <vt:lpstr>iteración1!_B35</vt:lpstr>
      <vt:lpstr>iteración2!_B35</vt:lpstr>
      <vt:lpstr>OPTIMUM!_B35</vt:lpstr>
      <vt:lpstr>'iteración 5'!_b62b</vt:lpstr>
      <vt:lpstr>'iteración 6'!_b62b</vt:lpstr>
      <vt:lpstr>'iteración 7'!_b62b</vt:lpstr>
      <vt:lpstr>OPTIMUM!_b62b</vt:lpstr>
      <vt:lpstr>_b62b</vt:lpstr>
      <vt:lpstr>'iteración 3'!_b64</vt:lpstr>
      <vt:lpstr>'iteración 4'!_b64</vt:lpstr>
      <vt:lpstr>'iteración 5'!_b64</vt:lpstr>
      <vt:lpstr>'iteración 6'!_b64</vt:lpstr>
      <vt:lpstr>'iteración 7'!_b64</vt:lpstr>
      <vt:lpstr>OPTIMUM!_b64</vt:lpstr>
      <vt:lpstr>_b64</vt:lpstr>
    </vt:vector>
  </TitlesOfParts>
  <Company>USB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Oliveira</dc:creator>
  <cp:lastModifiedBy>Paulo Manuel De oliveira de jesus</cp:lastModifiedBy>
  <dcterms:created xsi:type="dcterms:W3CDTF">2018-04-10T13:48:29Z</dcterms:created>
  <dcterms:modified xsi:type="dcterms:W3CDTF">2024-10-16T06:55:18Z</dcterms:modified>
</cp:coreProperties>
</file>