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.deoliveiradejes/Dropbox (Personal)/Uniandes/2024_20/IELE4100_2022_20 - Planificación de Sistemas de Potencia/C7 - Optimización DNLP/C7_DNLP/"/>
    </mc:Choice>
  </mc:AlternateContent>
  <xr:revisionPtr revIDLastSave="0" documentId="13_ncr:1_{EC4DBE83-BE72-D840-8EDC-9C84EFABF486}" xr6:coauthVersionLast="47" xr6:coauthVersionMax="47" xr10:uidLastSave="{00000000-0000-0000-0000-000000000000}"/>
  <bookViews>
    <workbookView xWindow="600" yWindow="500" windowWidth="33380" windowHeight="18580" xr2:uid="{88317368-194F-F049-A961-147239DA63E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8" i="1" l="1"/>
  <c r="V37" i="1"/>
  <c r="T35" i="1"/>
  <c r="T34" i="1"/>
  <c r="T33" i="1"/>
  <c r="J26" i="1"/>
  <c r="I26" i="1"/>
  <c r="P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D26" i="1" s="1"/>
  <c r="E12" i="1"/>
  <c r="F12" i="1"/>
  <c r="B13" i="1"/>
  <c r="C13" i="1"/>
  <c r="D13" i="1"/>
  <c r="E13" i="1"/>
  <c r="F13" i="1"/>
  <c r="B14" i="1"/>
  <c r="C14" i="1"/>
  <c r="D14" i="1"/>
  <c r="E14" i="1"/>
  <c r="I14" i="1" s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F2" i="1"/>
  <c r="E2" i="1"/>
  <c r="D2" i="1"/>
  <c r="C2" i="1"/>
  <c r="C26" i="1" s="1"/>
  <c r="B2" i="1"/>
  <c r="I4" i="1"/>
  <c r="I6" i="1"/>
  <c r="I8" i="1"/>
  <c r="I12" i="1"/>
  <c r="I16" i="1"/>
  <c r="I20" i="1"/>
  <c r="I22" i="1"/>
  <c r="I24" i="1"/>
  <c r="I5" i="1"/>
  <c r="R32" i="1"/>
  <c r="T32" i="1"/>
  <c r="V32" i="1" s="1"/>
  <c r="P8" i="1"/>
  <c r="P16" i="1"/>
  <c r="P24" i="1"/>
  <c r="M3" i="1"/>
  <c r="P3" i="1" s="1"/>
  <c r="M4" i="1"/>
  <c r="P4" i="1" s="1"/>
  <c r="M5" i="1"/>
  <c r="P5" i="1" s="1"/>
  <c r="M6" i="1"/>
  <c r="P6" i="1" s="1"/>
  <c r="M7" i="1"/>
  <c r="P7" i="1" s="1"/>
  <c r="M8" i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M17" i="1"/>
  <c r="P17" i="1" s="1"/>
  <c r="M18" i="1"/>
  <c r="P18" i="1" s="1"/>
  <c r="M19" i="1"/>
  <c r="P19" i="1" s="1"/>
  <c r="M20" i="1"/>
  <c r="P20" i="1" s="1"/>
  <c r="M21" i="1"/>
  <c r="P21" i="1" s="1"/>
  <c r="M22" i="1"/>
  <c r="P22" i="1" s="1"/>
  <c r="M23" i="1"/>
  <c r="P23" i="1" s="1"/>
  <c r="M24" i="1"/>
  <c r="M25" i="1"/>
  <c r="P25" i="1" s="1"/>
  <c r="M2" i="1"/>
  <c r="Q26" i="1" s="1"/>
  <c r="I3" i="1"/>
  <c r="I13" i="1"/>
  <c r="I21" i="1"/>
  <c r="H3" i="1"/>
  <c r="H4" i="1"/>
  <c r="H5" i="1"/>
  <c r="H6" i="1"/>
  <c r="H7" i="1"/>
  <c r="I7" i="1" s="1"/>
  <c r="H8" i="1"/>
  <c r="H9" i="1"/>
  <c r="I9" i="1" s="1"/>
  <c r="H10" i="1"/>
  <c r="H11" i="1"/>
  <c r="H12" i="1"/>
  <c r="H13" i="1"/>
  <c r="H14" i="1"/>
  <c r="H15" i="1"/>
  <c r="I15" i="1" s="1"/>
  <c r="H16" i="1"/>
  <c r="H17" i="1"/>
  <c r="I17" i="1" s="1"/>
  <c r="H18" i="1"/>
  <c r="H19" i="1"/>
  <c r="H20" i="1"/>
  <c r="H21" i="1"/>
  <c r="H22" i="1"/>
  <c r="H23" i="1"/>
  <c r="I23" i="1" s="1"/>
  <c r="H24" i="1"/>
  <c r="H25" i="1"/>
  <c r="I25" i="1" s="1"/>
  <c r="H2" i="1"/>
  <c r="I2" i="1" s="1"/>
  <c r="I11" i="1"/>
  <c r="I19" i="1"/>
  <c r="E26" i="1" l="1"/>
  <c r="R31" i="1" s="1"/>
  <c r="I18" i="1"/>
  <c r="I10" i="1"/>
  <c r="R34" i="1"/>
  <c r="V34" i="1" s="1"/>
  <c r="M26" i="1"/>
  <c r="T31" i="1" s="1"/>
  <c r="V31" i="1" s="1"/>
  <c r="P26" i="1"/>
  <c r="R35" i="1" l="1"/>
  <c r="K26" i="1"/>
  <c r="R33" i="1" s="1"/>
  <c r="R26" i="1"/>
  <c r="V33" i="1" s="1"/>
  <c r="V35" i="1" l="1"/>
</calcChain>
</file>

<file path=xl/sharedStrings.xml><?xml version="1.0" encoding="utf-8"?>
<sst xmlns="http://schemas.openxmlformats.org/spreadsheetml/2006/main" count="51" uniqueCount="20">
  <si>
    <t>SOC</t>
  </si>
  <si>
    <t>Pd1</t>
  </si>
  <si>
    <t>Pch1</t>
  </si>
  <si>
    <t>Ps1</t>
  </si>
  <si>
    <t>Pb1</t>
  </si>
  <si>
    <t>load</t>
  </si>
  <si>
    <t>Industria con PV y BESS</t>
  </si>
  <si>
    <t xml:space="preserve">Industria sin PV y BESS </t>
  </si>
  <si>
    <t>Energía comprada a la red</t>
  </si>
  <si>
    <t>MWh/mes</t>
  </si>
  <si>
    <t>Ahorro</t>
  </si>
  <si>
    <t>&amp;</t>
  </si>
  <si>
    <t>Energía vendida a la red</t>
  </si>
  <si>
    <t>Unidad</t>
  </si>
  <si>
    <t>Variable</t>
  </si>
  <si>
    <t>Eur/mes</t>
  </si>
  <si>
    <t>Pago por demanda</t>
  </si>
  <si>
    <t>Pago por energía</t>
  </si>
  <si>
    <t>\\</t>
  </si>
  <si>
    <t>Total energía comprada a la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</si>
</sst>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_([$€-2]\ * #,##0.00_);_([$€-2]\ * \(#,##0.00\);_([$€-2]\ * &quot;-&quot;??_);_(@_)"/>
    <numFmt numFmtId="167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44" fontId="0" fillId="0" borderId="0" xfId="1" applyFont="1"/>
    <xf numFmtId="165" fontId="0" fillId="0" borderId="0" xfId="0" applyNumberFormat="1"/>
    <xf numFmtId="0" fontId="3" fillId="0" borderId="0" xfId="2"/>
    <xf numFmtId="4" fontId="0" fillId="0" borderId="0" xfId="0" applyNumberFormat="1"/>
    <xf numFmtId="167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299.99999999999989</c:v>
                </c:pt>
                <c:pt idx="1">
                  <c:v>299.99999999999989</c:v>
                </c:pt>
                <c:pt idx="2">
                  <c:v>335.17834952185092</c:v>
                </c:pt>
                <c:pt idx="3">
                  <c:v>512.53676724365778</c:v>
                </c:pt>
                <c:pt idx="4">
                  <c:v>694.82746526068775</c:v>
                </c:pt>
                <c:pt idx="5">
                  <c:v>694.82746526068775</c:v>
                </c:pt>
                <c:pt idx="6">
                  <c:v>689.97363063507305</c:v>
                </c:pt>
                <c:pt idx="7">
                  <c:v>545.61506959314943</c:v>
                </c:pt>
                <c:pt idx="8">
                  <c:v>532.16092073684729</c:v>
                </c:pt>
                <c:pt idx="9">
                  <c:v>524.44032547240442</c:v>
                </c:pt>
                <c:pt idx="10">
                  <c:v>519.58649084682884</c:v>
                </c:pt>
                <c:pt idx="11">
                  <c:v>519.58649084682884</c:v>
                </c:pt>
                <c:pt idx="12">
                  <c:v>519.58649084682884</c:v>
                </c:pt>
                <c:pt idx="13">
                  <c:v>519.58649084682884</c:v>
                </c:pt>
                <c:pt idx="14">
                  <c:v>517.59941835189761</c:v>
                </c:pt>
                <c:pt idx="15">
                  <c:v>517.59941835189761</c:v>
                </c:pt>
                <c:pt idx="16">
                  <c:v>504.14526949561582</c:v>
                </c:pt>
                <c:pt idx="17">
                  <c:v>502.1581970006568</c:v>
                </c:pt>
                <c:pt idx="18">
                  <c:v>487.9027027409665</c:v>
                </c:pt>
                <c:pt idx="19">
                  <c:v>384.71672978432503</c:v>
                </c:pt>
                <c:pt idx="20">
                  <c:v>379.86289515870061</c:v>
                </c:pt>
                <c:pt idx="21">
                  <c:v>375.00906053311462</c:v>
                </c:pt>
                <c:pt idx="22">
                  <c:v>300</c:v>
                </c:pt>
                <c:pt idx="2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3-7D42-9D80-22BE570D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752447"/>
        <c:axId val="1322754175"/>
      </c:lineChart>
      <c:catAx>
        <c:axId val="132275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54175"/>
        <c:crosses val="autoZero"/>
        <c:auto val="1"/>
        <c:lblAlgn val="ctr"/>
        <c:lblOffset val="100"/>
        <c:noMultiLvlLbl val="0"/>
      </c:catAx>
      <c:valAx>
        <c:axId val="132275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4.4655278555550089</c:v>
                </c:pt>
                <c:pt idx="7">
                  <c:v>132.80987615859249</c:v>
                </c:pt>
                <c:pt idx="8">
                  <c:v>12.37781694777</c:v>
                </c:pt>
                <c:pt idx="9">
                  <c:v>7.1029476432707312</c:v>
                </c:pt>
                <c:pt idx="10">
                  <c:v>4.4655278555550151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1.828106695352171</c:v>
                </c:pt>
                <c:pt idx="15">
                  <c:v>0</c:v>
                </c:pt>
                <c:pt idx="16">
                  <c:v>12.37781694777</c:v>
                </c:pt>
                <c:pt idx="17">
                  <c:v>1.828106695352169</c:v>
                </c:pt>
                <c:pt idx="18">
                  <c:v>13.115054718911541</c:v>
                </c:pt>
                <c:pt idx="19">
                  <c:v>94.931095120111735</c:v>
                </c:pt>
                <c:pt idx="20">
                  <c:v>4.4655278555550328</c:v>
                </c:pt>
                <c:pt idx="21">
                  <c:v>4.4655278555550328</c:v>
                </c:pt>
                <c:pt idx="22">
                  <c:v>69.008335690474041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A-644A-A1F0-95D9B7FD88A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Pch1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37.029841601949613</c:v>
                </c:pt>
                <c:pt idx="3">
                  <c:v>186.6930712861209</c:v>
                </c:pt>
                <c:pt idx="4">
                  <c:v>191.88494528106801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A-644A-A1F0-95D9B7FD88A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Pb1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</c:f>
              <c:numCache>
                <c:formatCode>General</c:formatCode>
                <c:ptCount val="24"/>
                <c:pt idx="0">
                  <c:v>679.99999999999977</c:v>
                </c:pt>
                <c:pt idx="1">
                  <c:v>699.99999999999966</c:v>
                </c:pt>
                <c:pt idx="2">
                  <c:v>717.02984160193284</c:v>
                </c:pt>
                <c:pt idx="3">
                  <c:v>866.69307128611058</c:v>
                </c:pt>
                <c:pt idx="4">
                  <c:v>871.88494528111141</c:v>
                </c:pt>
                <c:pt idx="5">
                  <c:v>720</c:v>
                </c:pt>
                <c:pt idx="6">
                  <c:v>770.53447214448613</c:v>
                </c:pt>
                <c:pt idx="7">
                  <c:v>592.19012384141524</c:v>
                </c:pt>
                <c:pt idx="8">
                  <c:v>682.62218305222848</c:v>
                </c:pt>
                <c:pt idx="9">
                  <c:v>602.89705235674296</c:v>
                </c:pt>
                <c:pt idx="10">
                  <c:v>550.53447214443474</c:v>
                </c:pt>
                <c:pt idx="11">
                  <c:v>519.99999999999989</c:v>
                </c:pt>
                <c:pt idx="12">
                  <c:v>490.00000000000261</c:v>
                </c:pt>
                <c:pt idx="13">
                  <c:v>460.00000000000489</c:v>
                </c:pt>
                <c:pt idx="14">
                  <c:v>463.17189330463111</c:v>
                </c:pt>
                <c:pt idx="15">
                  <c:v>584.99999999997965</c:v>
                </c:pt>
                <c:pt idx="16">
                  <c:v>652.62218305224519</c:v>
                </c:pt>
                <c:pt idx="17">
                  <c:v>823.17189330461338</c:v>
                </c:pt>
                <c:pt idx="18">
                  <c:v>871.88494528111153</c:v>
                </c:pt>
                <c:pt idx="19">
                  <c:v>845.06890487986368</c:v>
                </c:pt>
                <c:pt idx="20">
                  <c:v>815.53447214444418</c:v>
                </c:pt>
                <c:pt idx="21">
                  <c:v>765.53447214444429</c:v>
                </c:pt>
                <c:pt idx="22">
                  <c:v>690.99166430955586</c:v>
                </c:pt>
                <c:pt idx="23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A-644A-A1F0-95D9B7FD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829663"/>
        <c:axId val="1318922335"/>
      </c:lineChart>
      <c:catAx>
        <c:axId val="129682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922335"/>
        <c:crosses val="autoZero"/>
        <c:auto val="1"/>
        <c:lblAlgn val="ctr"/>
        <c:lblOffset val="100"/>
        <c:noMultiLvlLbl val="0"/>
      </c:catAx>
      <c:valAx>
        <c:axId val="131892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2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374650</xdr:colOff>
      <xdr:row>26</xdr:row>
      <xdr:rowOff>177800</xdr:rowOff>
    </xdr:from>
    <xdr:to>
      <xdr:col>6</xdr:col>
      <xdr:colOff>819150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7B14B-8A0F-647C-D383-F6A429404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26</xdr:row>
      <xdr:rowOff>127000</xdr:rowOff>
    </xdr:from>
    <xdr:to>
      <xdr:col>12</xdr:col>
      <xdr:colOff>660400</xdr:colOff>
      <xdr:row>40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BA158-A686-1E26-BC10-E61D5C5E3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m.deoliveiradejes/Dropbox%20(Personal)/Uniandes/2024_20/IELE4100_2022_20%20-%20Planificacio&#769;n%20de%20Sistemas%20de%20Potencia/C7%20-%20Optimizacio&#769;n%20DNLP/C7_DNLP/C7_E1_export.xlsx" TargetMode="External"/><Relationship Id="rId1" Type="http://schemas.openxmlformats.org/officeDocument/2006/relationships/externalLinkPath" Target="C7_E1_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"/>
      <sheetName val="data"/>
      <sheetName val="Benefit"/>
      <sheetName val="SOC1"/>
      <sheetName val="Pd1"/>
      <sheetName val="Pch1"/>
      <sheetName val="Pb1"/>
      <sheetName val="Ps1"/>
      <sheetName val="Ppvmax1"/>
      <sheetName val="Loadmax1"/>
      <sheetName val="SOCfinal1"/>
      <sheetName val="Capacity1"/>
      <sheetName val="eff_c1"/>
      <sheetName val="eff_d1"/>
      <sheetName val="CRte_c1"/>
      <sheetName val="CRte_d1"/>
      <sheetName val="DoD1"/>
      <sheetName val="wheeling"/>
      <sheetName val="Pmax1"/>
      <sheetName val="delta_max"/>
      <sheetName val="Bcalc"/>
      <sheetName val="balance1"/>
      <sheetName val="r1"/>
      <sheetName val="r2"/>
      <sheetName val="r3"/>
      <sheetName val="r4"/>
      <sheetName val="r5"/>
    </sheetNames>
    <sheetDataSet>
      <sheetData sheetId="0"/>
      <sheetData sheetId="1"/>
      <sheetData sheetId="2"/>
      <sheetData sheetId="3">
        <row r="2">
          <cell r="B2">
            <v>299.99999999999989</v>
          </cell>
        </row>
        <row r="3">
          <cell r="B3">
            <v>299.99999999999989</v>
          </cell>
        </row>
        <row r="4">
          <cell r="B4">
            <v>335.17834952185092</v>
          </cell>
        </row>
        <row r="5">
          <cell r="B5">
            <v>512.53676724365778</v>
          </cell>
        </row>
        <row r="6">
          <cell r="B6">
            <v>694.82746526068775</v>
          </cell>
        </row>
        <row r="7">
          <cell r="B7">
            <v>694.82746526068775</v>
          </cell>
        </row>
        <row r="8">
          <cell r="B8">
            <v>689.97363063507305</v>
          </cell>
        </row>
        <row r="9">
          <cell r="B9">
            <v>545.61506959314943</v>
          </cell>
        </row>
        <row r="10">
          <cell r="B10">
            <v>532.16092073684729</v>
          </cell>
        </row>
        <row r="11">
          <cell r="B11">
            <v>524.44032547240442</v>
          </cell>
        </row>
        <row r="12">
          <cell r="B12">
            <v>519.58649084682884</v>
          </cell>
        </row>
        <row r="13">
          <cell r="B13">
            <v>519.58649084682884</v>
          </cell>
        </row>
        <row r="14">
          <cell r="B14">
            <v>519.58649084682884</v>
          </cell>
        </row>
        <row r="15">
          <cell r="B15">
            <v>519.58649084682884</v>
          </cell>
        </row>
        <row r="16">
          <cell r="B16">
            <v>517.59941835189761</v>
          </cell>
        </row>
        <row r="17">
          <cell r="B17">
            <v>517.59941835189761</v>
          </cell>
        </row>
        <row r="18">
          <cell r="B18">
            <v>504.14526949561582</v>
          </cell>
        </row>
        <row r="19">
          <cell r="B19">
            <v>502.1581970006568</v>
          </cell>
        </row>
        <row r="20">
          <cell r="B20">
            <v>487.9027027409665</v>
          </cell>
        </row>
        <row r="21">
          <cell r="B21">
            <v>384.71672978432503</v>
          </cell>
        </row>
        <row r="22">
          <cell r="B22">
            <v>379.86289515870061</v>
          </cell>
        </row>
        <row r="23">
          <cell r="B23">
            <v>375.00906053311462</v>
          </cell>
        </row>
        <row r="24">
          <cell r="B24">
            <v>300</v>
          </cell>
        </row>
        <row r="25">
          <cell r="B25">
            <v>300</v>
          </cell>
        </row>
      </sheetData>
      <sheetData sheetId="4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4.4655278555550089</v>
          </cell>
        </row>
        <row r="9">
          <cell r="B9">
            <v>132.80987615859249</v>
          </cell>
        </row>
        <row r="10">
          <cell r="B10">
            <v>12.37781694777</v>
          </cell>
        </row>
        <row r="11">
          <cell r="B11">
            <v>7.1029476432707312</v>
          </cell>
        </row>
        <row r="12">
          <cell r="B12">
            <v>4.4655278555550151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1.828106695352171</v>
          </cell>
        </row>
        <row r="17">
          <cell r="B17">
            <v>0</v>
          </cell>
        </row>
        <row r="18">
          <cell r="B18">
            <v>12.37781694777</v>
          </cell>
        </row>
        <row r="19">
          <cell r="B19">
            <v>1.828106695352169</v>
          </cell>
        </row>
        <row r="20">
          <cell r="B20">
            <v>13.115054718911541</v>
          </cell>
        </row>
        <row r="21">
          <cell r="B21">
            <v>94.931095120111735</v>
          </cell>
        </row>
        <row r="22">
          <cell r="B22">
            <v>4.4655278555550328</v>
          </cell>
        </row>
        <row r="23">
          <cell r="B23">
            <v>4.4655278555550328</v>
          </cell>
        </row>
        <row r="24">
          <cell r="B24">
            <v>69.008335690474041</v>
          </cell>
        </row>
        <row r="25">
          <cell r="B25">
            <v>0</v>
          </cell>
        </row>
      </sheetData>
      <sheetData sheetId="5">
        <row r="2">
          <cell r="B2">
            <v>0</v>
          </cell>
        </row>
        <row r="3">
          <cell r="B3">
            <v>0</v>
          </cell>
        </row>
        <row r="4">
          <cell r="B4">
            <v>37.029841601949613</v>
          </cell>
        </row>
        <row r="5">
          <cell r="B5">
            <v>186.6930712861209</v>
          </cell>
        </row>
        <row r="6">
          <cell r="B6">
            <v>191.88494528106801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</sheetData>
      <sheetData sheetId="6">
        <row r="2">
          <cell r="B2">
            <v>679.99999999999977</v>
          </cell>
        </row>
        <row r="3">
          <cell r="B3">
            <v>699.99999999999966</v>
          </cell>
        </row>
        <row r="4">
          <cell r="B4">
            <v>717.02984160193284</v>
          </cell>
        </row>
        <row r="5">
          <cell r="B5">
            <v>866.69307128611058</v>
          </cell>
        </row>
        <row r="6">
          <cell r="B6">
            <v>871.88494528111141</v>
          </cell>
        </row>
        <row r="7">
          <cell r="B7">
            <v>720</v>
          </cell>
        </row>
        <row r="8">
          <cell r="B8">
            <v>770.53447214448613</v>
          </cell>
        </row>
        <row r="9">
          <cell r="B9">
            <v>592.19012384141524</v>
          </cell>
        </row>
        <row r="10">
          <cell r="B10">
            <v>682.62218305222848</v>
          </cell>
        </row>
        <row r="11">
          <cell r="B11">
            <v>602.89705235674296</v>
          </cell>
        </row>
        <row r="12">
          <cell r="B12">
            <v>550.53447214443474</v>
          </cell>
        </row>
        <row r="13">
          <cell r="B13">
            <v>519.99999999999989</v>
          </cell>
        </row>
        <row r="14">
          <cell r="B14">
            <v>490.00000000000261</v>
          </cell>
        </row>
        <row r="15">
          <cell r="B15">
            <v>460.00000000000489</v>
          </cell>
        </row>
        <row r="16">
          <cell r="B16">
            <v>463.17189330463111</v>
          </cell>
        </row>
        <row r="17">
          <cell r="B17">
            <v>584.99999999997965</v>
          </cell>
        </row>
        <row r="18">
          <cell r="B18">
            <v>652.62218305224519</v>
          </cell>
        </row>
        <row r="19">
          <cell r="B19">
            <v>823.17189330461338</v>
          </cell>
        </row>
        <row r="20">
          <cell r="B20">
            <v>871.88494528111153</v>
          </cell>
        </row>
        <row r="21">
          <cell r="B21">
            <v>845.06890487986368</v>
          </cell>
        </row>
        <row r="22">
          <cell r="B22">
            <v>815.53447214444418</v>
          </cell>
        </row>
        <row r="23">
          <cell r="B23">
            <v>765.53447214444429</v>
          </cell>
        </row>
        <row r="24">
          <cell r="B24">
            <v>690.99166430955586</v>
          </cell>
        </row>
        <row r="25">
          <cell r="B25">
            <v>720</v>
          </cell>
        </row>
      </sheetData>
      <sheetData sheetId="7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4732-9F27-5C42-BAA9-12F1778FCF34}">
  <dimension ref="A1:W45"/>
  <sheetViews>
    <sheetView tabSelected="1" workbookViewId="0">
      <selection activeCell="N39" sqref="N39"/>
    </sheetView>
  </sheetViews>
  <sheetFormatPr baseColWidth="10" defaultRowHeight="16" x14ac:dyDescent="0.2"/>
  <cols>
    <col min="9" max="10" width="12.1640625" bestFit="1" customWidth="1"/>
    <col min="11" max="11" width="12.6640625" bestFit="1" customWidth="1"/>
    <col min="14" max="14" width="28.33203125" customWidth="1"/>
    <col min="16" max="16" width="12.6640625" bestFit="1" customWidth="1"/>
    <col min="17" max="17" width="20.5" customWidth="1"/>
    <col min="18" max="18" width="17.5" customWidth="1"/>
    <col min="20" max="20" width="13" bestFit="1" customWidth="1"/>
    <col min="22" max="22" width="13.6640625" bestFit="1" customWidth="1"/>
  </cols>
  <sheetData>
    <row r="1" spans="1:16" x14ac:dyDescent="0.2">
      <c r="B1" t="s">
        <v>0</v>
      </c>
      <c r="C1" t="s">
        <v>1</v>
      </c>
      <c r="D1" t="s">
        <v>2</v>
      </c>
      <c r="E1" t="s">
        <v>4</v>
      </c>
      <c r="F1" t="s">
        <v>3</v>
      </c>
      <c r="M1" t="s">
        <v>5</v>
      </c>
    </row>
    <row r="2" spans="1:16" x14ac:dyDescent="0.2">
      <c r="A2">
        <v>1</v>
      </c>
      <c r="B2">
        <f>[1]SOC1!B2</f>
        <v>299.99999999999989</v>
      </c>
      <c r="C2">
        <f>[1]Pd1!B2</f>
        <v>0</v>
      </c>
      <c r="D2">
        <f>[1]Pch1!B2</f>
        <v>0</v>
      </c>
      <c r="E2">
        <f>[1]Pb1!B2</f>
        <v>679.99999999999977</v>
      </c>
      <c r="F2">
        <f>[1]Ps1!B2</f>
        <v>0</v>
      </c>
      <c r="G2">
        <v>0.11</v>
      </c>
      <c r="H2">
        <f>G2+0.05</f>
        <v>0.16</v>
      </c>
      <c r="I2">
        <f>H2*E2</f>
        <v>108.79999999999997</v>
      </c>
      <c r="L2" s="1">
        <v>0.68</v>
      </c>
      <c r="M2">
        <f>L2*1000</f>
        <v>680</v>
      </c>
      <c r="P2">
        <f>M2*H2</f>
        <v>108.8</v>
      </c>
    </row>
    <row r="3" spans="1:16" x14ac:dyDescent="0.2">
      <c r="A3">
        <v>2</v>
      </c>
      <c r="B3">
        <f>[1]SOC1!B3</f>
        <v>299.99999999999989</v>
      </c>
      <c r="C3">
        <f>[1]Pd1!B3</f>
        <v>0</v>
      </c>
      <c r="D3">
        <f>[1]Pch1!B3</f>
        <v>0</v>
      </c>
      <c r="E3">
        <f>[1]Pb1!B3</f>
        <v>699.99999999999966</v>
      </c>
      <c r="F3">
        <f>[1]Ps1!B3</f>
        <v>0</v>
      </c>
      <c r="G3">
        <v>0.11</v>
      </c>
      <c r="H3">
        <f t="shared" ref="H3:H25" si="0">G3+0.05</f>
        <v>0.16</v>
      </c>
      <c r="I3">
        <f t="shared" ref="I3:I25" si="1">H3*E3</f>
        <v>111.99999999999994</v>
      </c>
      <c r="L3" s="1">
        <v>0.7</v>
      </c>
      <c r="M3">
        <f t="shared" ref="M3:M25" si="2">L3*1000</f>
        <v>700</v>
      </c>
      <c r="P3">
        <f t="shared" ref="P3:P25" si="3">M3*H3</f>
        <v>112</v>
      </c>
    </row>
    <row r="4" spans="1:16" x14ac:dyDescent="0.2">
      <c r="A4">
        <v>3</v>
      </c>
      <c r="B4">
        <f>[1]SOC1!B4</f>
        <v>335.17834952185092</v>
      </c>
      <c r="C4">
        <f>[1]Pd1!B4</f>
        <v>0</v>
      </c>
      <c r="D4">
        <f>[1]Pch1!B4</f>
        <v>37.029841601949613</v>
      </c>
      <c r="E4">
        <f>[1]Pb1!B4</f>
        <v>717.02984160193284</v>
      </c>
      <c r="F4">
        <f>[1]Ps1!B4</f>
        <v>0</v>
      </c>
      <c r="G4">
        <v>0.11</v>
      </c>
      <c r="H4">
        <f t="shared" si="0"/>
        <v>0.16</v>
      </c>
      <c r="I4">
        <f t="shared" si="1"/>
        <v>114.72477465630925</v>
      </c>
      <c r="L4" s="1">
        <v>0.68</v>
      </c>
      <c r="M4">
        <f t="shared" si="2"/>
        <v>680</v>
      </c>
      <c r="P4">
        <f t="shared" si="3"/>
        <v>108.8</v>
      </c>
    </row>
    <row r="5" spans="1:16" x14ac:dyDescent="0.2">
      <c r="A5">
        <v>4</v>
      </c>
      <c r="B5">
        <f>[1]SOC1!B5</f>
        <v>512.53676724365778</v>
      </c>
      <c r="C5">
        <f>[1]Pd1!B5</f>
        <v>0</v>
      </c>
      <c r="D5">
        <f>[1]Pch1!B5</f>
        <v>186.6930712861209</v>
      </c>
      <c r="E5">
        <f>[1]Pb1!B5</f>
        <v>866.69307128611058</v>
      </c>
      <c r="F5">
        <f>[1]Ps1!B5</f>
        <v>0</v>
      </c>
      <c r="G5">
        <v>0.11</v>
      </c>
      <c r="H5">
        <f t="shared" si="0"/>
        <v>0.16</v>
      </c>
      <c r="I5">
        <f t="shared" si="1"/>
        <v>138.6708914057777</v>
      </c>
      <c r="L5" s="1">
        <v>0.68</v>
      </c>
      <c r="M5">
        <f t="shared" si="2"/>
        <v>680</v>
      </c>
      <c r="P5">
        <f t="shared" si="3"/>
        <v>108.8</v>
      </c>
    </row>
    <row r="6" spans="1:16" x14ac:dyDescent="0.2">
      <c r="A6">
        <v>5</v>
      </c>
      <c r="B6">
        <f>[1]SOC1!B6</f>
        <v>694.82746526068775</v>
      </c>
      <c r="C6">
        <f>[1]Pd1!B6</f>
        <v>0</v>
      </c>
      <c r="D6">
        <f>[1]Pch1!B6</f>
        <v>191.88494528106801</v>
      </c>
      <c r="E6">
        <f>[1]Pb1!B6</f>
        <v>871.88494528111141</v>
      </c>
      <c r="F6">
        <f>[1]Ps1!B6</f>
        <v>0</v>
      </c>
      <c r="G6">
        <v>0.11</v>
      </c>
      <c r="H6">
        <f t="shared" si="0"/>
        <v>0.16</v>
      </c>
      <c r="I6">
        <f t="shared" si="1"/>
        <v>139.50159124497782</v>
      </c>
      <c r="L6" s="1">
        <v>0.68</v>
      </c>
      <c r="M6">
        <f t="shared" si="2"/>
        <v>680</v>
      </c>
      <c r="P6">
        <f t="shared" si="3"/>
        <v>108.8</v>
      </c>
    </row>
    <row r="7" spans="1:16" x14ac:dyDescent="0.2">
      <c r="A7">
        <v>6</v>
      </c>
      <c r="B7">
        <f>[1]SOC1!B7</f>
        <v>694.82746526068775</v>
      </c>
      <c r="C7">
        <f>[1]Pd1!B7</f>
        <v>0</v>
      </c>
      <c r="D7">
        <f>[1]Pch1!B7</f>
        <v>0</v>
      </c>
      <c r="E7">
        <f>[1]Pb1!B7</f>
        <v>720</v>
      </c>
      <c r="F7">
        <f>[1]Ps1!B7</f>
        <v>0</v>
      </c>
      <c r="G7">
        <v>0.12</v>
      </c>
      <c r="H7">
        <f t="shared" si="0"/>
        <v>0.16999999999999998</v>
      </c>
      <c r="I7">
        <f t="shared" si="1"/>
        <v>122.39999999999999</v>
      </c>
      <c r="L7" s="1">
        <v>0.72</v>
      </c>
      <c r="M7">
        <f t="shared" si="2"/>
        <v>720</v>
      </c>
      <c r="P7">
        <f t="shared" si="3"/>
        <v>122.39999999999999</v>
      </c>
    </row>
    <row r="8" spans="1:16" x14ac:dyDescent="0.2">
      <c r="A8">
        <v>7</v>
      </c>
      <c r="B8">
        <f>[1]SOC1!B8</f>
        <v>689.97363063507305</v>
      </c>
      <c r="C8">
        <f>[1]Pd1!B8</f>
        <v>4.4655278555550089</v>
      </c>
      <c r="D8">
        <f>[1]Pch1!B8</f>
        <v>0</v>
      </c>
      <c r="E8">
        <f>[1]Pb1!B8</f>
        <v>770.53447214448613</v>
      </c>
      <c r="F8">
        <f>[1]Ps1!B8</f>
        <v>0</v>
      </c>
      <c r="G8">
        <v>0.15</v>
      </c>
      <c r="H8">
        <f t="shared" si="0"/>
        <v>0.2</v>
      </c>
      <c r="I8">
        <f t="shared" si="1"/>
        <v>154.10689442889725</v>
      </c>
      <c r="L8" s="1">
        <v>0.85</v>
      </c>
      <c r="M8">
        <f t="shared" si="2"/>
        <v>850</v>
      </c>
      <c r="P8">
        <f t="shared" si="3"/>
        <v>170</v>
      </c>
    </row>
    <row r="9" spans="1:16" x14ac:dyDescent="0.2">
      <c r="A9">
        <v>8</v>
      </c>
      <c r="B9">
        <f>[1]SOC1!B9</f>
        <v>545.61506959314943</v>
      </c>
      <c r="C9">
        <f>[1]Pd1!B9</f>
        <v>132.80987615859249</v>
      </c>
      <c r="D9">
        <f>[1]Pch1!B9</f>
        <v>0</v>
      </c>
      <c r="E9">
        <f>[1]Pb1!B9</f>
        <v>592.19012384141524</v>
      </c>
      <c r="F9">
        <f>[1]Ps1!B9</f>
        <v>0</v>
      </c>
      <c r="G9">
        <v>0.17</v>
      </c>
      <c r="H9">
        <f t="shared" si="0"/>
        <v>0.22000000000000003</v>
      </c>
      <c r="I9">
        <f t="shared" si="1"/>
        <v>130.28182724511137</v>
      </c>
      <c r="L9" s="1">
        <v>0.9</v>
      </c>
      <c r="M9">
        <f t="shared" si="2"/>
        <v>900</v>
      </c>
      <c r="P9">
        <f t="shared" si="3"/>
        <v>198.00000000000003</v>
      </c>
    </row>
    <row r="10" spans="1:16" x14ac:dyDescent="0.2">
      <c r="A10">
        <v>9</v>
      </c>
      <c r="B10">
        <f>[1]SOC1!B10</f>
        <v>532.16092073684729</v>
      </c>
      <c r="C10">
        <f>[1]Pd1!B10</f>
        <v>12.37781694777</v>
      </c>
      <c r="D10">
        <f>[1]Pch1!B10</f>
        <v>0</v>
      </c>
      <c r="E10">
        <f>[1]Pb1!B10</f>
        <v>682.62218305222848</v>
      </c>
      <c r="F10">
        <f>[1]Ps1!B10</f>
        <v>0</v>
      </c>
      <c r="G10">
        <v>0.18</v>
      </c>
      <c r="H10">
        <f t="shared" si="0"/>
        <v>0.22999999999999998</v>
      </c>
      <c r="I10">
        <f t="shared" si="1"/>
        <v>157.00310210201255</v>
      </c>
      <c r="L10" s="1">
        <v>0.97</v>
      </c>
      <c r="M10">
        <f t="shared" si="2"/>
        <v>970</v>
      </c>
      <c r="P10">
        <f t="shared" si="3"/>
        <v>223.1</v>
      </c>
    </row>
    <row r="11" spans="1:16" x14ac:dyDescent="0.2">
      <c r="A11">
        <v>10</v>
      </c>
      <c r="B11">
        <f>[1]SOC1!B11</f>
        <v>524.44032547240442</v>
      </c>
      <c r="C11">
        <f>[1]Pd1!B11</f>
        <v>7.1029476432707312</v>
      </c>
      <c r="D11">
        <f>[1]Pch1!B11</f>
        <v>0</v>
      </c>
      <c r="E11">
        <f>[1]Pb1!B11</f>
        <v>602.89705235674296</v>
      </c>
      <c r="F11">
        <f>[1]Ps1!B11</f>
        <v>0</v>
      </c>
      <c r="G11">
        <v>0.16</v>
      </c>
      <c r="H11">
        <f t="shared" si="0"/>
        <v>0.21000000000000002</v>
      </c>
      <c r="I11">
        <f t="shared" si="1"/>
        <v>126.60838099491603</v>
      </c>
      <c r="L11" s="1">
        <v>0.97</v>
      </c>
      <c r="M11">
        <f t="shared" si="2"/>
        <v>970</v>
      </c>
      <c r="P11">
        <f t="shared" si="3"/>
        <v>203.70000000000002</v>
      </c>
    </row>
    <row r="12" spans="1:16" x14ac:dyDescent="0.2">
      <c r="A12">
        <v>11</v>
      </c>
      <c r="B12">
        <f>[1]SOC1!B12</f>
        <v>519.58649084682884</v>
      </c>
      <c r="C12">
        <f>[1]Pd1!B12</f>
        <v>4.4655278555550151</v>
      </c>
      <c r="D12">
        <f>[1]Pch1!B12</f>
        <v>0</v>
      </c>
      <c r="E12">
        <f>[1]Pb1!B12</f>
        <v>550.53447214443474</v>
      </c>
      <c r="F12">
        <f>[1]Ps1!B12</f>
        <v>0</v>
      </c>
      <c r="G12">
        <v>0.15</v>
      </c>
      <c r="H12">
        <f t="shared" si="0"/>
        <v>0.2</v>
      </c>
      <c r="I12">
        <f t="shared" si="1"/>
        <v>110.10689442888696</v>
      </c>
      <c r="L12" s="1">
        <v>0.98</v>
      </c>
      <c r="M12">
        <f t="shared" si="2"/>
        <v>980</v>
      </c>
      <c r="P12">
        <f t="shared" si="3"/>
        <v>196</v>
      </c>
    </row>
    <row r="13" spans="1:16" x14ac:dyDescent="0.2">
      <c r="A13">
        <v>12</v>
      </c>
      <c r="B13">
        <f>[1]SOC1!B13</f>
        <v>519.58649084682884</v>
      </c>
      <c r="C13">
        <f>[1]Pd1!B13</f>
        <v>0</v>
      </c>
      <c r="D13">
        <f>[1]Pch1!B13</f>
        <v>0</v>
      </c>
      <c r="E13">
        <f>[1]Pb1!B13</f>
        <v>519.99999999999989</v>
      </c>
      <c r="F13">
        <f>[1]Ps1!B13</f>
        <v>0</v>
      </c>
      <c r="G13">
        <v>0.13</v>
      </c>
      <c r="H13">
        <f t="shared" si="0"/>
        <v>0.18</v>
      </c>
      <c r="I13">
        <f t="shared" si="1"/>
        <v>93.59999999999998</v>
      </c>
      <c r="L13" s="1">
        <v>1</v>
      </c>
      <c r="M13">
        <f t="shared" si="2"/>
        <v>1000</v>
      </c>
      <c r="P13">
        <f t="shared" si="3"/>
        <v>180</v>
      </c>
    </row>
    <row r="14" spans="1:16" x14ac:dyDescent="0.2">
      <c r="A14">
        <v>13</v>
      </c>
      <c r="B14">
        <f>[1]SOC1!B14</f>
        <v>519.58649084682884</v>
      </c>
      <c r="C14">
        <f>[1]Pd1!B14</f>
        <v>0</v>
      </c>
      <c r="D14">
        <f>[1]Pch1!B14</f>
        <v>0</v>
      </c>
      <c r="E14">
        <f>[1]Pb1!B14</f>
        <v>490.00000000000261</v>
      </c>
      <c r="F14">
        <f>[1]Ps1!B14</f>
        <v>0</v>
      </c>
      <c r="G14">
        <v>0.13</v>
      </c>
      <c r="H14">
        <f t="shared" si="0"/>
        <v>0.18</v>
      </c>
      <c r="I14">
        <f t="shared" si="1"/>
        <v>88.200000000000472</v>
      </c>
      <c r="L14" s="1">
        <v>0.99</v>
      </c>
      <c r="M14">
        <f t="shared" si="2"/>
        <v>990</v>
      </c>
      <c r="P14">
        <f t="shared" si="3"/>
        <v>178.2</v>
      </c>
    </row>
    <row r="15" spans="1:16" x14ac:dyDescent="0.2">
      <c r="A15">
        <v>14</v>
      </c>
      <c r="B15">
        <f>[1]SOC1!B15</f>
        <v>519.58649084682884</v>
      </c>
      <c r="C15">
        <f>[1]Pd1!B15</f>
        <v>0</v>
      </c>
      <c r="D15">
        <f>[1]Pch1!B15</f>
        <v>0</v>
      </c>
      <c r="E15">
        <f>[1]Pb1!B15</f>
        <v>460.00000000000489</v>
      </c>
      <c r="F15">
        <f>[1]Ps1!B15</f>
        <v>0</v>
      </c>
      <c r="G15">
        <v>0.13</v>
      </c>
      <c r="H15">
        <f t="shared" si="0"/>
        <v>0.18</v>
      </c>
      <c r="I15">
        <f t="shared" si="1"/>
        <v>82.800000000000878</v>
      </c>
      <c r="L15" s="1">
        <v>0.92</v>
      </c>
      <c r="M15">
        <f t="shared" si="2"/>
        <v>920</v>
      </c>
      <c r="P15">
        <f t="shared" si="3"/>
        <v>165.6</v>
      </c>
    </row>
    <row r="16" spans="1:16" x14ac:dyDescent="0.2">
      <c r="A16">
        <v>15</v>
      </c>
      <c r="B16">
        <f>[1]SOC1!B16</f>
        <v>517.59941835189761</v>
      </c>
      <c r="C16">
        <f>[1]Pd1!B16</f>
        <v>1.828106695352171</v>
      </c>
      <c r="D16">
        <f>[1]Pch1!B16</f>
        <v>0</v>
      </c>
      <c r="E16">
        <f>[1]Pb1!B16</f>
        <v>463.17189330463111</v>
      </c>
      <c r="F16">
        <f>[1]Ps1!B16</f>
        <v>0</v>
      </c>
      <c r="G16">
        <v>0.14000000000000001</v>
      </c>
      <c r="H16">
        <f t="shared" si="0"/>
        <v>0.19</v>
      </c>
      <c r="I16">
        <f t="shared" si="1"/>
        <v>88.002659727879916</v>
      </c>
      <c r="L16" s="1">
        <v>0.9</v>
      </c>
      <c r="M16">
        <f t="shared" si="2"/>
        <v>900</v>
      </c>
      <c r="P16">
        <f t="shared" si="3"/>
        <v>171</v>
      </c>
    </row>
    <row r="17" spans="1:23" x14ac:dyDescent="0.2">
      <c r="A17">
        <v>16</v>
      </c>
      <c r="B17">
        <f>[1]SOC1!B17</f>
        <v>517.59941835189761</v>
      </c>
      <c r="C17">
        <f>[1]Pd1!B17</f>
        <v>0</v>
      </c>
      <c r="D17">
        <f>[1]Pch1!B17</f>
        <v>0</v>
      </c>
      <c r="E17">
        <f>[1]Pb1!B17</f>
        <v>584.99999999997965</v>
      </c>
      <c r="F17">
        <f>[1]Ps1!B17</f>
        <v>0</v>
      </c>
      <c r="G17">
        <v>0.13</v>
      </c>
      <c r="H17">
        <f t="shared" si="0"/>
        <v>0.18</v>
      </c>
      <c r="I17">
        <f t="shared" si="1"/>
        <v>105.29999999999633</v>
      </c>
      <c r="L17" s="1">
        <v>0.95</v>
      </c>
      <c r="M17">
        <f t="shared" si="2"/>
        <v>950</v>
      </c>
      <c r="P17">
        <f t="shared" si="3"/>
        <v>171</v>
      </c>
    </row>
    <row r="18" spans="1:23" x14ac:dyDescent="0.2">
      <c r="A18">
        <v>17</v>
      </c>
      <c r="B18">
        <f>[1]SOC1!B18</f>
        <v>504.14526949561582</v>
      </c>
      <c r="C18">
        <f>[1]Pd1!B18</f>
        <v>12.37781694777</v>
      </c>
      <c r="D18">
        <f>[1]Pch1!B18</f>
        <v>0</v>
      </c>
      <c r="E18">
        <f>[1]Pb1!B18</f>
        <v>652.62218305224519</v>
      </c>
      <c r="F18">
        <f>[1]Ps1!B18</f>
        <v>0</v>
      </c>
      <c r="G18">
        <v>0.18</v>
      </c>
      <c r="H18">
        <f t="shared" si="0"/>
        <v>0.22999999999999998</v>
      </c>
      <c r="I18">
        <f t="shared" si="1"/>
        <v>150.10310210201638</v>
      </c>
      <c r="L18" s="1">
        <v>0.94</v>
      </c>
      <c r="M18">
        <f t="shared" si="2"/>
        <v>940</v>
      </c>
      <c r="P18">
        <f t="shared" si="3"/>
        <v>216.2</v>
      </c>
    </row>
    <row r="19" spans="1:23" x14ac:dyDescent="0.2">
      <c r="A19">
        <v>18</v>
      </c>
      <c r="B19">
        <f>[1]SOC1!B19</f>
        <v>502.1581970006568</v>
      </c>
      <c r="C19">
        <f>[1]Pd1!B19</f>
        <v>1.828106695352169</v>
      </c>
      <c r="D19">
        <f>[1]Pch1!B19</f>
        <v>0</v>
      </c>
      <c r="E19">
        <f>[1]Pb1!B19</f>
        <v>823.17189330461338</v>
      </c>
      <c r="F19">
        <f>[1]Ps1!B19</f>
        <v>0</v>
      </c>
      <c r="G19">
        <v>0.14000000000000001</v>
      </c>
      <c r="H19">
        <f t="shared" si="0"/>
        <v>0.19</v>
      </c>
      <c r="I19">
        <f t="shared" si="1"/>
        <v>156.40265972787654</v>
      </c>
      <c r="L19" s="1">
        <v>1</v>
      </c>
      <c r="M19">
        <f t="shared" si="2"/>
        <v>1000</v>
      </c>
      <c r="P19">
        <f t="shared" si="3"/>
        <v>190</v>
      </c>
    </row>
    <row r="20" spans="1:23" x14ac:dyDescent="0.2">
      <c r="A20">
        <v>19</v>
      </c>
      <c r="B20">
        <f>[1]SOC1!B20</f>
        <v>487.9027027409665</v>
      </c>
      <c r="C20">
        <f>[1]Pd1!B20</f>
        <v>13.115054718911541</v>
      </c>
      <c r="D20">
        <f>[1]Pch1!B20</f>
        <v>0</v>
      </c>
      <c r="E20">
        <f>[1]Pb1!B20</f>
        <v>871.88494528111153</v>
      </c>
      <c r="F20">
        <f>[1]Ps1!B20</f>
        <v>0</v>
      </c>
      <c r="G20">
        <v>0.14000000000000001</v>
      </c>
      <c r="H20">
        <f t="shared" si="0"/>
        <v>0.19</v>
      </c>
      <c r="I20">
        <f t="shared" si="1"/>
        <v>165.6581396034112</v>
      </c>
      <c r="L20" s="1">
        <v>0.96</v>
      </c>
      <c r="M20">
        <f t="shared" si="2"/>
        <v>960</v>
      </c>
      <c r="P20">
        <f t="shared" si="3"/>
        <v>182.4</v>
      </c>
    </row>
    <row r="21" spans="1:23" x14ac:dyDescent="0.2">
      <c r="A21">
        <v>20</v>
      </c>
      <c r="B21">
        <f>[1]SOC1!B21</f>
        <v>384.71672978432503</v>
      </c>
      <c r="C21">
        <f>[1]Pd1!B21</f>
        <v>94.931095120111735</v>
      </c>
      <c r="D21">
        <f>[1]Pch1!B21</f>
        <v>0</v>
      </c>
      <c r="E21">
        <f>[1]Pb1!B21</f>
        <v>845.06890487986368</v>
      </c>
      <c r="F21">
        <f>[1]Ps1!B21</f>
        <v>0</v>
      </c>
      <c r="G21">
        <v>0.14000000000000001</v>
      </c>
      <c r="H21">
        <f t="shared" si="0"/>
        <v>0.19</v>
      </c>
      <c r="I21">
        <f t="shared" si="1"/>
        <v>160.5630919271741</v>
      </c>
      <c r="L21" s="1">
        <v>0.94</v>
      </c>
      <c r="M21">
        <f t="shared" si="2"/>
        <v>940</v>
      </c>
      <c r="P21">
        <f t="shared" si="3"/>
        <v>178.6</v>
      </c>
    </row>
    <row r="22" spans="1:23" x14ac:dyDescent="0.2">
      <c r="A22">
        <v>21</v>
      </c>
      <c r="B22">
        <f>[1]SOC1!B22</f>
        <v>379.86289515870061</v>
      </c>
      <c r="C22">
        <f>[1]Pd1!B22</f>
        <v>4.4655278555550328</v>
      </c>
      <c r="D22">
        <f>[1]Pch1!B22</f>
        <v>0</v>
      </c>
      <c r="E22">
        <f>[1]Pb1!B22</f>
        <v>815.53447214444418</v>
      </c>
      <c r="F22">
        <f>[1]Ps1!B22</f>
        <v>0</v>
      </c>
      <c r="G22">
        <v>0.15</v>
      </c>
      <c r="H22">
        <f t="shared" si="0"/>
        <v>0.2</v>
      </c>
      <c r="I22">
        <f t="shared" si="1"/>
        <v>163.10689442888884</v>
      </c>
      <c r="L22" s="1">
        <v>0.82</v>
      </c>
      <c r="M22">
        <f t="shared" si="2"/>
        <v>820</v>
      </c>
      <c r="P22">
        <f t="shared" si="3"/>
        <v>164</v>
      </c>
    </row>
    <row r="23" spans="1:23" x14ac:dyDescent="0.2">
      <c r="A23">
        <v>22</v>
      </c>
      <c r="B23">
        <f>[1]SOC1!B23</f>
        <v>375.00906053311462</v>
      </c>
      <c r="C23">
        <f>[1]Pd1!B23</f>
        <v>4.4655278555550328</v>
      </c>
      <c r="D23">
        <f>[1]Pch1!B23</f>
        <v>0</v>
      </c>
      <c r="E23">
        <f>[1]Pb1!B23</f>
        <v>765.53447214444429</v>
      </c>
      <c r="F23">
        <f>[1]Ps1!B23</f>
        <v>0</v>
      </c>
      <c r="G23">
        <v>0.15</v>
      </c>
      <c r="H23">
        <f t="shared" si="0"/>
        <v>0.2</v>
      </c>
      <c r="I23">
        <f t="shared" si="1"/>
        <v>153.10689442888886</v>
      </c>
      <c r="L23" s="1">
        <v>0.77</v>
      </c>
      <c r="M23">
        <f t="shared" si="2"/>
        <v>770</v>
      </c>
      <c r="P23">
        <f t="shared" si="3"/>
        <v>154</v>
      </c>
    </row>
    <row r="24" spans="1:23" x14ac:dyDescent="0.2">
      <c r="A24">
        <v>23</v>
      </c>
      <c r="B24">
        <f>[1]SOC1!B24</f>
        <v>300</v>
      </c>
      <c r="C24">
        <f>[1]Pd1!B24</f>
        <v>69.008335690474041</v>
      </c>
      <c r="D24">
        <f>[1]Pch1!B24</f>
        <v>0</v>
      </c>
      <c r="E24">
        <f>[1]Pb1!B24</f>
        <v>690.99166430955586</v>
      </c>
      <c r="F24">
        <f>[1]Ps1!B24</f>
        <v>0</v>
      </c>
      <c r="G24">
        <v>0.15</v>
      </c>
      <c r="H24">
        <f t="shared" si="0"/>
        <v>0.2</v>
      </c>
      <c r="I24">
        <f t="shared" si="1"/>
        <v>138.19833286191118</v>
      </c>
      <c r="L24" s="1">
        <v>0.76</v>
      </c>
      <c r="M24">
        <f t="shared" si="2"/>
        <v>760</v>
      </c>
      <c r="P24">
        <f t="shared" si="3"/>
        <v>152</v>
      </c>
    </row>
    <row r="25" spans="1:23" x14ac:dyDescent="0.2">
      <c r="A25">
        <v>24</v>
      </c>
      <c r="B25">
        <f>[1]SOC1!B25</f>
        <v>300</v>
      </c>
      <c r="C25">
        <f>[1]Pd1!B25</f>
        <v>0</v>
      </c>
      <c r="D25">
        <f>[1]Pch1!B25</f>
        <v>0</v>
      </c>
      <c r="E25">
        <f>[1]Pb1!B25</f>
        <v>720</v>
      </c>
      <c r="F25">
        <f>[1]Ps1!B25</f>
        <v>0</v>
      </c>
      <c r="G25">
        <v>0.12</v>
      </c>
      <c r="H25">
        <f t="shared" si="0"/>
        <v>0.16999999999999998</v>
      </c>
      <c r="I25">
        <f t="shared" si="1"/>
        <v>122.39999999999999</v>
      </c>
      <c r="L25" s="1">
        <v>0.72</v>
      </c>
      <c r="M25">
        <f t="shared" si="2"/>
        <v>720</v>
      </c>
      <c r="P25">
        <f t="shared" si="3"/>
        <v>122.39999999999999</v>
      </c>
    </row>
    <row r="26" spans="1:23" x14ac:dyDescent="0.2">
      <c r="C26" s="3">
        <f t="shared" ref="C26:D26" si="4">SUM(C2:C25)*30</f>
        <v>10897.238041194749</v>
      </c>
      <c r="D26" s="3">
        <f t="shared" si="4"/>
        <v>12468.235745074157</v>
      </c>
      <c r="E26" s="3">
        <f>SUM(E2:E25)*30</f>
        <v>493720.99770388071</v>
      </c>
      <c r="I26" s="4">
        <f>-SUM(I2:I25)*30</f>
        <v>-92449.383939448016</v>
      </c>
      <c r="J26" s="4">
        <f>-MAX(E2:E25)*36</f>
        <v>-31387.858030120016</v>
      </c>
      <c r="K26" s="4">
        <f>J26+I26</f>
        <v>-123837.24196956803</v>
      </c>
      <c r="L26" s="3"/>
      <c r="M26" s="3">
        <f>SUM(M2:M25)*30</f>
        <v>614400</v>
      </c>
      <c r="N26" s="3"/>
      <c r="O26" s="3"/>
      <c r="P26" s="4">
        <f>SUM(P2:P25)*30</f>
        <v>116574</v>
      </c>
      <c r="Q26" s="4">
        <f>MAX(M2:M25)*36</f>
        <v>36000</v>
      </c>
      <c r="R26" s="4">
        <f>Q26+P26</f>
        <v>152574</v>
      </c>
    </row>
    <row r="30" spans="1:23" x14ac:dyDescent="0.2">
      <c r="N30" t="s">
        <v>14</v>
      </c>
      <c r="O30" t="s">
        <v>11</v>
      </c>
      <c r="P30" t="s">
        <v>13</v>
      </c>
      <c r="Q30" t="s">
        <v>11</v>
      </c>
      <c r="R30" t="s">
        <v>6</v>
      </c>
      <c r="S30" t="s">
        <v>11</v>
      </c>
      <c r="T30" t="s">
        <v>7</v>
      </c>
      <c r="U30" t="s">
        <v>11</v>
      </c>
      <c r="V30" t="s">
        <v>10</v>
      </c>
      <c r="W30" s="6" t="s">
        <v>18</v>
      </c>
    </row>
    <row r="31" spans="1:23" x14ac:dyDescent="0.2">
      <c r="N31" t="s">
        <v>8</v>
      </c>
      <c r="O31" t="s">
        <v>11</v>
      </c>
      <c r="P31" t="s">
        <v>9</v>
      </c>
      <c r="Q31" t="s">
        <v>11</v>
      </c>
      <c r="R31" s="2">
        <f>E26/1000</f>
        <v>493.7209977038807</v>
      </c>
      <c r="S31" t="s">
        <v>11</v>
      </c>
      <c r="T31">
        <f>M26/1000</f>
        <v>614.4</v>
      </c>
      <c r="U31" t="s">
        <v>11</v>
      </c>
      <c r="V31" s="2">
        <f>T31-R31</f>
        <v>120.67900229611928</v>
      </c>
      <c r="W31" s="6" t="s">
        <v>18</v>
      </c>
    </row>
    <row r="32" spans="1:23" x14ac:dyDescent="0.2">
      <c r="N32" t="s">
        <v>12</v>
      </c>
      <c r="O32" t="s">
        <v>11</v>
      </c>
      <c r="P32" t="s">
        <v>9</v>
      </c>
      <c r="Q32" t="s">
        <v>11</v>
      </c>
      <c r="R32" s="2">
        <f t="shared" ref="R32" si="5">E27/1000</f>
        <v>0</v>
      </c>
      <c r="S32" t="s">
        <v>11</v>
      </c>
      <c r="T32">
        <f t="shared" ref="T32" si="6">M27/1000</f>
        <v>0</v>
      </c>
      <c r="U32" t="s">
        <v>11</v>
      </c>
      <c r="V32" s="2">
        <f t="shared" ref="V32" si="7">T32-R32</f>
        <v>0</v>
      </c>
      <c r="W32" s="6" t="s">
        <v>18</v>
      </c>
    </row>
    <row r="33" spans="14:23" x14ac:dyDescent="0.2">
      <c r="N33" t="s">
        <v>19</v>
      </c>
      <c r="O33" t="s">
        <v>11</v>
      </c>
      <c r="P33" t="s">
        <v>15</v>
      </c>
      <c r="Q33" t="s">
        <v>11</v>
      </c>
      <c r="R33" s="7">
        <f>K26</f>
        <v>-123837.24196956803</v>
      </c>
      <c r="S33" s="7" t="s">
        <v>11</v>
      </c>
      <c r="T33" s="7">
        <f>-R26</f>
        <v>-152574</v>
      </c>
      <c r="U33" s="7" t="s">
        <v>11</v>
      </c>
      <c r="V33" s="7">
        <f>T33-R33</f>
        <v>-28736.758030431971</v>
      </c>
      <c r="W33" s="6" t="s">
        <v>18</v>
      </c>
    </row>
    <row r="34" spans="14:23" x14ac:dyDescent="0.2">
      <c r="N34" t="s">
        <v>16</v>
      </c>
      <c r="O34" t="s">
        <v>11</v>
      </c>
      <c r="P34" t="s">
        <v>15</v>
      </c>
      <c r="Q34" t="s">
        <v>11</v>
      </c>
      <c r="R34" s="7">
        <f>J26</f>
        <v>-31387.858030120016</v>
      </c>
      <c r="S34" s="7" t="s">
        <v>11</v>
      </c>
      <c r="T34" s="7">
        <f>-Q26</f>
        <v>-36000</v>
      </c>
      <c r="U34" s="7" t="s">
        <v>11</v>
      </c>
      <c r="V34" s="7">
        <f t="shared" ref="V34:V35" si="8">T34-R34</f>
        <v>-4612.1419698799837</v>
      </c>
      <c r="W34" s="6" t="s">
        <v>18</v>
      </c>
    </row>
    <row r="35" spans="14:23" x14ac:dyDescent="0.2">
      <c r="N35" t="s">
        <v>17</v>
      </c>
      <c r="O35" t="s">
        <v>11</v>
      </c>
      <c r="P35" t="s">
        <v>15</v>
      </c>
      <c r="Q35" t="s">
        <v>11</v>
      </c>
      <c r="R35" s="7">
        <f>I26</f>
        <v>-92449.383939448016</v>
      </c>
      <c r="S35" s="7" t="s">
        <v>11</v>
      </c>
      <c r="T35" s="7">
        <f>-P26</f>
        <v>-116574</v>
      </c>
      <c r="U35" s="7" t="s">
        <v>11</v>
      </c>
      <c r="V35" s="7">
        <f t="shared" si="8"/>
        <v>-24124.616060551984</v>
      </c>
      <c r="W35" s="6" t="s">
        <v>18</v>
      </c>
    </row>
    <row r="36" spans="14:23" x14ac:dyDescent="0.2">
      <c r="R36" s="5"/>
      <c r="T36" s="5"/>
      <c r="V36" s="2"/>
    </row>
    <row r="37" spans="14:23" x14ac:dyDescent="0.2">
      <c r="R37" s="5"/>
      <c r="T37" s="5"/>
      <c r="V37" s="2">
        <f>T33-R33</f>
        <v>-28736.758030431971</v>
      </c>
    </row>
    <row r="38" spans="14:23" x14ac:dyDescent="0.2">
      <c r="R38" s="5"/>
      <c r="T38" s="5"/>
      <c r="V38" s="8">
        <f>V37/T33</f>
        <v>0.18834636327573487</v>
      </c>
    </row>
    <row r="39" spans="14:23" x14ac:dyDescent="0.2">
      <c r="R39" s="5"/>
      <c r="T39" s="5"/>
      <c r="V39" s="2"/>
    </row>
    <row r="40" spans="14:23" x14ac:dyDescent="0.2">
      <c r="R40" s="5"/>
      <c r="T40" s="5"/>
      <c r="V40" s="2"/>
    </row>
    <row r="41" spans="14:23" x14ac:dyDescent="0.2">
      <c r="T41" s="5"/>
      <c r="V41" s="2"/>
    </row>
    <row r="42" spans="14:23" x14ac:dyDescent="0.2">
      <c r="R42" s="2"/>
      <c r="V42" s="2"/>
    </row>
    <row r="43" spans="14:23" x14ac:dyDescent="0.2">
      <c r="R43" s="2"/>
      <c r="V43" s="2"/>
    </row>
    <row r="44" spans="14:23" x14ac:dyDescent="0.2">
      <c r="R44" s="2"/>
      <c r="V44" s="2"/>
    </row>
    <row r="45" spans="14:23" x14ac:dyDescent="0.2">
      <c r="V4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Manuel De oliveira de jesus</dc:creator>
  <cp:lastModifiedBy>Paulo Manuel De oliveira de jesus</cp:lastModifiedBy>
  <dcterms:created xsi:type="dcterms:W3CDTF">2024-05-17T01:52:09Z</dcterms:created>
  <dcterms:modified xsi:type="dcterms:W3CDTF">2024-05-19T01:11:38Z</dcterms:modified>
</cp:coreProperties>
</file>