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m.deoliveiradejes\Dropbox (Personal)\Uniandes\IELE4100\Tools\Villasana 1985\"/>
    </mc:Choice>
  </mc:AlternateContent>
  <xr:revisionPtr revIDLastSave="0" documentId="13_ncr:1_{8B0FC86A-3BA2-4644-A9A7-2868381D1F2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OPTIMUM" sheetId="12" r:id="rId1"/>
    <sheet name="solucion1 (7)" sheetId="11" r:id="rId2"/>
    <sheet name="solucion1 (6)" sheetId="10" r:id="rId3"/>
    <sheet name="solucion1 (5)" sheetId="9" r:id="rId4"/>
    <sheet name="solucion1 (4)" sheetId="8" r:id="rId5"/>
    <sheet name="solucion1 (3)" sheetId="7" r:id="rId6"/>
    <sheet name="solucion1 (2)" sheetId="5" r:id="rId7"/>
    <sheet name="solucion1" sheetId="4" r:id="rId8"/>
  </sheets>
  <definedNames>
    <definedName name="_B12" localSheetId="0">OPTIMUM!$H$3</definedName>
    <definedName name="_B12" localSheetId="7">solucion1!$H$3</definedName>
    <definedName name="_B12" localSheetId="6">'solucion1 (2)'!$H$3</definedName>
    <definedName name="_B12" localSheetId="5">'solucion1 (3)'!$H$3</definedName>
    <definedName name="_B12" localSheetId="4">'solucion1 (4)'!$H$3</definedName>
    <definedName name="_B12" localSheetId="3">'solucion1 (5)'!$H$3</definedName>
    <definedName name="_B12" localSheetId="2">'solucion1 (6)'!$H$3</definedName>
    <definedName name="_B12" localSheetId="1">'solucion1 (7)'!$H$3</definedName>
    <definedName name="_B12">#REF!</definedName>
    <definedName name="_B14" localSheetId="0">OPTIMUM!$H$4</definedName>
    <definedName name="_B14" localSheetId="7">solucion1!$H$4</definedName>
    <definedName name="_B14" localSheetId="6">'solucion1 (2)'!$H$4</definedName>
    <definedName name="_B14" localSheetId="5">'solucion1 (3)'!$H$4</definedName>
    <definedName name="_B14" localSheetId="4">'solucion1 (4)'!$H$4</definedName>
    <definedName name="_B14" localSheetId="3">'solucion1 (5)'!$H$4</definedName>
    <definedName name="_B14" localSheetId="2">'solucion1 (6)'!$H$4</definedName>
    <definedName name="_B14" localSheetId="1">'solucion1 (7)'!$H$4</definedName>
    <definedName name="_B14">#REF!</definedName>
    <definedName name="_B15" localSheetId="0">OPTIMUM!$H$5</definedName>
    <definedName name="_B15" localSheetId="7">solucion1!$H$5</definedName>
    <definedName name="_B15" localSheetId="6">'solucion1 (2)'!$H$5</definedName>
    <definedName name="_B15" localSheetId="5">'solucion1 (3)'!$H$5</definedName>
    <definedName name="_B15" localSheetId="4">'solucion1 (4)'!$H$5</definedName>
    <definedName name="_B15" localSheetId="3">'solucion1 (5)'!$H$5</definedName>
    <definedName name="_B15" localSheetId="2">'solucion1 (6)'!$H$5</definedName>
    <definedName name="_B15" localSheetId="1">'solucion1 (7)'!$H$5</definedName>
    <definedName name="_B15">#REF!</definedName>
    <definedName name="_B23" localSheetId="0">OPTIMUM!$H$6</definedName>
    <definedName name="_B23" localSheetId="7">solucion1!$H$6</definedName>
    <definedName name="_B23" localSheetId="6">'solucion1 (2)'!$H$6</definedName>
    <definedName name="_B23" localSheetId="5">'solucion1 (3)'!$H$6</definedName>
    <definedName name="_B23" localSheetId="4">'solucion1 (4)'!$H$6</definedName>
    <definedName name="_B23" localSheetId="3">'solucion1 (5)'!$H$6</definedName>
    <definedName name="_B23" localSheetId="2">'solucion1 (6)'!$H$6</definedName>
    <definedName name="_B23" localSheetId="1">'solucion1 (7)'!$H$6</definedName>
    <definedName name="_B23">#REF!</definedName>
    <definedName name="_B24" localSheetId="0">OPTIMUM!$H$7</definedName>
    <definedName name="_B24" localSheetId="7">solucion1!$H$7</definedName>
    <definedName name="_B24" localSheetId="6">'solucion1 (2)'!$H$7</definedName>
    <definedName name="_B24" localSheetId="5">'solucion1 (3)'!$H$7</definedName>
    <definedName name="_B24" localSheetId="4">'solucion1 (4)'!$H$7</definedName>
    <definedName name="_B24" localSheetId="3">'solucion1 (5)'!$H$7</definedName>
    <definedName name="_B24" localSheetId="2">'solucion1 (6)'!$H$7</definedName>
    <definedName name="_B24" localSheetId="1">'solucion1 (7)'!$H$7</definedName>
    <definedName name="_B24">#REF!</definedName>
    <definedName name="_B35" localSheetId="0">OPTIMUM!$H$8</definedName>
    <definedName name="_B35" localSheetId="7">solucion1!$H$8</definedName>
    <definedName name="_B35" localSheetId="6">'solucion1 (2)'!$H$8</definedName>
    <definedName name="_B35" localSheetId="5">'solucion1 (3)'!$H$8</definedName>
    <definedName name="_B35" localSheetId="4">'solucion1 (4)'!$H$8</definedName>
    <definedName name="_B35" localSheetId="3">'solucion1 (5)'!$H$8</definedName>
    <definedName name="_B35" localSheetId="2">'solucion1 (6)'!$H$8</definedName>
    <definedName name="_B35" localSheetId="1">'solucion1 (7)'!$H$8</definedName>
    <definedName name="_B35">#REF!</definedName>
    <definedName name="_b62b" localSheetId="0">OPTIMUM!$H$10</definedName>
    <definedName name="_b62b" localSheetId="3">'solucion1 (5)'!$H$10</definedName>
    <definedName name="_b62b" localSheetId="2">'solucion1 (6)'!$H$10</definedName>
    <definedName name="_b62b" localSheetId="1">'solucion1 (7)'!$H$10</definedName>
    <definedName name="_b62b">'solucion1 (4)'!$H$10</definedName>
    <definedName name="_b64" localSheetId="0">OPTIMUM!$H$9</definedName>
    <definedName name="_b64" localSheetId="5">'solucion1 (3)'!$H$9</definedName>
    <definedName name="_b64" localSheetId="4">'solucion1 (4)'!$H$9</definedName>
    <definedName name="_b64" localSheetId="3">'solucion1 (5)'!$H$9</definedName>
    <definedName name="_b64" localSheetId="2">'solucion1 (6)'!$H$9</definedName>
    <definedName name="_b64" localSheetId="1">'solucion1 (7)'!$H$9</definedName>
    <definedName name="_b64">'solucion1 (2)'!$H$9</definedName>
    <definedName name="_b642">#REF!</definedName>
    <definedName name="solver_adj" localSheetId="0" hidden="1">OPTIMUM!$H$21:$H$26,OPTIMUM!$M$28:$M$31</definedName>
    <definedName name="solver_adj" localSheetId="7" hidden="1">solucion1!$H$19:$H$23,solucion1!$L$26:$L$29</definedName>
    <definedName name="solver_adj" localSheetId="6" hidden="1">'solucion1 (2)'!$H$20:$H$25,'solucion1 (2)'!$L$27:$L$30</definedName>
    <definedName name="solver_adj" localSheetId="5" hidden="1">'solucion1 (3)'!$H$20:$H$25,'solucion1 (3)'!$L$27:$L$30</definedName>
    <definedName name="solver_adj" localSheetId="4" hidden="1">'solucion1 (4)'!$H$21:$H$26,'solucion1 (4)'!$M$28:$M$31</definedName>
    <definedName name="solver_adj" localSheetId="3" hidden="1">'solucion1 (5)'!$H$21:$H$26,'solucion1 (5)'!$M$28:$M$31</definedName>
    <definedName name="solver_adj" localSheetId="2" hidden="1">'solucion1 (6)'!$H$21:$H$26,'solucion1 (6)'!$M$28:$M$31</definedName>
    <definedName name="solver_adj" localSheetId="1" hidden="1">'solucion1 (7)'!$H$21:$H$26,'solucion1 (7)'!$M$28:$M$31</definedName>
    <definedName name="solver_cvg" localSheetId="0" hidden="1">0.0001</definedName>
    <definedName name="solver_cvg" localSheetId="7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7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eng" localSheetId="0" hidden="1">1</definedName>
    <definedName name="solver_eng" localSheetId="7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st" localSheetId="0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0" hidden="1">100</definedName>
    <definedName name="solver_itr" localSheetId="7" hidden="1">2147483647</definedName>
    <definedName name="solver_itr" localSheetId="6" hidden="1">100</definedName>
    <definedName name="solver_itr" localSheetId="5" hidden="1">100</definedName>
    <definedName name="solver_itr" localSheetId="4" hidden="1">100</definedName>
    <definedName name="solver_itr" localSheetId="3" hidden="1">100</definedName>
    <definedName name="solver_itr" localSheetId="2" hidden="1">100</definedName>
    <definedName name="solver_itr" localSheetId="1" hidden="1">100</definedName>
    <definedName name="solver_lhs1" localSheetId="0" hidden="1">OPTIMUM!$H$25</definedName>
    <definedName name="solver_lhs1" localSheetId="7" hidden="1">solucion1!$H$23</definedName>
    <definedName name="solver_lhs1" localSheetId="6" hidden="1">'solucion1 (2)'!$H$24</definedName>
    <definedName name="solver_lhs1" localSheetId="5" hidden="1">'solucion1 (3)'!$H$24</definedName>
    <definedName name="solver_lhs1" localSheetId="4" hidden="1">'solucion1 (4)'!$H$25</definedName>
    <definedName name="solver_lhs1" localSheetId="3" hidden="1">'solucion1 (5)'!$H$25</definedName>
    <definedName name="solver_lhs1" localSheetId="2" hidden="1">'solucion1 (6)'!$H$25</definedName>
    <definedName name="solver_lhs1" localSheetId="1" hidden="1">'solucion1 (7)'!$H$25</definedName>
    <definedName name="solver_lhs2" localSheetId="0" hidden="1">OPTIMUM!$I$33:$I$38</definedName>
    <definedName name="solver_lhs2" localSheetId="7" hidden="1">solucion1!$I$31:$I$36</definedName>
    <definedName name="solver_lhs2" localSheetId="6" hidden="1">'solucion1 (2)'!$I$32:$I$37</definedName>
    <definedName name="solver_lhs2" localSheetId="5" hidden="1">'solucion1 (3)'!$I$32:$I$37</definedName>
    <definedName name="solver_lhs2" localSheetId="4" hidden="1">'solucion1 (4)'!$I$33:$I$38</definedName>
    <definedName name="solver_lhs2" localSheetId="3" hidden="1">'solucion1 (5)'!$I$33:$I$38</definedName>
    <definedName name="solver_lhs2" localSheetId="2" hidden="1">'solucion1 (6)'!$I$33:$I$38</definedName>
    <definedName name="solver_lhs2" localSheetId="1" hidden="1">'solucion1 (7)'!$I$33:$I$38</definedName>
    <definedName name="solver_lhs3" localSheetId="0" hidden="1">OPTIMUM!$M$28:$M$31</definedName>
    <definedName name="solver_lhs3" localSheetId="7" hidden="1">solucion1!$K$47:$K$52</definedName>
    <definedName name="solver_lhs3" localSheetId="6" hidden="1">'solucion1 (2)'!$K$53:$K$59</definedName>
    <definedName name="solver_lhs3" localSheetId="5" hidden="1">'solucion1 (3)'!$K$53:$K$59</definedName>
    <definedName name="solver_lhs3" localSheetId="4" hidden="1">'solucion1 (4)'!$M$28:$M$31</definedName>
    <definedName name="solver_lhs3" localSheetId="3" hidden="1">'solucion1 (5)'!$M$28:$M$31</definedName>
    <definedName name="solver_lhs3" localSheetId="2" hidden="1">'solucion1 (6)'!$M$28:$M$31</definedName>
    <definedName name="solver_lhs3" localSheetId="1" hidden="1">'solucion1 (7)'!$M$28:$M$31</definedName>
    <definedName name="solver_lhs4" localSheetId="0" hidden="1">OPTIMUM!$L$55:$L$62</definedName>
    <definedName name="solver_lhs4" localSheetId="7" hidden="1">solucion1!$L$47:$L$52</definedName>
    <definedName name="solver_lhs4" localSheetId="6" hidden="1">'solucion1 (2)'!$L$53:$L$59</definedName>
    <definedName name="solver_lhs4" localSheetId="5" hidden="1">'solucion1 (3)'!$L$53:$L$59</definedName>
    <definedName name="solver_lhs4" localSheetId="4" hidden="1">'solucion1 (4)'!$L$55:$L$62</definedName>
    <definedName name="solver_lhs4" localSheetId="3" hidden="1">'solucion1 (5)'!$L$55:$L$62</definedName>
    <definedName name="solver_lhs4" localSheetId="2" hidden="1">'solucion1 (6)'!$L$55:$L$62</definedName>
    <definedName name="solver_lhs4" localSheetId="1" hidden="1">'solucion1 (7)'!$L$55:$L$62</definedName>
    <definedName name="solver_lhs5" localSheetId="0" hidden="1">OPTIMUM!$M$55:$M$62</definedName>
    <definedName name="solver_lhs5" localSheetId="6" hidden="1">'solucion1 (2)'!$L$27:$L$30</definedName>
    <definedName name="solver_lhs5" localSheetId="5" hidden="1">'solucion1 (3)'!$L$27:$L$30</definedName>
    <definedName name="solver_lhs5" localSheetId="4" hidden="1">'solucion1 (4)'!$M$55:$M$62</definedName>
    <definedName name="solver_lhs5" localSheetId="3" hidden="1">'solucion1 (5)'!$M$55:$M$62</definedName>
    <definedName name="solver_lhs5" localSheetId="2" hidden="1">'solucion1 (6)'!$M$55:$M$62</definedName>
    <definedName name="solver_lhs5" localSheetId="1" hidden="1">'solucion1 (7)'!$M$55:$M$62</definedName>
    <definedName name="solver_lin" localSheetId="0" hidden="1">2</definedName>
    <definedName name="solver_lin" localSheetId="7" hidden="1">2</definedName>
    <definedName name="solver_lin" localSheetId="6" hidden="1">2</definedName>
    <definedName name="solver_lin" localSheetId="5" hidden="1">2</definedName>
    <definedName name="solver_lin" localSheetId="4" hidden="1">2</definedName>
    <definedName name="solver_lin" localSheetId="3" hidden="1">2</definedName>
    <definedName name="solver_lin" localSheetId="2" hidden="1">2</definedName>
    <definedName name="solver_lin" localSheetId="1" hidden="1">2</definedName>
    <definedName name="solver_mip" localSheetId="0" hidden="1">2147483647</definedName>
    <definedName name="solver_mip" localSheetId="7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7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7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7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neg" localSheetId="0" hidden="1">2</definedName>
    <definedName name="solver_neg" localSheetId="7" hidden="1">1</definedName>
    <definedName name="solver_neg" localSheetId="6" hidden="1">2</definedName>
    <definedName name="solver_neg" localSheetId="5" hidden="1">2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eg" localSheetId="1" hidden="1">2</definedName>
    <definedName name="solver_nod" localSheetId="0" hidden="1">2147483647</definedName>
    <definedName name="solver_nod" localSheetId="7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um" localSheetId="0" hidden="1">5</definedName>
    <definedName name="solver_num" localSheetId="7" hidden="1">4</definedName>
    <definedName name="solver_num" localSheetId="6" hidden="1">5</definedName>
    <definedName name="solver_num" localSheetId="5" hidden="1">5</definedName>
    <definedName name="solver_num" localSheetId="4" hidden="1">5</definedName>
    <definedName name="solver_num" localSheetId="3" hidden="1">5</definedName>
    <definedName name="solver_num" localSheetId="2" hidden="1">5</definedName>
    <definedName name="solver_num" localSheetId="1" hidden="1">5</definedName>
    <definedName name="solver_nwt" localSheetId="0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0" hidden="1">OPTIMUM!$C$29</definedName>
    <definedName name="solver_opt" localSheetId="7" hidden="1">solucion1!$C$27</definedName>
    <definedName name="solver_opt" localSheetId="6" hidden="1">'solucion1 (2)'!$C$28</definedName>
    <definedName name="solver_opt" localSheetId="5" hidden="1">'solucion1 (3)'!$C$28</definedName>
    <definedName name="solver_opt" localSheetId="4" hidden="1">'solucion1 (4)'!$C$29</definedName>
    <definedName name="solver_opt" localSheetId="3" hidden="1">'solucion1 (5)'!$C$29</definedName>
    <definedName name="solver_opt" localSheetId="2" hidden="1">'solucion1 (6)'!$C$29</definedName>
    <definedName name="solver_opt" localSheetId="1" hidden="1">'solucion1 (7)'!$C$29</definedName>
    <definedName name="solver_pre" localSheetId="0" hidden="1">0.000001</definedName>
    <definedName name="solver_pre" localSheetId="7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7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el1" localSheetId="0" hidden="1">2</definedName>
    <definedName name="solver_rel1" localSheetId="7" hidden="1">2</definedName>
    <definedName name="solver_rel1" localSheetId="6" hidden="1">2</definedName>
    <definedName name="solver_rel1" localSheetId="5" hidden="1">2</definedName>
    <definedName name="solver_rel1" localSheetId="4" hidden="1">2</definedName>
    <definedName name="solver_rel1" localSheetId="3" hidden="1">2</definedName>
    <definedName name="solver_rel1" localSheetId="2" hidden="1">2</definedName>
    <definedName name="solver_rel1" localSheetId="1" hidden="1">2</definedName>
    <definedName name="solver_rel2" localSheetId="0" hidden="1">2</definedName>
    <definedName name="solver_rel2" localSheetId="7" hidden="1">2</definedName>
    <definedName name="solver_rel2" localSheetId="6" hidden="1">2</definedName>
    <definedName name="solver_rel2" localSheetId="5" hidden="1">2</definedName>
    <definedName name="solver_rel2" localSheetId="4" hidden="1">2</definedName>
    <definedName name="solver_rel2" localSheetId="3" hidden="1">2</definedName>
    <definedName name="solver_rel2" localSheetId="2" hidden="1">2</definedName>
    <definedName name="solver_rel2" localSheetId="1" hidden="1">2</definedName>
    <definedName name="solver_rel3" localSheetId="0" hidden="1">3</definedName>
    <definedName name="solver_rel3" localSheetId="7" hidden="1">1</definedName>
    <definedName name="solver_rel3" localSheetId="6" hidden="1">1</definedName>
    <definedName name="solver_rel3" localSheetId="5" hidden="1">1</definedName>
    <definedName name="solver_rel3" localSheetId="4" hidden="1">3</definedName>
    <definedName name="solver_rel3" localSheetId="3" hidden="1">3</definedName>
    <definedName name="solver_rel3" localSheetId="2" hidden="1">3</definedName>
    <definedName name="solver_rel3" localSheetId="1" hidden="1">3</definedName>
    <definedName name="solver_rel4" localSheetId="0" hidden="1">1</definedName>
    <definedName name="solver_rel4" localSheetId="7" hidden="1">1</definedName>
    <definedName name="solver_rel4" localSheetId="6" hidden="1">1</definedName>
    <definedName name="solver_rel4" localSheetId="5" hidden="1">1</definedName>
    <definedName name="solver_rel4" localSheetId="4" hidden="1">1</definedName>
    <definedName name="solver_rel4" localSheetId="3" hidden="1">1</definedName>
    <definedName name="solver_rel4" localSheetId="2" hidden="1">1</definedName>
    <definedName name="solver_rel4" localSheetId="1" hidden="1">1</definedName>
    <definedName name="solver_rel5" localSheetId="0" hidden="1">1</definedName>
    <definedName name="solver_rel5" localSheetId="6" hidden="1">3</definedName>
    <definedName name="solver_rel5" localSheetId="5" hidden="1">3</definedName>
    <definedName name="solver_rel5" localSheetId="4" hidden="1">1</definedName>
    <definedName name="solver_rel5" localSheetId="3" hidden="1">1</definedName>
    <definedName name="solver_rel5" localSheetId="2" hidden="1">1</definedName>
    <definedName name="solver_rel5" localSheetId="1" hidden="1">1</definedName>
    <definedName name="solver_rhs1" localSheetId="0" hidden="1">0</definedName>
    <definedName name="solver_rhs1" localSheetId="7" hidden="1">0</definedName>
    <definedName name="solver_rhs1" localSheetId="6" hidden="1">0</definedName>
    <definedName name="solver_rhs1" localSheetId="5" hidden="1">0</definedName>
    <definedName name="solver_rhs1" localSheetId="4" hidden="1">0</definedName>
    <definedName name="solver_rhs1" localSheetId="3" hidden="1">0</definedName>
    <definedName name="solver_rhs1" localSheetId="2" hidden="1">0</definedName>
    <definedName name="solver_rhs1" localSheetId="1" hidden="1">0</definedName>
    <definedName name="solver_rhs2" localSheetId="0" hidden="1">0</definedName>
    <definedName name="solver_rhs2" localSheetId="7" hidden="1">0</definedName>
    <definedName name="solver_rhs2" localSheetId="6" hidden="1">0</definedName>
    <definedName name="solver_rhs2" localSheetId="5" hidden="1">0</definedName>
    <definedName name="solver_rhs2" localSheetId="4" hidden="1">0</definedName>
    <definedName name="solver_rhs2" localSheetId="3" hidden="1">0</definedName>
    <definedName name="solver_rhs2" localSheetId="2" hidden="1">0</definedName>
    <definedName name="solver_rhs2" localSheetId="1" hidden="1">0</definedName>
    <definedName name="solver_rhs3" localSheetId="0" hidden="1">0</definedName>
    <definedName name="solver_rhs3" localSheetId="7" hidden="1">solucion1!$L$47:$L$52</definedName>
    <definedName name="solver_rhs3" localSheetId="6" hidden="1">'solucion1 (2)'!$L$53:$L$59</definedName>
    <definedName name="solver_rhs3" localSheetId="5" hidden="1">'solucion1 (3)'!$L$53:$L$59</definedName>
    <definedName name="solver_rhs3" localSheetId="4" hidden="1">0</definedName>
    <definedName name="solver_rhs3" localSheetId="3" hidden="1">0</definedName>
    <definedName name="solver_rhs3" localSheetId="2" hidden="1">0</definedName>
    <definedName name="solver_rhs3" localSheetId="1" hidden="1">0</definedName>
    <definedName name="solver_rhs4" localSheetId="0" hidden="1">OPTIMUM!$M$55:$M$62</definedName>
    <definedName name="solver_rhs4" localSheetId="7" hidden="1">solucion1!$M$47:$M$52</definedName>
    <definedName name="solver_rhs4" localSheetId="6" hidden="1">'solucion1 (2)'!$M$53:$M$59</definedName>
    <definedName name="solver_rhs4" localSheetId="5" hidden="1">'solucion1 (3)'!$M$53:$M$59</definedName>
    <definedName name="solver_rhs4" localSheetId="4" hidden="1">'solucion1 (4)'!$M$55:$M$62</definedName>
    <definedName name="solver_rhs4" localSheetId="3" hidden="1">'solucion1 (5)'!$M$55:$M$62</definedName>
    <definedName name="solver_rhs4" localSheetId="2" hidden="1">'solucion1 (6)'!$M$55:$M$62</definedName>
    <definedName name="solver_rhs4" localSheetId="1" hidden="1">'solucion1 (7)'!$M$55:$M$62</definedName>
    <definedName name="solver_rhs5" localSheetId="0" hidden="1">OPTIMUM!$N$55:$N$62</definedName>
    <definedName name="solver_rhs5" localSheetId="6" hidden="1">0</definedName>
    <definedName name="solver_rhs5" localSheetId="5" hidden="1">0</definedName>
    <definedName name="solver_rhs5" localSheetId="4" hidden="1">'solucion1 (4)'!$N$55:$N$62</definedName>
    <definedName name="solver_rhs5" localSheetId="3" hidden="1">'solucion1 (5)'!$N$55:$N$62</definedName>
    <definedName name="solver_rhs5" localSheetId="2" hidden="1">'solucion1 (6)'!$N$55:$N$62</definedName>
    <definedName name="solver_rhs5" localSheetId="1" hidden="1">'solucion1 (7)'!$N$55:$N$62</definedName>
    <definedName name="solver_rlx" localSheetId="0" hidden="1">2</definedName>
    <definedName name="solver_rlx" localSheetId="7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7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scl" localSheetId="0" hidden="1">2</definedName>
    <definedName name="solver_scl" localSheetId="7" hidden="1">1</definedName>
    <definedName name="solver_scl" localSheetId="6" hidden="1">2</definedName>
    <definedName name="solver_scl" localSheetId="5" hidden="1">2</definedName>
    <definedName name="solver_scl" localSheetId="4" hidden="1">2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ho" localSheetId="0" hidden="1">2</definedName>
    <definedName name="solver_sho" localSheetId="7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7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tim" localSheetId="0" hidden="1">100</definedName>
    <definedName name="solver_tim" localSheetId="7" hidden="1">2147483647</definedName>
    <definedName name="solver_tim" localSheetId="6" hidden="1">100</definedName>
    <definedName name="solver_tim" localSheetId="5" hidden="1">100</definedName>
    <definedName name="solver_tim" localSheetId="4" hidden="1">100</definedName>
    <definedName name="solver_tim" localSheetId="3" hidden="1">100</definedName>
    <definedName name="solver_tim" localSheetId="2" hidden="1">100</definedName>
    <definedName name="solver_tim" localSheetId="1" hidden="1">100</definedName>
    <definedName name="solver_tol" localSheetId="0" hidden="1">0.05</definedName>
    <definedName name="solver_tol" localSheetId="7" hidden="1">0.01</definedName>
    <definedName name="solver_tol" localSheetId="6" hidden="1">0.05</definedName>
    <definedName name="solver_tol" localSheetId="5" hidden="1">0.05</definedName>
    <definedName name="solver_tol" localSheetId="4" hidden="1">0.05</definedName>
    <definedName name="solver_tol" localSheetId="3" hidden="1">0.05</definedName>
    <definedName name="solver_tol" localSheetId="2" hidden="1">0.05</definedName>
    <definedName name="solver_tol" localSheetId="1" hidden="1">0.05</definedName>
    <definedName name="solver_typ" localSheetId="0" hidden="1">2</definedName>
    <definedName name="solver_typ" localSheetId="7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7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er" localSheetId="0" hidden="1">2</definedName>
    <definedName name="solver_ver" localSheetId="7" hidden="1">2</definedName>
    <definedName name="solver_ver" localSheetId="6" hidden="1">2</definedName>
    <definedName name="solver_ver" localSheetId="5" hidden="1">2</definedName>
    <definedName name="solver_ver" localSheetId="4" hidden="1">2</definedName>
    <definedName name="solver_ver" localSheetId="3" hidden="1">2</definedName>
    <definedName name="solver_ver" localSheetId="2" hidden="1">2</definedName>
    <definedName name="solver_ver" localSheetId="1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2" i="12" l="1"/>
  <c r="P29" i="12"/>
  <c r="P30" i="12"/>
  <c r="P31" i="12"/>
  <c r="P28" i="12"/>
  <c r="C28" i="7"/>
  <c r="G10" i="12"/>
  <c r="F10" i="12"/>
  <c r="L62" i="12"/>
  <c r="N62" i="12"/>
  <c r="H10" i="12"/>
  <c r="K49" i="12"/>
  <c r="D57" i="12"/>
  <c r="E57" i="12"/>
  <c r="F57" i="12"/>
  <c r="G57" i="12"/>
  <c r="H57" i="12"/>
  <c r="I57" i="12"/>
  <c r="M62" i="12"/>
  <c r="L61" i="12"/>
  <c r="N61" i="12"/>
  <c r="F9" i="12"/>
  <c r="H9" i="12"/>
  <c r="J48" i="12"/>
  <c r="D56" i="12"/>
  <c r="E56" i="12"/>
  <c r="F56" i="12"/>
  <c r="G56" i="12"/>
  <c r="H56" i="12"/>
  <c r="I56" i="12"/>
  <c r="M61" i="12"/>
  <c r="G8" i="12"/>
  <c r="L60" i="12"/>
  <c r="N60" i="12"/>
  <c r="F8" i="12"/>
  <c r="H8" i="12"/>
  <c r="I47" i="12"/>
  <c r="D55" i="12"/>
  <c r="E55" i="12"/>
  <c r="F55" i="12"/>
  <c r="G55" i="12"/>
  <c r="H55" i="12"/>
  <c r="I55" i="12"/>
  <c r="M60" i="12"/>
  <c r="L59" i="12"/>
  <c r="N59" i="12"/>
  <c r="H7" i="12"/>
  <c r="H46" i="12"/>
  <c r="D54" i="12"/>
  <c r="E54" i="12"/>
  <c r="F54" i="12"/>
  <c r="G54" i="12"/>
  <c r="H54" i="12"/>
  <c r="I54" i="12"/>
  <c r="M59" i="12"/>
  <c r="L58" i="12"/>
  <c r="N58" i="12"/>
  <c r="H6" i="12"/>
  <c r="G45" i="12"/>
  <c r="D53" i="12"/>
  <c r="E53" i="12"/>
  <c r="F53" i="12"/>
  <c r="G53" i="12"/>
  <c r="H53" i="12"/>
  <c r="I53" i="12"/>
  <c r="M58" i="12"/>
  <c r="L57" i="12"/>
  <c r="N57" i="12"/>
  <c r="H5" i="12"/>
  <c r="F44" i="12"/>
  <c r="D52" i="12"/>
  <c r="E52" i="12"/>
  <c r="F52" i="12"/>
  <c r="G52" i="12"/>
  <c r="H52" i="12"/>
  <c r="I52" i="12"/>
  <c r="M57" i="12"/>
  <c r="L56" i="12"/>
  <c r="N56" i="12"/>
  <c r="H4" i="12"/>
  <c r="E43" i="12"/>
  <c r="D51" i="12"/>
  <c r="E51" i="12"/>
  <c r="F51" i="12"/>
  <c r="G51" i="12"/>
  <c r="H51" i="12"/>
  <c r="I51" i="12"/>
  <c r="M56" i="12"/>
  <c r="L55" i="12"/>
  <c r="N55" i="12"/>
  <c r="H3" i="12"/>
  <c r="D42" i="12"/>
  <c r="D50" i="12"/>
  <c r="E50" i="12"/>
  <c r="F50" i="12"/>
  <c r="G50" i="12"/>
  <c r="H50" i="12"/>
  <c r="I50" i="12"/>
  <c r="M55" i="12"/>
  <c r="E26" i="12"/>
  <c r="E38" i="12"/>
  <c r="L17" i="12"/>
  <c r="N17" i="12"/>
  <c r="P17" i="12"/>
  <c r="L26" i="12"/>
  <c r="F38" i="12"/>
  <c r="O26" i="12"/>
  <c r="G38" i="12"/>
  <c r="H38" i="12"/>
  <c r="I38" i="12"/>
  <c r="E25" i="12"/>
  <c r="E37" i="12"/>
  <c r="O12" i="12"/>
  <c r="J16" i="12"/>
  <c r="O14" i="12"/>
  <c r="M16" i="12"/>
  <c r="N16" i="12"/>
  <c r="O16" i="12"/>
  <c r="L25" i="12"/>
  <c r="F37" i="12"/>
  <c r="O25" i="12"/>
  <c r="G37" i="12"/>
  <c r="H37" i="12"/>
  <c r="I37" i="12"/>
  <c r="E24" i="12"/>
  <c r="E36" i="12"/>
  <c r="N12" i="12"/>
  <c r="J15" i="12"/>
  <c r="N13" i="12"/>
  <c r="L15" i="12"/>
  <c r="M15" i="12"/>
  <c r="N15" i="12"/>
  <c r="P15" i="12"/>
  <c r="L24" i="12"/>
  <c r="F36" i="12"/>
  <c r="O24" i="12"/>
  <c r="G36" i="12"/>
  <c r="H36" i="12"/>
  <c r="I36" i="12"/>
  <c r="E23" i="12"/>
  <c r="E35" i="12"/>
  <c r="J14" i="12"/>
  <c r="M13" i="12"/>
  <c r="L14" i="12"/>
  <c r="M14" i="12"/>
  <c r="L23" i="12"/>
  <c r="F35" i="12"/>
  <c r="O23" i="12"/>
  <c r="G35" i="12"/>
  <c r="H35" i="12"/>
  <c r="I35" i="12"/>
  <c r="E22" i="12"/>
  <c r="E34" i="12"/>
  <c r="L12" i="12"/>
  <c r="J13" i="12"/>
  <c r="L13" i="12"/>
  <c r="P13" i="12"/>
  <c r="L22" i="12"/>
  <c r="F34" i="12"/>
  <c r="O22" i="12"/>
  <c r="G34" i="12"/>
  <c r="H34" i="12"/>
  <c r="I34" i="12"/>
  <c r="E21" i="12"/>
  <c r="E33" i="12"/>
  <c r="J12" i="12"/>
  <c r="L21" i="12"/>
  <c r="F33" i="12"/>
  <c r="O21" i="12"/>
  <c r="G33" i="12"/>
  <c r="H33" i="12"/>
  <c r="I33" i="12"/>
  <c r="C29" i="12"/>
  <c r="E18" i="12"/>
  <c r="D18" i="12"/>
  <c r="G12" i="12"/>
  <c r="G8" i="11"/>
  <c r="F8" i="11"/>
  <c r="G10" i="11"/>
  <c r="L62" i="11"/>
  <c r="N62" i="11"/>
  <c r="F10" i="11"/>
  <c r="H10" i="11"/>
  <c r="K49" i="11"/>
  <c r="D57" i="11"/>
  <c r="E57" i="11"/>
  <c r="F57" i="11"/>
  <c r="G57" i="11"/>
  <c r="H57" i="11"/>
  <c r="I57" i="11"/>
  <c r="M62" i="11"/>
  <c r="L61" i="11"/>
  <c r="N61" i="11"/>
  <c r="F9" i="11"/>
  <c r="H9" i="11"/>
  <c r="J48" i="11"/>
  <c r="D56" i="11"/>
  <c r="E56" i="11"/>
  <c r="F56" i="11"/>
  <c r="G56" i="11"/>
  <c r="H56" i="11"/>
  <c r="I56" i="11"/>
  <c r="M61" i="11"/>
  <c r="L60" i="11"/>
  <c r="N60" i="11"/>
  <c r="H8" i="11"/>
  <c r="I47" i="11"/>
  <c r="D55" i="11"/>
  <c r="E55" i="11"/>
  <c r="F55" i="11"/>
  <c r="G55" i="11"/>
  <c r="H55" i="11"/>
  <c r="I55" i="11"/>
  <c r="M60" i="11"/>
  <c r="L59" i="11"/>
  <c r="N59" i="11"/>
  <c r="H7" i="11"/>
  <c r="H46" i="11"/>
  <c r="D54" i="11"/>
  <c r="E54" i="11"/>
  <c r="F54" i="11"/>
  <c r="G54" i="11"/>
  <c r="H54" i="11"/>
  <c r="I54" i="11"/>
  <c r="M59" i="11"/>
  <c r="L58" i="11"/>
  <c r="N58" i="11"/>
  <c r="H6" i="11"/>
  <c r="G45" i="11"/>
  <c r="D53" i="11"/>
  <c r="E53" i="11"/>
  <c r="F53" i="11"/>
  <c r="G53" i="11"/>
  <c r="H53" i="11"/>
  <c r="I53" i="11"/>
  <c r="M58" i="11"/>
  <c r="L57" i="11"/>
  <c r="N57" i="11"/>
  <c r="H5" i="11"/>
  <c r="F44" i="11"/>
  <c r="D52" i="11"/>
  <c r="E52" i="11"/>
  <c r="F52" i="11"/>
  <c r="G52" i="11"/>
  <c r="H52" i="11"/>
  <c r="I52" i="11"/>
  <c r="M57" i="11"/>
  <c r="L56" i="11"/>
  <c r="N56" i="11"/>
  <c r="H4" i="11"/>
  <c r="E43" i="11"/>
  <c r="D51" i="11"/>
  <c r="E51" i="11"/>
  <c r="F51" i="11"/>
  <c r="G51" i="11"/>
  <c r="H51" i="11"/>
  <c r="I51" i="11"/>
  <c r="M56" i="11"/>
  <c r="L55" i="11"/>
  <c r="N55" i="11"/>
  <c r="H3" i="11"/>
  <c r="D42" i="11"/>
  <c r="D50" i="11"/>
  <c r="E50" i="11"/>
  <c r="F50" i="11"/>
  <c r="G50" i="11"/>
  <c r="H50" i="11"/>
  <c r="I50" i="11"/>
  <c r="M55" i="11"/>
  <c r="E26" i="11"/>
  <c r="E38" i="11"/>
  <c r="L17" i="11"/>
  <c r="N17" i="11"/>
  <c r="P17" i="11"/>
  <c r="L26" i="11"/>
  <c r="F38" i="11"/>
  <c r="O26" i="11"/>
  <c r="G38" i="11"/>
  <c r="H38" i="11"/>
  <c r="I38" i="11"/>
  <c r="E25" i="11"/>
  <c r="E37" i="11"/>
  <c r="O12" i="11"/>
  <c r="J16" i="11"/>
  <c r="O14" i="11"/>
  <c r="M16" i="11"/>
  <c r="N16" i="11"/>
  <c r="O16" i="11"/>
  <c r="L25" i="11"/>
  <c r="F37" i="11"/>
  <c r="O25" i="11"/>
  <c r="G37" i="11"/>
  <c r="H37" i="11"/>
  <c r="I37" i="11"/>
  <c r="E24" i="11"/>
  <c r="E36" i="11"/>
  <c r="N12" i="11"/>
  <c r="J15" i="11"/>
  <c r="N13" i="11"/>
  <c r="L15" i="11"/>
  <c r="M15" i="11"/>
  <c r="N15" i="11"/>
  <c r="P15" i="11"/>
  <c r="L24" i="11"/>
  <c r="F36" i="11"/>
  <c r="O24" i="11"/>
  <c r="G36" i="11"/>
  <c r="H36" i="11"/>
  <c r="I36" i="11"/>
  <c r="E23" i="11"/>
  <c r="E35" i="11"/>
  <c r="J14" i="11"/>
  <c r="M13" i="11"/>
  <c r="L14" i="11"/>
  <c r="M14" i="11"/>
  <c r="L23" i="11"/>
  <c r="F35" i="11"/>
  <c r="O23" i="11"/>
  <c r="G35" i="11"/>
  <c r="H35" i="11"/>
  <c r="I35" i="11"/>
  <c r="E22" i="11"/>
  <c r="E34" i="11"/>
  <c r="L12" i="11"/>
  <c r="J13" i="11"/>
  <c r="L13" i="11"/>
  <c r="P13" i="11"/>
  <c r="L22" i="11"/>
  <c r="F34" i="11"/>
  <c r="O22" i="11"/>
  <c r="G34" i="11"/>
  <c r="H34" i="11"/>
  <c r="I34" i="11"/>
  <c r="E21" i="11"/>
  <c r="E33" i="11"/>
  <c r="J12" i="11"/>
  <c r="L21" i="11"/>
  <c r="F33" i="11"/>
  <c r="O21" i="11"/>
  <c r="G33" i="11"/>
  <c r="H33" i="11"/>
  <c r="I33" i="11"/>
  <c r="C29" i="11"/>
  <c r="E18" i="11"/>
  <c r="D18" i="11"/>
  <c r="G12" i="11"/>
  <c r="G10" i="10"/>
  <c r="F10" i="10"/>
  <c r="L62" i="10"/>
  <c r="N62" i="10"/>
  <c r="H10" i="10"/>
  <c r="K49" i="10"/>
  <c r="D57" i="10"/>
  <c r="E57" i="10"/>
  <c r="F57" i="10"/>
  <c r="G57" i="10"/>
  <c r="H57" i="10"/>
  <c r="I57" i="10"/>
  <c r="M62" i="10"/>
  <c r="L61" i="10"/>
  <c r="N61" i="10"/>
  <c r="F9" i="10"/>
  <c r="H9" i="10"/>
  <c r="J48" i="10"/>
  <c r="D56" i="10"/>
  <c r="E56" i="10"/>
  <c r="F56" i="10"/>
  <c r="G56" i="10"/>
  <c r="H56" i="10"/>
  <c r="I56" i="10"/>
  <c r="M61" i="10"/>
  <c r="L60" i="10"/>
  <c r="N60" i="10"/>
  <c r="H8" i="10"/>
  <c r="I47" i="10"/>
  <c r="D55" i="10"/>
  <c r="E55" i="10"/>
  <c r="F55" i="10"/>
  <c r="G55" i="10"/>
  <c r="H55" i="10"/>
  <c r="I55" i="10"/>
  <c r="M60" i="10"/>
  <c r="L59" i="10"/>
  <c r="N59" i="10"/>
  <c r="H7" i="10"/>
  <c r="H46" i="10"/>
  <c r="D54" i="10"/>
  <c r="E54" i="10"/>
  <c r="F54" i="10"/>
  <c r="G54" i="10"/>
  <c r="H54" i="10"/>
  <c r="I54" i="10"/>
  <c r="M59" i="10"/>
  <c r="L58" i="10"/>
  <c r="N58" i="10"/>
  <c r="H6" i="10"/>
  <c r="G45" i="10"/>
  <c r="D53" i="10"/>
  <c r="E53" i="10"/>
  <c r="F53" i="10"/>
  <c r="G53" i="10"/>
  <c r="H53" i="10"/>
  <c r="I53" i="10"/>
  <c r="M58" i="10"/>
  <c r="L57" i="10"/>
  <c r="N57" i="10"/>
  <c r="H5" i="10"/>
  <c r="F44" i="10"/>
  <c r="D52" i="10"/>
  <c r="E52" i="10"/>
  <c r="F52" i="10"/>
  <c r="G52" i="10"/>
  <c r="H52" i="10"/>
  <c r="I52" i="10"/>
  <c r="M57" i="10"/>
  <c r="L56" i="10"/>
  <c r="N56" i="10"/>
  <c r="H4" i="10"/>
  <c r="E43" i="10"/>
  <c r="D51" i="10"/>
  <c r="E51" i="10"/>
  <c r="F51" i="10"/>
  <c r="G51" i="10"/>
  <c r="H51" i="10"/>
  <c r="I51" i="10"/>
  <c r="M56" i="10"/>
  <c r="L55" i="10"/>
  <c r="N55" i="10"/>
  <c r="H3" i="10"/>
  <c r="D42" i="10"/>
  <c r="D50" i="10"/>
  <c r="E50" i="10"/>
  <c r="F50" i="10"/>
  <c r="G50" i="10"/>
  <c r="H50" i="10"/>
  <c r="I50" i="10"/>
  <c r="M55" i="10"/>
  <c r="E26" i="10"/>
  <c r="E38" i="10"/>
  <c r="L17" i="10"/>
  <c r="N17" i="10"/>
  <c r="P17" i="10"/>
  <c r="L26" i="10"/>
  <c r="F38" i="10"/>
  <c r="O26" i="10"/>
  <c r="G38" i="10"/>
  <c r="H38" i="10"/>
  <c r="I38" i="10"/>
  <c r="E25" i="10"/>
  <c r="E37" i="10"/>
  <c r="O12" i="10"/>
  <c r="J16" i="10"/>
  <c r="O14" i="10"/>
  <c r="M16" i="10"/>
  <c r="N16" i="10"/>
  <c r="O16" i="10"/>
  <c r="L25" i="10"/>
  <c r="F37" i="10"/>
  <c r="O25" i="10"/>
  <c r="G37" i="10"/>
  <c r="H37" i="10"/>
  <c r="I37" i="10"/>
  <c r="E24" i="10"/>
  <c r="E36" i="10"/>
  <c r="N12" i="10"/>
  <c r="J15" i="10"/>
  <c r="N13" i="10"/>
  <c r="L15" i="10"/>
  <c r="M15" i="10"/>
  <c r="N15" i="10"/>
  <c r="P15" i="10"/>
  <c r="L24" i="10"/>
  <c r="F36" i="10"/>
  <c r="O24" i="10"/>
  <c r="G36" i="10"/>
  <c r="H36" i="10"/>
  <c r="I36" i="10"/>
  <c r="E23" i="10"/>
  <c r="E35" i="10"/>
  <c r="J14" i="10"/>
  <c r="M13" i="10"/>
  <c r="L14" i="10"/>
  <c r="M14" i="10"/>
  <c r="L23" i="10"/>
  <c r="F35" i="10"/>
  <c r="O23" i="10"/>
  <c r="G35" i="10"/>
  <c r="H35" i="10"/>
  <c r="I35" i="10"/>
  <c r="E22" i="10"/>
  <c r="E34" i="10"/>
  <c r="L12" i="10"/>
  <c r="J13" i="10"/>
  <c r="L13" i="10"/>
  <c r="P13" i="10"/>
  <c r="L22" i="10"/>
  <c r="F34" i="10"/>
  <c r="O22" i="10"/>
  <c r="G34" i="10"/>
  <c r="H34" i="10"/>
  <c r="I34" i="10"/>
  <c r="E21" i="10"/>
  <c r="E33" i="10"/>
  <c r="J12" i="10"/>
  <c r="L21" i="10"/>
  <c r="F33" i="10"/>
  <c r="O21" i="10"/>
  <c r="G33" i="10"/>
  <c r="H33" i="10"/>
  <c r="I33" i="10"/>
  <c r="C29" i="10"/>
  <c r="E18" i="10"/>
  <c r="D18" i="10"/>
  <c r="G12" i="10"/>
  <c r="G10" i="9"/>
  <c r="F10" i="9"/>
  <c r="L62" i="9"/>
  <c r="N62" i="9"/>
  <c r="H10" i="9"/>
  <c r="K49" i="9"/>
  <c r="D57" i="9"/>
  <c r="E57" i="9"/>
  <c r="F57" i="9"/>
  <c r="G57" i="9"/>
  <c r="H57" i="9"/>
  <c r="I57" i="9"/>
  <c r="M62" i="9"/>
  <c r="L61" i="9"/>
  <c r="N61" i="9"/>
  <c r="F9" i="9"/>
  <c r="H9" i="9"/>
  <c r="J48" i="9"/>
  <c r="D56" i="9"/>
  <c r="E56" i="9"/>
  <c r="F56" i="9"/>
  <c r="G56" i="9"/>
  <c r="H56" i="9"/>
  <c r="I56" i="9"/>
  <c r="M61" i="9"/>
  <c r="L60" i="9"/>
  <c r="N60" i="9"/>
  <c r="H8" i="9"/>
  <c r="I47" i="9"/>
  <c r="D55" i="9"/>
  <c r="E55" i="9"/>
  <c r="F55" i="9"/>
  <c r="G55" i="9"/>
  <c r="H55" i="9"/>
  <c r="I55" i="9"/>
  <c r="M60" i="9"/>
  <c r="L59" i="9"/>
  <c r="N59" i="9"/>
  <c r="H7" i="9"/>
  <c r="H46" i="9"/>
  <c r="D54" i="9"/>
  <c r="E54" i="9"/>
  <c r="F54" i="9"/>
  <c r="G54" i="9"/>
  <c r="H54" i="9"/>
  <c r="I54" i="9"/>
  <c r="M59" i="9"/>
  <c r="L58" i="9"/>
  <c r="N58" i="9"/>
  <c r="H6" i="9"/>
  <c r="G45" i="9"/>
  <c r="D53" i="9"/>
  <c r="E53" i="9"/>
  <c r="F53" i="9"/>
  <c r="G53" i="9"/>
  <c r="H53" i="9"/>
  <c r="I53" i="9"/>
  <c r="M58" i="9"/>
  <c r="L57" i="9"/>
  <c r="N57" i="9"/>
  <c r="H5" i="9"/>
  <c r="F44" i="9"/>
  <c r="D52" i="9"/>
  <c r="E52" i="9"/>
  <c r="F52" i="9"/>
  <c r="G52" i="9"/>
  <c r="H52" i="9"/>
  <c r="I52" i="9"/>
  <c r="M57" i="9"/>
  <c r="L56" i="9"/>
  <c r="N56" i="9"/>
  <c r="H4" i="9"/>
  <c r="E43" i="9"/>
  <c r="D51" i="9"/>
  <c r="E51" i="9"/>
  <c r="F51" i="9"/>
  <c r="G51" i="9"/>
  <c r="H51" i="9"/>
  <c r="I51" i="9"/>
  <c r="M56" i="9"/>
  <c r="L55" i="9"/>
  <c r="N55" i="9"/>
  <c r="H3" i="9"/>
  <c r="D42" i="9"/>
  <c r="D50" i="9"/>
  <c r="E50" i="9"/>
  <c r="F50" i="9"/>
  <c r="G50" i="9"/>
  <c r="H50" i="9"/>
  <c r="I50" i="9"/>
  <c r="M55" i="9"/>
  <c r="E26" i="9"/>
  <c r="E38" i="9"/>
  <c r="L17" i="9"/>
  <c r="N17" i="9"/>
  <c r="P17" i="9"/>
  <c r="L26" i="9"/>
  <c r="F38" i="9"/>
  <c r="O26" i="9"/>
  <c r="G38" i="9"/>
  <c r="H38" i="9"/>
  <c r="I38" i="9"/>
  <c r="E25" i="9"/>
  <c r="E37" i="9"/>
  <c r="O12" i="9"/>
  <c r="J16" i="9"/>
  <c r="O14" i="9"/>
  <c r="M16" i="9"/>
  <c r="N16" i="9"/>
  <c r="O16" i="9"/>
  <c r="L25" i="9"/>
  <c r="F37" i="9"/>
  <c r="O25" i="9"/>
  <c r="G37" i="9"/>
  <c r="H37" i="9"/>
  <c r="I37" i="9"/>
  <c r="E24" i="9"/>
  <c r="E36" i="9"/>
  <c r="N12" i="9"/>
  <c r="J15" i="9"/>
  <c r="N13" i="9"/>
  <c r="L15" i="9"/>
  <c r="M15" i="9"/>
  <c r="N15" i="9"/>
  <c r="P15" i="9"/>
  <c r="L24" i="9"/>
  <c r="F36" i="9"/>
  <c r="O24" i="9"/>
  <c r="G36" i="9"/>
  <c r="H36" i="9"/>
  <c r="I36" i="9"/>
  <c r="E23" i="9"/>
  <c r="E35" i="9"/>
  <c r="J14" i="9"/>
  <c r="M13" i="9"/>
  <c r="L14" i="9"/>
  <c r="M14" i="9"/>
  <c r="L23" i="9"/>
  <c r="F35" i="9"/>
  <c r="O23" i="9"/>
  <c r="G35" i="9"/>
  <c r="H35" i="9"/>
  <c r="I35" i="9"/>
  <c r="E22" i="9"/>
  <c r="E34" i="9"/>
  <c r="L12" i="9"/>
  <c r="J13" i="9"/>
  <c r="L13" i="9"/>
  <c r="P13" i="9"/>
  <c r="L22" i="9"/>
  <c r="F34" i="9"/>
  <c r="O22" i="9"/>
  <c r="G34" i="9"/>
  <c r="H34" i="9"/>
  <c r="I34" i="9"/>
  <c r="E21" i="9"/>
  <c r="E33" i="9"/>
  <c r="J12" i="9"/>
  <c r="L21" i="9"/>
  <c r="F33" i="9"/>
  <c r="O21" i="9"/>
  <c r="G33" i="9"/>
  <c r="H33" i="9"/>
  <c r="I33" i="9"/>
  <c r="C29" i="9"/>
  <c r="E18" i="9"/>
  <c r="D18" i="9"/>
  <c r="G12" i="9"/>
  <c r="L62" i="8"/>
  <c r="N62" i="8"/>
  <c r="F10" i="8"/>
  <c r="H10" i="8"/>
  <c r="K49" i="8"/>
  <c r="D57" i="8"/>
  <c r="E57" i="8"/>
  <c r="F57" i="8"/>
  <c r="G57" i="8"/>
  <c r="H57" i="8"/>
  <c r="I57" i="8"/>
  <c r="M62" i="8"/>
  <c r="H4" i="8"/>
  <c r="E43" i="8"/>
  <c r="D51" i="8"/>
  <c r="E51" i="8"/>
  <c r="F51" i="8"/>
  <c r="G51" i="8"/>
  <c r="H51" i="8"/>
  <c r="I51" i="8"/>
  <c r="H5" i="8"/>
  <c r="F44" i="8"/>
  <c r="D52" i="8"/>
  <c r="E52" i="8"/>
  <c r="F52" i="8"/>
  <c r="G52" i="8"/>
  <c r="H52" i="8"/>
  <c r="I52" i="8"/>
  <c r="H6" i="8"/>
  <c r="G45" i="8"/>
  <c r="D53" i="8"/>
  <c r="E53" i="8"/>
  <c r="F53" i="8"/>
  <c r="G53" i="8"/>
  <c r="H53" i="8"/>
  <c r="I53" i="8"/>
  <c r="H7" i="8"/>
  <c r="H46" i="8"/>
  <c r="D54" i="8"/>
  <c r="E54" i="8"/>
  <c r="F54" i="8"/>
  <c r="G54" i="8"/>
  <c r="H54" i="8"/>
  <c r="I54" i="8"/>
  <c r="H8" i="8"/>
  <c r="I47" i="8"/>
  <c r="D55" i="8"/>
  <c r="E55" i="8"/>
  <c r="F55" i="8"/>
  <c r="G55" i="8"/>
  <c r="H55" i="8"/>
  <c r="I55" i="8"/>
  <c r="F9" i="8"/>
  <c r="H9" i="8"/>
  <c r="J48" i="8"/>
  <c r="D56" i="8"/>
  <c r="E56" i="8"/>
  <c r="F56" i="8"/>
  <c r="G56" i="8"/>
  <c r="H56" i="8"/>
  <c r="I56" i="8"/>
  <c r="H3" i="8"/>
  <c r="D42" i="8"/>
  <c r="E50" i="8"/>
  <c r="F50" i="8"/>
  <c r="G50" i="8"/>
  <c r="H50" i="8"/>
  <c r="I50" i="8"/>
  <c r="D50" i="8"/>
  <c r="L13" i="8"/>
  <c r="P13" i="8"/>
  <c r="L17" i="8"/>
  <c r="P17" i="8"/>
  <c r="M61" i="8"/>
  <c r="L61" i="8"/>
  <c r="N61" i="8"/>
  <c r="H8" i="4"/>
  <c r="I45" i="4"/>
  <c r="D52" i="4"/>
  <c r="E52" i="4"/>
  <c r="F52" i="4"/>
  <c r="G52" i="4"/>
  <c r="H52" i="4"/>
  <c r="L52" i="4"/>
  <c r="M60" i="8"/>
  <c r="L60" i="8"/>
  <c r="N60" i="8"/>
  <c r="H7" i="4"/>
  <c r="H44" i="4"/>
  <c r="D51" i="4"/>
  <c r="E51" i="4"/>
  <c r="F51" i="4"/>
  <c r="G51" i="4"/>
  <c r="H51" i="4"/>
  <c r="L51" i="4"/>
  <c r="M59" i="8"/>
  <c r="L59" i="8"/>
  <c r="N59" i="8"/>
  <c r="H6" i="4"/>
  <c r="G43" i="4"/>
  <c r="D50" i="4"/>
  <c r="E50" i="4"/>
  <c r="F50" i="4"/>
  <c r="G50" i="4"/>
  <c r="H50" i="4"/>
  <c r="L50" i="4"/>
  <c r="M58" i="8"/>
  <c r="L58" i="8"/>
  <c r="N58" i="8"/>
  <c r="H5" i="4"/>
  <c r="F42" i="4"/>
  <c r="D49" i="4"/>
  <c r="E49" i="4"/>
  <c r="F49" i="4"/>
  <c r="G49" i="4"/>
  <c r="H49" i="4"/>
  <c r="L49" i="4"/>
  <c r="M57" i="8"/>
  <c r="L57" i="8"/>
  <c r="N57" i="8"/>
  <c r="H4" i="4"/>
  <c r="E41" i="4"/>
  <c r="D48" i="4"/>
  <c r="E48" i="4"/>
  <c r="F48" i="4"/>
  <c r="G48" i="4"/>
  <c r="H48" i="4"/>
  <c r="L48" i="4"/>
  <c r="M56" i="8"/>
  <c r="L56" i="8"/>
  <c r="N56" i="8"/>
  <c r="H3" i="4"/>
  <c r="D40" i="4"/>
  <c r="D47" i="4"/>
  <c r="E47" i="4"/>
  <c r="F47" i="4"/>
  <c r="G47" i="4"/>
  <c r="H47" i="4"/>
  <c r="L47" i="4"/>
  <c r="M55" i="8"/>
  <c r="L55" i="8"/>
  <c r="N55" i="8"/>
  <c r="E26" i="8"/>
  <c r="E38" i="8"/>
  <c r="N17" i="8"/>
  <c r="L26" i="8"/>
  <c r="F38" i="8"/>
  <c r="O26" i="8"/>
  <c r="G38" i="8"/>
  <c r="H38" i="8"/>
  <c r="I38" i="8"/>
  <c r="E25" i="8"/>
  <c r="E37" i="8"/>
  <c r="O12" i="8"/>
  <c r="J16" i="8"/>
  <c r="O14" i="8"/>
  <c r="M16" i="8"/>
  <c r="N16" i="8"/>
  <c r="O16" i="8"/>
  <c r="L25" i="8"/>
  <c r="F37" i="8"/>
  <c r="O25" i="8"/>
  <c r="G37" i="8"/>
  <c r="H37" i="8"/>
  <c r="I37" i="8"/>
  <c r="E24" i="8"/>
  <c r="E36" i="8"/>
  <c r="N12" i="8"/>
  <c r="J15" i="8"/>
  <c r="N13" i="8"/>
  <c r="L15" i="8"/>
  <c r="M15" i="8"/>
  <c r="N15" i="8"/>
  <c r="P15" i="8"/>
  <c r="L24" i="8"/>
  <c r="F36" i="8"/>
  <c r="O24" i="8"/>
  <c r="G36" i="8"/>
  <c r="H36" i="8"/>
  <c r="I36" i="8"/>
  <c r="E23" i="8"/>
  <c r="E35" i="8"/>
  <c r="J14" i="8"/>
  <c r="M13" i="8"/>
  <c r="L14" i="8"/>
  <c r="M14" i="8"/>
  <c r="L23" i="8"/>
  <c r="F35" i="8"/>
  <c r="O23" i="8"/>
  <c r="G35" i="8"/>
  <c r="H35" i="8"/>
  <c r="I35" i="8"/>
  <c r="E22" i="8"/>
  <c r="E34" i="8"/>
  <c r="L12" i="8"/>
  <c r="J13" i="8"/>
  <c r="L22" i="8"/>
  <c r="F34" i="8"/>
  <c r="O22" i="8"/>
  <c r="G34" i="8"/>
  <c r="H34" i="8"/>
  <c r="I34" i="8"/>
  <c r="E21" i="8"/>
  <c r="E33" i="8"/>
  <c r="J12" i="8"/>
  <c r="L21" i="8"/>
  <c r="F33" i="8"/>
  <c r="O21" i="8"/>
  <c r="G33" i="8"/>
  <c r="H33" i="8"/>
  <c r="I33" i="8"/>
  <c r="C29" i="8"/>
  <c r="E18" i="8"/>
  <c r="D18" i="8"/>
  <c r="G12" i="8"/>
  <c r="F9" i="7"/>
  <c r="H9" i="7"/>
  <c r="J47" i="7"/>
  <c r="D54" i="7"/>
  <c r="E54" i="7"/>
  <c r="F54" i="7"/>
  <c r="G54" i="7"/>
  <c r="H54" i="7"/>
  <c r="I54" i="7"/>
  <c r="L59" i="7"/>
  <c r="O59" i="7"/>
  <c r="K59" i="7"/>
  <c r="M59" i="7"/>
  <c r="P58" i="7"/>
  <c r="H8" i="7"/>
  <c r="I46" i="7"/>
  <c r="D53" i="7"/>
  <c r="E53" i="7"/>
  <c r="F53" i="7"/>
  <c r="G53" i="7"/>
  <c r="H53" i="7"/>
  <c r="I53" i="7"/>
  <c r="L58" i="7"/>
  <c r="O58" i="7"/>
  <c r="K58" i="7"/>
  <c r="M58" i="7"/>
  <c r="P57" i="7"/>
  <c r="H7" i="7"/>
  <c r="H45" i="7"/>
  <c r="D52" i="7"/>
  <c r="E52" i="7"/>
  <c r="F52" i="7"/>
  <c r="G52" i="7"/>
  <c r="H52" i="7"/>
  <c r="I52" i="7"/>
  <c r="L57" i="7"/>
  <c r="O57" i="7"/>
  <c r="K57" i="7"/>
  <c r="M57" i="7"/>
  <c r="P56" i="7"/>
  <c r="H6" i="7"/>
  <c r="G44" i="7"/>
  <c r="D51" i="7"/>
  <c r="E51" i="7"/>
  <c r="F51" i="7"/>
  <c r="G51" i="7"/>
  <c r="H51" i="7"/>
  <c r="I51" i="7"/>
  <c r="L56" i="7"/>
  <c r="O56" i="7"/>
  <c r="K56" i="7"/>
  <c r="M56" i="7"/>
  <c r="P55" i="7"/>
  <c r="H5" i="7"/>
  <c r="F43" i="7"/>
  <c r="D50" i="7"/>
  <c r="E50" i="7"/>
  <c r="F50" i="7"/>
  <c r="G50" i="7"/>
  <c r="H50" i="7"/>
  <c r="I50" i="7"/>
  <c r="L55" i="7"/>
  <c r="O55" i="7"/>
  <c r="K55" i="7"/>
  <c r="M55" i="7"/>
  <c r="P54" i="7"/>
  <c r="H4" i="7"/>
  <c r="E42" i="7"/>
  <c r="D49" i="7"/>
  <c r="E49" i="7"/>
  <c r="F49" i="7"/>
  <c r="G49" i="7"/>
  <c r="H49" i="7"/>
  <c r="I49" i="7"/>
  <c r="L54" i="7"/>
  <c r="O54" i="7"/>
  <c r="K54" i="7"/>
  <c r="M54" i="7"/>
  <c r="P53" i="7"/>
  <c r="H3" i="7"/>
  <c r="D41" i="7"/>
  <c r="D48" i="7"/>
  <c r="E48" i="7"/>
  <c r="F48" i="7"/>
  <c r="G48" i="7"/>
  <c r="H48" i="7"/>
  <c r="I48" i="7"/>
  <c r="L53" i="7"/>
  <c r="O53" i="7"/>
  <c r="K53" i="7"/>
  <c r="M53" i="7"/>
  <c r="E25" i="7"/>
  <c r="E37" i="7"/>
  <c r="M16" i="7"/>
  <c r="O16" i="7"/>
  <c r="K25" i="7"/>
  <c r="F37" i="7"/>
  <c r="N25" i="7"/>
  <c r="G37" i="7"/>
  <c r="H37" i="7"/>
  <c r="I37" i="7"/>
  <c r="E24" i="7"/>
  <c r="E36" i="7"/>
  <c r="N11" i="7"/>
  <c r="J15" i="7"/>
  <c r="N13" i="7"/>
  <c r="L15" i="7"/>
  <c r="M15" i="7"/>
  <c r="N15" i="7"/>
  <c r="K24" i="7"/>
  <c r="F36" i="7"/>
  <c r="N24" i="7"/>
  <c r="G36" i="7"/>
  <c r="H36" i="7"/>
  <c r="I36" i="7"/>
  <c r="E23" i="7"/>
  <c r="E35" i="7"/>
  <c r="M11" i="7"/>
  <c r="J14" i="7"/>
  <c r="M12" i="7"/>
  <c r="K14" i="7"/>
  <c r="L14" i="7"/>
  <c r="M14" i="7"/>
  <c r="O14" i="7"/>
  <c r="K23" i="7"/>
  <c r="F35" i="7"/>
  <c r="N23" i="7"/>
  <c r="G35" i="7"/>
  <c r="H35" i="7"/>
  <c r="I35" i="7"/>
  <c r="E22" i="7"/>
  <c r="E34" i="7"/>
  <c r="J13" i="7"/>
  <c r="L12" i="7"/>
  <c r="K13" i="7"/>
  <c r="L13" i="7"/>
  <c r="K22" i="7"/>
  <c r="F34" i="7"/>
  <c r="N22" i="7"/>
  <c r="G34" i="7"/>
  <c r="H34" i="7"/>
  <c r="I34" i="7"/>
  <c r="E21" i="7"/>
  <c r="E33" i="7"/>
  <c r="K11" i="7"/>
  <c r="J12" i="7"/>
  <c r="K12" i="7"/>
  <c r="K21" i="7"/>
  <c r="F33" i="7"/>
  <c r="N21" i="7"/>
  <c r="G33" i="7"/>
  <c r="H33" i="7"/>
  <c r="I33" i="7"/>
  <c r="E20" i="7"/>
  <c r="E32" i="7"/>
  <c r="J11" i="7"/>
  <c r="K20" i="7"/>
  <c r="F32" i="7"/>
  <c r="N20" i="7"/>
  <c r="G32" i="7"/>
  <c r="H32" i="7"/>
  <c r="I32" i="7"/>
  <c r="E17" i="7"/>
  <c r="D17" i="7"/>
  <c r="Q11" i="7" a="1"/>
  <c r="Q11" i="7"/>
  <c r="R11" i="7"/>
  <c r="S11" i="7"/>
  <c r="T11" i="7"/>
  <c r="U11" i="7"/>
  <c r="Q12" i="7"/>
  <c r="R12" i="7"/>
  <c r="S12" i="7"/>
  <c r="T12" i="7"/>
  <c r="U12" i="7"/>
  <c r="Q13" i="7"/>
  <c r="R13" i="7"/>
  <c r="S13" i="7"/>
  <c r="T13" i="7"/>
  <c r="U13" i="7"/>
  <c r="Q14" i="7"/>
  <c r="R14" i="7"/>
  <c r="S14" i="7"/>
  <c r="T14" i="7"/>
  <c r="U14" i="7"/>
  <c r="Q15" i="7"/>
  <c r="R15" i="7"/>
  <c r="S15" i="7"/>
  <c r="T15" i="7"/>
  <c r="U15" i="7"/>
  <c r="G11" i="7"/>
  <c r="P54" i="5"/>
  <c r="P55" i="5"/>
  <c r="P56" i="5"/>
  <c r="P57" i="5"/>
  <c r="P58" i="5"/>
  <c r="P53" i="5"/>
  <c r="H4" i="5"/>
  <c r="E42" i="5"/>
  <c r="D49" i="5"/>
  <c r="E49" i="5"/>
  <c r="F49" i="5"/>
  <c r="G49" i="5"/>
  <c r="H49" i="5"/>
  <c r="I49" i="5"/>
  <c r="L54" i="5"/>
  <c r="O54" i="5"/>
  <c r="H5" i="5"/>
  <c r="F43" i="5"/>
  <c r="D50" i="5"/>
  <c r="E50" i="5"/>
  <c r="F50" i="5"/>
  <c r="G50" i="5"/>
  <c r="H50" i="5"/>
  <c r="I50" i="5"/>
  <c r="L55" i="5"/>
  <c r="O55" i="5"/>
  <c r="H6" i="5"/>
  <c r="G44" i="5"/>
  <c r="D51" i="5"/>
  <c r="E51" i="5"/>
  <c r="F51" i="5"/>
  <c r="G51" i="5"/>
  <c r="H51" i="5"/>
  <c r="I51" i="5"/>
  <c r="L56" i="5"/>
  <c r="O56" i="5"/>
  <c r="H7" i="5"/>
  <c r="H45" i="5"/>
  <c r="D52" i="5"/>
  <c r="E52" i="5"/>
  <c r="F52" i="5"/>
  <c r="G52" i="5"/>
  <c r="H52" i="5"/>
  <c r="I52" i="5"/>
  <c r="L57" i="5"/>
  <c r="O57" i="5"/>
  <c r="H8" i="5"/>
  <c r="I46" i="5"/>
  <c r="D53" i="5"/>
  <c r="E53" i="5"/>
  <c r="F53" i="5"/>
  <c r="G53" i="5"/>
  <c r="H53" i="5"/>
  <c r="I53" i="5"/>
  <c r="L58" i="5"/>
  <c r="O58" i="5"/>
  <c r="H9" i="5"/>
  <c r="J47" i="5"/>
  <c r="D54" i="5"/>
  <c r="E54" i="5"/>
  <c r="F54" i="5"/>
  <c r="G54" i="5"/>
  <c r="H54" i="5"/>
  <c r="I54" i="5"/>
  <c r="L59" i="5"/>
  <c r="O59" i="5"/>
  <c r="H3" i="5"/>
  <c r="D41" i="5"/>
  <c r="D48" i="5"/>
  <c r="E48" i="5"/>
  <c r="F48" i="5"/>
  <c r="G48" i="5"/>
  <c r="H48" i="5"/>
  <c r="I48" i="5"/>
  <c r="L53" i="5"/>
  <c r="O53" i="5"/>
  <c r="O14" i="5"/>
  <c r="M14" i="5"/>
  <c r="M11" i="5"/>
  <c r="J14" i="5"/>
  <c r="M12" i="5"/>
  <c r="K14" i="5"/>
  <c r="L14" i="5"/>
  <c r="K23" i="5"/>
  <c r="F35" i="5"/>
  <c r="N23" i="5"/>
  <c r="G35" i="5"/>
  <c r="E23" i="5"/>
  <c r="E35" i="5"/>
  <c r="H35" i="5"/>
  <c r="I35" i="5"/>
  <c r="N25" i="5"/>
  <c r="G11" i="5"/>
  <c r="M16" i="5"/>
  <c r="O16" i="5"/>
  <c r="K25" i="5"/>
  <c r="K11" i="5"/>
  <c r="J12" i="5"/>
  <c r="K12" i="5"/>
  <c r="L12" i="5"/>
  <c r="K21" i="5"/>
  <c r="J13" i="5"/>
  <c r="K13" i="5"/>
  <c r="L13" i="5"/>
  <c r="N13" i="5"/>
  <c r="K22" i="5"/>
  <c r="N11" i="5"/>
  <c r="J15" i="5"/>
  <c r="L15" i="5"/>
  <c r="M15" i="5"/>
  <c r="N15" i="5"/>
  <c r="K24" i="5"/>
  <c r="J11" i="5"/>
  <c r="K20" i="5"/>
  <c r="F37" i="5"/>
  <c r="N20" i="5"/>
  <c r="K59" i="5"/>
  <c r="M59" i="5"/>
  <c r="K58" i="5"/>
  <c r="M58" i="5"/>
  <c r="K57" i="5"/>
  <c r="M57" i="5"/>
  <c r="K56" i="5"/>
  <c r="M56" i="5"/>
  <c r="K55" i="5"/>
  <c r="M55" i="5"/>
  <c r="K54" i="5"/>
  <c r="M54" i="5"/>
  <c r="K53" i="5"/>
  <c r="M53" i="5"/>
  <c r="E25" i="5"/>
  <c r="E37" i="5"/>
  <c r="G37" i="5"/>
  <c r="H37" i="5"/>
  <c r="I37" i="5"/>
  <c r="E24" i="5"/>
  <c r="E36" i="5"/>
  <c r="F36" i="5"/>
  <c r="N24" i="5"/>
  <c r="G36" i="5"/>
  <c r="H36" i="5"/>
  <c r="I36" i="5"/>
  <c r="E22" i="5"/>
  <c r="E34" i="5"/>
  <c r="F34" i="5"/>
  <c r="N22" i="5"/>
  <c r="G34" i="5"/>
  <c r="H34" i="5"/>
  <c r="I34" i="5"/>
  <c r="E21" i="5"/>
  <c r="E33" i="5"/>
  <c r="F33" i="5"/>
  <c r="N21" i="5"/>
  <c r="G33" i="5"/>
  <c r="H33" i="5"/>
  <c r="I33" i="5"/>
  <c r="E20" i="5"/>
  <c r="E32" i="5"/>
  <c r="F32" i="5"/>
  <c r="G32" i="5"/>
  <c r="H32" i="5"/>
  <c r="I32" i="5"/>
  <c r="C28" i="5"/>
  <c r="E17" i="5"/>
  <c r="D17" i="5"/>
  <c r="Q11" i="5" a="1"/>
  <c r="Q11" i="5"/>
  <c r="R11" i="5"/>
  <c r="S11" i="5"/>
  <c r="T11" i="5"/>
  <c r="U11" i="5"/>
  <c r="Q12" i="5"/>
  <c r="R12" i="5"/>
  <c r="S12" i="5"/>
  <c r="T12" i="5"/>
  <c r="U12" i="5"/>
  <c r="Q13" i="5"/>
  <c r="R13" i="5"/>
  <c r="S13" i="5"/>
  <c r="T13" i="5"/>
  <c r="U13" i="5"/>
  <c r="Q14" i="5"/>
  <c r="R14" i="5"/>
  <c r="S14" i="5"/>
  <c r="T14" i="5"/>
  <c r="U14" i="5"/>
  <c r="Q15" i="5"/>
  <c r="R15" i="5"/>
  <c r="S15" i="5"/>
  <c r="T15" i="5"/>
  <c r="U15" i="5"/>
  <c r="K48" i="4"/>
  <c r="K49" i="4"/>
  <c r="K50" i="4"/>
  <c r="K51" i="4"/>
  <c r="K52" i="4"/>
  <c r="K47" i="4"/>
  <c r="P52" i="4"/>
  <c r="M52" i="4"/>
  <c r="P51" i="4"/>
  <c r="M51" i="4"/>
  <c r="P50" i="4"/>
  <c r="M50" i="4"/>
  <c r="P49" i="4"/>
  <c r="M49" i="4"/>
  <c r="P48" i="4"/>
  <c r="M48" i="4"/>
  <c r="P47" i="4"/>
  <c r="M47" i="4"/>
  <c r="E24" i="4"/>
  <c r="E36" i="4"/>
  <c r="N24" i="4"/>
  <c r="G36" i="4"/>
  <c r="H36" i="4"/>
  <c r="I36" i="4"/>
  <c r="E23" i="4"/>
  <c r="E35" i="4"/>
  <c r="N10" i="4"/>
  <c r="J14" i="4"/>
  <c r="N12" i="4"/>
  <c r="L14" i="4"/>
  <c r="M14" i="4"/>
  <c r="N14" i="4"/>
  <c r="K23" i="4"/>
  <c r="F35" i="4"/>
  <c r="N23" i="4"/>
  <c r="G35" i="4"/>
  <c r="H35" i="4"/>
  <c r="I35" i="4"/>
  <c r="E22" i="4"/>
  <c r="E34" i="4"/>
  <c r="M10" i="4"/>
  <c r="J13" i="4"/>
  <c r="M11" i="4"/>
  <c r="K13" i="4"/>
  <c r="L13" i="4"/>
  <c r="M13" i="4"/>
  <c r="K22" i="4"/>
  <c r="F34" i="4"/>
  <c r="N22" i="4"/>
  <c r="G34" i="4"/>
  <c r="H34" i="4"/>
  <c r="I34" i="4"/>
  <c r="E21" i="4"/>
  <c r="E33" i="4"/>
  <c r="J12" i="4"/>
  <c r="L11" i="4"/>
  <c r="K12" i="4"/>
  <c r="L12" i="4"/>
  <c r="K21" i="4"/>
  <c r="F33" i="4"/>
  <c r="N21" i="4"/>
  <c r="G33" i="4"/>
  <c r="H33" i="4"/>
  <c r="I33" i="4"/>
  <c r="E20" i="4"/>
  <c r="E32" i="4"/>
  <c r="K10" i="4"/>
  <c r="J11" i="4"/>
  <c r="K11" i="4"/>
  <c r="K20" i="4"/>
  <c r="F32" i="4"/>
  <c r="N20" i="4"/>
  <c r="G32" i="4"/>
  <c r="H32" i="4"/>
  <c r="I32" i="4"/>
  <c r="E19" i="4"/>
  <c r="E31" i="4"/>
  <c r="J10" i="4"/>
  <c r="K19" i="4"/>
  <c r="F31" i="4"/>
  <c r="N19" i="4"/>
  <c r="G31" i="4"/>
  <c r="H31" i="4"/>
  <c r="I31" i="4"/>
  <c r="C27" i="4"/>
  <c r="E16" i="4"/>
  <c r="D16" i="4"/>
  <c r="Q10" i="4" a="1"/>
  <c r="Q10" i="4"/>
  <c r="R10" i="4"/>
  <c r="S10" i="4"/>
  <c r="T10" i="4"/>
  <c r="U10" i="4"/>
  <c r="Q11" i="4"/>
  <c r="R11" i="4"/>
  <c r="S11" i="4"/>
  <c r="T11" i="4"/>
  <c r="U11" i="4"/>
  <c r="Q12" i="4"/>
  <c r="R12" i="4"/>
  <c r="S12" i="4"/>
  <c r="T12" i="4"/>
  <c r="U12" i="4"/>
  <c r="Q13" i="4"/>
  <c r="R13" i="4"/>
  <c r="S13" i="4"/>
  <c r="T13" i="4"/>
  <c r="U13" i="4"/>
  <c r="Q14" i="4"/>
  <c r="R14" i="4"/>
  <c r="S14" i="4"/>
  <c r="T14" i="4"/>
  <c r="U14" i="4"/>
</calcChain>
</file>

<file path=xl/sharedStrings.xml><?xml version="1.0" encoding="utf-8"?>
<sst xmlns="http://schemas.openxmlformats.org/spreadsheetml/2006/main" count="511" uniqueCount="46">
  <si>
    <t>Garver 6-bus example</t>
  </si>
  <si>
    <t>1-2</t>
  </si>
  <si>
    <t>1-4</t>
  </si>
  <si>
    <t>1-5</t>
  </si>
  <si>
    <t>2-3</t>
  </si>
  <si>
    <t>2-4</t>
  </si>
  <si>
    <t>3-5</t>
  </si>
  <si>
    <t>length</t>
  </si>
  <si>
    <t>r</t>
  </si>
  <si>
    <t>x</t>
  </si>
  <si>
    <t>cap mw</t>
  </si>
  <si>
    <t>Pg</t>
  </si>
  <si>
    <t>Pl</t>
  </si>
  <si>
    <t>B</t>
  </si>
  <si>
    <t>B=1/X</t>
  </si>
  <si>
    <t>B=</t>
  </si>
  <si>
    <t>ctr+U cmd retun</t>
  </si>
  <si>
    <t>B*theta</t>
  </si>
  <si>
    <t>6-2</t>
  </si>
  <si>
    <t>6-4</t>
  </si>
  <si>
    <t>6-5</t>
  </si>
  <si>
    <t>K</t>
  </si>
  <si>
    <t>PD</t>
  </si>
  <si>
    <t>K*Pd</t>
  </si>
  <si>
    <t>Kt</t>
  </si>
  <si>
    <t>theta</t>
  </si>
  <si>
    <t>cost</t>
  </si>
  <si>
    <t>-BTheta</t>
  </si>
  <si>
    <t>R1</t>
  </si>
  <si>
    <t>+KtPd</t>
  </si>
  <si>
    <t>Constraint 1</t>
  </si>
  <si>
    <t>objective</t>
  </si>
  <si>
    <t>Power eq</t>
  </si>
  <si>
    <t>T=QH</t>
  </si>
  <si>
    <t>Q=</t>
  </si>
  <si>
    <t>H=</t>
  </si>
  <si>
    <t>T=</t>
  </si>
  <si>
    <t>PF=</t>
  </si>
  <si>
    <t>-&gt; added</t>
  </si>
  <si>
    <t>-&gt; added 2 lines</t>
  </si>
  <si>
    <t>-&gt; added 1 line</t>
  </si>
  <si>
    <t>MOST NEEDED</t>
  </si>
  <si>
    <t>-&gt; added 2 lineS</t>
  </si>
  <si>
    <t>-&gt; added 3 lineS</t>
  </si>
  <si>
    <t>-&gt; added 4 lineS</t>
  </si>
  <si>
    <t>OPTIMUM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</si>
</sst>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/>
    </xf>
    <xf numFmtId="16" fontId="1" fillId="0" borderId="0" xfId="0" quotePrefix="1" applyNumberFormat="1" applyFont="1"/>
    <xf numFmtId="0" fontId="1" fillId="0" borderId="0" xfId="0" quotePrefix="1" applyFont="1"/>
    <xf numFmtId="0" fontId="1" fillId="0" borderId="0" xfId="0" applyFont="1"/>
    <xf numFmtId="2" fontId="0" fillId="4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4" fillId="0" borderId="0" xfId="0" applyFont="1"/>
    <xf numFmtId="0" fontId="5" fillId="0" borderId="0" xfId="0" quotePrefix="1" applyFont="1"/>
    <xf numFmtId="0" fontId="5" fillId="0" borderId="0" xfId="0" applyFont="1"/>
    <xf numFmtId="16" fontId="5" fillId="0" borderId="0" xfId="0" quotePrefix="1" applyNumberFormat="1" applyFont="1"/>
    <xf numFmtId="0" fontId="4" fillId="5" borderId="0" xfId="0" applyFont="1" applyFill="1"/>
    <xf numFmtId="0" fontId="4" fillId="5" borderId="0" xfId="0" applyFont="1" applyFill="1" applyAlignment="1"/>
    <xf numFmtId="2" fontId="0" fillId="2" borderId="0" xfId="0" applyNumberFormat="1" applyFill="1"/>
    <xf numFmtId="0" fontId="4" fillId="2" borderId="0" xfId="0" applyFont="1" applyFill="1"/>
    <xf numFmtId="2" fontId="0" fillId="6" borderId="0" xfId="0" applyNumberFormat="1" applyFill="1"/>
    <xf numFmtId="0" fontId="4" fillId="6" borderId="0" xfId="0" applyFont="1" applyFill="1"/>
    <xf numFmtId="2" fontId="6" fillId="0" borderId="0" xfId="0" applyNumberFormat="1" applyFont="1" applyFill="1"/>
    <xf numFmtId="0" fontId="6" fillId="0" borderId="0" xfId="0" applyFont="1" applyFill="1"/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zoomScale="80" zoomScaleNormal="80" workbookViewId="0">
      <selection activeCell="P32" sqref="P32"/>
    </sheetView>
  </sheetViews>
  <sheetFormatPr baseColWidth="10" defaultRowHeight="15.75" x14ac:dyDescent="0.25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5">
      <c r="A1" t="s">
        <v>0</v>
      </c>
    </row>
    <row r="2" spans="1:17" x14ac:dyDescent="0.25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5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5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5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5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5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5">
      <c r="A8" s="15" t="s">
        <v>40</v>
      </c>
      <c r="C8" s="2" t="s">
        <v>6</v>
      </c>
      <c r="D8">
        <v>20</v>
      </c>
      <c r="F8">
        <f>0.2/2</f>
        <v>0.1</v>
      </c>
      <c r="G8">
        <f>2*100</f>
        <v>200</v>
      </c>
      <c r="H8">
        <f t="shared" si="0"/>
        <v>10</v>
      </c>
    </row>
    <row r="9" spans="1:17" s="16" customFormat="1" x14ac:dyDescent="0.25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5">
      <c r="A10" s="15" t="s">
        <v>44</v>
      </c>
      <c r="C10" s="17" t="s">
        <v>18</v>
      </c>
      <c r="D10" s="16">
        <v>30</v>
      </c>
      <c r="F10" s="16">
        <f>0.3/4</f>
        <v>7.4999999999999997E-2</v>
      </c>
      <c r="G10" s="16">
        <f>4*100</f>
        <v>400</v>
      </c>
      <c r="H10" s="16">
        <f t="shared" si="0"/>
        <v>13.333333333333334</v>
      </c>
    </row>
    <row r="11" spans="1:17" x14ac:dyDescent="0.25">
      <c r="D11" t="s">
        <v>11</v>
      </c>
      <c r="E11" t="s">
        <v>12</v>
      </c>
      <c r="F11" s="16">
        <v>0.26500000000000001</v>
      </c>
    </row>
    <row r="12" spans="1:17" x14ac:dyDescent="0.25">
      <c r="C12">
        <v>1</v>
      </c>
      <c r="D12">
        <v>50</v>
      </c>
      <c r="E12">
        <v>80</v>
      </c>
      <c r="G12">
        <f>M61</f>
        <v>1.8811867523491892</v>
      </c>
      <c r="J12" s="22">
        <f>_B12+_B14+_B15</f>
        <v>9.1666666666666679</v>
      </c>
      <c r="K12" s="22"/>
      <c r="L12" s="22">
        <f>-_B12</f>
        <v>-2.5</v>
      </c>
      <c r="M12" s="22">
        <v>0</v>
      </c>
      <c r="N12" s="22">
        <f>-_B14</f>
        <v>-1.6666666666666667</v>
      </c>
      <c r="O12" s="22">
        <f>-_B15</f>
        <v>-5</v>
      </c>
      <c r="P12" s="23">
        <v>0</v>
      </c>
    </row>
    <row r="13" spans="1:17" x14ac:dyDescent="0.25">
      <c r="C13">
        <v>2</v>
      </c>
      <c r="D13">
        <v>0</v>
      </c>
      <c r="E13">
        <v>240</v>
      </c>
      <c r="J13" s="22">
        <f>L12</f>
        <v>-2.5</v>
      </c>
      <c r="K13" s="22"/>
      <c r="L13" s="20">
        <f>_B12+_B23+_B24+_b62b</f>
        <v>23.333333333333336</v>
      </c>
      <c r="M13" s="22">
        <f>-_B23</f>
        <v>-5</v>
      </c>
      <c r="N13" s="22">
        <f>-_B24</f>
        <v>-2.5</v>
      </c>
      <c r="O13" s="22">
        <v>0</v>
      </c>
      <c r="P13" s="21">
        <f>-_b62b</f>
        <v>-13.333333333333334</v>
      </c>
    </row>
    <row r="14" spans="1:17" x14ac:dyDescent="0.25">
      <c r="C14">
        <v>3</v>
      </c>
      <c r="D14">
        <v>165</v>
      </c>
      <c r="E14">
        <v>40</v>
      </c>
      <c r="I14" s="3" t="s">
        <v>15</v>
      </c>
      <c r="J14" s="22">
        <f>M12</f>
        <v>0</v>
      </c>
      <c r="K14" s="22"/>
      <c r="L14" s="22">
        <f>M13</f>
        <v>-5</v>
      </c>
      <c r="M14" s="22">
        <f>_B23+_B35</f>
        <v>15</v>
      </c>
      <c r="N14" s="22">
        <v>0</v>
      </c>
      <c r="O14" s="22">
        <f>-_B35</f>
        <v>-10</v>
      </c>
      <c r="P14" s="23">
        <v>0</v>
      </c>
    </row>
    <row r="15" spans="1:17" x14ac:dyDescent="0.25">
      <c r="C15">
        <v>4</v>
      </c>
      <c r="D15">
        <v>0</v>
      </c>
      <c r="E15">
        <v>160</v>
      </c>
      <c r="J15" s="22">
        <f>N12</f>
        <v>-1.6666666666666667</v>
      </c>
      <c r="K15" s="22"/>
      <c r="L15" s="22">
        <f>N13</f>
        <v>-2.5</v>
      </c>
      <c r="M15" s="22">
        <f>N14</f>
        <v>0</v>
      </c>
      <c r="N15" s="22">
        <f>_B14+_B24+_b64</f>
        <v>10.833333333333334</v>
      </c>
      <c r="O15" s="22">
        <v>0</v>
      </c>
      <c r="P15" s="23">
        <f>-_b64</f>
        <v>-6.666666666666667</v>
      </c>
    </row>
    <row r="16" spans="1:17" x14ac:dyDescent="0.25">
      <c r="C16">
        <v>5</v>
      </c>
      <c r="D16">
        <v>0</v>
      </c>
      <c r="E16">
        <v>240</v>
      </c>
      <c r="J16" s="22">
        <f>O12</f>
        <v>-5</v>
      </c>
      <c r="K16" s="22"/>
      <c r="L16" s="22">
        <v>0</v>
      </c>
      <c r="M16" s="22">
        <f>O14</f>
        <v>-10</v>
      </c>
      <c r="N16" s="22">
        <f>O15</f>
        <v>0</v>
      </c>
      <c r="O16" s="22">
        <f>_B15+_B35</f>
        <v>15</v>
      </c>
      <c r="P16" s="23">
        <v>0</v>
      </c>
    </row>
    <row r="17" spans="2:21" x14ac:dyDescent="0.25">
      <c r="C17">
        <v>6</v>
      </c>
      <c r="D17">
        <v>545</v>
      </c>
      <c r="E17">
        <v>0</v>
      </c>
      <c r="J17" s="23">
        <v>0</v>
      </c>
      <c r="K17" s="23"/>
      <c r="L17" s="21">
        <f>-_b62b</f>
        <v>-13.333333333333334</v>
      </c>
      <c r="M17" s="23">
        <v>0</v>
      </c>
      <c r="N17" s="23">
        <f>-_b64</f>
        <v>-6.666666666666667</v>
      </c>
      <c r="O17" s="23">
        <v>0</v>
      </c>
      <c r="P17" s="21">
        <f>_b64+_b62b</f>
        <v>20</v>
      </c>
    </row>
    <row r="18" spans="2:21" x14ac:dyDescent="0.25">
      <c r="D18">
        <f>SUM(D12:D17)</f>
        <v>760</v>
      </c>
      <c r="E18">
        <f>SUM(E12:E17)</f>
        <v>760</v>
      </c>
    </row>
    <row r="20" spans="2:21" x14ac:dyDescent="0.25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1" x14ac:dyDescent="0.25">
      <c r="E21">
        <f>D12/100</f>
        <v>0.5</v>
      </c>
      <c r="H21" s="11">
        <v>0.10599815997549264</v>
      </c>
      <c r="L21" s="7">
        <f>$J12*$H$21+$L12*$H$22+$M12*$H$23+$N12*$H$24+$O12*$H$25+$P12*$H$26</f>
        <v>-0.30000000013211992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1" x14ac:dyDescent="0.25">
      <c r="E22">
        <f t="shared" ref="E22:E26" si="1">D13/100</f>
        <v>0</v>
      </c>
      <c r="H22" s="11">
        <v>0.31100275969971614</v>
      </c>
      <c r="L22" s="7">
        <f t="shared" ref="L22:L25" si="2">$J13*$H$21+$L13*$H$22+$M13*$H$23+$N13*$H$24+$O13*$H$25+$P13*$H$26</f>
        <v>-2.4000000007299045</v>
      </c>
      <c r="O22">
        <f t="shared" ref="O22:O25" si="3">$R21*$M$28+$S21*$M$29+$T21*$M$30+$U21*$M$31</f>
        <v>0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1" x14ac:dyDescent="0.25">
      <c r="D23" t="s">
        <v>11</v>
      </c>
      <c r="E23">
        <f t="shared" si="1"/>
        <v>1.65</v>
      </c>
      <c r="G23" t="s">
        <v>25</v>
      </c>
      <c r="H23" s="11">
        <v>0.18700091990002793</v>
      </c>
      <c r="J23" t="s">
        <v>17</v>
      </c>
      <c r="L23" s="7">
        <f t="shared" si="2"/>
        <v>1.2500000000018381</v>
      </c>
      <c r="N23" t="s">
        <v>23</v>
      </c>
      <c r="O23">
        <f t="shared" si="3"/>
        <v>0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1" x14ac:dyDescent="0.25">
      <c r="E24">
        <f t="shared" si="1"/>
        <v>0</v>
      </c>
      <c r="H24" s="11">
        <v>0.29648574039490733</v>
      </c>
      <c r="L24" s="7">
        <f>$J15*$H$21+$L15*$H$22+$M15*$H$23+$N15*$H$24+$O15*$H$25+$P15*$H$26</f>
        <v>-1.5999999999121868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1" x14ac:dyDescent="0.25">
      <c r="E25">
        <f t="shared" si="1"/>
        <v>0</v>
      </c>
      <c r="H25" s="11">
        <v>0</v>
      </c>
      <c r="L25" s="7">
        <f t="shared" si="2"/>
        <v>-2.3999999988777425</v>
      </c>
      <c r="O25">
        <f t="shared" si="3"/>
        <v>0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1" x14ac:dyDescent="0.25">
      <c r="E26">
        <f t="shared" si="1"/>
        <v>5.45</v>
      </c>
      <c r="H26" s="11">
        <v>0.57866375324728569</v>
      </c>
      <c r="L26" s="7">
        <f>$J17*$H$21+$L17*$H$22+$M17*$H$23+$N17*$H$24+$O17*$H$25+$P17*$H$26</f>
        <v>5.4499999996501156</v>
      </c>
      <c r="O26">
        <f>$R25*$M$28+$S25*$M$29+$T25*$M$30+$U25*$M$31</f>
        <v>0</v>
      </c>
      <c r="P26">
        <v>-5.45</v>
      </c>
    </row>
    <row r="27" spans="2:21" x14ac:dyDescent="0.25">
      <c r="M27" t="s">
        <v>22</v>
      </c>
      <c r="N27" t="s">
        <v>26</v>
      </c>
    </row>
    <row r="28" spans="2:21" x14ac:dyDescent="0.25">
      <c r="L28" s="2" t="s">
        <v>18</v>
      </c>
      <c r="M28" s="12">
        <v>0</v>
      </c>
      <c r="N28">
        <v>150</v>
      </c>
      <c r="O28">
        <v>4</v>
      </c>
      <c r="P28">
        <f>O28*N28</f>
        <v>600</v>
      </c>
    </row>
    <row r="29" spans="2:21" x14ac:dyDescent="0.25">
      <c r="B29" t="s">
        <v>31</v>
      </c>
      <c r="C29">
        <f>M28*N28+M29*N29+M30*N30+M31*N31</f>
        <v>0</v>
      </c>
      <c r="L29" s="2" t="s">
        <v>19</v>
      </c>
      <c r="M29" s="12">
        <v>0</v>
      </c>
      <c r="N29">
        <v>150</v>
      </c>
      <c r="O29">
        <v>2</v>
      </c>
      <c r="P29">
        <f t="shared" ref="P29:P31" si="4">O29*N29</f>
        <v>300</v>
      </c>
    </row>
    <row r="30" spans="2:21" x14ac:dyDescent="0.25">
      <c r="L30" s="2" t="s">
        <v>20</v>
      </c>
      <c r="M30" s="12">
        <v>0</v>
      </c>
      <c r="N30">
        <v>305</v>
      </c>
      <c r="P30">
        <f t="shared" si="4"/>
        <v>0</v>
      </c>
    </row>
    <row r="31" spans="2:21" x14ac:dyDescent="0.25">
      <c r="L31" s="2" t="s">
        <v>6</v>
      </c>
      <c r="M31" s="12">
        <v>0</v>
      </c>
      <c r="N31">
        <v>100</v>
      </c>
      <c r="O31">
        <v>1</v>
      </c>
      <c r="P31">
        <f t="shared" si="4"/>
        <v>100</v>
      </c>
    </row>
    <row r="32" spans="2:21" x14ac:dyDescent="0.25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M32" t="s">
        <v>45</v>
      </c>
      <c r="P32">
        <f>SUM(P28:P31)</f>
        <v>1000</v>
      </c>
    </row>
    <row r="33" spans="2:18" x14ac:dyDescent="0.25">
      <c r="D33">
        <v>1</v>
      </c>
      <c r="E33">
        <f t="shared" ref="E33:E38" si="5">E21</f>
        <v>0.5</v>
      </c>
      <c r="F33">
        <f t="shared" ref="F33:F38" si="6">-L21</f>
        <v>0.30000000013211992</v>
      </c>
      <c r="G33">
        <f>O21</f>
        <v>0</v>
      </c>
      <c r="H33">
        <f t="shared" ref="H33:H38" si="7">E12/100</f>
        <v>0.8</v>
      </c>
      <c r="I33" s="5">
        <f>E33+F33+G33-H33</f>
        <v>1.321198705994675E-10</v>
      </c>
    </row>
    <row r="34" spans="2:18" x14ac:dyDescent="0.25">
      <c r="D34">
        <v>2</v>
      </c>
      <c r="E34">
        <f t="shared" si="5"/>
        <v>0</v>
      </c>
      <c r="F34">
        <f t="shared" si="6"/>
        <v>2.4000000007299045</v>
      </c>
      <c r="G34">
        <f t="shared" ref="G34:G38" si="8">O22</f>
        <v>0</v>
      </c>
      <c r="H34">
        <f t="shared" si="7"/>
        <v>2.4</v>
      </c>
      <c r="I34" s="5">
        <f t="shared" ref="I34:I38" si="9">E34+F34+G34-H34</f>
        <v>7.2990458122035307E-10</v>
      </c>
    </row>
    <row r="35" spans="2:18" x14ac:dyDescent="0.25">
      <c r="D35">
        <v>3</v>
      </c>
      <c r="E35">
        <f t="shared" si="5"/>
        <v>1.65</v>
      </c>
      <c r="F35">
        <f t="shared" si="6"/>
        <v>-1.2500000000018381</v>
      </c>
      <c r="G35">
        <f t="shared" si="8"/>
        <v>0</v>
      </c>
      <c r="H35">
        <f t="shared" si="7"/>
        <v>0.4</v>
      </c>
      <c r="I35" s="5">
        <f t="shared" si="9"/>
        <v>-1.8381962618718717E-12</v>
      </c>
    </row>
    <row r="36" spans="2:18" x14ac:dyDescent="0.25">
      <c r="D36">
        <v>4</v>
      </c>
      <c r="E36">
        <f t="shared" si="5"/>
        <v>0</v>
      </c>
      <c r="F36">
        <f t="shared" si="6"/>
        <v>1.5999999999121868</v>
      </c>
      <c r="G36">
        <f t="shared" si="8"/>
        <v>0</v>
      </c>
      <c r="H36">
        <f t="shared" si="7"/>
        <v>1.6</v>
      </c>
      <c r="I36" s="5">
        <f>E36+F36+G36-H36</f>
        <v>-8.7813312177331682E-11</v>
      </c>
    </row>
    <row r="37" spans="2:18" x14ac:dyDescent="0.25">
      <c r="D37">
        <v>5</v>
      </c>
      <c r="E37">
        <f t="shared" si="5"/>
        <v>0</v>
      </c>
      <c r="F37">
        <f t="shared" si="6"/>
        <v>2.3999999988777425</v>
      </c>
      <c r="G37">
        <f t="shared" si="8"/>
        <v>0</v>
      </c>
      <c r="H37">
        <f t="shared" si="7"/>
        <v>2.4</v>
      </c>
      <c r="I37" s="5">
        <f t="shared" si="9"/>
        <v>-1.1222573981228834E-9</v>
      </c>
    </row>
    <row r="38" spans="2:18" x14ac:dyDescent="0.25">
      <c r="D38">
        <v>6</v>
      </c>
      <c r="E38">
        <f t="shared" si="5"/>
        <v>5.45</v>
      </c>
      <c r="F38">
        <f t="shared" si="6"/>
        <v>-5.4499999996501156</v>
      </c>
      <c r="G38">
        <f t="shared" si="8"/>
        <v>0</v>
      </c>
      <c r="H38">
        <f t="shared" si="7"/>
        <v>0</v>
      </c>
      <c r="I38" s="5">
        <f t="shared" si="9"/>
        <v>3.4988456576456883E-10</v>
      </c>
    </row>
    <row r="41" spans="2:18" x14ac:dyDescent="0.25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</row>
    <row r="42" spans="2:18" x14ac:dyDescent="0.25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2:18" x14ac:dyDescent="0.25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2:18" x14ac:dyDescent="0.25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2:18" x14ac:dyDescent="0.25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</row>
    <row r="46" spans="2:18" x14ac:dyDescent="0.25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</row>
    <row r="47" spans="2:18" x14ac:dyDescent="0.25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10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</row>
    <row r="48" spans="2:18" x14ac:dyDescent="0.25">
      <c r="B48" s="9" t="s">
        <v>19</v>
      </c>
      <c r="D48" s="18"/>
      <c r="E48" s="18"/>
      <c r="F48" s="18"/>
      <c r="G48" s="18"/>
      <c r="H48" s="18"/>
      <c r="I48" s="18"/>
      <c r="J48" s="19">
        <f>_b64</f>
        <v>6.666666666666667</v>
      </c>
      <c r="K48" s="19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</row>
    <row r="49" spans="2:18" x14ac:dyDescent="0.25">
      <c r="B49" s="9" t="s">
        <v>18</v>
      </c>
      <c r="D49" s="18"/>
      <c r="E49" s="18"/>
      <c r="F49" s="18"/>
      <c r="G49" s="18"/>
      <c r="H49" s="18"/>
      <c r="I49" s="18"/>
      <c r="J49" s="19"/>
      <c r="K49" s="19">
        <f>_b62b</f>
        <v>13.333333333333334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</row>
    <row r="50" spans="2:18" x14ac:dyDescent="0.25">
      <c r="C50" t="s">
        <v>36</v>
      </c>
      <c r="D50">
        <f>-($D42*M$42+$E42*M$43+$F42*M$44+$G42*M$45+$H42*M$46+$I42*M$47+$J42*M$48+$K42*M$49)</f>
        <v>2.5</v>
      </c>
      <c r="E50">
        <f t="shared" ref="E50:I57" si="10">-($D42*N$42+$E42*N$43+$F42*N$44+$G42*N$45+$H42*N$46+$I42*N$47+$J42*N$48+$K42*N$49)</f>
        <v>-2.5</v>
      </c>
      <c r="F50">
        <f t="shared" si="10"/>
        <v>0</v>
      </c>
      <c r="G50">
        <f t="shared" si="10"/>
        <v>0</v>
      </c>
      <c r="H50">
        <f t="shared" si="10"/>
        <v>0</v>
      </c>
      <c r="I50">
        <f t="shared" si="10"/>
        <v>0</v>
      </c>
    </row>
    <row r="51" spans="2:18" x14ac:dyDescent="0.25">
      <c r="D51">
        <f t="shared" ref="D51:D57" si="11">-($D43*M$42+$E43*M$43+$F43*M$44+$G43*M$45+$H43*M$46+$I43*M$47+$J43*M$48+$K43*M$49)</f>
        <v>1.6666666666666667</v>
      </c>
      <c r="E51">
        <f t="shared" si="10"/>
        <v>0</v>
      </c>
      <c r="F51">
        <f t="shared" si="10"/>
        <v>0</v>
      </c>
      <c r="G51">
        <f t="shared" si="10"/>
        <v>-1.6666666666666667</v>
      </c>
      <c r="H51">
        <f t="shared" si="10"/>
        <v>0</v>
      </c>
      <c r="I51">
        <f t="shared" si="10"/>
        <v>0</v>
      </c>
    </row>
    <row r="52" spans="2:18" x14ac:dyDescent="0.25">
      <c r="D52">
        <f t="shared" si="11"/>
        <v>5</v>
      </c>
      <c r="E52">
        <f t="shared" si="10"/>
        <v>0</v>
      </c>
      <c r="F52">
        <f t="shared" si="10"/>
        <v>0</v>
      </c>
      <c r="G52">
        <f t="shared" si="10"/>
        <v>0</v>
      </c>
      <c r="H52">
        <f t="shared" si="10"/>
        <v>-5</v>
      </c>
      <c r="I52">
        <f t="shared" si="10"/>
        <v>0</v>
      </c>
    </row>
    <row r="53" spans="2:18" x14ac:dyDescent="0.25">
      <c r="D53">
        <f t="shared" si="11"/>
        <v>0</v>
      </c>
      <c r="E53">
        <f t="shared" si="10"/>
        <v>5</v>
      </c>
      <c r="F53">
        <f t="shared" si="10"/>
        <v>-5</v>
      </c>
      <c r="G53">
        <f t="shared" si="10"/>
        <v>0</v>
      </c>
      <c r="H53">
        <f t="shared" si="10"/>
        <v>0</v>
      </c>
      <c r="I53">
        <f t="shared" si="10"/>
        <v>0</v>
      </c>
    </row>
    <row r="54" spans="2:18" x14ac:dyDescent="0.25">
      <c r="D54">
        <f t="shared" si="11"/>
        <v>0</v>
      </c>
      <c r="E54">
        <f t="shared" si="10"/>
        <v>2.5</v>
      </c>
      <c r="F54">
        <f t="shared" si="10"/>
        <v>0</v>
      </c>
      <c r="G54">
        <f t="shared" si="10"/>
        <v>-2.5</v>
      </c>
      <c r="H54">
        <f t="shared" si="10"/>
        <v>0</v>
      </c>
      <c r="I54">
        <f t="shared" si="10"/>
        <v>0</v>
      </c>
      <c r="M54" t="s">
        <v>37</v>
      </c>
    </row>
    <row r="55" spans="2:18" x14ac:dyDescent="0.25">
      <c r="D55">
        <f t="shared" si="11"/>
        <v>0</v>
      </c>
      <c r="E55">
        <f t="shared" si="10"/>
        <v>0</v>
      </c>
      <c r="F55">
        <f t="shared" si="10"/>
        <v>10</v>
      </c>
      <c r="G55">
        <f t="shared" si="10"/>
        <v>0</v>
      </c>
      <c r="H55">
        <f t="shared" si="10"/>
        <v>-10</v>
      </c>
      <c r="I55">
        <f t="shared" si="10"/>
        <v>0</v>
      </c>
      <c r="L55">
        <f t="shared" ref="L55:L62" si="12">-G3/100</f>
        <v>-1</v>
      </c>
      <c r="M55" s="10">
        <f>$D50*$H$21+$E50*$H$22+$F50*$H$23+$G50*$H$24+$H50*$H$25+$I50*$H$26</f>
        <v>-0.51251149931055884</v>
      </c>
      <c r="N55">
        <f>-L55</f>
        <v>1</v>
      </c>
      <c r="O55" s="8" t="s">
        <v>1</v>
      </c>
      <c r="P55" s="13"/>
      <c r="Q55" s="13"/>
    </row>
    <row r="56" spans="2:18" x14ac:dyDescent="0.25">
      <c r="D56">
        <f t="shared" si="11"/>
        <v>0</v>
      </c>
      <c r="E56">
        <f t="shared" si="10"/>
        <v>0</v>
      </c>
      <c r="F56">
        <f t="shared" si="10"/>
        <v>0</v>
      </c>
      <c r="G56">
        <f t="shared" si="10"/>
        <v>-6.666666666666667</v>
      </c>
      <c r="H56">
        <f t="shared" si="10"/>
        <v>0</v>
      </c>
      <c r="I56">
        <f t="shared" si="10"/>
        <v>6.666666666666667</v>
      </c>
      <c r="L56">
        <f t="shared" si="12"/>
        <v>-0.8</v>
      </c>
      <c r="M56" s="10">
        <f t="shared" ref="M56:M60" si="13">$D51*$H$21+$E51*$H$22+$F51*$H$23+$G51*$H$24+$H51*$H$25+$I51*$H$26</f>
        <v>-0.31747930069902452</v>
      </c>
      <c r="N56">
        <f t="shared" ref="N56:N62" si="14">-L56</f>
        <v>0.8</v>
      </c>
      <c r="O56" s="9" t="s">
        <v>2</v>
      </c>
      <c r="P56" s="13"/>
      <c r="Q56" s="13"/>
    </row>
    <row r="57" spans="2:18" x14ac:dyDescent="0.25">
      <c r="D57">
        <f t="shared" si="11"/>
        <v>0</v>
      </c>
      <c r="E57">
        <f t="shared" si="10"/>
        <v>-13.333333333333334</v>
      </c>
      <c r="F57">
        <f t="shared" si="10"/>
        <v>0</v>
      </c>
      <c r="G57">
        <f t="shared" si="10"/>
        <v>0</v>
      </c>
      <c r="H57">
        <f t="shared" si="10"/>
        <v>0</v>
      </c>
      <c r="I57">
        <f>-($D49*R$42+$E49*R$43+$F49*R$44+$G49*R$45+$H49*R$46+$I49*R$47+$J49*R$48+$K49*R$49)</f>
        <v>13.333333333333334</v>
      </c>
      <c r="L57">
        <f t="shared" si="12"/>
        <v>-1</v>
      </c>
      <c r="M57" s="10">
        <f t="shared" si="13"/>
        <v>0.52999079987746323</v>
      </c>
      <c r="N57">
        <f t="shared" si="14"/>
        <v>1</v>
      </c>
      <c r="O57" s="9" t="s">
        <v>3</v>
      </c>
      <c r="P57" s="13"/>
      <c r="Q57" s="13"/>
    </row>
    <row r="58" spans="2:18" x14ac:dyDescent="0.25">
      <c r="L58">
        <f t="shared" si="12"/>
        <v>-1</v>
      </c>
      <c r="M58" s="10">
        <f t="shared" si="13"/>
        <v>0.62000919899844109</v>
      </c>
      <c r="N58">
        <f t="shared" si="14"/>
        <v>1</v>
      </c>
      <c r="O58" s="9" t="s">
        <v>4</v>
      </c>
      <c r="P58" s="13"/>
      <c r="Q58" s="13"/>
    </row>
    <row r="59" spans="2:18" x14ac:dyDescent="0.25">
      <c r="L59">
        <f t="shared" si="12"/>
        <v>-1</v>
      </c>
      <c r="M59" s="10">
        <f t="shared" si="13"/>
        <v>3.6292548262022106E-2</v>
      </c>
      <c r="N59">
        <f t="shared" si="14"/>
        <v>1</v>
      </c>
      <c r="O59" s="9" t="s">
        <v>5</v>
      </c>
      <c r="P59" s="13"/>
      <c r="Q59" s="13"/>
    </row>
    <row r="60" spans="2:18" x14ac:dyDescent="0.25">
      <c r="L60">
        <f t="shared" si="12"/>
        <v>-2</v>
      </c>
      <c r="M60" s="10">
        <f t="shared" si="13"/>
        <v>1.8700091990002794</v>
      </c>
      <c r="N60">
        <f t="shared" si="14"/>
        <v>2</v>
      </c>
      <c r="O60" s="9" t="s">
        <v>6</v>
      </c>
      <c r="P60" s="13"/>
      <c r="Q60" s="13"/>
    </row>
    <row r="61" spans="2:18" x14ac:dyDescent="0.25">
      <c r="L61">
        <f t="shared" si="12"/>
        <v>-2</v>
      </c>
      <c r="M61" s="10">
        <f>$D56*$H$21+$E56*$H$22+$F56*$H$23+$G56*$H$24+$H56*$H$25+$I56*$H$26</f>
        <v>1.8811867523491892</v>
      </c>
      <c r="N61">
        <f t="shared" si="14"/>
        <v>2</v>
      </c>
      <c r="O61" s="9" t="s">
        <v>19</v>
      </c>
      <c r="P61" s="13"/>
      <c r="Q61" s="13"/>
    </row>
    <row r="62" spans="2:18" x14ac:dyDescent="0.25">
      <c r="L62">
        <f t="shared" si="12"/>
        <v>-4</v>
      </c>
      <c r="M62" s="10">
        <f>$D57*$H$21+$E57*$H$22+$F57*$H$23+$G57*$H$24+$H57*$H$25+$I57*$H$26</f>
        <v>3.5688132473009277</v>
      </c>
      <c r="N62">
        <f t="shared" si="14"/>
        <v>4</v>
      </c>
      <c r="O62" s="9" t="s">
        <v>18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2"/>
  <sheetViews>
    <sheetView zoomScale="80" zoomScaleNormal="80" workbookViewId="0">
      <selection activeCell="F17" sqref="F17"/>
    </sheetView>
  </sheetViews>
  <sheetFormatPr baseColWidth="10" defaultRowHeight="15.75" x14ac:dyDescent="0.25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5">
      <c r="A1" t="s">
        <v>0</v>
      </c>
    </row>
    <row r="2" spans="1:17" x14ac:dyDescent="0.25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5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5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5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5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5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5">
      <c r="A8" s="15" t="s">
        <v>40</v>
      </c>
      <c r="C8" s="2" t="s">
        <v>6</v>
      </c>
      <c r="D8">
        <v>20</v>
      </c>
      <c r="F8">
        <f>0.2/2</f>
        <v>0.1</v>
      </c>
      <c r="G8">
        <f>2*100</f>
        <v>200</v>
      </c>
      <c r="H8">
        <f t="shared" si="0"/>
        <v>10</v>
      </c>
    </row>
    <row r="9" spans="1:17" s="16" customFormat="1" x14ac:dyDescent="0.25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5">
      <c r="A10" s="15" t="s">
        <v>43</v>
      </c>
      <c r="C10" s="17" t="s">
        <v>18</v>
      </c>
      <c r="D10" s="16">
        <v>30</v>
      </c>
      <c r="F10" s="16">
        <f>0.3/3</f>
        <v>9.9999999999999992E-2</v>
      </c>
      <c r="G10" s="16">
        <f>3*100</f>
        <v>300</v>
      </c>
      <c r="H10" s="16">
        <f t="shared" si="0"/>
        <v>10</v>
      </c>
    </row>
    <row r="11" spans="1:17" x14ac:dyDescent="0.25">
      <c r="D11" t="s">
        <v>11</v>
      </c>
      <c r="E11" t="s">
        <v>12</v>
      </c>
      <c r="F11" s="16">
        <v>0.26500000000000001</v>
      </c>
    </row>
    <row r="12" spans="1:17" x14ac:dyDescent="0.25">
      <c r="C12">
        <v>1</v>
      </c>
      <c r="D12">
        <v>50</v>
      </c>
      <c r="E12">
        <v>80</v>
      </c>
      <c r="G12">
        <f>M61</f>
        <v>1.9580448726231268</v>
      </c>
      <c r="J12" s="22">
        <f>_B12+_B14+_B15</f>
        <v>9.1666666666666679</v>
      </c>
      <c r="K12" s="22"/>
      <c r="L12" s="24">
        <f>-_B12</f>
        <v>-2.5</v>
      </c>
      <c r="M12" s="24">
        <v>0</v>
      </c>
      <c r="N12" s="24">
        <f>-_B14</f>
        <v>-1.6666666666666667</v>
      </c>
      <c r="O12" s="24">
        <f>-_B15</f>
        <v>-5</v>
      </c>
      <c r="P12" s="25">
        <v>0</v>
      </c>
    </row>
    <row r="13" spans="1:17" x14ac:dyDescent="0.25">
      <c r="C13">
        <v>2</v>
      </c>
      <c r="D13">
        <v>0</v>
      </c>
      <c r="E13">
        <v>240</v>
      </c>
      <c r="J13" s="22">
        <f>L12</f>
        <v>-2.5</v>
      </c>
      <c r="K13" s="22"/>
      <c r="L13" s="24">
        <f>_B12+_B23+_B24+_b62b</f>
        <v>20</v>
      </c>
      <c r="M13" s="24">
        <f>-_B23</f>
        <v>-5</v>
      </c>
      <c r="N13" s="24">
        <f>-_B24</f>
        <v>-2.5</v>
      </c>
      <c r="O13" s="24">
        <v>0</v>
      </c>
      <c r="P13" s="25">
        <f>-_b62b</f>
        <v>-10</v>
      </c>
    </row>
    <row r="14" spans="1:17" x14ac:dyDescent="0.25">
      <c r="C14">
        <v>3</v>
      </c>
      <c r="D14">
        <v>165</v>
      </c>
      <c r="E14">
        <v>40</v>
      </c>
      <c r="I14" s="3" t="s">
        <v>15</v>
      </c>
      <c r="J14" s="22">
        <f>M12</f>
        <v>0</v>
      </c>
      <c r="K14" s="22"/>
      <c r="L14" s="24">
        <f>M13</f>
        <v>-5</v>
      </c>
      <c r="M14" s="24">
        <f>_B23+_B35</f>
        <v>15</v>
      </c>
      <c r="N14" s="24">
        <v>0</v>
      </c>
      <c r="O14" s="24">
        <f>-_B35</f>
        <v>-10</v>
      </c>
      <c r="P14" s="25">
        <v>0</v>
      </c>
    </row>
    <row r="15" spans="1:17" x14ac:dyDescent="0.25">
      <c r="C15">
        <v>4</v>
      </c>
      <c r="D15">
        <v>0</v>
      </c>
      <c r="E15">
        <v>160</v>
      </c>
      <c r="J15" s="22">
        <f>N12</f>
        <v>-1.6666666666666667</v>
      </c>
      <c r="K15" s="22"/>
      <c r="L15" s="24">
        <f>N13</f>
        <v>-2.5</v>
      </c>
      <c r="M15" s="24">
        <f>N14</f>
        <v>0</v>
      </c>
      <c r="N15" s="24">
        <f>_B14+_B24+_b64</f>
        <v>10.833333333333334</v>
      </c>
      <c r="O15" s="24">
        <v>0</v>
      </c>
      <c r="P15" s="25">
        <f>-_b64</f>
        <v>-6.666666666666667</v>
      </c>
    </row>
    <row r="16" spans="1:17" x14ac:dyDescent="0.25">
      <c r="C16">
        <v>5</v>
      </c>
      <c r="D16">
        <v>0</v>
      </c>
      <c r="E16">
        <v>240</v>
      </c>
      <c r="J16" s="22">
        <f>O12</f>
        <v>-5</v>
      </c>
      <c r="K16" s="22"/>
      <c r="L16" s="24">
        <v>0</v>
      </c>
      <c r="M16" s="24">
        <f>O14</f>
        <v>-10</v>
      </c>
      <c r="N16" s="24">
        <f>O15</f>
        <v>0</v>
      </c>
      <c r="O16" s="24">
        <f>_B15+_B35</f>
        <v>15</v>
      </c>
      <c r="P16" s="25">
        <v>0</v>
      </c>
    </row>
    <row r="17" spans="2:21" x14ac:dyDescent="0.25">
      <c r="C17">
        <v>6</v>
      </c>
      <c r="D17">
        <v>545</v>
      </c>
      <c r="E17">
        <v>0</v>
      </c>
      <c r="J17" s="23">
        <v>0</v>
      </c>
      <c r="K17" s="23"/>
      <c r="L17" s="25">
        <f>-_b62b</f>
        <v>-10</v>
      </c>
      <c r="M17" s="25">
        <v>0</v>
      </c>
      <c r="N17" s="25">
        <f>-_b64</f>
        <v>-6.666666666666667</v>
      </c>
      <c r="O17" s="25">
        <v>0</v>
      </c>
      <c r="P17" s="25">
        <f>_b64+_b62b</f>
        <v>16.666666666666668</v>
      </c>
    </row>
    <row r="18" spans="2:21" x14ac:dyDescent="0.25">
      <c r="D18">
        <f>SUM(D12:D17)</f>
        <v>760</v>
      </c>
      <c r="E18">
        <f>SUM(E12:E17)</f>
        <v>760</v>
      </c>
    </row>
    <row r="20" spans="2:21" x14ac:dyDescent="0.25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1" x14ac:dyDescent="0.25">
      <c r="E21">
        <f>D12/100</f>
        <v>0.5</v>
      </c>
      <c r="H21" s="11">
        <v>0.10800921514887558</v>
      </c>
      <c r="L21" s="7">
        <f>$J12*$H$21+$L12*$H$22+$M12*$H$23+$N12*$H$24+$O12*$H$25+$P12*$H$26</f>
        <v>-0.29999999818047463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1" x14ac:dyDescent="0.25">
      <c r="E22">
        <f t="shared" ref="E22:E26" si="1">D13/100</f>
        <v>0</v>
      </c>
      <c r="H22" s="11">
        <v>0.30710296524822778</v>
      </c>
      <c r="L22" s="7">
        <f t="shared" ref="L22:L25" si="2">$J13*$H$21+$L13*$H$22+$M13*$H$23+$N13*$H$24+$O13*$H$25+$P13*$H$26</f>
        <v>-1.910988581502898</v>
      </c>
      <c r="O22">
        <f t="shared" ref="O22:O25" si="3">$R21*$M$28+$S21*$M$29+$T21*$M$30+$U21*$M$31</f>
        <v>0.4890114184958621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1" x14ac:dyDescent="0.25">
      <c r="D23" t="s">
        <v>11</v>
      </c>
      <c r="E23">
        <f t="shared" si="1"/>
        <v>1.65</v>
      </c>
      <c r="G23" t="s">
        <v>25</v>
      </c>
      <c r="H23" s="11">
        <v>0.18570092204521796</v>
      </c>
      <c r="J23" t="s">
        <v>17</v>
      </c>
      <c r="L23" s="7">
        <f t="shared" si="2"/>
        <v>1.2499990044371303</v>
      </c>
      <c r="N23" t="s">
        <v>23</v>
      </c>
      <c r="O23">
        <f t="shared" si="3"/>
        <v>0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1" x14ac:dyDescent="0.25">
      <c r="E24">
        <f t="shared" si="1"/>
        <v>0</v>
      </c>
      <c r="H24" s="11">
        <v>0.31339623435475888</v>
      </c>
      <c r="L24" s="7">
        <f>$J15*$H$21+$L15*$H$22+$M15*$H$23+$N15*$H$24+$O15*$H$25+$P15*$H$26</f>
        <v>-1.6000000011803266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1" x14ac:dyDescent="0.25">
      <c r="E25">
        <f t="shared" si="1"/>
        <v>0</v>
      </c>
      <c r="H25" s="11">
        <v>0</v>
      </c>
      <c r="L25" s="7">
        <f t="shared" si="2"/>
        <v>-2.3970552961965574</v>
      </c>
      <c r="O25">
        <f t="shared" si="3"/>
        <v>2.943703803699712E-3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1" x14ac:dyDescent="0.25">
      <c r="E26">
        <f t="shared" si="1"/>
        <v>5.45</v>
      </c>
      <c r="H26" s="11">
        <v>0.60710296524822782</v>
      </c>
      <c r="L26" s="7">
        <f>$J17*$H$21+$L17*$H$22+$M17*$H$23+$N17*$H$24+$O17*$H$25+$P17*$H$26</f>
        <v>4.9580448726231285</v>
      </c>
      <c r="O26">
        <f>$R25*$M$28+$S25*$M$29+$T25*$M$30+$U25*$M$31</f>
        <v>-0.49195512229956184</v>
      </c>
      <c r="P26">
        <v>-5.45</v>
      </c>
    </row>
    <row r="27" spans="2:21" x14ac:dyDescent="0.25">
      <c r="M27" t="s">
        <v>22</v>
      </c>
      <c r="N27" t="s">
        <v>26</v>
      </c>
    </row>
    <row r="28" spans="2:21" x14ac:dyDescent="0.25">
      <c r="L28" s="2" t="s">
        <v>18</v>
      </c>
      <c r="M28" s="12">
        <v>0.4890114184958621</v>
      </c>
      <c r="N28">
        <v>150</v>
      </c>
      <c r="O28" t="s">
        <v>41</v>
      </c>
    </row>
    <row r="29" spans="2:21" x14ac:dyDescent="0.25">
      <c r="B29" t="s">
        <v>31</v>
      </c>
      <c r="C29">
        <f>M28*N28+M29*N29+M30*N30+M31*N31</f>
        <v>74.249542434507731</v>
      </c>
      <c r="L29" s="2" t="s">
        <v>19</v>
      </c>
      <c r="M29" s="12">
        <v>0</v>
      </c>
      <c r="N29">
        <v>150</v>
      </c>
    </row>
    <row r="30" spans="2:21" x14ac:dyDescent="0.25">
      <c r="L30" s="2" t="s">
        <v>20</v>
      </c>
      <c r="M30" s="12">
        <v>2.943703803699712E-3</v>
      </c>
      <c r="N30">
        <v>305</v>
      </c>
    </row>
    <row r="31" spans="2:21" x14ac:dyDescent="0.25">
      <c r="L31" s="2" t="s">
        <v>6</v>
      </c>
      <c r="M31" s="12">
        <v>0</v>
      </c>
      <c r="N31">
        <v>100</v>
      </c>
    </row>
    <row r="32" spans="2:21" x14ac:dyDescent="0.25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</row>
    <row r="33" spans="2:18" x14ac:dyDescent="0.25">
      <c r="D33">
        <v>1</v>
      </c>
      <c r="E33">
        <f t="shared" ref="E33:E38" si="4">E21</f>
        <v>0.5</v>
      </c>
      <c r="F33">
        <f t="shared" ref="F33:F38" si="5">-L21</f>
        <v>0.29999999818047463</v>
      </c>
      <c r="G33">
        <f>O21</f>
        <v>0</v>
      </c>
      <c r="H33">
        <f t="shared" ref="H33:H38" si="6">E12/100</f>
        <v>0.8</v>
      </c>
      <c r="I33" s="5">
        <f>E33+F33+G33-H33</f>
        <v>-1.8195254192221455E-9</v>
      </c>
    </row>
    <row r="34" spans="2:18" x14ac:dyDescent="0.25">
      <c r="D34">
        <v>2</v>
      </c>
      <c r="E34">
        <f t="shared" si="4"/>
        <v>0</v>
      </c>
      <c r="F34">
        <f t="shared" si="5"/>
        <v>1.910988581502898</v>
      </c>
      <c r="G34">
        <f t="shared" ref="G34:G38" si="7">O22</f>
        <v>0.4890114184958621</v>
      </c>
      <c r="H34">
        <f t="shared" si="6"/>
        <v>2.4</v>
      </c>
      <c r="I34" s="5">
        <f t="shared" ref="I34:I38" si="8">E34+F34+G34-H34</f>
        <v>-1.2398970739013748E-12</v>
      </c>
    </row>
    <row r="35" spans="2:18" x14ac:dyDescent="0.25">
      <c r="D35">
        <v>3</v>
      </c>
      <c r="E35">
        <f t="shared" si="4"/>
        <v>1.65</v>
      </c>
      <c r="F35">
        <f t="shared" si="5"/>
        <v>-1.2499990044371303</v>
      </c>
      <c r="G35">
        <f t="shared" si="7"/>
        <v>0</v>
      </c>
      <c r="H35">
        <f t="shared" si="6"/>
        <v>0.4</v>
      </c>
      <c r="I35" s="5">
        <f t="shared" si="8"/>
        <v>9.9556286958790707E-7</v>
      </c>
    </row>
    <row r="36" spans="2:18" x14ac:dyDescent="0.25">
      <c r="D36">
        <v>4</v>
      </c>
      <c r="E36">
        <f t="shared" si="4"/>
        <v>0</v>
      </c>
      <c r="F36">
        <f t="shared" si="5"/>
        <v>1.6000000011803266</v>
      </c>
      <c r="G36">
        <f t="shared" si="7"/>
        <v>0</v>
      </c>
      <c r="H36">
        <f t="shared" si="6"/>
        <v>1.6</v>
      </c>
      <c r="I36" s="5">
        <f>E36+F36+G36-H36</f>
        <v>1.1803265032028776E-9</v>
      </c>
    </row>
    <row r="37" spans="2:18" x14ac:dyDescent="0.25">
      <c r="D37">
        <v>5</v>
      </c>
      <c r="E37">
        <f t="shared" si="4"/>
        <v>0</v>
      </c>
      <c r="F37">
        <f t="shared" si="5"/>
        <v>2.3970552961965574</v>
      </c>
      <c r="G37">
        <f t="shared" si="7"/>
        <v>2.943703803699712E-3</v>
      </c>
      <c r="H37">
        <f t="shared" si="6"/>
        <v>2.4</v>
      </c>
      <c r="I37" s="5">
        <f t="shared" si="8"/>
        <v>-9.9999974256803625E-7</v>
      </c>
    </row>
    <row r="38" spans="2:18" x14ac:dyDescent="0.25">
      <c r="D38">
        <v>6</v>
      </c>
      <c r="E38">
        <f t="shared" si="4"/>
        <v>5.45</v>
      </c>
      <c r="F38">
        <f t="shared" si="5"/>
        <v>-4.9580448726231285</v>
      </c>
      <c r="G38">
        <f t="shared" si="7"/>
        <v>-0.49195512229956184</v>
      </c>
      <c r="H38">
        <f t="shared" si="6"/>
        <v>0</v>
      </c>
      <c r="I38" s="5">
        <f t="shared" si="8"/>
        <v>5.0773097948209056E-9</v>
      </c>
    </row>
    <row r="41" spans="2:18" x14ac:dyDescent="0.25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</row>
    <row r="42" spans="2:18" x14ac:dyDescent="0.25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2:18" x14ac:dyDescent="0.25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2:18" x14ac:dyDescent="0.25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2:18" x14ac:dyDescent="0.25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</row>
    <row r="46" spans="2:18" x14ac:dyDescent="0.25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</row>
    <row r="47" spans="2:18" x14ac:dyDescent="0.25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10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</row>
    <row r="48" spans="2:18" x14ac:dyDescent="0.25">
      <c r="B48" s="9" t="s">
        <v>19</v>
      </c>
      <c r="D48" s="18"/>
      <c r="E48" s="18"/>
      <c r="F48" s="18"/>
      <c r="G48" s="18"/>
      <c r="H48" s="18"/>
      <c r="I48" s="18"/>
      <c r="J48" s="19">
        <f>_b64</f>
        <v>6.666666666666667</v>
      </c>
      <c r="K48" s="19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</row>
    <row r="49" spans="2:18" x14ac:dyDescent="0.25">
      <c r="B49" s="9" t="s">
        <v>18</v>
      </c>
      <c r="D49" s="18"/>
      <c r="E49" s="18"/>
      <c r="F49" s="18"/>
      <c r="G49" s="18"/>
      <c r="H49" s="18"/>
      <c r="I49" s="18"/>
      <c r="J49" s="19"/>
      <c r="K49" s="19">
        <f>_b62b</f>
        <v>10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</row>
    <row r="50" spans="2:18" x14ac:dyDescent="0.25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</row>
    <row r="51" spans="2:18" x14ac:dyDescent="0.25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</row>
    <row r="52" spans="2:18" x14ac:dyDescent="0.25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</row>
    <row r="53" spans="2:18" x14ac:dyDescent="0.25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</row>
    <row r="54" spans="2:18" x14ac:dyDescent="0.25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</row>
    <row r="55" spans="2:18" x14ac:dyDescent="0.25">
      <c r="D55">
        <f t="shared" si="10"/>
        <v>0</v>
      </c>
      <c r="E55">
        <f t="shared" si="9"/>
        <v>0</v>
      </c>
      <c r="F55">
        <f t="shared" si="9"/>
        <v>10</v>
      </c>
      <c r="G55">
        <f t="shared" si="9"/>
        <v>0</v>
      </c>
      <c r="H55">
        <f t="shared" si="9"/>
        <v>-10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-0.49773437524838049</v>
      </c>
      <c r="N55">
        <f>-L55</f>
        <v>1</v>
      </c>
      <c r="O55" s="8" t="s">
        <v>1</v>
      </c>
      <c r="P55" s="13"/>
      <c r="Q55" s="13"/>
    </row>
    <row r="56" spans="2:18" x14ac:dyDescent="0.25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-0.34231169867647215</v>
      </c>
      <c r="N56">
        <f t="shared" ref="N56:N62" si="13">-L56</f>
        <v>0.8</v>
      </c>
      <c r="O56" s="9" t="s">
        <v>2</v>
      </c>
      <c r="P56" s="13"/>
      <c r="Q56" s="13"/>
    </row>
    <row r="57" spans="2:18" x14ac:dyDescent="0.25">
      <c r="D57">
        <f t="shared" si="10"/>
        <v>0</v>
      </c>
      <c r="E57">
        <f t="shared" si="9"/>
        <v>-10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10</v>
      </c>
      <c r="L57">
        <f t="shared" si="11"/>
        <v>-1</v>
      </c>
      <c r="M57" s="10">
        <f t="shared" si="12"/>
        <v>0.54004607574437791</v>
      </c>
      <c r="N57">
        <f t="shared" si="13"/>
        <v>1</v>
      </c>
      <c r="O57" s="9" t="s">
        <v>3</v>
      </c>
      <c r="P57" s="13"/>
      <c r="Q57" s="13"/>
    </row>
    <row r="58" spans="2:18" x14ac:dyDescent="0.25">
      <c r="L58">
        <f t="shared" si="11"/>
        <v>-1</v>
      </c>
      <c r="M58" s="10">
        <f t="shared" si="12"/>
        <v>0.60701021601504912</v>
      </c>
      <c r="N58">
        <f t="shared" si="13"/>
        <v>1</v>
      </c>
      <c r="O58" s="9" t="s">
        <v>4</v>
      </c>
      <c r="P58" s="13"/>
      <c r="Q58" s="13"/>
    </row>
    <row r="59" spans="2:18" x14ac:dyDescent="0.25">
      <c r="L59">
        <f t="shared" si="11"/>
        <v>-1</v>
      </c>
      <c r="M59" s="10">
        <f t="shared" si="12"/>
        <v>-1.5733172766327796E-2</v>
      </c>
      <c r="N59">
        <f t="shared" si="13"/>
        <v>1</v>
      </c>
      <c r="O59" s="9" t="s">
        <v>5</v>
      </c>
      <c r="P59" s="13"/>
      <c r="Q59" s="13"/>
    </row>
    <row r="60" spans="2:18" x14ac:dyDescent="0.25">
      <c r="L60">
        <f t="shared" si="11"/>
        <v>-2</v>
      </c>
      <c r="M60" s="10">
        <f t="shared" si="12"/>
        <v>1.8570092204521795</v>
      </c>
      <c r="N60">
        <f t="shared" si="13"/>
        <v>2</v>
      </c>
      <c r="O60" s="9" t="s">
        <v>6</v>
      </c>
      <c r="P60" s="13"/>
      <c r="Q60" s="13"/>
    </row>
    <row r="61" spans="2:18" x14ac:dyDescent="0.25">
      <c r="L61">
        <f t="shared" si="11"/>
        <v>-2</v>
      </c>
      <c r="M61" s="10">
        <f>$D56*$H$21+$E56*$H$22+$F56*$H$23+$G56*$H$24+$H56*$H$25+$I56*$H$26</f>
        <v>1.9580448726231268</v>
      </c>
      <c r="N61">
        <f t="shared" si="13"/>
        <v>2</v>
      </c>
      <c r="O61" s="9" t="s">
        <v>19</v>
      </c>
      <c r="P61" s="13"/>
      <c r="Q61" s="13"/>
    </row>
    <row r="62" spans="2:18" x14ac:dyDescent="0.25">
      <c r="L62">
        <f t="shared" si="11"/>
        <v>-3</v>
      </c>
      <c r="M62" s="10">
        <f>$D57*$H$21+$E57*$H$22+$F57*$H$23+$G57*$H$24+$H57*$H$25+$I57*$H$26</f>
        <v>3.0000000000000004</v>
      </c>
      <c r="N62">
        <f t="shared" si="13"/>
        <v>3</v>
      </c>
      <c r="O62" s="9" t="s">
        <v>18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2"/>
  <sheetViews>
    <sheetView topLeftCell="A16" zoomScale="80" zoomScaleNormal="80" workbookViewId="0">
      <selection activeCell="J12" sqref="J12:P17"/>
    </sheetView>
  </sheetViews>
  <sheetFormatPr baseColWidth="10" defaultRowHeight="15.75" x14ac:dyDescent="0.25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5">
      <c r="A1" t="s">
        <v>0</v>
      </c>
    </row>
    <row r="2" spans="1:17" x14ac:dyDescent="0.25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5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5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5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5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5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5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5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5">
      <c r="A10" s="15" t="s">
        <v>43</v>
      </c>
      <c r="C10" s="17" t="s">
        <v>18</v>
      </c>
      <c r="D10" s="16">
        <v>30</v>
      </c>
      <c r="F10" s="16">
        <f>0.3/3</f>
        <v>9.9999999999999992E-2</v>
      </c>
      <c r="G10" s="16">
        <f>3*100</f>
        <v>300</v>
      </c>
      <c r="H10" s="16">
        <f t="shared" si="0"/>
        <v>10</v>
      </c>
    </row>
    <row r="11" spans="1:17" x14ac:dyDescent="0.25">
      <c r="D11" t="s">
        <v>11</v>
      </c>
      <c r="E11" t="s">
        <v>12</v>
      </c>
      <c r="F11" s="16">
        <v>0.26500000000000001</v>
      </c>
    </row>
    <row r="12" spans="1:17" x14ac:dyDescent="0.25">
      <c r="C12">
        <v>1</v>
      </c>
      <c r="D12">
        <v>50</v>
      </c>
      <c r="E12">
        <v>80</v>
      </c>
      <c r="G12">
        <f>M61</f>
        <v>1.9640000000000009</v>
      </c>
      <c r="J12" s="24">
        <f>_B12+_B14+_B15</f>
        <v>9.1666666666666679</v>
      </c>
      <c r="K12" s="24"/>
      <c r="L12" s="24">
        <f>-_B12</f>
        <v>-2.5</v>
      </c>
      <c r="M12" s="24">
        <v>0</v>
      </c>
      <c r="N12" s="24">
        <f>-_B14</f>
        <v>-1.6666666666666667</v>
      </c>
      <c r="O12" s="24">
        <f>-_B15</f>
        <v>-5</v>
      </c>
      <c r="P12" s="25">
        <v>0</v>
      </c>
    </row>
    <row r="13" spans="1:17" x14ac:dyDescent="0.25">
      <c r="C13">
        <v>2</v>
      </c>
      <c r="D13">
        <v>0</v>
      </c>
      <c r="E13">
        <v>240</v>
      </c>
      <c r="J13" s="24">
        <f>L12</f>
        <v>-2.5</v>
      </c>
      <c r="K13" s="24"/>
      <c r="L13" s="24">
        <f>_B12+_B23+_B24+_b62b</f>
        <v>20</v>
      </c>
      <c r="M13" s="24">
        <f>-_B23</f>
        <v>-5</v>
      </c>
      <c r="N13" s="24">
        <f>-_B24</f>
        <v>-2.5</v>
      </c>
      <c r="O13" s="24">
        <v>0</v>
      </c>
      <c r="P13" s="25">
        <f>-_b62b</f>
        <v>-10</v>
      </c>
    </row>
    <row r="14" spans="1:17" x14ac:dyDescent="0.25">
      <c r="C14">
        <v>3</v>
      </c>
      <c r="D14">
        <v>165</v>
      </c>
      <c r="E14">
        <v>40</v>
      </c>
      <c r="I14" s="3" t="s">
        <v>15</v>
      </c>
      <c r="J14" s="24">
        <f>M12</f>
        <v>0</v>
      </c>
      <c r="K14" s="24"/>
      <c r="L14" s="24">
        <f>M13</f>
        <v>-5</v>
      </c>
      <c r="M14" s="24">
        <f>_B23+_B35</f>
        <v>10</v>
      </c>
      <c r="N14" s="24">
        <v>0</v>
      </c>
      <c r="O14" s="24">
        <f>-_B35</f>
        <v>-5</v>
      </c>
      <c r="P14" s="25">
        <v>0</v>
      </c>
    </row>
    <row r="15" spans="1:17" x14ac:dyDescent="0.25">
      <c r="C15">
        <v>4</v>
      </c>
      <c r="D15">
        <v>0</v>
      </c>
      <c r="E15">
        <v>160</v>
      </c>
      <c r="J15" s="24">
        <f>N12</f>
        <v>-1.6666666666666667</v>
      </c>
      <c r="K15" s="24"/>
      <c r="L15" s="24">
        <f>N13</f>
        <v>-2.5</v>
      </c>
      <c r="M15" s="24">
        <f>N14</f>
        <v>0</v>
      </c>
      <c r="N15" s="24">
        <f>_B14+_B24+_b64</f>
        <v>10.833333333333334</v>
      </c>
      <c r="O15" s="24">
        <v>0</v>
      </c>
      <c r="P15" s="25">
        <f>-_b64</f>
        <v>-6.666666666666667</v>
      </c>
    </row>
    <row r="16" spans="1:17" x14ac:dyDescent="0.25">
      <c r="C16">
        <v>5</v>
      </c>
      <c r="D16">
        <v>0</v>
      </c>
      <c r="E16">
        <v>240</v>
      </c>
      <c r="J16" s="24">
        <f>O12</f>
        <v>-5</v>
      </c>
      <c r="K16" s="24"/>
      <c r="L16" s="24">
        <v>0</v>
      </c>
      <c r="M16" s="24">
        <f>O14</f>
        <v>-5</v>
      </c>
      <c r="N16" s="24">
        <f>O15</f>
        <v>0</v>
      </c>
      <c r="O16" s="24">
        <f>_B15+_B35</f>
        <v>10</v>
      </c>
      <c r="P16" s="25">
        <v>0</v>
      </c>
    </row>
    <row r="17" spans="2:21" x14ac:dyDescent="0.25">
      <c r="C17">
        <v>6</v>
      </c>
      <c r="D17">
        <v>545</v>
      </c>
      <c r="E17">
        <v>0</v>
      </c>
      <c r="J17" s="25">
        <v>0</v>
      </c>
      <c r="K17" s="25"/>
      <c r="L17" s="25">
        <f>-_b62b</f>
        <v>-10</v>
      </c>
      <c r="M17" s="25">
        <v>0</v>
      </c>
      <c r="N17" s="25">
        <f>-_b64</f>
        <v>-6.666666666666667</v>
      </c>
      <c r="O17" s="25">
        <v>0</v>
      </c>
      <c r="P17" s="25">
        <f>_b64+_b62b</f>
        <v>16.666666666666668</v>
      </c>
    </row>
    <row r="18" spans="2:21" x14ac:dyDescent="0.25">
      <c r="D18">
        <f>SUM(D12:D17)</f>
        <v>760</v>
      </c>
      <c r="E18">
        <f>SUM(E12:E17)</f>
        <v>760</v>
      </c>
    </row>
    <row r="20" spans="2:21" x14ac:dyDescent="0.25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1" x14ac:dyDescent="0.25">
      <c r="E21">
        <f>D12/100</f>
        <v>0.5</v>
      </c>
      <c r="H21" s="11">
        <v>0.11255000000000008</v>
      </c>
      <c r="L21" s="7">
        <f>$J12*$H$21+$L12*$H$22+$M12*$H$23+$N12*$H$24+$O12*$H$25+$P12*$H$26</f>
        <v>-0.29999999999999916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1" x14ac:dyDescent="0.25">
      <c r="E22">
        <f t="shared" ref="E22:E26" si="1">D13/100</f>
        <v>0</v>
      </c>
      <c r="H22" s="11">
        <v>0.31744999999999995</v>
      </c>
      <c r="L22" s="7">
        <f t="shared" ref="L22:L25" si="2">$J13*$H$21+$L13*$H$22+$M13*$H$23+$N13*$H$24+$O13*$H$25+$P13*$H$26</f>
        <v>-1.9140000000000015</v>
      </c>
      <c r="O22">
        <f t="shared" ref="O22:O25" si="3">$R21*$M$28+$S21*$M$29+$T21*$M$30+$U21*$M$31</f>
        <v>0.48599999999999988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1" x14ac:dyDescent="0.25">
      <c r="D23" t="s">
        <v>11</v>
      </c>
      <c r="E23">
        <f t="shared" si="1"/>
        <v>1.65</v>
      </c>
      <c r="G23" t="s">
        <v>25</v>
      </c>
      <c r="H23" s="11">
        <v>0.19999999999999998</v>
      </c>
      <c r="J23" t="s">
        <v>17</v>
      </c>
      <c r="L23" s="7">
        <f t="shared" si="2"/>
        <v>0.41274999999999995</v>
      </c>
      <c r="N23" t="s">
        <v>23</v>
      </c>
      <c r="O23">
        <f t="shared" si="3"/>
        <v>-0.83724999999999972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1" x14ac:dyDescent="0.25">
      <c r="E24">
        <f t="shared" si="1"/>
        <v>0</v>
      </c>
      <c r="H24" s="11">
        <v>0.32284999999999997</v>
      </c>
      <c r="L24" s="7">
        <f>$J15*$H$21+$L15*$H$22+$M15*$H$23+$N15*$H$24+$O15*$H$25+$P15*$H$26</f>
        <v>-1.6000000000000014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1" x14ac:dyDescent="0.25">
      <c r="E25">
        <f t="shared" si="1"/>
        <v>0</v>
      </c>
      <c r="H25" s="11">
        <v>0</v>
      </c>
      <c r="L25" s="7">
        <f t="shared" si="2"/>
        <v>-1.5627500000000003</v>
      </c>
      <c r="O25">
        <f t="shared" si="3"/>
        <v>0.83724999999999972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1" x14ac:dyDescent="0.25">
      <c r="E26">
        <f t="shared" si="1"/>
        <v>5.45</v>
      </c>
      <c r="H26" s="11">
        <v>0.61745000000000005</v>
      </c>
      <c r="L26" s="7">
        <f>$J17*$H$21+$L17*$H$22+$M17*$H$23+$N17*$H$24+$O17*$H$25+$P17*$H$26</f>
        <v>4.9640000000000022</v>
      </c>
      <c r="O26">
        <f>$R25*$M$28+$S25*$M$29+$T25*$M$30+$U25*$M$31</f>
        <v>-0.48599999999999988</v>
      </c>
      <c r="P26">
        <v>-5.45</v>
      </c>
    </row>
    <row r="27" spans="2:21" x14ac:dyDescent="0.25">
      <c r="M27" t="s">
        <v>22</v>
      </c>
      <c r="N27" t="s">
        <v>26</v>
      </c>
    </row>
    <row r="28" spans="2:21" x14ac:dyDescent="0.25">
      <c r="L28" s="2" t="s">
        <v>18</v>
      </c>
      <c r="M28" s="12">
        <v>0.48599999999999988</v>
      </c>
      <c r="N28">
        <v>150</v>
      </c>
    </row>
    <row r="29" spans="2:21" x14ac:dyDescent="0.25">
      <c r="B29" t="s">
        <v>31</v>
      </c>
      <c r="C29">
        <f>M28*N28+M29*N29+M30*N30+M31*N31</f>
        <v>156.62499999999994</v>
      </c>
      <c r="L29" s="2" t="s">
        <v>19</v>
      </c>
      <c r="M29" s="12">
        <v>0</v>
      </c>
      <c r="N29">
        <v>150</v>
      </c>
    </row>
    <row r="30" spans="2:21" x14ac:dyDescent="0.25">
      <c r="L30" s="2" t="s">
        <v>20</v>
      </c>
      <c r="M30" s="12">
        <v>0</v>
      </c>
      <c r="N30">
        <v>305</v>
      </c>
    </row>
    <row r="31" spans="2:21" x14ac:dyDescent="0.25">
      <c r="L31" s="2" t="s">
        <v>6</v>
      </c>
      <c r="M31" s="12">
        <v>0.83724999999999972</v>
      </c>
      <c r="N31">
        <v>100</v>
      </c>
      <c r="O31" t="s">
        <v>41</v>
      </c>
    </row>
    <row r="32" spans="2:21" x14ac:dyDescent="0.25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</row>
    <row r="33" spans="2:18" x14ac:dyDescent="0.25">
      <c r="D33">
        <v>1</v>
      </c>
      <c r="E33">
        <f t="shared" ref="E33:E38" si="4">E21</f>
        <v>0.5</v>
      </c>
      <c r="F33">
        <f t="shared" ref="F33:F38" si="5">-L21</f>
        <v>0.29999999999999916</v>
      </c>
      <c r="G33">
        <f>O21</f>
        <v>0</v>
      </c>
      <c r="H33">
        <f t="shared" ref="H33:H38" si="6">E12/100</f>
        <v>0.8</v>
      </c>
      <c r="I33" s="5">
        <f>E33+F33+G33-H33</f>
        <v>-8.8817841970012523E-16</v>
      </c>
    </row>
    <row r="34" spans="2:18" x14ac:dyDescent="0.25">
      <c r="D34">
        <v>2</v>
      </c>
      <c r="E34">
        <f t="shared" si="4"/>
        <v>0</v>
      </c>
      <c r="F34">
        <f t="shared" si="5"/>
        <v>1.9140000000000015</v>
      </c>
      <c r="G34">
        <f t="shared" ref="G34:G38" si="7">O22</f>
        <v>0.48599999999999988</v>
      </c>
      <c r="H34">
        <f t="shared" si="6"/>
        <v>2.4</v>
      </c>
      <c r="I34" s="5">
        <f t="shared" ref="I34:I38" si="8">E34+F34+G34-H34</f>
        <v>0</v>
      </c>
    </row>
    <row r="35" spans="2:18" x14ac:dyDescent="0.25">
      <c r="D35">
        <v>3</v>
      </c>
      <c r="E35">
        <f t="shared" si="4"/>
        <v>1.65</v>
      </c>
      <c r="F35">
        <f t="shared" si="5"/>
        <v>-0.41274999999999995</v>
      </c>
      <c r="G35">
        <f t="shared" si="7"/>
        <v>-0.83724999999999972</v>
      </c>
      <c r="H35">
        <f t="shared" si="6"/>
        <v>0.4</v>
      </c>
      <c r="I35" s="5">
        <f t="shared" si="8"/>
        <v>0</v>
      </c>
    </row>
    <row r="36" spans="2:18" x14ac:dyDescent="0.25">
      <c r="D36">
        <v>4</v>
      </c>
      <c r="E36">
        <f t="shared" si="4"/>
        <v>0</v>
      </c>
      <c r="F36">
        <f t="shared" si="5"/>
        <v>1.6000000000000014</v>
      </c>
      <c r="G36">
        <f t="shared" si="7"/>
        <v>0</v>
      </c>
      <c r="H36">
        <f t="shared" si="6"/>
        <v>1.6</v>
      </c>
      <c r="I36" s="5">
        <f>E36+F36+G36-H36</f>
        <v>0</v>
      </c>
    </row>
    <row r="37" spans="2:18" x14ac:dyDescent="0.25">
      <c r="D37">
        <v>5</v>
      </c>
      <c r="E37">
        <f t="shared" si="4"/>
        <v>0</v>
      </c>
      <c r="F37">
        <f t="shared" si="5"/>
        <v>1.5627500000000003</v>
      </c>
      <c r="G37">
        <f t="shared" si="7"/>
        <v>0.83724999999999972</v>
      </c>
      <c r="H37">
        <f t="shared" si="6"/>
        <v>2.4</v>
      </c>
      <c r="I37" s="5">
        <f t="shared" si="8"/>
        <v>0</v>
      </c>
    </row>
    <row r="38" spans="2:18" x14ac:dyDescent="0.25">
      <c r="D38">
        <v>6</v>
      </c>
      <c r="E38">
        <f t="shared" si="4"/>
        <v>5.45</v>
      </c>
      <c r="F38">
        <f t="shared" si="5"/>
        <v>-4.9640000000000022</v>
      </c>
      <c r="G38">
        <f t="shared" si="7"/>
        <v>-0.48599999999999988</v>
      </c>
      <c r="H38">
        <f t="shared" si="6"/>
        <v>0</v>
      </c>
      <c r="I38" s="5">
        <f t="shared" si="8"/>
        <v>-1.8873791418627661E-15</v>
      </c>
    </row>
    <row r="41" spans="2:18" x14ac:dyDescent="0.25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</row>
    <row r="42" spans="2:18" x14ac:dyDescent="0.25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2:18" x14ac:dyDescent="0.25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2:18" x14ac:dyDescent="0.25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2:18" x14ac:dyDescent="0.25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</row>
    <row r="46" spans="2:18" x14ac:dyDescent="0.25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</row>
    <row r="47" spans="2:18" x14ac:dyDescent="0.25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</row>
    <row r="48" spans="2:18" x14ac:dyDescent="0.25">
      <c r="B48" s="9" t="s">
        <v>19</v>
      </c>
      <c r="D48" s="18"/>
      <c r="E48" s="18"/>
      <c r="F48" s="18"/>
      <c r="G48" s="18"/>
      <c r="H48" s="18"/>
      <c r="I48" s="18"/>
      <c r="J48" s="19">
        <f>_b64</f>
        <v>6.666666666666667</v>
      </c>
      <c r="K48" s="19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</row>
    <row r="49" spans="2:18" x14ac:dyDescent="0.25">
      <c r="B49" s="9" t="s">
        <v>18</v>
      </c>
      <c r="D49" s="18"/>
      <c r="E49" s="18"/>
      <c r="F49" s="18"/>
      <c r="G49" s="18"/>
      <c r="H49" s="18"/>
      <c r="I49" s="18"/>
      <c r="J49" s="19"/>
      <c r="K49" s="19">
        <f>_b62b</f>
        <v>10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</row>
    <row r="50" spans="2:18" x14ac:dyDescent="0.25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</row>
    <row r="51" spans="2:18" x14ac:dyDescent="0.25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</row>
    <row r="52" spans="2:18" x14ac:dyDescent="0.25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</row>
    <row r="53" spans="2:18" x14ac:dyDescent="0.25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</row>
    <row r="54" spans="2:18" x14ac:dyDescent="0.25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</row>
    <row r="55" spans="2:18" x14ac:dyDescent="0.25">
      <c r="D55">
        <f t="shared" si="10"/>
        <v>0</v>
      </c>
      <c r="E55">
        <f t="shared" si="9"/>
        <v>0</v>
      </c>
      <c r="F55">
        <f t="shared" si="9"/>
        <v>5</v>
      </c>
      <c r="G55">
        <f t="shared" si="9"/>
        <v>0</v>
      </c>
      <c r="H55">
        <f t="shared" si="9"/>
        <v>-5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-0.51224999999999965</v>
      </c>
      <c r="N55">
        <f>-L55</f>
        <v>1</v>
      </c>
      <c r="O55" s="8" t="s">
        <v>1</v>
      </c>
      <c r="P55" s="13"/>
      <c r="Q55" s="13"/>
    </row>
    <row r="56" spans="2:18" x14ac:dyDescent="0.25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-0.35049999999999992</v>
      </c>
      <c r="N56">
        <f t="shared" ref="N56:N62" si="13">-L56</f>
        <v>0.8</v>
      </c>
      <c r="O56" s="9" t="s">
        <v>2</v>
      </c>
      <c r="P56" s="13"/>
      <c r="Q56" s="13"/>
    </row>
    <row r="57" spans="2:18" x14ac:dyDescent="0.25">
      <c r="D57">
        <f t="shared" si="10"/>
        <v>0</v>
      </c>
      <c r="E57">
        <f t="shared" si="9"/>
        <v>-10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10</v>
      </c>
      <c r="L57">
        <f t="shared" si="11"/>
        <v>-1</v>
      </c>
      <c r="M57" s="10">
        <f t="shared" si="12"/>
        <v>0.56275000000000042</v>
      </c>
      <c r="N57">
        <f t="shared" si="13"/>
        <v>1</v>
      </c>
      <c r="O57" s="9" t="s">
        <v>3</v>
      </c>
      <c r="P57" s="13"/>
      <c r="Q57" s="13"/>
    </row>
    <row r="58" spans="2:18" x14ac:dyDescent="0.25">
      <c r="L58">
        <f t="shared" si="11"/>
        <v>-1</v>
      </c>
      <c r="M58" s="10">
        <f t="shared" si="12"/>
        <v>0.58724999999999994</v>
      </c>
      <c r="N58">
        <f t="shared" si="13"/>
        <v>1</v>
      </c>
      <c r="O58" s="9" t="s">
        <v>4</v>
      </c>
      <c r="P58" s="13"/>
      <c r="Q58" s="13"/>
    </row>
    <row r="59" spans="2:18" x14ac:dyDescent="0.25">
      <c r="L59">
        <f t="shared" si="11"/>
        <v>-1</v>
      </c>
      <c r="M59" s="10">
        <f t="shared" si="12"/>
        <v>-1.3499999999999956E-2</v>
      </c>
      <c r="N59">
        <f t="shared" si="13"/>
        <v>1</v>
      </c>
      <c r="O59" s="9" t="s">
        <v>5</v>
      </c>
      <c r="P59" s="13"/>
      <c r="Q59" s="13"/>
    </row>
    <row r="60" spans="2:18" x14ac:dyDescent="0.25">
      <c r="L60">
        <f t="shared" si="11"/>
        <v>-1</v>
      </c>
      <c r="M60" s="10">
        <f t="shared" si="12"/>
        <v>0.99999999999999989</v>
      </c>
      <c r="N60">
        <f t="shared" si="13"/>
        <v>1</v>
      </c>
      <c r="O60" s="9" t="s">
        <v>6</v>
      </c>
      <c r="P60" s="13"/>
      <c r="Q60" s="13"/>
    </row>
    <row r="61" spans="2:18" x14ac:dyDescent="0.25">
      <c r="L61">
        <f t="shared" si="11"/>
        <v>-2</v>
      </c>
      <c r="M61" s="10">
        <f>$D56*$H$21+$E56*$H$22+$F56*$H$23+$G56*$H$24+$H56*$H$25+$I56*$H$26</f>
        <v>1.9640000000000009</v>
      </c>
      <c r="N61">
        <f t="shared" si="13"/>
        <v>2</v>
      </c>
      <c r="O61" s="9" t="s">
        <v>19</v>
      </c>
      <c r="P61" s="13"/>
      <c r="Q61" s="13"/>
    </row>
    <row r="62" spans="2:18" x14ac:dyDescent="0.25">
      <c r="L62">
        <f t="shared" si="11"/>
        <v>-3</v>
      </c>
      <c r="M62" s="10">
        <f>$D57*$H$21+$E57*$H$22+$F57*$H$23+$G57*$H$24+$H57*$H$25+$I57*$H$26</f>
        <v>3.0000000000000004</v>
      </c>
      <c r="N62">
        <f t="shared" si="13"/>
        <v>3</v>
      </c>
      <c r="O62" s="9" t="s">
        <v>18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2"/>
  <sheetViews>
    <sheetView zoomScale="80" zoomScaleNormal="80" workbookViewId="0">
      <selection activeCell="L10" sqref="L10"/>
    </sheetView>
  </sheetViews>
  <sheetFormatPr baseColWidth="10" defaultRowHeight="15.75" x14ac:dyDescent="0.25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5">
      <c r="A1" t="s">
        <v>0</v>
      </c>
    </row>
    <row r="2" spans="1:17" x14ac:dyDescent="0.25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5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5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5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5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5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5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5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5">
      <c r="A10" s="15" t="s">
        <v>42</v>
      </c>
      <c r="C10" s="17" t="s">
        <v>18</v>
      </c>
      <c r="D10" s="16">
        <v>30</v>
      </c>
      <c r="F10" s="16">
        <f>0.3/2</f>
        <v>0.15</v>
      </c>
      <c r="G10" s="16">
        <f>2*100</f>
        <v>200</v>
      </c>
      <c r="H10" s="16">
        <f t="shared" si="0"/>
        <v>6.666666666666667</v>
      </c>
    </row>
    <row r="11" spans="1:17" x14ac:dyDescent="0.25">
      <c r="D11" t="s">
        <v>11</v>
      </c>
      <c r="E11" t="s">
        <v>12</v>
      </c>
      <c r="F11" s="16">
        <v>0.26500000000000001</v>
      </c>
    </row>
    <row r="12" spans="1:17" x14ac:dyDescent="0.25">
      <c r="C12">
        <v>1</v>
      </c>
      <c r="D12">
        <v>50</v>
      </c>
      <c r="E12">
        <v>80</v>
      </c>
      <c r="G12">
        <f>M61</f>
        <v>1.9640000183625452</v>
      </c>
      <c r="J12" s="22">
        <f>_B12+_B14+_B15</f>
        <v>9.1666666666666679</v>
      </c>
      <c r="K12" s="22"/>
      <c r="L12" s="22">
        <f>-_B12</f>
        <v>-2.5</v>
      </c>
      <c r="M12" s="22">
        <v>0</v>
      </c>
      <c r="N12" s="22">
        <f>-_B14</f>
        <v>-1.6666666666666667</v>
      </c>
      <c r="O12" s="22">
        <f>-_B15</f>
        <v>-5</v>
      </c>
      <c r="P12" s="23">
        <v>0</v>
      </c>
    </row>
    <row r="13" spans="1:17" x14ac:dyDescent="0.25">
      <c r="C13">
        <v>2</v>
      </c>
      <c r="D13">
        <v>0</v>
      </c>
      <c r="E13">
        <v>240</v>
      </c>
      <c r="J13" s="22">
        <f>L12</f>
        <v>-2.5</v>
      </c>
      <c r="K13" s="22"/>
      <c r="L13" s="20">
        <f>_B12+_B23+_B24+_b62b</f>
        <v>16.666666666666668</v>
      </c>
      <c r="M13" s="22">
        <f>-_B23</f>
        <v>-5</v>
      </c>
      <c r="N13" s="22">
        <f>-_B24</f>
        <v>-2.5</v>
      </c>
      <c r="O13" s="22">
        <v>0</v>
      </c>
      <c r="P13" s="21">
        <f>-_b62b</f>
        <v>-6.666666666666667</v>
      </c>
    </row>
    <row r="14" spans="1:17" x14ac:dyDescent="0.25">
      <c r="C14">
        <v>3</v>
      </c>
      <c r="D14">
        <v>165</v>
      </c>
      <c r="E14">
        <v>40</v>
      </c>
      <c r="I14" s="3" t="s">
        <v>15</v>
      </c>
      <c r="J14" s="22">
        <f>M12</f>
        <v>0</v>
      </c>
      <c r="K14" s="22"/>
      <c r="L14" s="22">
        <f>M13</f>
        <v>-5</v>
      </c>
      <c r="M14" s="22">
        <f>_B23+_B35</f>
        <v>10</v>
      </c>
      <c r="N14" s="22">
        <v>0</v>
      </c>
      <c r="O14" s="22">
        <f>-_B35</f>
        <v>-5</v>
      </c>
      <c r="P14" s="23">
        <v>0</v>
      </c>
    </row>
    <row r="15" spans="1:17" x14ac:dyDescent="0.25">
      <c r="C15">
        <v>4</v>
      </c>
      <c r="D15">
        <v>0</v>
      </c>
      <c r="E15">
        <v>160</v>
      </c>
      <c r="J15" s="22">
        <f>N12</f>
        <v>-1.6666666666666667</v>
      </c>
      <c r="K15" s="22"/>
      <c r="L15" s="22">
        <f>N13</f>
        <v>-2.5</v>
      </c>
      <c r="M15" s="22">
        <f>N14</f>
        <v>0</v>
      </c>
      <c r="N15" s="22">
        <f>_B14+_B24+_b64</f>
        <v>10.833333333333334</v>
      </c>
      <c r="O15" s="22">
        <v>0</v>
      </c>
      <c r="P15" s="23">
        <f>-_b64</f>
        <v>-6.666666666666667</v>
      </c>
    </row>
    <row r="16" spans="1:17" x14ac:dyDescent="0.25">
      <c r="C16">
        <v>5</v>
      </c>
      <c r="D16">
        <v>0</v>
      </c>
      <c r="E16">
        <v>240</v>
      </c>
      <c r="J16" s="22">
        <f>O12</f>
        <v>-5</v>
      </c>
      <c r="K16" s="22"/>
      <c r="L16" s="22">
        <v>0</v>
      </c>
      <c r="M16" s="22">
        <f>O14</f>
        <v>-5</v>
      </c>
      <c r="N16" s="22">
        <f>O15</f>
        <v>0</v>
      </c>
      <c r="O16" s="22">
        <f>_B15+_B35</f>
        <v>10</v>
      </c>
      <c r="P16" s="23">
        <v>0</v>
      </c>
    </row>
    <row r="17" spans="2:21" x14ac:dyDescent="0.25">
      <c r="C17">
        <v>6</v>
      </c>
      <c r="D17">
        <v>545</v>
      </c>
      <c r="E17">
        <v>0</v>
      </c>
      <c r="J17" s="23">
        <v>0</v>
      </c>
      <c r="K17" s="23"/>
      <c r="L17" s="21">
        <f>-_b62b</f>
        <v>-6.666666666666667</v>
      </c>
      <c r="M17" s="23">
        <v>0</v>
      </c>
      <c r="N17" s="23">
        <f>-_b64</f>
        <v>-6.666666666666667</v>
      </c>
      <c r="O17" s="23">
        <v>0</v>
      </c>
      <c r="P17" s="21">
        <f>_b64+_b62b</f>
        <v>13.333333333333334</v>
      </c>
    </row>
    <row r="18" spans="2:21" x14ac:dyDescent="0.25">
      <c r="D18">
        <f>SUM(D12:D17)</f>
        <v>760</v>
      </c>
      <c r="E18">
        <f>SUM(E12:E17)</f>
        <v>760</v>
      </c>
    </row>
    <row r="20" spans="2:21" x14ac:dyDescent="0.25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1" x14ac:dyDescent="0.25">
      <c r="E21">
        <f>D12/100</f>
        <v>0.5</v>
      </c>
      <c r="H21" s="11">
        <v>0.11255000303998866</v>
      </c>
      <c r="L21" s="7">
        <f>$J12*$H$21+$L12*$H$22+$M12*$H$23+$N12*$H$24+$O12*$H$25+$P12*$H$26</f>
        <v>-0.29999999236154073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1" x14ac:dyDescent="0.25">
      <c r="E22">
        <f t="shared" ref="E22:E26" si="1">D13/100</f>
        <v>0</v>
      </c>
      <c r="H22" s="11">
        <v>0.31745000595649764</v>
      </c>
      <c r="L22" s="7">
        <f t="shared" ref="L22:L25" si="2">$J13*$H$21+$L13*$H$22+$M13*$H$23+$N13*$H$24+$O13*$H$25+$P13*$H$26</f>
        <v>-0.91399995604028428</v>
      </c>
      <c r="O22">
        <f t="shared" ref="O22:O25" si="3">$R21*$M$28+$S21*$M$29+$T21*$M$30+$U21*$M$31</f>
        <v>1.4859990439597157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1" x14ac:dyDescent="0.25">
      <c r="D23" t="s">
        <v>11</v>
      </c>
      <c r="E23">
        <f t="shared" si="1"/>
        <v>1.65</v>
      </c>
      <c r="G23" t="s">
        <v>25</v>
      </c>
      <c r="H23" s="11">
        <v>0.20000000000000004</v>
      </c>
      <c r="J23" t="s">
        <v>17</v>
      </c>
      <c r="L23" s="7">
        <f t="shared" si="2"/>
        <v>0.41274997021751236</v>
      </c>
      <c r="N23" t="s">
        <v>23</v>
      </c>
      <c r="O23">
        <f t="shared" si="3"/>
        <v>-0.8372500298046015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1" x14ac:dyDescent="0.25">
      <c r="E24">
        <f t="shared" si="1"/>
        <v>0</v>
      </c>
      <c r="H24" s="11">
        <v>0.32285000320211577</v>
      </c>
      <c r="L24" s="7">
        <f>$J15*$H$21+$L15*$H$22+$M15*$H$23+$N15*$H$24+$O15*$H$25+$P15*$H$26</f>
        <v>-1.600000024978288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1" x14ac:dyDescent="0.25">
      <c r="E25">
        <f t="shared" si="1"/>
        <v>0</v>
      </c>
      <c r="H25" s="11">
        <v>0</v>
      </c>
      <c r="L25" s="7">
        <f t="shared" si="2"/>
        <v>-1.5627500151999434</v>
      </c>
      <c r="O25">
        <f t="shared" si="3"/>
        <v>0.8372500298046015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1" x14ac:dyDescent="0.25">
      <c r="E26">
        <f t="shared" si="1"/>
        <v>5.45</v>
      </c>
      <c r="H26" s="11">
        <v>0.61745000595649757</v>
      </c>
      <c r="L26" s="7">
        <f>$J17*$H$21+$L17*$H$22+$M17*$H$23+$N17*$H$24+$O17*$H$25+$P17*$H$26</f>
        <v>3.9640000183625448</v>
      </c>
      <c r="O26">
        <f>$R25*$M$28+$S25*$M$29+$T25*$M$30+$U25*$M$31</f>
        <v>-1.4859990439597157</v>
      </c>
      <c r="P26">
        <v>-5.45</v>
      </c>
    </row>
    <row r="27" spans="2:21" x14ac:dyDescent="0.25">
      <c r="M27" t="s">
        <v>22</v>
      </c>
      <c r="N27" t="s">
        <v>26</v>
      </c>
    </row>
    <row r="28" spans="2:21" x14ac:dyDescent="0.25">
      <c r="L28" s="2" t="s">
        <v>18</v>
      </c>
      <c r="M28" s="12">
        <v>1.4859990439597157</v>
      </c>
      <c r="N28">
        <v>150</v>
      </c>
      <c r="O28" t="s">
        <v>41</v>
      </c>
    </row>
    <row r="29" spans="2:21" x14ac:dyDescent="0.25">
      <c r="B29" t="s">
        <v>31</v>
      </c>
      <c r="C29">
        <f>M28*N28+M29*N29+M30*N30+M31*N31</f>
        <v>306.62485957441754</v>
      </c>
      <c r="L29" s="2" t="s">
        <v>19</v>
      </c>
      <c r="M29" s="12">
        <v>0</v>
      </c>
      <c r="N29">
        <v>150</v>
      </c>
    </row>
    <row r="30" spans="2:21" x14ac:dyDescent="0.25">
      <c r="L30" s="2" t="s">
        <v>20</v>
      </c>
      <c r="M30" s="12">
        <v>0</v>
      </c>
      <c r="N30">
        <v>305</v>
      </c>
    </row>
    <row r="31" spans="2:21" x14ac:dyDescent="0.25">
      <c r="L31" s="2" t="s">
        <v>6</v>
      </c>
      <c r="M31" s="12">
        <v>0.8372500298046015</v>
      </c>
      <c r="N31">
        <v>100</v>
      </c>
    </row>
    <row r="32" spans="2:21" x14ac:dyDescent="0.25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</row>
    <row r="33" spans="2:18" x14ac:dyDescent="0.25">
      <c r="D33">
        <v>1</v>
      </c>
      <c r="E33">
        <f t="shared" ref="E33:E38" si="4">E21</f>
        <v>0.5</v>
      </c>
      <c r="F33">
        <f t="shared" ref="F33:F38" si="5">-L21</f>
        <v>0.29999999236154073</v>
      </c>
      <c r="G33">
        <f>O21</f>
        <v>0</v>
      </c>
      <c r="H33">
        <f t="shared" ref="H33:H38" si="6">E12/100</f>
        <v>0.8</v>
      </c>
      <c r="I33" s="5">
        <f>E33+F33+G33-H33</f>
        <v>-7.6384593095113473E-9</v>
      </c>
    </row>
    <row r="34" spans="2:18" x14ac:dyDescent="0.25">
      <c r="D34">
        <v>2</v>
      </c>
      <c r="E34">
        <f t="shared" si="4"/>
        <v>0</v>
      </c>
      <c r="F34">
        <f t="shared" si="5"/>
        <v>0.91399995604028428</v>
      </c>
      <c r="G34">
        <f t="shared" ref="G34:G38" si="7">O22</f>
        <v>1.4859990439597157</v>
      </c>
      <c r="H34">
        <f t="shared" si="6"/>
        <v>2.4</v>
      </c>
      <c r="I34" s="5">
        <f t="shared" ref="I34:I38" si="8">E34+F34+G34-H34</f>
        <v>-9.9999999969568876E-7</v>
      </c>
    </row>
    <row r="35" spans="2:18" x14ac:dyDescent="0.25">
      <c r="D35">
        <v>3</v>
      </c>
      <c r="E35">
        <f t="shared" si="4"/>
        <v>1.65</v>
      </c>
      <c r="F35">
        <f t="shared" si="5"/>
        <v>-0.41274997021751236</v>
      </c>
      <c r="G35">
        <f t="shared" si="7"/>
        <v>-0.8372500298046015</v>
      </c>
      <c r="H35">
        <f t="shared" si="6"/>
        <v>0.4</v>
      </c>
      <c r="I35" s="5">
        <f t="shared" si="8"/>
        <v>-2.2113977315996181E-11</v>
      </c>
    </row>
    <row r="36" spans="2:18" x14ac:dyDescent="0.25">
      <c r="D36">
        <v>4</v>
      </c>
      <c r="E36">
        <f t="shared" si="4"/>
        <v>0</v>
      </c>
      <c r="F36">
        <f t="shared" si="5"/>
        <v>1.600000024978288</v>
      </c>
      <c r="G36">
        <f t="shared" si="7"/>
        <v>0</v>
      </c>
      <c r="H36">
        <f t="shared" si="6"/>
        <v>1.6</v>
      </c>
      <c r="I36" s="5">
        <f>E36+F36+G36-H36</f>
        <v>2.4978287882504446E-8</v>
      </c>
    </row>
    <row r="37" spans="2:18" x14ac:dyDescent="0.25">
      <c r="D37">
        <v>5</v>
      </c>
      <c r="E37">
        <f t="shared" si="4"/>
        <v>0</v>
      </c>
      <c r="F37">
        <f t="shared" si="5"/>
        <v>1.5627500151999434</v>
      </c>
      <c r="G37">
        <f t="shared" si="7"/>
        <v>0.8372500298046015</v>
      </c>
      <c r="H37">
        <f t="shared" si="6"/>
        <v>2.4</v>
      </c>
      <c r="I37" s="5">
        <f t="shared" si="8"/>
        <v>4.5004544979576622E-8</v>
      </c>
    </row>
    <row r="38" spans="2:18" x14ac:dyDescent="0.25">
      <c r="D38">
        <v>6</v>
      </c>
      <c r="E38">
        <f t="shared" si="4"/>
        <v>5.45</v>
      </c>
      <c r="F38">
        <f t="shared" si="5"/>
        <v>-3.9640000183625448</v>
      </c>
      <c r="G38">
        <f t="shared" si="7"/>
        <v>-1.4859990439597157</v>
      </c>
      <c r="H38">
        <f t="shared" si="6"/>
        <v>0</v>
      </c>
      <c r="I38" s="5">
        <f t="shared" si="8"/>
        <v>9.3767773967634582E-7</v>
      </c>
    </row>
    <row r="41" spans="2:18" x14ac:dyDescent="0.25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</row>
    <row r="42" spans="2:18" x14ac:dyDescent="0.25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2:18" x14ac:dyDescent="0.25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2:18" x14ac:dyDescent="0.25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2:18" x14ac:dyDescent="0.25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</row>
    <row r="46" spans="2:18" x14ac:dyDescent="0.25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</row>
    <row r="47" spans="2:18" x14ac:dyDescent="0.25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</row>
    <row r="48" spans="2:18" x14ac:dyDescent="0.25">
      <c r="B48" s="9" t="s">
        <v>19</v>
      </c>
      <c r="D48" s="18"/>
      <c r="E48" s="18"/>
      <c r="F48" s="18"/>
      <c r="G48" s="18"/>
      <c r="H48" s="18"/>
      <c r="I48" s="18"/>
      <c r="J48" s="19">
        <f>_b64</f>
        <v>6.666666666666667</v>
      </c>
      <c r="K48" s="19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</row>
    <row r="49" spans="2:18" x14ac:dyDescent="0.25">
      <c r="B49" s="9" t="s">
        <v>18</v>
      </c>
      <c r="D49" s="18"/>
      <c r="E49" s="18"/>
      <c r="F49" s="18"/>
      <c r="G49" s="18"/>
      <c r="H49" s="18"/>
      <c r="I49" s="18"/>
      <c r="J49" s="19"/>
      <c r="K49" s="19">
        <f>_b62b</f>
        <v>6.666666666666667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</row>
    <row r="50" spans="2:18" x14ac:dyDescent="0.25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</row>
    <row r="51" spans="2:18" x14ac:dyDescent="0.25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</row>
    <row r="52" spans="2:18" x14ac:dyDescent="0.25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</row>
    <row r="53" spans="2:18" x14ac:dyDescent="0.25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</row>
    <row r="54" spans="2:18" x14ac:dyDescent="0.25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</row>
    <row r="55" spans="2:18" x14ac:dyDescent="0.25">
      <c r="D55">
        <f t="shared" si="10"/>
        <v>0</v>
      </c>
      <c r="E55">
        <f t="shared" si="9"/>
        <v>0</v>
      </c>
      <c r="F55">
        <f t="shared" si="9"/>
        <v>5</v>
      </c>
      <c r="G55">
        <f t="shared" si="9"/>
        <v>0</v>
      </c>
      <c r="H55">
        <f t="shared" si="9"/>
        <v>-5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-0.51225000729127235</v>
      </c>
      <c r="N55">
        <f>-L55</f>
        <v>1</v>
      </c>
      <c r="O55" s="8" t="s">
        <v>1</v>
      </c>
      <c r="P55" s="13"/>
      <c r="Q55" s="13"/>
    </row>
    <row r="56" spans="2:18" x14ac:dyDescent="0.25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-0.35050000027021189</v>
      </c>
      <c r="N56">
        <f t="shared" ref="N56:N62" si="13">-L56</f>
        <v>0.8</v>
      </c>
      <c r="O56" s="9" t="s">
        <v>2</v>
      </c>
      <c r="P56" s="13"/>
      <c r="Q56" s="13"/>
    </row>
    <row r="57" spans="2:18" x14ac:dyDescent="0.25">
      <c r="D57">
        <f t="shared" si="10"/>
        <v>0</v>
      </c>
      <c r="E57">
        <f t="shared" si="9"/>
        <v>-6.666666666666667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6.666666666666667</v>
      </c>
      <c r="L57">
        <f t="shared" si="11"/>
        <v>-1</v>
      </c>
      <c r="M57" s="10">
        <f t="shared" si="12"/>
        <v>0.56275001519994328</v>
      </c>
      <c r="N57">
        <f t="shared" si="13"/>
        <v>1</v>
      </c>
      <c r="O57" s="9" t="s">
        <v>3</v>
      </c>
      <c r="P57" s="13"/>
      <c r="Q57" s="13"/>
    </row>
    <row r="58" spans="2:18" x14ac:dyDescent="0.25">
      <c r="L58">
        <f t="shared" si="11"/>
        <v>-1</v>
      </c>
      <c r="M58" s="10">
        <f t="shared" si="12"/>
        <v>0.58725002978248786</v>
      </c>
      <c r="N58">
        <f t="shared" si="13"/>
        <v>1</v>
      </c>
      <c r="O58" s="9" t="s">
        <v>4</v>
      </c>
      <c r="P58" s="13"/>
      <c r="Q58" s="13"/>
    </row>
    <row r="59" spans="2:18" x14ac:dyDescent="0.25">
      <c r="L59">
        <f t="shared" si="11"/>
        <v>-1</v>
      </c>
      <c r="M59" s="10">
        <f t="shared" si="12"/>
        <v>-1.3499993114045372E-2</v>
      </c>
      <c r="N59">
        <f t="shared" si="13"/>
        <v>1</v>
      </c>
      <c r="O59" s="9" t="s">
        <v>5</v>
      </c>
      <c r="P59" s="13"/>
      <c r="Q59" s="13"/>
    </row>
    <row r="60" spans="2:18" x14ac:dyDescent="0.25">
      <c r="L60">
        <f t="shared" si="11"/>
        <v>-1</v>
      </c>
      <c r="M60" s="10">
        <f t="shared" si="12"/>
        <v>1.0000000000000002</v>
      </c>
      <c r="N60">
        <f t="shared" si="13"/>
        <v>1</v>
      </c>
      <c r="O60" s="9" t="s">
        <v>6</v>
      </c>
      <c r="P60" s="13"/>
      <c r="Q60" s="13"/>
    </row>
    <row r="61" spans="2:18" x14ac:dyDescent="0.25">
      <c r="L61">
        <f t="shared" si="11"/>
        <v>-2</v>
      </c>
      <c r="M61" s="10">
        <f>$D56*$H$21+$E56*$H$22+$F56*$H$23+$G56*$H$24+$H56*$H$25+$I56*$H$26</f>
        <v>1.9640000183625452</v>
      </c>
      <c r="N61">
        <f t="shared" si="13"/>
        <v>2</v>
      </c>
      <c r="O61" s="9" t="s">
        <v>19</v>
      </c>
      <c r="P61" s="13"/>
      <c r="Q61" s="13"/>
    </row>
    <row r="62" spans="2:18" x14ac:dyDescent="0.25">
      <c r="L62">
        <f t="shared" si="11"/>
        <v>-2</v>
      </c>
      <c r="M62" s="10">
        <f>$D57*$H$21+$E57*$H$22+$F57*$H$23+$G57*$H$24+$H57*$H$25+$I57*$H$26</f>
        <v>1.9999999999999996</v>
      </c>
      <c r="N62">
        <f t="shared" si="13"/>
        <v>2</v>
      </c>
      <c r="O62" s="9" t="s">
        <v>18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2"/>
  <sheetViews>
    <sheetView zoomScale="80" zoomScaleNormal="80" workbookViewId="0">
      <selection activeCell="O33" sqref="O33"/>
    </sheetView>
  </sheetViews>
  <sheetFormatPr baseColWidth="10" defaultRowHeight="15.75" x14ac:dyDescent="0.25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5">
      <c r="A1" t="s">
        <v>0</v>
      </c>
    </row>
    <row r="2" spans="1:17" x14ac:dyDescent="0.25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5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5">
      <c r="C4" s="2" t="s">
        <v>2</v>
      </c>
      <c r="D4">
        <v>60</v>
      </c>
      <c r="F4">
        <v>0.6</v>
      </c>
      <c r="G4">
        <v>80</v>
      </c>
      <c r="H4">
        <f t="shared" ref="H4:H9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5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5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5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5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5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5">
      <c r="A10" s="15" t="s">
        <v>40</v>
      </c>
      <c r="C10" s="17" t="s">
        <v>18</v>
      </c>
      <c r="D10" s="16">
        <v>30</v>
      </c>
      <c r="F10" s="16">
        <f>0.3/1</f>
        <v>0.3</v>
      </c>
      <c r="G10" s="16">
        <v>100</v>
      </c>
      <c r="H10" s="16">
        <f t="shared" ref="H10" si="1">1/F10</f>
        <v>3.3333333333333335</v>
      </c>
    </row>
    <row r="11" spans="1:17" x14ac:dyDescent="0.25">
      <c r="D11" t="s">
        <v>11</v>
      </c>
      <c r="E11" t="s">
        <v>12</v>
      </c>
      <c r="F11" s="16">
        <v>0.26500000000000001</v>
      </c>
    </row>
    <row r="12" spans="1:17" x14ac:dyDescent="0.25">
      <c r="C12">
        <v>1</v>
      </c>
      <c r="D12">
        <v>50</v>
      </c>
      <c r="E12">
        <v>80</v>
      </c>
      <c r="G12">
        <f>M61</f>
        <v>1.9640000183625452</v>
      </c>
      <c r="J12" s="22">
        <f>_B12+_B14+_B15</f>
        <v>9.1666666666666679</v>
      </c>
      <c r="K12" s="22"/>
      <c r="L12" s="22">
        <f>-_B12</f>
        <v>-2.5</v>
      </c>
      <c r="M12" s="22">
        <v>0</v>
      </c>
      <c r="N12" s="22">
        <f>-_B14</f>
        <v>-1.6666666666666667</v>
      </c>
      <c r="O12" s="22">
        <f>-_B15</f>
        <v>-5</v>
      </c>
      <c r="P12" s="23">
        <v>0</v>
      </c>
    </row>
    <row r="13" spans="1:17" x14ac:dyDescent="0.25">
      <c r="C13">
        <v>2</v>
      </c>
      <c r="D13">
        <v>0</v>
      </c>
      <c r="E13">
        <v>240</v>
      </c>
      <c r="J13" s="22">
        <f>L12</f>
        <v>-2.5</v>
      </c>
      <c r="K13" s="22"/>
      <c r="L13" s="20">
        <f>_B12+_B23+_B24+_b62b</f>
        <v>13.333333333333334</v>
      </c>
      <c r="M13" s="22">
        <f>-_B23</f>
        <v>-5</v>
      </c>
      <c r="N13" s="22">
        <f>-_B24</f>
        <v>-2.5</v>
      </c>
      <c r="O13" s="22">
        <v>0</v>
      </c>
      <c r="P13" s="21">
        <f>-_b62b</f>
        <v>-3.3333333333333335</v>
      </c>
    </row>
    <row r="14" spans="1:17" x14ac:dyDescent="0.25">
      <c r="C14">
        <v>3</v>
      </c>
      <c r="D14">
        <v>165</v>
      </c>
      <c r="E14">
        <v>40</v>
      </c>
      <c r="I14" s="3" t="s">
        <v>15</v>
      </c>
      <c r="J14" s="22">
        <f>M12</f>
        <v>0</v>
      </c>
      <c r="K14" s="22"/>
      <c r="L14" s="22">
        <f>M13</f>
        <v>-5</v>
      </c>
      <c r="M14" s="22">
        <f>_B23+_B35</f>
        <v>10</v>
      </c>
      <c r="N14" s="22">
        <v>0</v>
      </c>
      <c r="O14" s="22">
        <f>-_B35</f>
        <v>-5</v>
      </c>
      <c r="P14" s="23">
        <v>0</v>
      </c>
    </row>
    <row r="15" spans="1:17" x14ac:dyDescent="0.25">
      <c r="C15">
        <v>4</v>
      </c>
      <c r="D15">
        <v>0</v>
      </c>
      <c r="E15">
        <v>160</v>
      </c>
      <c r="J15" s="22">
        <f>N12</f>
        <v>-1.6666666666666667</v>
      </c>
      <c r="K15" s="22"/>
      <c r="L15" s="22">
        <f>N13</f>
        <v>-2.5</v>
      </c>
      <c r="M15" s="22">
        <f>N14</f>
        <v>0</v>
      </c>
      <c r="N15" s="22">
        <f>_B14+_B24+_b64</f>
        <v>10.833333333333334</v>
      </c>
      <c r="O15" s="22">
        <v>0</v>
      </c>
      <c r="P15" s="23">
        <f>-_b64</f>
        <v>-6.666666666666667</v>
      </c>
    </row>
    <row r="16" spans="1:17" x14ac:dyDescent="0.25">
      <c r="C16">
        <v>5</v>
      </c>
      <c r="D16">
        <v>0</v>
      </c>
      <c r="E16">
        <v>240</v>
      </c>
      <c r="J16" s="22">
        <f>O12</f>
        <v>-5</v>
      </c>
      <c r="K16" s="22"/>
      <c r="L16" s="22">
        <v>0</v>
      </c>
      <c r="M16" s="22">
        <f>O14</f>
        <v>-5</v>
      </c>
      <c r="N16" s="22">
        <f>O15</f>
        <v>0</v>
      </c>
      <c r="O16" s="22">
        <f>_B15+_B35</f>
        <v>10</v>
      </c>
      <c r="P16" s="23">
        <v>0</v>
      </c>
    </row>
    <row r="17" spans="2:21" x14ac:dyDescent="0.25">
      <c r="C17">
        <v>6</v>
      </c>
      <c r="D17">
        <v>545</v>
      </c>
      <c r="E17">
        <v>0</v>
      </c>
      <c r="J17" s="23">
        <v>0</v>
      </c>
      <c r="K17" s="23"/>
      <c r="L17" s="21">
        <f>-_b62b</f>
        <v>-3.3333333333333335</v>
      </c>
      <c r="M17" s="23">
        <v>0</v>
      </c>
      <c r="N17" s="23">
        <f>-_b64</f>
        <v>-6.666666666666667</v>
      </c>
      <c r="O17" s="23">
        <v>0</v>
      </c>
      <c r="P17" s="21">
        <f>_b64+_b62b</f>
        <v>10</v>
      </c>
    </row>
    <row r="18" spans="2:21" x14ac:dyDescent="0.25">
      <c r="D18">
        <f>SUM(D12:D17)</f>
        <v>760</v>
      </c>
      <c r="E18">
        <f>SUM(E12:E17)</f>
        <v>760</v>
      </c>
    </row>
    <row r="20" spans="2:21" x14ac:dyDescent="0.25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1" x14ac:dyDescent="0.25">
      <c r="E21">
        <f>D12/100</f>
        <v>0.5</v>
      </c>
      <c r="H21" s="11">
        <v>0.11255000303998866</v>
      </c>
      <c r="L21" s="7">
        <f>$J12*$H$21+$L12*$H$22+$M12*$H$23+$N12*$H$24+$O12*$H$25+$P12*$H$26</f>
        <v>-0.29999999236154073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1" x14ac:dyDescent="0.25">
      <c r="E22">
        <f t="shared" ref="E22:E26" si="2">D13/100</f>
        <v>0</v>
      </c>
      <c r="H22" s="11">
        <v>0.31745000595649764</v>
      </c>
      <c r="L22" s="7">
        <f t="shared" ref="L22:L25" si="3">$J13*$H$21+$L13*$H$22+$M13*$H$23+$N13*$H$24+$O13*$H$25+$P13*$H$26</f>
        <v>8.6000043959715278E-2</v>
      </c>
      <c r="O22">
        <f t="shared" ref="O22:O25" si="4">$R21*$M$28+$S21*$M$29+$T21*$M$30+$U21*$M$31</f>
        <v>2.4860000002664315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1" x14ac:dyDescent="0.25">
      <c r="D23" t="s">
        <v>11</v>
      </c>
      <c r="E23">
        <f t="shared" si="2"/>
        <v>1.65</v>
      </c>
      <c r="G23" t="s">
        <v>25</v>
      </c>
      <c r="H23" s="11">
        <v>0.20000000000000004</v>
      </c>
      <c r="J23" t="s">
        <v>17</v>
      </c>
      <c r="L23" s="7">
        <f t="shared" si="3"/>
        <v>0.41274997021751236</v>
      </c>
      <c r="N23" t="s">
        <v>23</v>
      </c>
      <c r="O23">
        <f t="shared" si="4"/>
        <v>-0.8372500298046015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1" x14ac:dyDescent="0.25">
      <c r="E24">
        <f t="shared" si="2"/>
        <v>0</v>
      </c>
      <c r="H24" s="11">
        <v>0.32285000320211577</v>
      </c>
      <c r="L24" s="7">
        <f>$J15*$H$21+$L15*$H$22+$M15*$H$23+$N15*$H$24+$O15*$H$25+$P15*$H$26</f>
        <v>-1.600000024978288</v>
      </c>
      <c r="O24">
        <f t="shared" si="4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1" x14ac:dyDescent="0.25">
      <c r="E25">
        <f t="shared" si="2"/>
        <v>0</v>
      </c>
      <c r="H25" s="11">
        <v>0</v>
      </c>
      <c r="L25" s="7">
        <f t="shared" si="3"/>
        <v>-1.5627500151999434</v>
      </c>
      <c r="O25">
        <f t="shared" si="4"/>
        <v>0.8372500298046015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1" x14ac:dyDescent="0.25">
      <c r="E26">
        <f t="shared" si="2"/>
        <v>5.45</v>
      </c>
      <c r="H26" s="11">
        <v>0.61745000595649757</v>
      </c>
      <c r="L26" s="7">
        <f>$J17*$H$21+$L17*$H$22+$M17*$H$23+$N17*$H$24+$O17*$H$25+$P17*$H$26</f>
        <v>2.9640000183625448</v>
      </c>
      <c r="O26">
        <f>$R25*$M$28+$S25*$M$29+$T25*$M$30+$U25*$M$31</f>
        <v>-2.4860000002664315</v>
      </c>
      <c r="P26">
        <v>-5.45</v>
      </c>
    </row>
    <row r="27" spans="2:21" x14ac:dyDescent="0.25">
      <c r="M27" t="s">
        <v>22</v>
      </c>
      <c r="N27" t="s">
        <v>26</v>
      </c>
    </row>
    <row r="28" spans="2:21" x14ac:dyDescent="0.25">
      <c r="L28" s="2" t="s">
        <v>18</v>
      </c>
      <c r="M28" s="12">
        <v>2.4860000002664315</v>
      </c>
      <c r="N28">
        <v>150</v>
      </c>
      <c r="O28" t="s">
        <v>41</v>
      </c>
    </row>
    <row r="29" spans="2:21" x14ac:dyDescent="0.25">
      <c r="B29" t="s">
        <v>31</v>
      </c>
      <c r="C29">
        <f>M28*N28+M29*N29+M30*N30+M31*N31</f>
        <v>456.62500302042486</v>
      </c>
      <c r="L29" s="2" t="s">
        <v>19</v>
      </c>
      <c r="M29" s="12">
        <v>0</v>
      </c>
      <c r="N29">
        <v>150</v>
      </c>
    </row>
    <row r="30" spans="2:21" x14ac:dyDescent="0.25">
      <c r="L30" s="2" t="s">
        <v>20</v>
      </c>
      <c r="M30" s="12">
        <v>0</v>
      </c>
      <c r="N30">
        <v>305</v>
      </c>
    </row>
    <row r="31" spans="2:21" x14ac:dyDescent="0.25">
      <c r="L31" s="2" t="s">
        <v>6</v>
      </c>
      <c r="M31" s="12">
        <v>0.8372500298046015</v>
      </c>
      <c r="N31">
        <v>100</v>
      </c>
    </row>
    <row r="32" spans="2:21" x14ac:dyDescent="0.25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</row>
    <row r="33" spans="2:18" x14ac:dyDescent="0.25">
      <c r="D33">
        <v>1</v>
      </c>
      <c r="E33">
        <f t="shared" ref="E33:E38" si="5">E21</f>
        <v>0.5</v>
      </c>
      <c r="F33">
        <f t="shared" ref="F33:F38" si="6">-L21</f>
        <v>0.29999999236154073</v>
      </c>
      <c r="G33">
        <f>O21</f>
        <v>0</v>
      </c>
      <c r="H33">
        <f t="shared" ref="H33:H38" si="7">E12/100</f>
        <v>0.8</v>
      </c>
      <c r="I33" s="5">
        <f>E33+F33+G33-H33</f>
        <v>-7.6384593095113473E-9</v>
      </c>
    </row>
    <row r="34" spans="2:18" x14ac:dyDescent="0.25">
      <c r="D34">
        <v>2</v>
      </c>
      <c r="E34">
        <f t="shared" si="5"/>
        <v>0</v>
      </c>
      <c r="F34">
        <f t="shared" si="6"/>
        <v>-8.6000043959715278E-2</v>
      </c>
      <c r="G34">
        <f t="shared" ref="G34:G38" si="8">O22</f>
        <v>2.4860000002664315</v>
      </c>
      <c r="H34">
        <f t="shared" si="7"/>
        <v>2.4</v>
      </c>
      <c r="I34" s="5">
        <f t="shared" ref="I34:I38" si="9">E34+F34+G34-H34</f>
        <v>-4.3693283657830762E-8</v>
      </c>
    </row>
    <row r="35" spans="2:18" x14ac:dyDescent="0.25">
      <c r="D35">
        <v>3</v>
      </c>
      <c r="E35">
        <f t="shared" si="5"/>
        <v>1.65</v>
      </c>
      <c r="F35">
        <f t="shared" si="6"/>
        <v>-0.41274997021751236</v>
      </c>
      <c r="G35">
        <f t="shared" si="8"/>
        <v>-0.8372500298046015</v>
      </c>
      <c r="H35">
        <f t="shared" si="7"/>
        <v>0.4</v>
      </c>
      <c r="I35" s="5">
        <f t="shared" si="9"/>
        <v>-2.2113977315996181E-11</v>
      </c>
    </row>
    <row r="36" spans="2:18" x14ac:dyDescent="0.25">
      <c r="D36">
        <v>4</v>
      </c>
      <c r="E36">
        <f t="shared" si="5"/>
        <v>0</v>
      </c>
      <c r="F36">
        <f t="shared" si="6"/>
        <v>1.600000024978288</v>
      </c>
      <c r="G36">
        <f t="shared" si="8"/>
        <v>0</v>
      </c>
      <c r="H36">
        <f t="shared" si="7"/>
        <v>1.6</v>
      </c>
      <c r="I36" s="5">
        <f>E36+F36+G36-H36</f>
        <v>2.4978287882504446E-8</v>
      </c>
    </row>
    <row r="37" spans="2:18" x14ac:dyDescent="0.25">
      <c r="D37">
        <v>5</v>
      </c>
      <c r="E37">
        <f t="shared" si="5"/>
        <v>0</v>
      </c>
      <c r="F37">
        <f t="shared" si="6"/>
        <v>1.5627500151999434</v>
      </c>
      <c r="G37">
        <f t="shared" si="8"/>
        <v>0.8372500298046015</v>
      </c>
      <c r="H37">
        <f t="shared" si="7"/>
        <v>2.4</v>
      </c>
      <c r="I37" s="5">
        <f t="shared" si="9"/>
        <v>4.5004544979576622E-8</v>
      </c>
    </row>
    <row r="38" spans="2:18" x14ac:dyDescent="0.25">
      <c r="D38">
        <v>6</v>
      </c>
      <c r="E38">
        <f t="shared" si="5"/>
        <v>5.45</v>
      </c>
      <c r="F38">
        <f t="shared" si="6"/>
        <v>-2.9640000183625448</v>
      </c>
      <c r="G38">
        <f t="shared" si="8"/>
        <v>-2.4860000002664315</v>
      </c>
      <c r="H38">
        <f t="shared" si="7"/>
        <v>0</v>
      </c>
      <c r="I38" s="5">
        <f t="shared" si="9"/>
        <v>-1.8628976139467568E-8</v>
      </c>
    </row>
    <row r="41" spans="2:18" x14ac:dyDescent="0.25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</row>
    <row r="42" spans="2:18" x14ac:dyDescent="0.25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2:18" x14ac:dyDescent="0.25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2:18" x14ac:dyDescent="0.25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2:18" x14ac:dyDescent="0.25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</row>
    <row r="46" spans="2:18" x14ac:dyDescent="0.25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</row>
    <row r="47" spans="2:18" x14ac:dyDescent="0.25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</row>
    <row r="48" spans="2:18" x14ac:dyDescent="0.25">
      <c r="B48" s="9" t="s">
        <v>19</v>
      </c>
      <c r="D48" s="18"/>
      <c r="E48" s="18"/>
      <c r="F48" s="18"/>
      <c r="G48" s="18"/>
      <c r="H48" s="18"/>
      <c r="I48" s="18"/>
      <c r="J48" s="19">
        <f>_b64</f>
        <v>6.666666666666667</v>
      </c>
      <c r="K48" s="19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</row>
    <row r="49" spans="2:18" x14ac:dyDescent="0.25">
      <c r="B49" s="9" t="s">
        <v>18</v>
      </c>
      <c r="D49" s="18"/>
      <c r="E49" s="18"/>
      <c r="F49" s="18"/>
      <c r="G49" s="18"/>
      <c r="H49" s="18"/>
      <c r="I49" s="18"/>
      <c r="J49" s="19"/>
      <c r="K49" s="19">
        <f>_b62b</f>
        <v>3.3333333333333335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</row>
    <row r="50" spans="2:18" x14ac:dyDescent="0.25">
      <c r="C50" t="s">
        <v>36</v>
      </c>
      <c r="D50">
        <f>-($D42*M$42+$E42*M$43+$F42*M$44+$G42*M$45+$H42*M$46+$I42*M$47+$J42*M$48+$K42*M$49)</f>
        <v>2.5</v>
      </c>
      <c r="E50">
        <f t="shared" ref="E50:I50" si="10">-($D42*N$42+$E42*N$43+$F42*N$44+$G42*N$45+$H42*N$46+$I42*N$47+$J42*N$48+$K42*N$49)</f>
        <v>-2.5</v>
      </c>
      <c r="F50">
        <f t="shared" si="10"/>
        <v>0</v>
      </c>
      <c r="G50">
        <f t="shared" si="10"/>
        <v>0</v>
      </c>
      <c r="H50">
        <f t="shared" si="10"/>
        <v>0</v>
      </c>
      <c r="I50">
        <f t="shared" si="10"/>
        <v>0</v>
      </c>
    </row>
    <row r="51" spans="2:18" x14ac:dyDescent="0.25">
      <c r="D51">
        <f t="shared" ref="D51:D57" si="11">-($D43*M$42+$E43*M$43+$F43*M$44+$G43*M$45+$H43*M$46+$I43*M$47+$J43*M$48+$K43*M$49)</f>
        <v>1.6666666666666667</v>
      </c>
      <c r="E51">
        <f t="shared" ref="E51:E57" si="12">-($D43*N$42+$E43*N$43+$F43*N$44+$G43*N$45+$H43*N$46+$I43*N$47+$J43*N$48+$K43*N$49)</f>
        <v>0</v>
      </c>
      <c r="F51">
        <f t="shared" ref="F51:F57" si="13">-($D43*O$42+$E43*O$43+$F43*O$44+$G43*O$45+$H43*O$46+$I43*O$47+$J43*O$48+$K43*O$49)</f>
        <v>0</v>
      </c>
      <c r="G51">
        <f t="shared" ref="G51:G57" si="14">-($D43*P$42+$E43*P$43+$F43*P$44+$G43*P$45+$H43*P$46+$I43*P$47+$J43*P$48+$K43*P$49)</f>
        <v>-1.6666666666666667</v>
      </c>
      <c r="H51">
        <f t="shared" ref="H51:H57" si="15">-($D43*Q$42+$E43*Q$43+$F43*Q$44+$G43*Q$45+$H43*Q$46+$I43*Q$47+$J43*Q$48+$K43*Q$49)</f>
        <v>0</v>
      </c>
      <c r="I51">
        <f t="shared" ref="I51:I56" si="16">-($D43*R$42+$E43*R$43+$F43*R$44+$G43*R$45+$H43*R$46+$I43*R$47+$J43*R$48+$K43*R$49)</f>
        <v>0</v>
      </c>
    </row>
    <row r="52" spans="2:18" x14ac:dyDescent="0.25">
      <c r="D52">
        <f t="shared" si="11"/>
        <v>5</v>
      </c>
      <c r="E52">
        <f t="shared" si="12"/>
        <v>0</v>
      </c>
      <c r="F52">
        <f t="shared" si="13"/>
        <v>0</v>
      </c>
      <c r="G52">
        <f t="shared" si="14"/>
        <v>0</v>
      </c>
      <c r="H52">
        <f t="shared" si="15"/>
        <v>-5</v>
      </c>
      <c r="I52">
        <f t="shared" si="16"/>
        <v>0</v>
      </c>
    </row>
    <row r="53" spans="2:18" x14ac:dyDescent="0.25">
      <c r="D53">
        <f t="shared" si="11"/>
        <v>0</v>
      </c>
      <c r="E53">
        <f t="shared" si="12"/>
        <v>5</v>
      </c>
      <c r="F53">
        <f t="shared" si="13"/>
        <v>-5</v>
      </c>
      <c r="G53">
        <f t="shared" si="14"/>
        <v>0</v>
      </c>
      <c r="H53">
        <f t="shared" si="15"/>
        <v>0</v>
      </c>
      <c r="I53">
        <f t="shared" si="16"/>
        <v>0</v>
      </c>
    </row>
    <row r="54" spans="2:18" x14ac:dyDescent="0.25">
      <c r="D54">
        <f t="shared" si="11"/>
        <v>0</v>
      </c>
      <c r="E54">
        <f t="shared" si="12"/>
        <v>2.5</v>
      </c>
      <c r="F54">
        <f t="shared" si="13"/>
        <v>0</v>
      </c>
      <c r="G54">
        <f t="shared" si="14"/>
        <v>-2.5</v>
      </c>
      <c r="H54">
        <f t="shared" si="15"/>
        <v>0</v>
      </c>
      <c r="I54">
        <f t="shared" si="16"/>
        <v>0</v>
      </c>
      <c r="M54" t="s">
        <v>37</v>
      </c>
    </row>
    <row r="55" spans="2:18" x14ac:dyDescent="0.25">
      <c r="D55">
        <f t="shared" si="11"/>
        <v>0</v>
      </c>
      <c r="E55">
        <f t="shared" si="12"/>
        <v>0</v>
      </c>
      <c r="F55">
        <f t="shared" si="13"/>
        <v>5</v>
      </c>
      <c r="G55">
        <f t="shared" si="14"/>
        <v>0</v>
      </c>
      <c r="H55">
        <f t="shared" si="15"/>
        <v>-5</v>
      </c>
      <c r="I55">
        <f t="shared" si="16"/>
        <v>0</v>
      </c>
      <c r="L55">
        <f t="shared" ref="L55:L62" si="17">-G3/100</f>
        <v>-1</v>
      </c>
      <c r="M55" s="10">
        <f>$D50*$H$21+$E50*$H$22+$F50*$H$23+$G50*$H$24+$H50*$H$25+$I50*$H$26</f>
        <v>-0.51225000729127235</v>
      </c>
      <c r="N55">
        <f>-L55</f>
        <v>1</v>
      </c>
      <c r="O55" s="8" t="s">
        <v>1</v>
      </c>
      <c r="P55" s="13"/>
      <c r="Q55" s="13"/>
    </row>
    <row r="56" spans="2:18" x14ac:dyDescent="0.25">
      <c r="D56">
        <f t="shared" si="11"/>
        <v>0</v>
      </c>
      <c r="E56">
        <f t="shared" si="12"/>
        <v>0</v>
      </c>
      <c r="F56">
        <f t="shared" si="13"/>
        <v>0</v>
      </c>
      <c r="G56">
        <f t="shared" si="14"/>
        <v>-6.666666666666667</v>
      </c>
      <c r="H56">
        <f t="shared" si="15"/>
        <v>0</v>
      </c>
      <c r="I56">
        <f t="shared" si="16"/>
        <v>6.666666666666667</v>
      </c>
      <c r="L56">
        <f t="shared" si="17"/>
        <v>-0.8</v>
      </c>
      <c r="M56" s="10">
        <f t="shared" ref="M56:M60" si="18">$D51*$H$21+$E51*$H$22+$F51*$H$23+$G51*$H$24+$H51*$H$25+$I51*$H$26</f>
        <v>-0.35050000027021189</v>
      </c>
      <c r="N56">
        <f t="shared" ref="N56:N62" si="19">-L56</f>
        <v>0.8</v>
      </c>
      <c r="O56" s="9" t="s">
        <v>2</v>
      </c>
      <c r="P56" s="13"/>
      <c r="Q56" s="13"/>
    </row>
    <row r="57" spans="2:18" x14ac:dyDescent="0.25">
      <c r="D57">
        <f t="shared" si="11"/>
        <v>0</v>
      </c>
      <c r="E57">
        <f t="shared" si="12"/>
        <v>-3.3333333333333335</v>
      </c>
      <c r="F57">
        <f t="shared" si="13"/>
        <v>0</v>
      </c>
      <c r="G57">
        <f t="shared" si="14"/>
        <v>0</v>
      </c>
      <c r="H57">
        <f t="shared" si="15"/>
        <v>0</v>
      </c>
      <c r="I57">
        <f>-($D49*R$42+$E49*R$43+$F49*R$44+$G49*R$45+$H49*R$46+$I49*R$47+$J49*R$48+$K49*R$49)</f>
        <v>3.3333333333333335</v>
      </c>
      <c r="L57">
        <f t="shared" si="17"/>
        <v>-1</v>
      </c>
      <c r="M57" s="10">
        <f t="shared" si="18"/>
        <v>0.56275001519994328</v>
      </c>
      <c r="N57">
        <f t="shared" si="19"/>
        <v>1</v>
      </c>
      <c r="O57" s="9" t="s">
        <v>3</v>
      </c>
      <c r="P57" s="13"/>
      <c r="Q57" s="13"/>
    </row>
    <row r="58" spans="2:18" x14ac:dyDescent="0.25">
      <c r="L58">
        <f t="shared" si="17"/>
        <v>-1</v>
      </c>
      <c r="M58" s="10">
        <f t="shared" si="18"/>
        <v>0.58725002978248786</v>
      </c>
      <c r="N58">
        <f t="shared" si="19"/>
        <v>1</v>
      </c>
      <c r="O58" s="9" t="s">
        <v>4</v>
      </c>
      <c r="P58" s="13"/>
      <c r="Q58" s="13"/>
    </row>
    <row r="59" spans="2:18" x14ac:dyDescent="0.25">
      <c r="L59">
        <f t="shared" si="17"/>
        <v>-1</v>
      </c>
      <c r="M59" s="10">
        <f t="shared" si="18"/>
        <v>-1.3499993114045372E-2</v>
      </c>
      <c r="N59">
        <f t="shared" si="19"/>
        <v>1</v>
      </c>
      <c r="O59" s="9" t="s">
        <v>5</v>
      </c>
      <c r="P59" s="13"/>
      <c r="Q59" s="13"/>
    </row>
    <row r="60" spans="2:18" x14ac:dyDescent="0.25">
      <c r="L60">
        <f t="shared" si="17"/>
        <v>-1</v>
      </c>
      <c r="M60" s="10">
        <f t="shared" si="18"/>
        <v>1.0000000000000002</v>
      </c>
      <c r="N60">
        <f t="shared" si="19"/>
        <v>1</v>
      </c>
      <c r="O60" s="9" t="s">
        <v>6</v>
      </c>
      <c r="P60" s="13"/>
      <c r="Q60" s="13"/>
    </row>
    <row r="61" spans="2:18" x14ac:dyDescent="0.25">
      <c r="L61">
        <f t="shared" si="17"/>
        <v>-2</v>
      </c>
      <c r="M61" s="10">
        <f>$D56*$H$21+$E56*$H$22+$F56*$H$23+$G56*$H$24+$H56*$H$25+$I56*$H$26</f>
        <v>1.9640000183625452</v>
      </c>
      <c r="N61">
        <f t="shared" si="19"/>
        <v>2</v>
      </c>
      <c r="O61" s="9" t="s">
        <v>19</v>
      </c>
      <c r="P61" s="13"/>
      <c r="Q61" s="13"/>
    </row>
    <row r="62" spans="2:18" x14ac:dyDescent="0.25">
      <c r="L62">
        <f t="shared" si="17"/>
        <v>-1</v>
      </c>
      <c r="M62" s="10">
        <f>$D57*$H$21+$E57*$H$22+$F57*$H$23+$G57*$H$24+$H57*$H$25+$I57*$H$26</f>
        <v>0.99999999999999978</v>
      </c>
      <c r="N62">
        <f t="shared" si="19"/>
        <v>1</v>
      </c>
      <c r="O62" s="9" t="s">
        <v>18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9"/>
  <sheetViews>
    <sheetView topLeftCell="A19" zoomScale="80" zoomScaleNormal="80" workbookViewId="0">
      <selection activeCell="J33" sqref="J33"/>
    </sheetView>
  </sheetViews>
  <sheetFormatPr baseColWidth="10" defaultRowHeight="15.75" x14ac:dyDescent="0.25"/>
  <cols>
    <col min="6" max="12" width="11.5" bestFit="1" customWidth="1"/>
  </cols>
  <sheetData>
    <row r="1" spans="1:21" x14ac:dyDescent="0.25">
      <c r="A1" t="s">
        <v>0</v>
      </c>
    </row>
    <row r="2" spans="1:21" x14ac:dyDescent="0.25">
      <c r="D2" t="s">
        <v>7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5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5">
      <c r="C4" s="2" t="s">
        <v>2</v>
      </c>
      <c r="D4">
        <v>60</v>
      </c>
      <c r="F4">
        <v>0.6</v>
      </c>
      <c r="G4">
        <v>80</v>
      </c>
      <c r="H4">
        <f t="shared" ref="H4:H9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5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5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5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21" x14ac:dyDescent="0.25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21" s="16" customFormat="1" x14ac:dyDescent="0.25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21" x14ac:dyDescent="0.25">
      <c r="D10" t="s">
        <v>11</v>
      </c>
      <c r="E10" t="s">
        <v>12</v>
      </c>
      <c r="F10" s="16">
        <v>0.26500000000000001</v>
      </c>
      <c r="P10" t="s">
        <v>16</v>
      </c>
    </row>
    <row r="11" spans="1:21" x14ac:dyDescent="0.25">
      <c r="C11">
        <v>1</v>
      </c>
      <c r="D11">
        <v>50</v>
      </c>
      <c r="E11">
        <v>80</v>
      </c>
      <c r="G11">
        <f>L59</f>
        <v>2.0000000000000009</v>
      </c>
      <c r="J11" s="4">
        <f>_B12+_B14+_B15</f>
        <v>9.1666666666666679</v>
      </c>
      <c r="K11" s="4">
        <f>-_B12</f>
        <v>-2.5</v>
      </c>
      <c r="L11" s="4">
        <v>0</v>
      </c>
      <c r="M11" s="4">
        <f>-_B14</f>
        <v>-1.6666666666666667</v>
      </c>
      <c r="N11" s="4">
        <f>-_B15</f>
        <v>-5</v>
      </c>
      <c r="O11" s="14">
        <v>0</v>
      </c>
      <c r="Q11">
        <f t="array" ref="Q11:U15">MINVERSE(J11:N15)</f>
        <v>0.45967741935483836</v>
      </c>
      <c r="R11">
        <v>0.34354838709677388</v>
      </c>
      <c r="S11">
        <v>0.38225806451612865</v>
      </c>
      <c r="T11">
        <v>0.14999999999999988</v>
      </c>
      <c r="U11">
        <v>0.42096774193548347</v>
      </c>
    </row>
    <row r="12" spans="1:21" x14ac:dyDescent="0.25">
      <c r="C12">
        <v>2</v>
      </c>
      <c r="D12">
        <v>0</v>
      </c>
      <c r="E12">
        <v>240</v>
      </c>
      <c r="J12" s="4">
        <f>K11</f>
        <v>-2.5</v>
      </c>
      <c r="K12" s="4">
        <f>_B12+_B23+_B24</f>
        <v>10</v>
      </c>
      <c r="L12" s="4">
        <f>-_B23</f>
        <v>-5</v>
      </c>
      <c r="M12" s="4">
        <f>-_B24</f>
        <v>-2.5</v>
      </c>
      <c r="N12" s="4">
        <v>0</v>
      </c>
      <c r="O12" s="14">
        <v>0</v>
      </c>
      <c r="Q12">
        <v>0.34354838709677399</v>
      </c>
      <c r="R12">
        <v>0.42096774193548359</v>
      </c>
      <c r="S12">
        <v>0.39516129032258035</v>
      </c>
      <c r="T12">
        <v>0.14999999999999991</v>
      </c>
      <c r="U12">
        <v>0.36935483870967717</v>
      </c>
    </row>
    <row r="13" spans="1:21" x14ac:dyDescent="0.25">
      <c r="C13">
        <v>3</v>
      </c>
      <c r="D13">
        <v>165</v>
      </c>
      <c r="E13">
        <v>40</v>
      </c>
      <c r="I13" s="3" t="s">
        <v>15</v>
      </c>
      <c r="J13" s="4">
        <f>L11</f>
        <v>0</v>
      </c>
      <c r="K13" s="4">
        <f>L12</f>
        <v>-5</v>
      </c>
      <c r="L13" s="4">
        <f>_B23+_B35</f>
        <v>10</v>
      </c>
      <c r="M13" s="4">
        <v>0</v>
      </c>
      <c r="N13" s="4">
        <f>-_B35</f>
        <v>-5</v>
      </c>
      <c r="O13" s="14">
        <v>0</v>
      </c>
      <c r="Q13">
        <v>0.38225806451612876</v>
      </c>
      <c r="R13">
        <v>0.39516129032258035</v>
      </c>
      <c r="S13">
        <v>0.52419354838709642</v>
      </c>
      <c r="T13">
        <v>0.14999999999999988</v>
      </c>
      <c r="U13">
        <v>0.45322580645161259</v>
      </c>
    </row>
    <row r="14" spans="1:21" x14ac:dyDescent="0.25">
      <c r="C14">
        <v>4</v>
      </c>
      <c r="D14">
        <v>0</v>
      </c>
      <c r="E14">
        <v>160</v>
      </c>
      <c r="J14" s="4">
        <f>M11</f>
        <v>-1.6666666666666667</v>
      </c>
      <c r="K14" s="4">
        <f>M12</f>
        <v>-2.5</v>
      </c>
      <c r="L14" s="4">
        <f>M13</f>
        <v>0</v>
      </c>
      <c r="M14" s="20">
        <f>_B14+_B24+_b64</f>
        <v>10.833333333333334</v>
      </c>
      <c r="N14" s="4">
        <v>0</v>
      </c>
      <c r="O14" s="21">
        <f>-_b64</f>
        <v>-6.666666666666667</v>
      </c>
      <c r="Q14">
        <v>0.14999999999999988</v>
      </c>
      <c r="R14">
        <v>0.14999999999999988</v>
      </c>
      <c r="S14">
        <v>0.14999999999999988</v>
      </c>
      <c r="T14">
        <v>0.14999999999999994</v>
      </c>
      <c r="U14">
        <v>0.14999999999999986</v>
      </c>
    </row>
    <row r="15" spans="1:21" x14ac:dyDescent="0.25">
      <c r="C15">
        <v>5</v>
      </c>
      <c r="D15">
        <v>0</v>
      </c>
      <c r="E15">
        <v>240</v>
      </c>
      <c r="J15" s="4">
        <f>N11</f>
        <v>-5</v>
      </c>
      <c r="K15" s="4">
        <v>0</v>
      </c>
      <c r="L15" s="4">
        <f>N13</f>
        <v>-5</v>
      </c>
      <c r="M15" s="4">
        <f>N14</f>
        <v>0</v>
      </c>
      <c r="N15" s="4">
        <f>_B15+_B35</f>
        <v>10</v>
      </c>
      <c r="O15" s="14">
        <v>0</v>
      </c>
      <c r="Q15">
        <v>0.42096774193548353</v>
      </c>
      <c r="R15">
        <v>0.36935483870967706</v>
      </c>
      <c r="S15">
        <v>0.45322580645161248</v>
      </c>
      <c r="T15">
        <v>0.14999999999999986</v>
      </c>
      <c r="U15">
        <v>0.53709677419354795</v>
      </c>
    </row>
    <row r="16" spans="1:21" x14ac:dyDescent="0.25">
      <c r="C16">
        <v>6</v>
      </c>
      <c r="D16">
        <v>545</v>
      </c>
      <c r="E16">
        <v>0</v>
      </c>
      <c r="J16" s="14">
        <v>0</v>
      </c>
      <c r="K16" s="14">
        <v>0</v>
      </c>
      <c r="L16" s="14">
        <v>0</v>
      </c>
      <c r="M16" s="21">
        <f>-_b64</f>
        <v>-6.666666666666667</v>
      </c>
      <c r="N16" s="14">
        <v>0</v>
      </c>
      <c r="O16" s="21">
        <f>_b64</f>
        <v>6.666666666666667</v>
      </c>
    </row>
    <row r="17" spans="2:20" x14ac:dyDescent="0.25">
      <c r="D17">
        <f>SUM(D11:D16)</f>
        <v>760</v>
      </c>
      <c r="E17">
        <f>SUM(E11:E16)</f>
        <v>760</v>
      </c>
    </row>
    <row r="19" spans="2:20" x14ac:dyDescent="0.25">
      <c r="C19" t="s">
        <v>13</v>
      </c>
      <c r="P19" t="s">
        <v>24</v>
      </c>
      <c r="Q19">
        <v>0</v>
      </c>
      <c r="R19">
        <v>0</v>
      </c>
      <c r="S19">
        <v>0</v>
      </c>
      <c r="T19">
        <v>0</v>
      </c>
    </row>
    <row r="20" spans="2:20" x14ac:dyDescent="0.25">
      <c r="E20">
        <f>D11/100</f>
        <v>0.5</v>
      </c>
      <c r="H20" s="11">
        <v>0.15749999075684012</v>
      </c>
      <c r="K20" s="7">
        <f>$J11*$H$20+$K11*$H$21+$L11*$H$22+$M11*$H$23+$N11*$H$24+$O11*$H$25</f>
        <v>-0.30000009243159342</v>
      </c>
      <c r="N20">
        <f>$Q19*$L$27+$R19*$L$28+$S19*$L$29+$T19*$L$30</f>
        <v>0</v>
      </c>
      <c r="O20">
        <v>0</v>
      </c>
      <c r="Q20">
        <v>1</v>
      </c>
      <c r="R20">
        <v>0</v>
      </c>
      <c r="S20">
        <v>0</v>
      </c>
      <c r="T20">
        <v>0</v>
      </c>
    </row>
    <row r="21" spans="2:20" x14ac:dyDescent="0.25">
      <c r="E21">
        <f t="shared" ref="E21:E25" si="1">D12/100</f>
        <v>0</v>
      </c>
      <c r="H21" s="11">
        <v>0.27250000924315781</v>
      </c>
      <c r="K21" s="7">
        <f t="shared" ref="K21:K24" si="2">$J12*$H$20+$K12*$H$21+$L12*$H$22+$M12*$H$23+$N12*$H$24+$O12*$H$25</f>
        <v>-0.2624998613526226</v>
      </c>
      <c r="N21">
        <f t="shared" ref="N21:N24" si="3">$Q20*$L$27+$R20*$L$28+$S20*$L$29+$T20*$L$30</f>
        <v>2.1375001386473764</v>
      </c>
      <c r="O21">
        <v>2.14</v>
      </c>
      <c r="Q21">
        <v>0</v>
      </c>
      <c r="R21">
        <v>0</v>
      </c>
      <c r="S21">
        <v>0</v>
      </c>
      <c r="T21">
        <v>-1</v>
      </c>
    </row>
    <row r="22" spans="2:20" x14ac:dyDescent="0.25">
      <c r="D22" t="s">
        <v>11</v>
      </c>
      <c r="E22">
        <f t="shared" si="1"/>
        <v>1.65</v>
      </c>
      <c r="G22" t="s">
        <v>25</v>
      </c>
      <c r="H22" s="11">
        <v>0.2</v>
      </c>
      <c r="J22" t="s">
        <v>17</v>
      </c>
      <c r="K22" s="7">
        <f t="shared" si="2"/>
        <v>0.63749995378421098</v>
      </c>
      <c r="M22" t="s">
        <v>23</v>
      </c>
      <c r="N22">
        <f t="shared" si="3"/>
        <v>-0.61250004621578868</v>
      </c>
      <c r="O22">
        <v>-0.61</v>
      </c>
      <c r="Q22">
        <v>0</v>
      </c>
      <c r="R22">
        <v>1</v>
      </c>
      <c r="S22">
        <v>0</v>
      </c>
      <c r="T22">
        <v>0</v>
      </c>
    </row>
    <row r="23" spans="2:20" x14ac:dyDescent="0.25">
      <c r="E23">
        <f t="shared" si="1"/>
        <v>0</v>
      </c>
      <c r="H23" s="11">
        <v>0.63749999075684016</v>
      </c>
      <c r="K23" s="7">
        <f>$J14*$H$20+$K14*$H$21+$L14*$H$22+$M14*$H$23+$N14*$H$24+$O14*$H$25</f>
        <v>-0.28750004621579528</v>
      </c>
      <c r="N23">
        <f t="shared" si="3"/>
        <v>1.3124998715601035</v>
      </c>
      <c r="O23">
        <v>3.31</v>
      </c>
      <c r="Q23">
        <v>0</v>
      </c>
      <c r="R23">
        <v>0</v>
      </c>
      <c r="S23">
        <v>1</v>
      </c>
      <c r="T23">
        <v>1</v>
      </c>
    </row>
    <row r="24" spans="2:20" x14ac:dyDescent="0.25">
      <c r="E24">
        <f t="shared" si="1"/>
        <v>0</v>
      </c>
      <c r="H24" s="11">
        <v>0</v>
      </c>
      <c r="K24" s="7">
        <f t="shared" si="2"/>
        <v>-1.7874999537842007</v>
      </c>
      <c r="N24">
        <f t="shared" si="3"/>
        <v>0.61250004621578868</v>
      </c>
      <c r="O24">
        <v>0.61</v>
      </c>
      <c r="Q24">
        <v>-1</v>
      </c>
      <c r="R24">
        <v>-1</v>
      </c>
      <c r="S24">
        <v>-1</v>
      </c>
      <c r="T24">
        <v>0</v>
      </c>
    </row>
    <row r="25" spans="2:20" x14ac:dyDescent="0.25">
      <c r="E25">
        <f t="shared" si="1"/>
        <v>5.45</v>
      </c>
      <c r="H25" s="11">
        <v>0.93749999075684032</v>
      </c>
      <c r="K25" s="7">
        <f>$J16*$H$20+$K16*$H$21+$L16*$H$22+$M16*$H$23+$N16*$H$24+$O16*$H$25</f>
        <v>2.0000000000000009</v>
      </c>
      <c r="N25">
        <f>$Q24*$L$27+$R24*$L$28+$S24*$L$29+$T24*$L$30</f>
        <v>-3.4500000102074799</v>
      </c>
      <c r="O25">
        <v>-5.45</v>
      </c>
    </row>
    <row r="26" spans="2:20" x14ac:dyDescent="0.25">
      <c r="L26" t="s">
        <v>22</v>
      </c>
      <c r="M26" t="s">
        <v>26</v>
      </c>
    </row>
    <row r="27" spans="2:20" x14ac:dyDescent="0.25">
      <c r="K27" s="2" t="s">
        <v>18</v>
      </c>
      <c r="L27" s="12">
        <v>2.1375001386473764</v>
      </c>
      <c r="M27">
        <v>150</v>
      </c>
      <c r="N27" t="s">
        <v>41</v>
      </c>
    </row>
    <row r="28" spans="2:20" x14ac:dyDescent="0.25">
      <c r="B28" t="s">
        <v>31</v>
      </c>
      <c r="C28">
        <f>ABS(L27*M27)+ABS(L28*M28)+ABS(L29*M29)+ABS(L30*M30)</f>
        <v>578.75000615270096</v>
      </c>
      <c r="K28" s="2" t="s">
        <v>19</v>
      </c>
      <c r="L28" s="12">
        <v>1.3124998715601035</v>
      </c>
      <c r="M28">
        <v>150</v>
      </c>
    </row>
    <row r="29" spans="2:20" x14ac:dyDescent="0.25">
      <c r="K29" s="2" t="s">
        <v>20</v>
      </c>
      <c r="L29" s="12">
        <v>0</v>
      </c>
      <c r="M29">
        <v>305</v>
      </c>
    </row>
    <row r="30" spans="2:20" x14ac:dyDescent="0.25">
      <c r="K30" s="2" t="s">
        <v>6</v>
      </c>
      <c r="L30" s="12">
        <v>0.61250004621578868</v>
      </c>
      <c r="M30">
        <v>100</v>
      </c>
    </row>
    <row r="31" spans="2:20" x14ac:dyDescent="0.25">
      <c r="B31" t="s">
        <v>30</v>
      </c>
      <c r="C31" t="s">
        <v>32</v>
      </c>
      <c r="E31" t="s">
        <v>11</v>
      </c>
      <c r="F31" s="2" t="s">
        <v>27</v>
      </c>
      <c r="G31" s="2" t="s">
        <v>29</v>
      </c>
      <c r="H31" t="s">
        <v>12</v>
      </c>
      <c r="I31" t="s">
        <v>28</v>
      </c>
    </row>
    <row r="32" spans="2:20" x14ac:dyDescent="0.25">
      <c r="D32">
        <v>1</v>
      </c>
      <c r="E32">
        <f t="shared" ref="E32:E37" si="4">E20</f>
        <v>0.5</v>
      </c>
      <c r="F32">
        <f t="shared" ref="F32:F37" si="5">-K20</f>
        <v>0.30000009243159342</v>
      </c>
      <c r="G32">
        <f>N20</f>
        <v>0</v>
      </c>
      <c r="H32">
        <f t="shared" ref="H32:H37" si="6">E11/100</f>
        <v>0.8</v>
      </c>
      <c r="I32" s="5">
        <f>E32+F32+G32-H32</f>
        <v>9.2431593379238564E-8</v>
      </c>
    </row>
    <row r="33" spans="2:17" x14ac:dyDescent="0.25">
      <c r="D33">
        <v>2</v>
      </c>
      <c r="E33">
        <f t="shared" si="4"/>
        <v>0</v>
      </c>
      <c r="F33">
        <f t="shared" si="5"/>
        <v>0.2624998613526226</v>
      </c>
      <c r="G33">
        <f t="shared" ref="G33:G37" si="7">N21</f>
        <v>2.1375001386473764</v>
      </c>
      <c r="H33">
        <f t="shared" si="6"/>
        <v>2.4</v>
      </c>
      <c r="I33" s="5">
        <f t="shared" ref="I33:I37" si="8">E33+F33+G33-H33</f>
        <v>0</v>
      </c>
    </row>
    <row r="34" spans="2:17" x14ac:dyDescent="0.25">
      <c r="D34">
        <v>3</v>
      </c>
      <c r="E34">
        <f t="shared" si="4"/>
        <v>1.65</v>
      </c>
      <c r="F34">
        <f t="shared" si="5"/>
        <v>-0.63749995378421098</v>
      </c>
      <c r="G34">
        <f t="shared" si="7"/>
        <v>-0.61250004621578868</v>
      </c>
      <c r="H34">
        <f t="shared" si="6"/>
        <v>0.4</v>
      </c>
      <c r="I34" s="5">
        <f t="shared" si="8"/>
        <v>0</v>
      </c>
    </row>
    <row r="35" spans="2:17" x14ac:dyDescent="0.25">
      <c r="D35">
        <v>4</v>
      </c>
      <c r="E35">
        <f t="shared" si="4"/>
        <v>0</v>
      </c>
      <c r="F35">
        <f t="shared" si="5"/>
        <v>0.28750004621579528</v>
      </c>
      <c r="G35">
        <f t="shared" si="7"/>
        <v>1.3124998715601035</v>
      </c>
      <c r="H35">
        <f t="shared" si="6"/>
        <v>1.6</v>
      </c>
      <c r="I35" s="5">
        <f>E35+F35+G35-H35</f>
        <v>-8.2224101305428121E-8</v>
      </c>
    </row>
    <row r="36" spans="2:17" x14ac:dyDescent="0.25">
      <c r="D36">
        <v>5</v>
      </c>
      <c r="E36">
        <f t="shared" si="4"/>
        <v>0</v>
      </c>
      <c r="F36">
        <f t="shared" si="5"/>
        <v>1.7874999537842007</v>
      </c>
      <c r="G36">
        <f t="shared" si="7"/>
        <v>0.61250004621578868</v>
      </c>
      <c r="H36">
        <f t="shared" si="6"/>
        <v>2.4</v>
      </c>
      <c r="I36" s="5">
        <f t="shared" si="8"/>
        <v>-1.0658141036401503E-14</v>
      </c>
    </row>
    <row r="37" spans="2:17" x14ac:dyDescent="0.25">
      <c r="D37">
        <v>6</v>
      </c>
      <c r="E37">
        <f t="shared" si="4"/>
        <v>5.45</v>
      </c>
      <c r="F37">
        <f t="shared" si="5"/>
        <v>-2.0000000000000009</v>
      </c>
      <c r="G37">
        <f t="shared" si="7"/>
        <v>-3.4500000102074799</v>
      </c>
      <c r="H37">
        <f t="shared" si="6"/>
        <v>0</v>
      </c>
      <c r="I37" s="5">
        <f t="shared" si="8"/>
        <v>-1.0207480638513289E-8</v>
      </c>
    </row>
    <row r="40" spans="2:17" x14ac:dyDescent="0.25">
      <c r="C40" t="s">
        <v>33</v>
      </c>
      <c r="L40">
        <v>1</v>
      </c>
      <c r="M40">
        <v>2</v>
      </c>
      <c r="N40">
        <v>3</v>
      </c>
      <c r="O40">
        <v>4</v>
      </c>
      <c r="P40">
        <v>5</v>
      </c>
      <c r="Q40">
        <v>6</v>
      </c>
    </row>
    <row r="41" spans="2:17" x14ac:dyDescent="0.25">
      <c r="B41" s="8" t="s">
        <v>1</v>
      </c>
      <c r="D41" s="6">
        <f>_B12</f>
        <v>2.5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8"/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2:17" x14ac:dyDescent="0.25">
      <c r="B42" s="9" t="s">
        <v>2</v>
      </c>
      <c r="D42" s="6">
        <v>0</v>
      </c>
      <c r="E42" s="6">
        <f>_B14</f>
        <v>1.6666666666666667</v>
      </c>
      <c r="F42" s="6">
        <v>0</v>
      </c>
      <c r="G42" s="6">
        <v>0</v>
      </c>
      <c r="H42" s="6">
        <v>0</v>
      </c>
      <c r="I42" s="6">
        <v>0</v>
      </c>
      <c r="J42" s="18"/>
      <c r="L42">
        <v>-1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2:17" x14ac:dyDescent="0.25">
      <c r="B43" s="9" t="s">
        <v>3</v>
      </c>
      <c r="C43" t="s">
        <v>34</v>
      </c>
      <c r="D43" s="6">
        <v>0</v>
      </c>
      <c r="E43" s="6">
        <v>0</v>
      </c>
      <c r="F43" s="6">
        <f>_B15</f>
        <v>5</v>
      </c>
      <c r="G43" s="6">
        <v>0</v>
      </c>
      <c r="H43" s="6">
        <v>0</v>
      </c>
      <c r="I43" s="6">
        <v>0</v>
      </c>
      <c r="J43" s="18"/>
      <c r="K43" t="s">
        <v>35</v>
      </c>
      <c r="L43">
        <v>-1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2:17" x14ac:dyDescent="0.25">
      <c r="B44" s="9" t="s">
        <v>4</v>
      </c>
      <c r="D44" s="6">
        <v>0</v>
      </c>
      <c r="E44" s="6">
        <v>0</v>
      </c>
      <c r="F44" s="6">
        <v>0</v>
      </c>
      <c r="G44" s="6">
        <f>_B23</f>
        <v>5</v>
      </c>
      <c r="H44" s="6">
        <v>0</v>
      </c>
      <c r="I44" s="6">
        <v>0</v>
      </c>
      <c r="J44" s="18"/>
      <c r="L44">
        <v>0</v>
      </c>
      <c r="M44">
        <v>-1</v>
      </c>
      <c r="N44">
        <v>1</v>
      </c>
      <c r="O44">
        <v>0</v>
      </c>
      <c r="P44">
        <v>0</v>
      </c>
      <c r="Q44">
        <v>0</v>
      </c>
    </row>
    <row r="45" spans="2:17" x14ac:dyDescent="0.25">
      <c r="B45" s="9" t="s">
        <v>5</v>
      </c>
      <c r="D45" s="6">
        <v>0</v>
      </c>
      <c r="E45" s="6">
        <v>0</v>
      </c>
      <c r="F45" s="6">
        <v>0</v>
      </c>
      <c r="G45" s="6">
        <v>0</v>
      </c>
      <c r="H45" s="6">
        <f>_B24</f>
        <v>2.5</v>
      </c>
      <c r="I45" s="6">
        <v>0</v>
      </c>
      <c r="J45" s="18"/>
      <c r="L45">
        <v>0</v>
      </c>
      <c r="M45">
        <v>-1</v>
      </c>
      <c r="N45">
        <v>0</v>
      </c>
      <c r="O45">
        <v>1</v>
      </c>
      <c r="P45">
        <v>0</v>
      </c>
      <c r="Q45">
        <v>0</v>
      </c>
    </row>
    <row r="46" spans="2:17" x14ac:dyDescent="0.25">
      <c r="B46" s="9" t="s">
        <v>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f>_B35</f>
        <v>5</v>
      </c>
      <c r="J46" s="18"/>
      <c r="L46">
        <v>0</v>
      </c>
      <c r="M46">
        <v>0</v>
      </c>
      <c r="N46">
        <v>-1</v>
      </c>
      <c r="O46">
        <v>0</v>
      </c>
      <c r="P46">
        <v>1</v>
      </c>
      <c r="Q46">
        <v>0</v>
      </c>
    </row>
    <row r="47" spans="2:17" x14ac:dyDescent="0.25">
      <c r="B47" s="9" t="s">
        <v>19</v>
      </c>
      <c r="D47" s="18"/>
      <c r="E47" s="18"/>
      <c r="F47" s="18"/>
      <c r="G47" s="18"/>
      <c r="H47" s="18"/>
      <c r="I47" s="18"/>
      <c r="J47" s="19">
        <f>_b64</f>
        <v>6.666666666666667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-1</v>
      </c>
    </row>
    <row r="48" spans="2:17" x14ac:dyDescent="0.25">
      <c r="C48" t="s">
        <v>36</v>
      </c>
      <c r="D48">
        <f>-($D41*L$41+$E41*L$42+$F41*L$43+$G41*L$44+$H41*L$45+$I41*L$46+$J41*L$47)</f>
        <v>2.5</v>
      </c>
      <c r="E48">
        <f t="shared" ref="E48:I54" si="9">-($D41*M$41+$E41*M$42+$F41*M$43+$G41*M$44+$H41*M$45+$I41*M$46+$J41*M$47)</f>
        <v>-2.5</v>
      </c>
      <c r="F48">
        <f t="shared" si="9"/>
        <v>0</v>
      </c>
      <c r="G48">
        <f t="shared" si="9"/>
        <v>0</v>
      </c>
      <c r="H48">
        <f t="shared" si="9"/>
        <v>0</v>
      </c>
      <c r="I48">
        <f>-($D41*Q$41+$E41*Q$42+$F41*Q$43+$G41*Q$44+$H41*Q$45+$I41*Q$46+$J41*Q$47)</f>
        <v>0</v>
      </c>
    </row>
    <row r="49" spans="4:16" x14ac:dyDescent="0.25">
      <c r="D49">
        <f t="shared" ref="D49:D54" si="10">-($D42*L$41+$E42*L$42+$F42*L$43+$G42*L$44+$H42*L$45+$I42*L$46+$J42*L$47)</f>
        <v>1.6666666666666667</v>
      </c>
      <c r="E49">
        <f t="shared" si="9"/>
        <v>0</v>
      </c>
      <c r="F49">
        <f t="shared" si="9"/>
        <v>0</v>
      </c>
      <c r="G49">
        <f t="shared" si="9"/>
        <v>-1.6666666666666667</v>
      </c>
      <c r="H49">
        <f t="shared" si="9"/>
        <v>0</v>
      </c>
      <c r="I49">
        <f t="shared" si="9"/>
        <v>0</v>
      </c>
    </row>
    <row r="50" spans="4:16" x14ac:dyDescent="0.25">
      <c r="D50">
        <f t="shared" si="10"/>
        <v>5</v>
      </c>
      <c r="E50">
        <f t="shared" si="9"/>
        <v>0</v>
      </c>
      <c r="F50">
        <f t="shared" si="9"/>
        <v>0</v>
      </c>
      <c r="G50">
        <f t="shared" si="9"/>
        <v>0</v>
      </c>
      <c r="H50">
        <f t="shared" si="9"/>
        <v>-5</v>
      </c>
      <c r="I50">
        <f t="shared" si="9"/>
        <v>0</v>
      </c>
    </row>
    <row r="51" spans="4:16" x14ac:dyDescent="0.25">
      <c r="D51">
        <f t="shared" si="10"/>
        <v>0</v>
      </c>
      <c r="E51">
        <f t="shared" si="9"/>
        <v>5</v>
      </c>
      <c r="F51">
        <f t="shared" si="9"/>
        <v>-5</v>
      </c>
      <c r="G51">
        <f t="shared" si="9"/>
        <v>0</v>
      </c>
      <c r="H51">
        <f t="shared" si="9"/>
        <v>0</v>
      </c>
      <c r="I51">
        <f t="shared" si="9"/>
        <v>0</v>
      </c>
    </row>
    <row r="52" spans="4:16" x14ac:dyDescent="0.25">
      <c r="D52">
        <f t="shared" si="10"/>
        <v>0</v>
      </c>
      <c r="E52">
        <f t="shared" si="9"/>
        <v>2.5</v>
      </c>
      <c r="F52">
        <f t="shared" si="9"/>
        <v>0</v>
      </c>
      <c r="G52">
        <f t="shared" si="9"/>
        <v>-2.5</v>
      </c>
      <c r="H52">
        <f t="shared" si="9"/>
        <v>0</v>
      </c>
      <c r="I52">
        <f t="shared" si="9"/>
        <v>0</v>
      </c>
      <c r="L52" t="s">
        <v>37</v>
      </c>
    </row>
    <row r="53" spans="4:16" x14ac:dyDescent="0.25">
      <c r="D53">
        <f t="shared" si="10"/>
        <v>0</v>
      </c>
      <c r="E53">
        <f t="shared" si="9"/>
        <v>0</v>
      </c>
      <c r="F53">
        <f t="shared" si="9"/>
        <v>5</v>
      </c>
      <c r="G53">
        <f t="shared" si="9"/>
        <v>0</v>
      </c>
      <c r="H53">
        <f t="shared" si="9"/>
        <v>-5</v>
      </c>
      <c r="I53">
        <f t="shared" si="9"/>
        <v>0</v>
      </c>
      <c r="K53">
        <f t="shared" ref="K53:K59" si="11">-G3/100</f>
        <v>-1</v>
      </c>
      <c r="L53" s="10">
        <f>$D48*$H$20+$E48*$H$21+$F48*$H$22+$G48*$H$23+$H48*$H$24+$I48*$H$25</f>
        <v>-0.28750004621579417</v>
      </c>
      <c r="M53">
        <f>-K53</f>
        <v>1</v>
      </c>
      <c r="N53" s="8" t="s">
        <v>1</v>
      </c>
      <c r="O53" s="13">
        <f>L53*100</f>
        <v>-28.750004621579418</v>
      </c>
      <c r="P53" s="13">
        <f>solucion1!L47*100</f>
        <v>-28.749999999999996</v>
      </c>
    </row>
    <row r="54" spans="4:16" x14ac:dyDescent="0.25">
      <c r="D54">
        <f t="shared" si="10"/>
        <v>0</v>
      </c>
      <c r="E54">
        <f t="shared" si="9"/>
        <v>0</v>
      </c>
      <c r="F54">
        <f t="shared" si="9"/>
        <v>0</v>
      </c>
      <c r="G54">
        <f t="shared" si="9"/>
        <v>-6.666666666666667</v>
      </c>
      <c r="H54">
        <f t="shared" si="9"/>
        <v>0</v>
      </c>
      <c r="I54">
        <f>-($D47*Q$41+$E47*Q$42+$F47*Q$43+$G47*Q$44+$H47*Q$45+$I47*Q$46+$J47*Q$47)</f>
        <v>6.666666666666667</v>
      </c>
      <c r="K54">
        <f t="shared" si="11"/>
        <v>-0.8</v>
      </c>
      <c r="L54" s="10">
        <f t="shared" ref="L54:L58" si="12">$D49*$H$20+$E49*$H$21+$F49*$H$22+$G49*$H$23+$H49*$H$24+$I49*$H$25</f>
        <v>-0.8</v>
      </c>
      <c r="M54">
        <f t="shared" ref="M54:M59" si="13">-K54</f>
        <v>0.8</v>
      </c>
      <c r="N54" s="9" t="s">
        <v>2</v>
      </c>
      <c r="O54" s="13">
        <f t="shared" ref="O54:O59" si="14">L54*100</f>
        <v>-80</v>
      </c>
      <c r="P54" s="13">
        <f>solucion1!L48*100</f>
        <v>-80</v>
      </c>
    </row>
    <row r="55" spans="4:16" x14ac:dyDescent="0.25">
      <c r="K55">
        <f t="shared" si="11"/>
        <v>-1</v>
      </c>
      <c r="L55" s="10">
        <f t="shared" si="12"/>
        <v>0.78749995378420068</v>
      </c>
      <c r="M55">
        <f t="shared" si="13"/>
        <v>1</v>
      </c>
      <c r="N55" s="9" t="s">
        <v>3</v>
      </c>
      <c r="O55" s="13">
        <f t="shared" si="14"/>
        <v>78.749995378420067</v>
      </c>
      <c r="P55" s="13">
        <f>solucion1!L49*100</f>
        <v>78.749999999999986</v>
      </c>
    </row>
    <row r="56" spans="4:16" x14ac:dyDescent="0.25">
      <c r="K56">
        <f t="shared" si="11"/>
        <v>-1</v>
      </c>
      <c r="L56" s="10">
        <f t="shared" si="12"/>
        <v>0.36250004621578902</v>
      </c>
      <c r="M56">
        <f t="shared" si="13"/>
        <v>1</v>
      </c>
      <c r="N56" s="9" t="s">
        <v>4</v>
      </c>
      <c r="O56" s="13">
        <f t="shared" si="14"/>
        <v>36.250004621578903</v>
      </c>
      <c r="P56" s="13">
        <f>solucion1!L50*100</f>
        <v>36.249999999999986</v>
      </c>
    </row>
    <row r="57" spans="4:16" x14ac:dyDescent="0.25">
      <c r="K57">
        <f t="shared" si="11"/>
        <v>-1</v>
      </c>
      <c r="L57" s="10">
        <f t="shared" si="12"/>
        <v>-0.9124999537842059</v>
      </c>
      <c r="M57">
        <f t="shared" si="13"/>
        <v>1</v>
      </c>
      <c r="N57" s="9" t="s">
        <v>5</v>
      </c>
      <c r="O57" s="13">
        <f t="shared" si="14"/>
        <v>-91.249995378420593</v>
      </c>
      <c r="P57" s="13">
        <f>solucion1!L51*100</f>
        <v>-91.250000000000014</v>
      </c>
    </row>
    <row r="58" spans="4:16" x14ac:dyDescent="0.25">
      <c r="K58">
        <f t="shared" si="11"/>
        <v>-1</v>
      </c>
      <c r="L58" s="10">
        <f t="shared" si="12"/>
        <v>1</v>
      </c>
      <c r="M58">
        <f t="shared" si="13"/>
        <v>1</v>
      </c>
      <c r="N58" s="9" t="s">
        <v>6</v>
      </c>
      <c r="O58" s="13">
        <f t="shared" si="14"/>
        <v>100</v>
      </c>
      <c r="P58" s="13">
        <f>solucion1!L52*100</f>
        <v>100</v>
      </c>
    </row>
    <row r="59" spans="4:16" x14ac:dyDescent="0.25">
      <c r="K59">
        <f t="shared" si="11"/>
        <v>-2</v>
      </c>
      <c r="L59" s="10">
        <f>$D54*$H$20+$E54*$H$21+$F54*$H$22+$G54*$H$23+$H54*$H$24+$I54*$H$25</f>
        <v>2.0000000000000009</v>
      </c>
      <c r="M59">
        <f t="shared" si="13"/>
        <v>2</v>
      </c>
      <c r="N59" s="9" t="s">
        <v>19</v>
      </c>
      <c r="O59" s="13">
        <f t="shared" si="14"/>
        <v>200.00000000000009</v>
      </c>
      <c r="P59" s="13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9"/>
  <sheetViews>
    <sheetView topLeftCell="D4" zoomScale="80" zoomScaleNormal="80" workbookViewId="0">
      <selection activeCell="J32" sqref="J32"/>
    </sheetView>
  </sheetViews>
  <sheetFormatPr baseColWidth="10" defaultRowHeight="15.75" x14ac:dyDescent="0.25"/>
  <cols>
    <col min="6" max="12" width="11.5" bestFit="1" customWidth="1"/>
  </cols>
  <sheetData>
    <row r="1" spans="1:21" x14ac:dyDescent="0.25">
      <c r="A1" t="s">
        <v>0</v>
      </c>
    </row>
    <row r="2" spans="1:21" x14ac:dyDescent="0.25">
      <c r="D2" t="s">
        <v>7</v>
      </c>
      <c r="E2" t="s">
        <v>8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5">
      <c r="C3" s="1" t="s">
        <v>1</v>
      </c>
      <c r="D3">
        <v>40</v>
      </c>
      <c r="E3">
        <v>0.1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5">
      <c r="C4" s="2" t="s">
        <v>2</v>
      </c>
      <c r="D4">
        <v>60</v>
      </c>
      <c r="E4">
        <v>0.15</v>
      </c>
      <c r="F4">
        <v>0.6</v>
      </c>
      <c r="G4">
        <v>80</v>
      </c>
      <c r="H4">
        <f t="shared" ref="H4:H8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5">
      <c r="C5" s="2" t="s">
        <v>3</v>
      </c>
      <c r="D5">
        <v>20</v>
      </c>
      <c r="E5">
        <v>0.05</v>
      </c>
      <c r="F5">
        <v>0.2</v>
      </c>
      <c r="G5">
        <v>100</v>
      </c>
      <c r="H5">
        <f t="shared" si="0"/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5">
      <c r="C6" s="2" t="s">
        <v>4</v>
      </c>
      <c r="D6">
        <v>20</v>
      </c>
      <c r="E6">
        <v>0.05</v>
      </c>
      <c r="F6">
        <v>0.2</v>
      </c>
      <c r="G6">
        <v>100</v>
      </c>
      <c r="H6">
        <f t="shared" si="0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5">
      <c r="C7" s="2" t="s">
        <v>5</v>
      </c>
      <c r="D7">
        <v>40</v>
      </c>
      <c r="E7">
        <v>0.1</v>
      </c>
      <c r="F7">
        <v>0.4</v>
      </c>
      <c r="G7">
        <v>100</v>
      </c>
      <c r="H7">
        <f t="shared" si="0"/>
        <v>2.5</v>
      </c>
    </row>
    <row r="8" spans="1:21" x14ac:dyDescent="0.25">
      <c r="C8" s="2" t="s">
        <v>6</v>
      </c>
      <c r="D8">
        <v>20</v>
      </c>
      <c r="E8">
        <v>0.05</v>
      </c>
      <c r="F8">
        <v>0.2</v>
      </c>
      <c r="G8">
        <v>100</v>
      </c>
      <c r="H8">
        <f t="shared" si="0"/>
        <v>5</v>
      </c>
    </row>
    <row r="9" spans="1:21" s="16" customFormat="1" x14ac:dyDescent="0.25">
      <c r="A9" s="15" t="s">
        <v>38</v>
      </c>
      <c r="C9" s="17" t="s">
        <v>19</v>
      </c>
      <c r="D9" s="16">
        <v>30</v>
      </c>
      <c r="E9" s="16">
        <v>0.05</v>
      </c>
      <c r="F9" s="16">
        <v>0.3</v>
      </c>
      <c r="G9" s="16">
        <v>100</v>
      </c>
      <c r="H9" s="16">
        <f t="shared" ref="H9" si="1">1/F9</f>
        <v>3.3333333333333335</v>
      </c>
    </row>
    <row r="10" spans="1:21" x14ac:dyDescent="0.25">
      <c r="D10" t="s">
        <v>11</v>
      </c>
      <c r="E10" t="s">
        <v>12</v>
      </c>
      <c r="F10" s="16">
        <v>0.26500000000000001</v>
      </c>
      <c r="P10" t="s">
        <v>16</v>
      </c>
    </row>
    <row r="11" spans="1:21" x14ac:dyDescent="0.25">
      <c r="C11">
        <v>1</v>
      </c>
      <c r="D11">
        <v>50</v>
      </c>
      <c r="E11">
        <v>80</v>
      </c>
      <c r="G11">
        <f>L59</f>
        <v>1</v>
      </c>
      <c r="J11" s="4">
        <f>_B12+_B14+_B15</f>
        <v>9.1666666666666679</v>
      </c>
      <c r="K11" s="4">
        <f>-_B12</f>
        <v>-2.5</v>
      </c>
      <c r="L11" s="4">
        <v>0</v>
      </c>
      <c r="M11" s="4">
        <f>-_B14</f>
        <v>-1.6666666666666667</v>
      </c>
      <c r="N11" s="4">
        <f>-_B15</f>
        <v>-5</v>
      </c>
      <c r="O11" s="14">
        <v>0</v>
      </c>
      <c r="Q11">
        <f t="array" ref="Q11:U15">MINVERSE(J11:N15)</f>
        <v>0.60967741935483799</v>
      </c>
      <c r="R11">
        <v>0.49354838709677346</v>
      </c>
      <c r="S11">
        <v>0.53225806451612834</v>
      </c>
      <c r="T11">
        <v>0.2999999999999996</v>
      </c>
      <c r="U11">
        <v>0.57096774193548305</v>
      </c>
    </row>
    <row r="12" spans="1:21" x14ac:dyDescent="0.25">
      <c r="C12">
        <v>2</v>
      </c>
      <c r="D12">
        <v>0</v>
      </c>
      <c r="E12">
        <v>240</v>
      </c>
      <c r="J12" s="4">
        <f>K11</f>
        <v>-2.5</v>
      </c>
      <c r="K12" s="4">
        <f>_B12+_B23+_B24</f>
        <v>10</v>
      </c>
      <c r="L12" s="4">
        <f>-_B23</f>
        <v>-5</v>
      </c>
      <c r="M12" s="4">
        <f>-_B24</f>
        <v>-2.5</v>
      </c>
      <c r="N12" s="4">
        <v>0</v>
      </c>
      <c r="O12" s="14">
        <v>0</v>
      </c>
      <c r="Q12">
        <v>0.49354838709677351</v>
      </c>
      <c r="R12">
        <v>0.57096774193548328</v>
      </c>
      <c r="S12">
        <v>0.54516129032257998</v>
      </c>
      <c r="T12">
        <v>0.2999999999999996</v>
      </c>
      <c r="U12">
        <v>0.5193548387096768</v>
      </c>
    </row>
    <row r="13" spans="1:21" x14ac:dyDescent="0.25">
      <c r="C13">
        <v>3</v>
      </c>
      <c r="D13">
        <v>165</v>
      </c>
      <c r="E13">
        <v>40</v>
      </c>
      <c r="I13" s="3" t="s">
        <v>15</v>
      </c>
      <c r="J13" s="4">
        <f>L11</f>
        <v>0</v>
      </c>
      <c r="K13" s="4">
        <f>L12</f>
        <v>-5</v>
      </c>
      <c r="L13" s="4">
        <f>_B23+_B35</f>
        <v>10</v>
      </c>
      <c r="M13" s="4">
        <v>0</v>
      </c>
      <c r="N13" s="4">
        <f>-_B35</f>
        <v>-5</v>
      </c>
      <c r="O13" s="14">
        <v>0</v>
      </c>
      <c r="Q13">
        <v>0.53225806451612834</v>
      </c>
      <c r="R13">
        <v>0.54516129032258009</v>
      </c>
      <c r="S13">
        <v>0.67419354838709611</v>
      </c>
      <c r="T13">
        <v>0.2999999999999996</v>
      </c>
      <c r="U13">
        <v>0.60322580645161217</v>
      </c>
    </row>
    <row r="14" spans="1:21" x14ac:dyDescent="0.25">
      <c r="C14">
        <v>4</v>
      </c>
      <c r="D14">
        <v>0</v>
      </c>
      <c r="E14">
        <v>160</v>
      </c>
      <c r="J14" s="4">
        <f>M11</f>
        <v>-1.6666666666666667</v>
      </c>
      <c r="K14" s="4">
        <f>M12</f>
        <v>-2.5</v>
      </c>
      <c r="L14" s="4">
        <f>M13</f>
        <v>0</v>
      </c>
      <c r="M14" s="20">
        <f>_B14+_B24+_b64</f>
        <v>7.5</v>
      </c>
      <c r="N14" s="4">
        <v>0</v>
      </c>
      <c r="O14" s="21">
        <f>-_b64</f>
        <v>-3.3333333333333335</v>
      </c>
      <c r="Q14">
        <v>0.2999999999999996</v>
      </c>
      <c r="R14">
        <v>0.29999999999999966</v>
      </c>
      <c r="S14">
        <v>0.29999999999999966</v>
      </c>
      <c r="T14">
        <v>0.29999999999999977</v>
      </c>
      <c r="U14">
        <v>0.2999999999999996</v>
      </c>
    </row>
    <row r="15" spans="1:21" x14ac:dyDescent="0.25">
      <c r="C15">
        <v>5</v>
      </c>
      <c r="D15">
        <v>0</v>
      </c>
      <c r="E15">
        <v>240</v>
      </c>
      <c r="J15" s="4">
        <f>N11</f>
        <v>-5</v>
      </c>
      <c r="K15" s="4">
        <v>0</v>
      </c>
      <c r="L15" s="4">
        <f>N13</f>
        <v>-5</v>
      </c>
      <c r="M15" s="4">
        <f>N14</f>
        <v>0</v>
      </c>
      <c r="N15" s="4">
        <f>_B15+_B35</f>
        <v>10</v>
      </c>
      <c r="O15" s="14">
        <v>0</v>
      </c>
      <c r="Q15">
        <v>0.57096774193548305</v>
      </c>
      <c r="R15">
        <v>0.51935483870967669</v>
      </c>
      <c r="S15">
        <v>0.60322580645161217</v>
      </c>
      <c r="T15">
        <v>0.29999999999999954</v>
      </c>
      <c r="U15">
        <v>0.68709677419354753</v>
      </c>
    </row>
    <row r="16" spans="1:21" x14ac:dyDescent="0.25">
      <c r="C16">
        <v>6</v>
      </c>
      <c r="D16">
        <v>545</v>
      </c>
      <c r="E16">
        <v>0</v>
      </c>
      <c r="J16" s="14">
        <v>0</v>
      </c>
      <c r="K16" s="14">
        <v>0</v>
      </c>
      <c r="L16" s="14">
        <v>0</v>
      </c>
      <c r="M16" s="21">
        <f>-_b64</f>
        <v>-3.3333333333333335</v>
      </c>
      <c r="N16" s="14">
        <v>0</v>
      </c>
      <c r="O16" s="21">
        <f>_b64</f>
        <v>3.3333333333333335</v>
      </c>
    </row>
    <row r="17" spans="2:20" x14ac:dyDescent="0.25">
      <c r="D17">
        <f>SUM(D11:D16)</f>
        <v>760</v>
      </c>
      <c r="E17">
        <f>SUM(E11:E16)</f>
        <v>760</v>
      </c>
    </row>
    <row r="19" spans="2:20" x14ac:dyDescent="0.25">
      <c r="C19" t="s">
        <v>13</v>
      </c>
      <c r="P19" t="s">
        <v>24</v>
      </c>
      <c r="Q19">
        <v>0</v>
      </c>
      <c r="R19">
        <v>0</v>
      </c>
      <c r="S19">
        <v>0</v>
      </c>
      <c r="T19">
        <v>0</v>
      </c>
    </row>
    <row r="20" spans="2:20" x14ac:dyDescent="0.25">
      <c r="E20">
        <f>D11/100</f>
        <v>0.5</v>
      </c>
      <c r="H20" s="11">
        <v>0.15749999034437367</v>
      </c>
      <c r="K20" s="7">
        <f>$J11*$H$20+$K11*$H$21+$L11*$H$22+$M11*$H$23+$N11*$H$24+$O11*$H$25</f>
        <v>-0.30000005304874244</v>
      </c>
      <c r="N20">
        <f>$Q19*$L$27+$R19*$L$28+$S19*$L$29+$T19*$L$30</f>
        <v>0</v>
      </c>
      <c r="O20">
        <v>0</v>
      </c>
      <c r="Q20">
        <v>1</v>
      </c>
      <c r="R20">
        <v>0</v>
      </c>
      <c r="S20">
        <v>0</v>
      </c>
      <c r="T20">
        <v>0</v>
      </c>
    </row>
    <row r="21" spans="2:20" x14ac:dyDescent="0.25">
      <c r="E21">
        <f t="shared" ref="E21:E25" si="2">D12/100</f>
        <v>0</v>
      </c>
      <c r="H21" s="11">
        <v>0.27249999225261806</v>
      </c>
      <c r="K21" s="7">
        <f t="shared" ref="K21:K24" si="3">$J12*$H$20+$K12*$H$21+$L12*$H$22+$M12*$H$23+$N12*$H$24+$O12*$H$25</f>
        <v>-0.26250002919568804</v>
      </c>
      <c r="N21">
        <f t="shared" ref="N21:N24" si="4">$Q20*$L$27+$R20*$L$28+$S20*$L$29+$T20*$L$30</f>
        <v>2.1374999708043125</v>
      </c>
      <c r="O21">
        <v>2.14</v>
      </c>
      <c r="Q21">
        <v>0</v>
      </c>
      <c r="R21">
        <v>0</v>
      </c>
      <c r="S21">
        <v>0</v>
      </c>
      <c r="T21">
        <v>-1</v>
      </c>
    </row>
    <row r="22" spans="2:20" x14ac:dyDescent="0.25">
      <c r="D22" t="s">
        <v>11</v>
      </c>
      <c r="E22">
        <f t="shared" si="2"/>
        <v>1.65</v>
      </c>
      <c r="G22" t="s">
        <v>25</v>
      </c>
      <c r="H22" s="11">
        <v>0.20000000000000004</v>
      </c>
      <c r="J22" t="s">
        <v>17</v>
      </c>
      <c r="K22" s="7">
        <f t="shared" si="3"/>
        <v>0.63750003873691008</v>
      </c>
      <c r="M22" t="s">
        <v>23</v>
      </c>
      <c r="N22">
        <f t="shared" si="4"/>
        <v>-0.61249996126309059</v>
      </c>
      <c r="O22">
        <v>-0.61</v>
      </c>
      <c r="Q22">
        <v>0</v>
      </c>
      <c r="R22">
        <v>1</v>
      </c>
      <c r="S22">
        <v>0</v>
      </c>
      <c r="T22">
        <v>0</v>
      </c>
    </row>
    <row r="23" spans="2:20" x14ac:dyDescent="0.25">
      <c r="E23">
        <f t="shared" si="2"/>
        <v>0</v>
      </c>
      <c r="H23" s="11">
        <v>0.63749999034437366</v>
      </c>
      <c r="K23" s="7">
        <f>$J14*$H$20+$K14*$H$21+$L14*$H$22+$M14*$H$23+$N14*$H$24+$O14*$H$25</f>
        <v>0.71249999522938889</v>
      </c>
      <c r="N23">
        <f t="shared" si="4"/>
        <v>2.3125000291956868</v>
      </c>
      <c r="O23">
        <v>3.31</v>
      </c>
      <c r="Q23">
        <v>0</v>
      </c>
      <c r="R23">
        <v>0</v>
      </c>
      <c r="S23">
        <v>1</v>
      </c>
      <c r="T23">
        <v>1</v>
      </c>
    </row>
    <row r="24" spans="2:20" x14ac:dyDescent="0.25">
      <c r="E24">
        <f t="shared" si="2"/>
        <v>0</v>
      </c>
      <c r="H24" s="11">
        <v>0</v>
      </c>
      <c r="K24" s="7">
        <f t="shared" si="3"/>
        <v>-1.7874999517218686</v>
      </c>
      <c r="N24">
        <f t="shared" si="4"/>
        <v>0.61249996126309059</v>
      </c>
      <c r="O24">
        <v>0.61</v>
      </c>
      <c r="Q24">
        <v>-1</v>
      </c>
      <c r="R24">
        <v>-1</v>
      </c>
      <c r="S24">
        <v>-1</v>
      </c>
      <c r="T24">
        <v>0</v>
      </c>
    </row>
    <row r="25" spans="2:20" x14ac:dyDescent="0.25">
      <c r="E25">
        <f t="shared" si="2"/>
        <v>5.45</v>
      </c>
      <c r="H25" s="11">
        <v>0.9374999903443737</v>
      </c>
      <c r="K25" s="7">
        <f>$J16*$H$20+$K16*$H$21+$L16*$H$22+$M16*$H$23+$N16*$H$24+$O16*$H$25</f>
        <v>1</v>
      </c>
      <c r="N25">
        <f>$Q24*$L$27+$R24*$L$28+$S24*$L$29+$T24*$L$30</f>
        <v>-4.4499999999999993</v>
      </c>
      <c r="O25">
        <v>-5.45</v>
      </c>
    </row>
    <row r="26" spans="2:20" x14ac:dyDescent="0.25">
      <c r="L26" t="s">
        <v>22</v>
      </c>
      <c r="M26" t="s">
        <v>26</v>
      </c>
    </row>
    <row r="27" spans="2:20" x14ac:dyDescent="0.25">
      <c r="K27" s="2" t="s">
        <v>18</v>
      </c>
      <c r="L27" s="12">
        <v>2.1374999708043125</v>
      </c>
      <c r="M27">
        <v>150</v>
      </c>
    </row>
    <row r="28" spans="2:20" x14ac:dyDescent="0.25">
      <c r="B28" t="s">
        <v>31</v>
      </c>
      <c r="C28">
        <f>L27*M27+L28*M28+L29*M29+L30*M30</f>
        <v>728.74999612630893</v>
      </c>
      <c r="K28" s="2" t="s">
        <v>19</v>
      </c>
      <c r="L28" s="12">
        <v>2.3125000291956868</v>
      </c>
      <c r="M28">
        <v>150</v>
      </c>
      <c r="N28" t="s">
        <v>41</v>
      </c>
    </row>
    <row r="29" spans="2:20" x14ac:dyDescent="0.25">
      <c r="K29" s="2" t="s">
        <v>20</v>
      </c>
      <c r="L29" s="12">
        <v>0</v>
      </c>
      <c r="M29">
        <v>305</v>
      </c>
    </row>
    <row r="30" spans="2:20" x14ac:dyDescent="0.25">
      <c r="K30" s="2" t="s">
        <v>6</v>
      </c>
      <c r="L30" s="12">
        <v>0.61249996126309059</v>
      </c>
      <c r="M30">
        <v>100</v>
      </c>
    </row>
    <row r="31" spans="2:20" x14ac:dyDescent="0.25">
      <c r="B31" t="s">
        <v>30</v>
      </c>
      <c r="C31" t="s">
        <v>32</v>
      </c>
      <c r="E31" t="s">
        <v>11</v>
      </c>
      <c r="F31" s="2" t="s">
        <v>27</v>
      </c>
      <c r="G31" s="2" t="s">
        <v>29</v>
      </c>
      <c r="H31" t="s">
        <v>12</v>
      </c>
      <c r="I31" t="s">
        <v>28</v>
      </c>
    </row>
    <row r="32" spans="2:20" x14ac:dyDescent="0.25">
      <c r="D32">
        <v>1</v>
      </c>
      <c r="E32">
        <f t="shared" ref="E32:E37" si="5">E20</f>
        <v>0.5</v>
      </c>
      <c r="F32">
        <f t="shared" ref="F32:F37" si="6">-K20</f>
        <v>0.30000005304874244</v>
      </c>
      <c r="G32">
        <f>N20</f>
        <v>0</v>
      </c>
      <c r="H32">
        <f t="shared" ref="H32:H37" si="7">E11/100</f>
        <v>0.8</v>
      </c>
      <c r="I32" s="5">
        <f>E32+F32+G32-H32</f>
        <v>5.304874239886459E-8</v>
      </c>
    </row>
    <row r="33" spans="2:17" x14ac:dyDescent="0.25">
      <c r="D33">
        <v>2</v>
      </c>
      <c r="E33">
        <f t="shared" si="5"/>
        <v>0</v>
      </c>
      <c r="F33">
        <f t="shared" si="6"/>
        <v>0.26250002919568804</v>
      </c>
      <c r="G33">
        <f t="shared" ref="G33:G37" si="8">N21</f>
        <v>2.1374999708043125</v>
      </c>
      <c r="H33">
        <f t="shared" si="7"/>
        <v>2.4</v>
      </c>
      <c r="I33" s="5">
        <f t="shared" ref="I33:I37" si="9">E33+F33+G33-H33</f>
        <v>0</v>
      </c>
    </row>
    <row r="34" spans="2:17" x14ac:dyDescent="0.25">
      <c r="D34">
        <v>3</v>
      </c>
      <c r="E34">
        <f t="shared" si="5"/>
        <v>1.65</v>
      </c>
      <c r="F34">
        <f t="shared" si="6"/>
        <v>-0.63750003873691008</v>
      </c>
      <c r="G34">
        <f t="shared" si="8"/>
        <v>-0.61249996126309059</v>
      </c>
      <c r="H34">
        <f t="shared" si="7"/>
        <v>0.4</v>
      </c>
      <c r="I34" s="5">
        <f t="shared" si="9"/>
        <v>-7.7715611723760958E-16</v>
      </c>
    </row>
    <row r="35" spans="2:17" x14ac:dyDescent="0.25">
      <c r="D35">
        <v>4</v>
      </c>
      <c r="E35">
        <f t="shared" si="5"/>
        <v>0</v>
      </c>
      <c r="F35">
        <f t="shared" si="6"/>
        <v>-0.71249999522938889</v>
      </c>
      <c r="G35">
        <f t="shared" si="8"/>
        <v>2.3125000291956868</v>
      </c>
      <c r="H35">
        <f t="shared" si="7"/>
        <v>1.6</v>
      </c>
      <c r="I35" s="5">
        <f>E35+F35+G35-H35</f>
        <v>3.3966297774412624E-8</v>
      </c>
    </row>
    <row r="36" spans="2:17" x14ac:dyDescent="0.25">
      <c r="D36">
        <v>5</v>
      </c>
      <c r="E36">
        <f t="shared" si="5"/>
        <v>0</v>
      </c>
      <c r="F36">
        <f t="shared" si="6"/>
        <v>1.7874999517218686</v>
      </c>
      <c r="G36">
        <f t="shared" si="8"/>
        <v>0.61249996126309059</v>
      </c>
      <c r="H36">
        <f t="shared" si="7"/>
        <v>2.4</v>
      </c>
      <c r="I36" s="5">
        <f t="shared" si="9"/>
        <v>-8.7015040950433331E-8</v>
      </c>
    </row>
    <row r="37" spans="2:17" x14ac:dyDescent="0.25">
      <c r="D37">
        <v>6</v>
      </c>
      <c r="E37">
        <f t="shared" si="5"/>
        <v>5.45</v>
      </c>
      <c r="F37">
        <f t="shared" si="6"/>
        <v>-1</v>
      </c>
      <c r="G37">
        <f t="shared" si="8"/>
        <v>-4.4499999999999993</v>
      </c>
      <c r="H37">
        <f t="shared" si="7"/>
        <v>0</v>
      </c>
      <c r="I37" s="5">
        <f t="shared" si="9"/>
        <v>8.8817841970012523E-16</v>
      </c>
    </row>
    <row r="40" spans="2:17" x14ac:dyDescent="0.25">
      <c r="C40" t="s">
        <v>33</v>
      </c>
      <c r="L40">
        <v>1</v>
      </c>
      <c r="M40">
        <v>2</v>
      </c>
      <c r="N40">
        <v>3</v>
      </c>
      <c r="O40">
        <v>4</v>
      </c>
      <c r="P40">
        <v>5</v>
      </c>
      <c r="Q40">
        <v>6</v>
      </c>
    </row>
    <row r="41" spans="2:17" x14ac:dyDescent="0.25">
      <c r="B41" s="8" t="s">
        <v>1</v>
      </c>
      <c r="D41" s="6">
        <f>_B12</f>
        <v>2.5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8"/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2:17" x14ac:dyDescent="0.25">
      <c r="B42" s="9" t="s">
        <v>2</v>
      </c>
      <c r="D42" s="6">
        <v>0</v>
      </c>
      <c r="E42" s="6">
        <f>_B14</f>
        <v>1.6666666666666667</v>
      </c>
      <c r="F42" s="6">
        <v>0</v>
      </c>
      <c r="G42" s="6">
        <v>0</v>
      </c>
      <c r="H42" s="6">
        <v>0</v>
      </c>
      <c r="I42" s="6">
        <v>0</v>
      </c>
      <c r="J42" s="18"/>
      <c r="L42">
        <v>-1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2:17" x14ac:dyDescent="0.25">
      <c r="B43" s="9" t="s">
        <v>3</v>
      </c>
      <c r="C43" t="s">
        <v>34</v>
      </c>
      <c r="D43" s="6">
        <v>0</v>
      </c>
      <c r="E43" s="6">
        <v>0</v>
      </c>
      <c r="F43" s="6">
        <f>_B15</f>
        <v>5</v>
      </c>
      <c r="G43" s="6">
        <v>0</v>
      </c>
      <c r="H43" s="6">
        <v>0</v>
      </c>
      <c r="I43" s="6">
        <v>0</v>
      </c>
      <c r="J43" s="18"/>
      <c r="K43" t="s">
        <v>35</v>
      </c>
      <c r="L43">
        <v>-1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2:17" x14ac:dyDescent="0.25">
      <c r="B44" s="9" t="s">
        <v>4</v>
      </c>
      <c r="D44" s="6">
        <v>0</v>
      </c>
      <c r="E44" s="6">
        <v>0</v>
      </c>
      <c r="F44" s="6">
        <v>0</v>
      </c>
      <c r="G44" s="6">
        <f>_B23</f>
        <v>5</v>
      </c>
      <c r="H44" s="6">
        <v>0</v>
      </c>
      <c r="I44" s="6">
        <v>0</v>
      </c>
      <c r="J44" s="18"/>
      <c r="L44">
        <v>0</v>
      </c>
      <c r="M44">
        <v>-1</v>
      </c>
      <c r="N44">
        <v>1</v>
      </c>
      <c r="O44">
        <v>0</v>
      </c>
      <c r="P44">
        <v>0</v>
      </c>
      <c r="Q44">
        <v>0</v>
      </c>
    </row>
    <row r="45" spans="2:17" x14ac:dyDescent="0.25">
      <c r="B45" s="9" t="s">
        <v>5</v>
      </c>
      <c r="D45" s="6">
        <v>0</v>
      </c>
      <c r="E45" s="6">
        <v>0</v>
      </c>
      <c r="F45" s="6">
        <v>0</v>
      </c>
      <c r="G45" s="6">
        <v>0</v>
      </c>
      <c r="H45" s="6">
        <f>_B24</f>
        <v>2.5</v>
      </c>
      <c r="I45" s="6">
        <v>0</v>
      </c>
      <c r="J45" s="18"/>
      <c r="L45">
        <v>0</v>
      </c>
      <c r="M45">
        <v>-1</v>
      </c>
      <c r="N45">
        <v>0</v>
      </c>
      <c r="O45">
        <v>1</v>
      </c>
      <c r="P45">
        <v>0</v>
      </c>
      <c r="Q45">
        <v>0</v>
      </c>
    </row>
    <row r="46" spans="2:17" x14ac:dyDescent="0.25">
      <c r="B46" s="9" t="s">
        <v>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f>_B35</f>
        <v>5</v>
      </c>
      <c r="J46" s="18"/>
      <c r="L46">
        <v>0</v>
      </c>
      <c r="M46">
        <v>0</v>
      </c>
      <c r="N46">
        <v>-1</v>
      </c>
      <c r="O46">
        <v>0</v>
      </c>
      <c r="P46">
        <v>1</v>
      </c>
      <c r="Q46">
        <v>0</v>
      </c>
    </row>
    <row r="47" spans="2:17" x14ac:dyDescent="0.25">
      <c r="B47" s="9" t="s">
        <v>19</v>
      </c>
      <c r="D47" s="18"/>
      <c r="E47" s="18"/>
      <c r="F47" s="18"/>
      <c r="G47" s="18"/>
      <c r="H47" s="18"/>
      <c r="I47" s="18"/>
      <c r="J47" s="19">
        <f>_b64</f>
        <v>3.3333333333333335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-1</v>
      </c>
    </row>
    <row r="48" spans="2:17" x14ac:dyDescent="0.25">
      <c r="C48" t="s">
        <v>36</v>
      </c>
      <c r="D48">
        <f>-($D41*L$41+$E41*L$42+$F41*L$43+$G41*L$44+$H41*L$45+$I41*L$46+$J41*L$47)</f>
        <v>2.5</v>
      </c>
      <c r="E48">
        <f t="shared" ref="E48:H48" si="10">-($D41*M$41+$E41*M$42+$F41*M$43+$G41*M$44+$H41*M$45+$I41*M$46+$J41*M$47)</f>
        <v>-2.5</v>
      </c>
      <c r="F48">
        <f t="shared" si="10"/>
        <v>0</v>
      </c>
      <c r="G48">
        <f t="shared" si="10"/>
        <v>0</v>
      </c>
      <c r="H48">
        <f t="shared" si="10"/>
        <v>0</v>
      </c>
      <c r="I48">
        <f>-($D41*Q$41+$E41*Q$42+$F41*Q$43+$G41*Q$44+$H41*Q$45+$I41*Q$46+$J41*Q$47)</f>
        <v>0</v>
      </c>
    </row>
    <row r="49" spans="4:16" x14ac:dyDescent="0.25">
      <c r="D49">
        <f t="shared" ref="D49:D54" si="11">-($D42*L$41+$E42*L$42+$F42*L$43+$G42*L$44+$H42*L$45+$I42*L$46+$J42*L$47)</f>
        <v>1.6666666666666667</v>
      </c>
      <c r="E49">
        <f t="shared" ref="E49:E54" si="12">-($D42*M$41+$E42*M$42+$F42*M$43+$G42*M$44+$H42*M$45+$I42*M$46+$J42*M$47)</f>
        <v>0</v>
      </c>
      <c r="F49">
        <f t="shared" ref="F49:F54" si="13">-($D42*N$41+$E42*N$42+$F42*N$43+$G42*N$44+$H42*N$45+$I42*N$46+$J42*N$47)</f>
        <v>0</v>
      </c>
      <c r="G49">
        <f t="shared" ref="G49:G54" si="14">-($D42*O$41+$E42*O$42+$F42*O$43+$G42*O$44+$H42*O$45+$I42*O$46+$J42*O$47)</f>
        <v>-1.6666666666666667</v>
      </c>
      <c r="H49">
        <f t="shared" ref="H49:H54" si="15">-($D42*P$41+$E42*P$42+$F42*P$43+$G42*P$44+$H42*P$45+$I42*P$46+$J42*P$47)</f>
        <v>0</v>
      </c>
      <c r="I49">
        <f t="shared" ref="I49:I53" si="16">-($D42*Q$41+$E42*Q$42+$F42*Q$43+$G42*Q$44+$H42*Q$45+$I42*Q$46+$J42*Q$47)</f>
        <v>0</v>
      </c>
    </row>
    <row r="50" spans="4:16" x14ac:dyDescent="0.25">
      <c r="D50">
        <f t="shared" si="11"/>
        <v>5</v>
      </c>
      <c r="E50">
        <f t="shared" si="12"/>
        <v>0</v>
      </c>
      <c r="F50">
        <f t="shared" si="13"/>
        <v>0</v>
      </c>
      <c r="G50">
        <f t="shared" si="14"/>
        <v>0</v>
      </c>
      <c r="H50">
        <f t="shared" si="15"/>
        <v>-5</v>
      </c>
      <c r="I50">
        <f t="shared" si="16"/>
        <v>0</v>
      </c>
    </row>
    <row r="51" spans="4:16" x14ac:dyDescent="0.25">
      <c r="D51">
        <f t="shared" si="11"/>
        <v>0</v>
      </c>
      <c r="E51">
        <f t="shared" si="12"/>
        <v>5</v>
      </c>
      <c r="F51">
        <f t="shared" si="13"/>
        <v>-5</v>
      </c>
      <c r="G51">
        <f t="shared" si="14"/>
        <v>0</v>
      </c>
      <c r="H51">
        <f t="shared" si="15"/>
        <v>0</v>
      </c>
      <c r="I51">
        <f t="shared" si="16"/>
        <v>0</v>
      </c>
    </row>
    <row r="52" spans="4:16" x14ac:dyDescent="0.25">
      <c r="D52">
        <f t="shared" si="11"/>
        <v>0</v>
      </c>
      <c r="E52">
        <f t="shared" si="12"/>
        <v>2.5</v>
      </c>
      <c r="F52">
        <f t="shared" si="13"/>
        <v>0</v>
      </c>
      <c r="G52">
        <f t="shared" si="14"/>
        <v>-2.5</v>
      </c>
      <c r="H52">
        <f t="shared" si="15"/>
        <v>0</v>
      </c>
      <c r="I52">
        <f t="shared" si="16"/>
        <v>0</v>
      </c>
      <c r="L52" t="s">
        <v>37</v>
      </c>
    </row>
    <row r="53" spans="4:16" x14ac:dyDescent="0.25">
      <c r="D53">
        <f t="shared" si="11"/>
        <v>0</v>
      </c>
      <c r="E53">
        <f t="shared" si="12"/>
        <v>0</v>
      </c>
      <c r="F53">
        <f t="shared" si="13"/>
        <v>5</v>
      </c>
      <c r="G53">
        <f t="shared" si="14"/>
        <v>0</v>
      </c>
      <c r="H53">
        <f t="shared" si="15"/>
        <v>-5</v>
      </c>
      <c r="I53">
        <f t="shared" si="16"/>
        <v>0</v>
      </c>
      <c r="K53">
        <f t="shared" ref="K53:K59" si="17">-G3/100</f>
        <v>-1</v>
      </c>
      <c r="L53" s="10">
        <f>$D48*$H$20+$E48*$H$21+$F48*$H$22+$G48*$H$23+$H48*$H$24+$I48*$H$25</f>
        <v>-0.287500004770611</v>
      </c>
      <c r="M53">
        <f>-K53</f>
        <v>1</v>
      </c>
      <c r="N53" s="8" t="s">
        <v>1</v>
      </c>
      <c r="O53" s="13">
        <f>L53*100</f>
        <v>-28.7500004770611</v>
      </c>
      <c r="P53" s="13">
        <f>solucion1!L47*100</f>
        <v>-28.749999999999996</v>
      </c>
    </row>
    <row r="54" spans="4:16" x14ac:dyDescent="0.25">
      <c r="D54">
        <f t="shared" si="11"/>
        <v>0</v>
      </c>
      <c r="E54">
        <f t="shared" si="12"/>
        <v>0</v>
      </c>
      <c r="F54">
        <f t="shared" si="13"/>
        <v>0</v>
      </c>
      <c r="G54">
        <f t="shared" si="14"/>
        <v>-3.3333333333333335</v>
      </c>
      <c r="H54">
        <f t="shared" si="15"/>
        <v>0</v>
      </c>
      <c r="I54">
        <f>-($D47*Q$41+$E47*Q$42+$F47*Q$43+$G47*Q$44+$H47*Q$45+$I47*Q$46+$J47*Q$47)</f>
        <v>3.3333333333333335</v>
      </c>
      <c r="K54">
        <f t="shared" si="17"/>
        <v>-0.8</v>
      </c>
      <c r="L54" s="10">
        <f t="shared" ref="L54:L58" si="18">$D49*$H$20+$E49*$H$21+$F49*$H$22+$G49*$H$23+$H49*$H$24+$I49*$H$25</f>
        <v>-0.8</v>
      </c>
      <c r="M54">
        <f t="shared" ref="M54:M59" si="19">-K54</f>
        <v>0.8</v>
      </c>
      <c r="N54" s="9" t="s">
        <v>2</v>
      </c>
      <c r="O54" s="13">
        <f t="shared" ref="O54:O59" si="20">L54*100</f>
        <v>-80</v>
      </c>
      <c r="P54" s="13">
        <f>solucion1!L48*100</f>
        <v>-80</v>
      </c>
    </row>
    <row r="55" spans="4:16" x14ac:dyDescent="0.25">
      <c r="K55">
        <f t="shared" si="17"/>
        <v>-1</v>
      </c>
      <c r="L55" s="10">
        <f t="shared" si="18"/>
        <v>0.78749995172186837</v>
      </c>
      <c r="M55">
        <f t="shared" si="19"/>
        <v>1</v>
      </c>
      <c r="N55" s="9" t="s">
        <v>3</v>
      </c>
      <c r="O55" s="13">
        <f t="shared" si="20"/>
        <v>78.749995172186843</v>
      </c>
      <c r="P55" s="13">
        <f>solucion1!L49*100</f>
        <v>78.749999999999986</v>
      </c>
    </row>
    <row r="56" spans="4:16" x14ac:dyDescent="0.25">
      <c r="K56">
        <f t="shared" si="17"/>
        <v>-1</v>
      </c>
      <c r="L56" s="10">
        <f t="shared" si="18"/>
        <v>0.36249996126309014</v>
      </c>
      <c r="M56">
        <f t="shared" si="19"/>
        <v>1</v>
      </c>
      <c r="N56" s="9" t="s">
        <v>4</v>
      </c>
      <c r="O56" s="13">
        <f t="shared" si="20"/>
        <v>36.249996126309014</v>
      </c>
      <c r="P56" s="13">
        <f>solucion1!L50*100</f>
        <v>36.249999999999986</v>
      </c>
    </row>
    <row r="57" spans="4:16" x14ac:dyDescent="0.25">
      <c r="K57">
        <f t="shared" si="17"/>
        <v>-1</v>
      </c>
      <c r="L57" s="10">
        <f t="shared" si="18"/>
        <v>-0.91249999522938896</v>
      </c>
      <c r="M57">
        <f t="shared" si="19"/>
        <v>1</v>
      </c>
      <c r="N57" s="9" t="s">
        <v>5</v>
      </c>
      <c r="O57" s="13">
        <f t="shared" si="20"/>
        <v>-91.249999522938893</v>
      </c>
      <c r="P57" s="13">
        <f>solucion1!L51*100</f>
        <v>-91.250000000000014</v>
      </c>
    </row>
    <row r="58" spans="4:16" x14ac:dyDescent="0.25">
      <c r="K58">
        <f t="shared" si="17"/>
        <v>-1</v>
      </c>
      <c r="L58" s="10">
        <f t="shared" si="18"/>
        <v>1.0000000000000002</v>
      </c>
      <c r="M58">
        <f t="shared" si="19"/>
        <v>1</v>
      </c>
      <c r="N58" s="9" t="s">
        <v>6</v>
      </c>
      <c r="O58" s="13">
        <f t="shared" si="20"/>
        <v>100.00000000000003</v>
      </c>
      <c r="P58" s="13">
        <f>solucion1!L52*100</f>
        <v>100</v>
      </c>
    </row>
    <row r="59" spans="4:16" x14ac:dyDescent="0.25">
      <c r="K59">
        <f t="shared" si="17"/>
        <v>-1</v>
      </c>
      <c r="L59" s="10">
        <f>$D54*$H$20+$E54*$H$21+$F54*$H$22+$G54*$H$23+$H54*$H$24+$I54*$H$25</f>
        <v>1</v>
      </c>
      <c r="M59">
        <f t="shared" si="19"/>
        <v>1</v>
      </c>
      <c r="N59" s="9" t="s">
        <v>19</v>
      </c>
      <c r="O59" s="13">
        <f t="shared" si="20"/>
        <v>100</v>
      </c>
      <c r="P59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2"/>
  <sheetViews>
    <sheetView zoomScale="64" zoomScaleNormal="64" workbookViewId="0">
      <selection activeCell="B22" sqref="B22"/>
    </sheetView>
  </sheetViews>
  <sheetFormatPr baseColWidth="10" defaultRowHeight="15.75" x14ac:dyDescent="0.25"/>
  <cols>
    <col min="6" max="12" width="11.5" bestFit="1" customWidth="1"/>
  </cols>
  <sheetData>
    <row r="1" spans="1:21" x14ac:dyDescent="0.25">
      <c r="A1" t="s">
        <v>0</v>
      </c>
    </row>
    <row r="2" spans="1:21" x14ac:dyDescent="0.25">
      <c r="D2" t="s">
        <v>7</v>
      </c>
      <c r="E2" t="s">
        <v>8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5">
      <c r="C3" s="1" t="s">
        <v>1</v>
      </c>
      <c r="D3">
        <v>40</v>
      </c>
      <c r="E3">
        <v>0.1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5">
      <c r="C4" s="2" t="s">
        <v>2</v>
      </c>
      <c r="D4">
        <v>60</v>
      </c>
      <c r="E4">
        <v>0.15</v>
      </c>
      <c r="F4">
        <v>0.6</v>
      </c>
      <c r="G4">
        <v>80</v>
      </c>
      <c r="H4">
        <f t="shared" ref="H4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5">
      <c r="C5" s="2" t="s">
        <v>3</v>
      </c>
      <c r="D5">
        <v>20</v>
      </c>
      <c r="E5">
        <v>0.05</v>
      </c>
      <c r="F5">
        <v>0.2</v>
      </c>
      <c r="G5">
        <v>100</v>
      </c>
      <c r="H5">
        <f t="shared" ref="H5:H8" si="1">1/F5</f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5">
      <c r="C6" s="2" t="s">
        <v>4</v>
      </c>
      <c r="D6">
        <v>20</v>
      </c>
      <c r="E6">
        <v>0.05</v>
      </c>
      <c r="F6">
        <v>0.2</v>
      </c>
      <c r="G6">
        <v>100</v>
      </c>
      <c r="H6">
        <f t="shared" si="1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5">
      <c r="C7" s="2" t="s">
        <v>5</v>
      </c>
      <c r="D7">
        <v>40</v>
      </c>
      <c r="E7">
        <v>0.1</v>
      </c>
      <c r="F7">
        <v>0.4</v>
      </c>
      <c r="G7">
        <v>100</v>
      </c>
      <c r="H7">
        <f t="shared" si="1"/>
        <v>2.5</v>
      </c>
    </row>
    <row r="8" spans="1:21" x14ac:dyDescent="0.25">
      <c r="C8" s="2" t="s">
        <v>6</v>
      </c>
      <c r="D8">
        <v>20</v>
      </c>
      <c r="E8">
        <v>0.05</v>
      </c>
      <c r="F8">
        <v>0.2</v>
      </c>
      <c r="G8">
        <v>100</v>
      </c>
      <c r="H8">
        <f t="shared" si="1"/>
        <v>5</v>
      </c>
    </row>
    <row r="9" spans="1:21" x14ac:dyDescent="0.25">
      <c r="D9" t="s">
        <v>11</v>
      </c>
      <c r="E9" t="s">
        <v>12</v>
      </c>
      <c r="P9" t="s">
        <v>16</v>
      </c>
    </row>
    <row r="10" spans="1:21" x14ac:dyDescent="0.25">
      <c r="C10">
        <v>1</v>
      </c>
      <c r="D10">
        <v>50</v>
      </c>
      <c r="E10">
        <v>80</v>
      </c>
      <c r="J10" s="4">
        <f>_B12+_B14+_B15</f>
        <v>9.1666666666666679</v>
      </c>
      <c r="K10" s="4">
        <f>-_B12</f>
        <v>-2.5</v>
      </c>
      <c r="L10" s="4">
        <v>0</v>
      </c>
      <c r="M10" s="4">
        <f>-_B14</f>
        <v>-1.6666666666666667</v>
      </c>
      <c r="N10" s="4">
        <f>-_B15</f>
        <v>-5</v>
      </c>
      <c r="Q10">
        <f t="array" ref="Q10:U14">MINVERSE(J10:N14)</f>
        <v>450359962737049.56</v>
      </c>
      <c r="R10">
        <v>450359962737049.56</v>
      </c>
      <c r="S10">
        <v>450359962737049.56</v>
      </c>
      <c r="T10">
        <v>450359962737049.56</v>
      </c>
      <c r="U10">
        <v>450359962737049.5</v>
      </c>
    </row>
    <row r="11" spans="1:21" x14ac:dyDescent="0.25">
      <c r="C11">
        <v>2</v>
      </c>
      <c r="D11">
        <v>0</v>
      </c>
      <c r="E11">
        <v>240</v>
      </c>
      <c r="J11" s="4">
        <f>K10</f>
        <v>-2.5</v>
      </c>
      <c r="K11" s="4">
        <f>_B12+_B23+_B24</f>
        <v>10</v>
      </c>
      <c r="L11" s="4">
        <f>-_B23</f>
        <v>-5</v>
      </c>
      <c r="M11" s="4">
        <f>-_B24</f>
        <v>-2.5</v>
      </c>
      <c r="N11" s="4">
        <v>0</v>
      </c>
      <c r="Q11">
        <v>450359962737049.56</v>
      </c>
      <c r="R11">
        <v>450359962737049.81</v>
      </c>
      <c r="S11">
        <v>450359962737049.69</v>
      </c>
      <c r="T11">
        <v>450359962737049.69</v>
      </c>
      <c r="U11">
        <v>450359962737049.56</v>
      </c>
    </row>
    <row r="12" spans="1:21" x14ac:dyDescent="0.25">
      <c r="C12">
        <v>3</v>
      </c>
      <c r="D12">
        <v>165</v>
      </c>
      <c r="E12">
        <v>40</v>
      </c>
      <c r="I12" s="3" t="s">
        <v>15</v>
      </c>
      <c r="J12" s="4">
        <f>L10</f>
        <v>0</v>
      </c>
      <c r="K12" s="4">
        <f>L11</f>
        <v>-5</v>
      </c>
      <c r="L12" s="4">
        <f>_B23+_B35</f>
        <v>10</v>
      </c>
      <c r="M12" s="4">
        <v>0</v>
      </c>
      <c r="N12" s="4">
        <f>-_B35</f>
        <v>-5</v>
      </c>
      <c r="Q12">
        <v>450359962737049.56</v>
      </c>
      <c r="R12">
        <v>450359962737049.69</v>
      </c>
      <c r="S12">
        <v>450359962737049.75</v>
      </c>
      <c r="T12">
        <v>450359962737049.63</v>
      </c>
      <c r="U12">
        <v>450359962737049.63</v>
      </c>
    </row>
    <row r="13" spans="1:21" x14ac:dyDescent="0.25">
      <c r="C13">
        <v>4</v>
      </c>
      <c r="D13">
        <v>0</v>
      </c>
      <c r="E13">
        <v>160</v>
      </c>
      <c r="J13" s="4">
        <f>M10</f>
        <v>-1.6666666666666667</v>
      </c>
      <c r="K13" s="4">
        <f>M11</f>
        <v>-2.5</v>
      </c>
      <c r="L13" s="4">
        <f>M12</f>
        <v>0</v>
      </c>
      <c r="M13" s="4">
        <f>_B14+_B24</f>
        <v>4.166666666666667</v>
      </c>
      <c r="N13" s="4">
        <v>0</v>
      </c>
      <c r="Q13">
        <v>450359962737049.5</v>
      </c>
      <c r="R13">
        <v>450359962737049.69</v>
      </c>
      <c r="S13">
        <v>450359962737049.63</v>
      </c>
      <c r="T13">
        <v>450359962737049.81</v>
      </c>
      <c r="U13">
        <v>450359962737049.5</v>
      </c>
    </row>
    <row r="14" spans="1:21" x14ac:dyDescent="0.25">
      <c r="C14">
        <v>5</v>
      </c>
      <c r="D14">
        <v>0</v>
      </c>
      <c r="E14">
        <v>240</v>
      </c>
      <c r="J14" s="4">
        <f>N10</f>
        <v>-5</v>
      </c>
      <c r="K14" s="4">
        <v>0</v>
      </c>
      <c r="L14" s="4">
        <f>N12</f>
        <v>-5</v>
      </c>
      <c r="M14" s="4">
        <f>N13</f>
        <v>0</v>
      </c>
      <c r="N14" s="4">
        <f>_B15+_B35</f>
        <v>10</v>
      </c>
      <c r="Q14">
        <v>450359962737049.5</v>
      </c>
      <c r="R14">
        <v>450359962737049.56</v>
      </c>
      <c r="S14">
        <v>450359962737049.63</v>
      </c>
      <c r="T14">
        <v>450359962737049.5</v>
      </c>
      <c r="U14">
        <v>450359962737049.63</v>
      </c>
    </row>
    <row r="15" spans="1:21" x14ac:dyDescent="0.25">
      <c r="C15">
        <v>6</v>
      </c>
      <c r="D15">
        <v>545</v>
      </c>
      <c r="E15">
        <v>0</v>
      </c>
    </row>
    <row r="16" spans="1:21" x14ac:dyDescent="0.25">
      <c r="D16">
        <f>SUM(D10:D15)</f>
        <v>760</v>
      </c>
      <c r="E16">
        <f>SUM(E10:E15)</f>
        <v>760</v>
      </c>
    </row>
    <row r="18" spans="2:20" x14ac:dyDescent="0.25">
      <c r="C18" t="s">
        <v>13</v>
      </c>
      <c r="P18" t="s">
        <v>24</v>
      </c>
      <c r="Q18">
        <v>0</v>
      </c>
      <c r="R18">
        <v>0</v>
      </c>
      <c r="S18">
        <v>0</v>
      </c>
      <c r="T18">
        <v>0</v>
      </c>
    </row>
    <row r="19" spans="2:20" x14ac:dyDescent="0.25">
      <c r="E19">
        <f>D10/100</f>
        <v>0.5</v>
      </c>
      <c r="H19" s="11">
        <v>0.15749999999999997</v>
      </c>
      <c r="K19" s="7">
        <f>$J10*$H$19+$K10*$H$20+$L10*$H$21+$M10*$H$22+$N10*$H$23</f>
        <v>-0.30000000000000004</v>
      </c>
      <c r="N19">
        <f t="shared" ref="N19:N24" si="2">$Q18*$L$26+$R18*$L$27+$S18*$L$28+$T18*$L$29</f>
        <v>0</v>
      </c>
      <c r="O19">
        <v>0</v>
      </c>
      <c r="Q19">
        <v>1</v>
      </c>
      <c r="R19">
        <v>0</v>
      </c>
      <c r="S19">
        <v>0</v>
      </c>
      <c r="T19">
        <v>0</v>
      </c>
    </row>
    <row r="20" spans="2:20" x14ac:dyDescent="0.25">
      <c r="E20">
        <f t="shared" ref="E20:E24" si="3">D11/100</f>
        <v>0</v>
      </c>
      <c r="H20" s="11">
        <v>0.27249999999999996</v>
      </c>
      <c r="K20">
        <f t="shared" ref="K20:K22" si="4">$J11*$H$19+$K11*$H$20+$L11*$H$21+$M11*$H$22+$N11*$H$23</f>
        <v>-0.26250000000000018</v>
      </c>
      <c r="N20">
        <f t="shared" si="2"/>
        <v>2.1374999999999997</v>
      </c>
      <c r="O20">
        <v>2.14</v>
      </c>
      <c r="Q20">
        <v>0</v>
      </c>
      <c r="R20">
        <v>0</v>
      </c>
      <c r="S20">
        <v>0</v>
      </c>
      <c r="T20">
        <v>-1</v>
      </c>
    </row>
    <row r="21" spans="2:20" x14ac:dyDescent="0.25">
      <c r="D21" t="s">
        <v>11</v>
      </c>
      <c r="E21">
        <f t="shared" si="3"/>
        <v>1.65</v>
      </c>
      <c r="G21" t="s">
        <v>25</v>
      </c>
      <c r="H21" s="11">
        <v>0.2</v>
      </c>
      <c r="J21" t="s">
        <v>17</v>
      </c>
      <c r="K21">
        <f t="shared" si="4"/>
        <v>0.63750000000000018</v>
      </c>
      <c r="M21" t="s">
        <v>23</v>
      </c>
      <c r="N21">
        <f t="shared" si="2"/>
        <v>-0.61250000000000004</v>
      </c>
      <c r="O21">
        <v>-0.61</v>
      </c>
      <c r="Q21">
        <v>0</v>
      </c>
      <c r="R21">
        <v>1</v>
      </c>
      <c r="S21">
        <v>0</v>
      </c>
      <c r="T21">
        <v>0</v>
      </c>
    </row>
    <row r="22" spans="2:20" x14ac:dyDescent="0.25">
      <c r="E22">
        <f t="shared" si="3"/>
        <v>0</v>
      </c>
      <c r="H22" s="11">
        <v>0.63749999999999996</v>
      </c>
      <c r="K22">
        <f t="shared" si="4"/>
        <v>1.7125000000000001</v>
      </c>
      <c r="N22">
        <f t="shared" si="2"/>
        <v>3.3125000000000004</v>
      </c>
      <c r="O22">
        <v>3.31</v>
      </c>
      <c r="Q22">
        <v>0</v>
      </c>
      <c r="R22">
        <v>0</v>
      </c>
      <c r="S22">
        <v>1</v>
      </c>
      <c r="T22">
        <v>1</v>
      </c>
    </row>
    <row r="23" spans="2:20" x14ac:dyDescent="0.25">
      <c r="E23">
        <f t="shared" si="3"/>
        <v>0</v>
      </c>
      <c r="H23" s="11">
        <v>0</v>
      </c>
      <c r="K23">
        <f>$J14*$H$19+$K14*$H$20+$L14*$H$21+$M14*$H$22+$N14*$H$23</f>
        <v>-1.7874999999999999</v>
      </c>
      <c r="N23">
        <f t="shared" si="2"/>
        <v>0.61250000000000004</v>
      </c>
      <c r="O23">
        <v>0.61</v>
      </c>
      <c r="Q23">
        <v>-1</v>
      </c>
      <c r="R23">
        <v>-1</v>
      </c>
      <c r="S23">
        <v>-1</v>
      </c>
      <c r="T23">
        <v>0</v>
      </c>
    </row>
    <row r="24" spans="2:20" x14ac:dyDescent="0.25">
      <c r="E24">
        <f t="shared" si="3"/>
        <v>5.45</v>
      </c>
      <c r="N24">
        <f t="shared" si="2"/>
        <v>-5.45</v>
      </c>
      <c r="O24">
        <v>-5.45</v>
      </c>
    </row>
    <row r="25" spans="2:20" x14ac:dyDescent="0.25">
      <c r="L25" t="s">
        <v>22</v>
      </c>
      <c r="M25" t="s">
        <v>26</v>
      </c>
    </row>
    <row r="26" spans="2:20" x14ac:dyDescent="0.25">
      <c r="K26" s="2" t="s">
        <v>18</v>
      </c>
      <c r="L26" s="12">
        <v>2.1374999999999997</v>
      </c>
      <c r="M26">
        <v>150</v>
      </c>
    </row>
    <row r="27" spans="2:20" x14ac:dyDescent="0.25">
      <c r="B27" t="s">
        <v>31</v>
      </c>
      <c r="C27">
        <f>L26*M26+L27*M27+L28*M28+L29*M29</f>
        <v>878.75</v>
      </c>
      <c r="K27" s="2" t="s">
        <v>19</v>
      </c>
      <c r="L27" s="12">
        <v>3.3125000000000004</v>
      </c>
      <c r="M27">
        <v>150</v>
      </c>
      <c r="N27" t="s">
        <v>41</v>
      </c>
    </row>
    <row r="28" spans="2:20" x14ac:dyDescent="0.25">
      <c r="K28" s="2" t="s">
        <v>20</v>
      </c>
      <c r="L28" s="12">
        <v>0</v>
      </c>
      <c r="M28">
        <v>305</v>
      </c>
    </row>
    <row r="29" spans="2:20" x14ac:dyDescent="0.25">
      <c r="K29" s="2" t="s">
        <v>6</v>
      </c>
      <c r="L29" s="12">
        <v>0.61250000000000004</v>
      </c>
      <c r="M29">
        <v>100</v>
      </c>
    </row>
    <row r="30" spans="2:20" x14ac:dyDescent="0.25">
      <c r="B30" t="s">
        <v>30</v>
      </c>
      <c r="C30" t="s">
        <v>32</v>
      </c>
      <c r="E30" t="s">
        <v>11</v>
      </c>
      <c r="F30" s="2" t="s">
        <v>27</v>
      </c>
      <c r="G30" s="2" t="s">
        <v>29</v>
      </c>
      <c r="H30" t="s">
        <v>12</v>
      </c>
      <c r="I30" t="s">
        <v>28</v>
      </c>
    </row>
    <row r="31" spans="2:20" x14ac:dyDescent="0.25">
      <c r="D31">
        <v>1</v>
      </c>
      <c r="E31">
        <f t="shared" ref="E31:E36" si="5">E19</f>
        <v>0.5</v>
      </c>
      <c r="F31">
        <f>-K19</f>
        <v>0.30000000000000004</v>
      </c>
      <c r="G31">
        <f>N19</f>
        <v>0</v>
      </c>
      <c r="H31">
        <f t="shared" ref="H31:H36" si="6">E10/100</f>
        <v>0.8</v>
      </c>
      <c r="I31" s="5">
        <f>E31+F31+G31-H31</f>
        <v>0</v>
      </c>
    </row>
    <row r="32" spans="2:20" x14ac:dyDescent="0.25">
      <c r="D32">
        <v>2</v>
      </c>
      <c r="E32">
        <f t="shared" si="5"/>
        <v>0</v>
      </c>
      <c r="F32">
        <f>-K20</f>
        <v>0.26250000000000018</v>
      </c>
      <c r="G32">
        <f t="shared" ref="G32:G36" si="7">N20</f>
        <v>2.1374999999999997</v>
      </c>
      <c r="H32">
        <f t="shared" si="6"/>
        <v>2.4</v>
      </c>
      <c r="I32" s="5">
        <f t="shared" ref="I32:I36" si="8">E32+F32+G32-H32</f>
        <v>0</v>
      </c>
    </row>
    <row r="33" spans="2:16" x14ac:dyDescent="0.25">
      <c r="D33">
        <v>3</v>
      </c>
      <c r="E33">
        <f t="shared" si="5"/>
        <v>1.65</v>
      </c>
      <c r="F33">
        <f>-K21</f>
        <v>-0.63750000000000018</v>
      </c>
      <c r="G33">
        <f t="shared" si="7"/>
        <v>-0.61250000000000004</v>
      </c>
      <c r="H33">
        <f t="shared" si="6"/>
        <v>0.4</v>
      </c>
      <c r="I33" s="5">
        <f t="shared" si="8"/>
        <v>0</v>
      </c>
    </row>
    <row r="34" spans="2:16" x14ac:dyDescent="0.25">
      <c r="D34">
        <v>4</v>
      </c>
      <c r="E34">
        <f t="shared" si="5"/>
        <v>0</v>
      </c>
      <c r="F34">
        <f>-K22</f>
        <v>-1.7125000000000001</v>
      </c>
      <c r="G34">
        <f t="shared" si="7"/>
        <v>3.3125000000000004</v>
      </c>
      <c r="H34">
        <f t="shared" si="6"/>
        <v>1.6</v>
      </c>
      <c r="I34" s="5">
        <f t="shared" si="8"/>
        <v>0</v>
      </c>
    </row>
    <row r="35" spans="2:16" x14ac:dyDescent="0.25">
      <c r="D35">
        <v>5</v>
      </c>
      <c r="E35">
        <f t="shared" si="5"/>
        <v>0</v>
      </c>
      <c r="F35">
        <f>-K23</f>
        <v>1.7874999999999999</v>
      </c>
      <c r="G35">
        <f t="shared" si="7"/>
        <v>0.61250000000000004</v>
      </c>
      <c r="H35">
        <f t="shared" si="6"/>
        <v>2.4</v>
      </c>
      <c r="I35" s="5">
        <f t="shared" si="8"/>
        <v>0</v>
      </c>
    </row>
    <row r="36" spans="2:16" x14ac:dyDescent="0.25">
      <c r="D36">
        <v>6</v>
      </c>
      <c r="E36">
        <f t="shared" si="5"/>
        <v>5.45</v>
      </c>
      <c r="F36">
        <v>0</v>
      </c>
      <c r="G36">
        <f t="shared" si="7"/>
        <v>-5.45</v>
      </c>
      <c r="H36">
        <f t="shared" si="6"/>
        <v>0</v>
      </c>
      <c r="I36" s="5">
        <f t="shared" si="8"/>
        <v>0</v>
      </c>
    </row>
    <row r="39" spans="2:16" x14ac:dyDescent="0.25">
      <c r="C39" t="s">
        <v>33</v>
      </c>
      <c r="L39">
        <v>1</v>
      </c>
      <c r="M39">
        <v>2</v>
      </c>
      <c r="N39">
        <v>3</v>
      </c>
      <c r="O39">
        <v>4</v>
      </c>
      <c r="P39">
        <v>5</v>
      </c>
    </row>
    <row r="40" spans="2:16" x14ac:dyDescent="0.25">
      <c r="B40" s="8" t="s">
        <v>1</v>
      </c>
      <c r="D40" s="6">
        <f>_B12</f>
        <v>2.5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L40">
        <v>-1</v>
      </c>
      <c r="M40">
        <v>1</v>
      </c>
      <c r="N40">
        <v>0</v>
      </c>
      <c r="O40">
        <v>0</v>
      </c>
      <c r="P40">
        <v>0</v>
      </c>
    </row>
    <row r="41" spans="2:16" x14ac:dyDescent="0.25">
      <c r="B41" s="9" t="s">
        <v>2</v>
      </c>
      <c r="D41" s="6">
        <v>0</v>
      </c>
      <c r="E41" s="6">
        <f>_B14</f>
        <v>1.6666666666666667</v>
      </c>
      <c r="F41" s="6">
        <v>0</v>
      </c>
      <c r="G41" s="6">
        <v>0</v>
      </c>
      <c r="H41" s="6">
        <v>0</v>
      </c>
      <c r="I41" s="6">
        <v>0</v>
      </c>
      <c r="L41">
        <v>-1</v>
      </c>
      <c r="M41">
        <v>0</v>
      </c>
      <c r="N41">
        <v>0</v>
      </c>
      <c r="O41">
        <v>1</v>
      </c>
      <c r="P41">
        <v>0</v>
      </c>
    </row>
    <row r="42" spans="2:16" x14ac:dyDescent="0.25">
      <c r="B42" s="9" t="s">
        <v>3</v>
      </c>
      <c r="C42" t="s">
        <v>34</v>
      </c>
      <c r="D42" s="6">
        <v>0</v>
      </c>
      <c r="E42" s="6">
        <v>0</v>
      </c>
      <c r="F42" s="6">
        <f>_B15</f>
        <v>5</v>
      </c>
      <c r="G42" s="6">
        <v>0</v>
      </c>
      <c r="H42" s="6">
        <v>0</v>
      </c>
      <c r="I42" s="6">
        <v>0</v>
      </c>
      <c r="K42" t="s">
        <v>35</v>
      </c>
      <c r="L42">
        <v>-1</v>
      </c>
      <c r="M42">
        <v>0</v>
      </c>
      <c r="N42">
        <v>0</v>
      </c>
      <c r="O42">
        <v>0</v>
      </c>
      <c r="P42">
        <v>1</v>
      </c>
    </row>
    <row r="43" spans="2:16" x14ac:dyDescent="0.25">
      <c r="B43" s="9" t="s">
        <v>4</v>
      </c>
      <c r="D43" s="6">
        <v>0</v>
      </c>
      <c r="E43" s="6">
        <v>0</v>
      </c>
      <c r="F43" s="6">
        <v>0</v>
      </c>
      <c r="G43" s="6">
        <f>_B23</f>
        <v>5</v>
      </c>
      <c r="H43" s="6">
        <v>0</v>
      </c>
      <c r="I43" s="6">
        <v>0</v>
      </c>
      <c r="L43">
        <v>0</v>
      </c>
      <c r="M43">
        <v>-1</v>
      </c>
      <c r="N43">
        <v>1</v>
      </c>
      <c r="O43">
        <v>0</v>
      </c>
      <c r="P43">
        <v>0</v>
      </c>
    </row>
    <row r="44" spans="2:16" x14ac:dyDescent="0.25">
      <c r="B44" s="9" t="s">
        <v>5</v>
      </c>
      <c r="D44" s="6">
        <v>0</v>
      </c>
      <c r="E44" s="6">
        <v>0</v>
      </c>
      <c r="F44" s="6">
        <v>0</v>
      </c>
      <c r="G44" s="6">
        <v>0</v>
      </c>
      <c r="H44" s="6">
        <f>_B24</f>
        <v>2.5</v>
      </c>
      <c r="I44" s="6">
        <v>0</v>
      </c>
      <c r="L44">
        <v>0</v>
      </c>
      <c r="M44">
        <v>-1</v>
      </c>
      <c r="N44">
        <v>0</v>
      </c>
      <c r="O44">
        <v>1</v>
      </c>
      <c r="P44">
        <v>0</v>
      </c>
    </row>
    <row r="45" spans="2:16" x14ac:dyDescent="0.25">
      <c r="B45" s="9" t="s">
        <v>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f>_B35</f>
        <v>5</v>
      </c>
      <c r="L45">
        <v>0</v>
      </c>
      <c r="M45">
        <v>0</v>
      </c>
      <c r="N45">
        <v>-1</v>
      </c>
      <c r="O45">
        <v>0</v>
      </c>
      <c r="P45">
        <v>1</v>
      </c>
    </row>
    <row r="46" spans="2:16" x14ac:dyDescent="0.25">
      <c r="L46" t="s">
        <v>37</v>
      </c>
    </row>
    <row r="47" spans="2:16" x14ac:dyDescent="0.25">
      <c r="C47" t="s">
        <v>36</v>
      </c>
      <c r="D47">
        <f>-($D40*L$40+$E40*L$41+$F40*L$42+$G40*L$43+$H40*L$44+$I40*L$45)</f>
        <v>2.5</v>
      </c>
      <c r="E47">
        <f t="shared" ref="E47:H52" si="9">-($D40*M$40+$E40*M$41+$F40*M$42+$G40*M$43+$H40*M$44+$I40*M$45)</f>
        <v>-2.5</v>
      </c>
      <c r="F47">
        <f t="shared" si="9"/>
        <v>0</v>
      </c>
      <c r="G47">
        <f t="shared" si="9"/>
        <v>0</v>
      </c>
      <c r="H47">
        <f t="shared" si="9"/>
        <v>0</v>
      </c>
      <c r="J47" s="8" t="s">
        <v>1</v>
      </c>
      <c r="K47">
        <f>-G3/100</f>
        <v>-1</v>
      </c>
      <c r="L47" s="10">
        <f>$D47*$H$19+$E47*$H$20+$F47*$H$21+$G47*$H$22+$H47*$H$23</f>
        <v>-0.28749999999999998</v>
      </c>
      <c r="M47">
        <f>-K47</f>
        <v>1</v>
      </c>
      <c r="O47">
        <v>-29</v>
      </c>
      <c r="P47" s="13">
        <f>L47*100</f>
        <v>-28.749999999999996</v>
      </c>
    </row>
    <row r="48" spans="2:16" x14ac:dyDescent="0.25">
      <c r="D48">
        <f t="shared" ref="D48:D52" si="10">-($D41*L$40+$E41*L$41+$F41*L$42+$G41*L$43+$H41*L$44+$I41*L$45)</f>
        <v>1.6666666666666667</v>
      </c>
      <c r="E48">
        <f t="shared" si="9"/>
        <v>0</v>
      </c>
      <c r="F48">
        <f t="shared" si="9"/>
        <v>0</v>
      </c>
      <c r="G48">
        <f t="shared" si="9"/>
        <v>-1.6666666666666667</v>
      </c>
      <c r="H48">
        <f t="shared" si="9"/>
        <v>0</v>
      </c>
      <c r="J48" s="9" t="s">
        <v>2</v>
      </c>
      <c r="K48">
        <f t="shared" ref="K48:K52" si="11">-G4/100</f>
        <v>-0.8</v>
      </c>
      <c r="L48" s="10">
        <f t="shared" ref="L48:L52" si="12">$D48*$H$19+$E48*$H$20+$F48*$H$21+$G48*$H$22+$H48*$H$23</f>
        <v>-0.8</v>
      </c>
      <c r="M48">
        <f t="shared" ref="M48:M52" si="13">-K48</f>
        <v>0.8</v>
      </c>
      <c r="O48">
        <v>-80</v>
      </c>
      <c r="P48" s="13">
        <f t="shared" ref="P48:P52" si="14">L48*100</f>
        <v>-80</v>
      </c>
    </row>
    <row r="49" spans="4:16" x14ac:dyDescent="0.25">
      <c r="D49">
        <f t="shared" si="10"/>
        <v>5</v>
      </c>
      <c r="E49">
        <f t="shared" si="9"/>
        <v>0</v>
      </c>
      <c r="F49">
        <f t="shared" si="9"/>
        <v>0</v>
      </c>
      <c r="G49">
        <f t="shared" si="9"/>
        <v>0</v>
      </c>
      <c r="H49">
        <f t="shared" si="9"/>
        <v>-5</v>
      </c>
      <c r="J49" s="9" t="s">
        <v>3</v>
      </c>
      <c r="K49">
        <f t="shared" si="11"/>
        <v>-1</v>
      </c>
      <c r="L49" s="10">
        <f t="shared" si="12"/>
        <v>0.78749999999999987</v>
      </c>
      <c r="M49">
        <f t="shared" si="13"/>
        <v>1</v>
      </c>
      <c r="O49">
        <v>79</v>
      </c>
      <c r="P49" s="13">
        <f t="shared" si="14"/>
        <v>78.749999999999986</v>
      </c>
    </row>
    <row r="50" spans="4:16" x14ac:dyDescent="0.25">
      <c r="D50">
        <f t="shared" si="10"/>
        <v>0</v>
      </c>
      <c r="E50">
        <f t="shared" si="9"/>
        <v>5</v>
      </c>
      <c r="F50">
        <f t="shared" si="9"/>
        <v>-5</v>
      </c>
      <c r="G50">
        <f t="shared" si="9"/>
        <v>0</v>
      </c>
      <c r="H50">
        <f t="shared" si="9"/>
        <v>0</v>
      </c>
      <c r="J50" s="9" t="s">
        <v>4</v>
      </c>
      <c r="K50">
        <f t="shared" si="11"/>
        <v>-1</v>
      </c>
      <c r="L50" s="10">
        <f t="shared" si="12"/>
        <v>0.36249999999999982</v>
      </c>
      <c r="M50">
        <f t="shared" si="13"/>
        <v>1</v>
      </c>
      <c r="O50">
        <v>36</v>
      </c>
      <c r="P50" s="13">
        <f t="shared" si="14"/>
        <v>36.249999999999986</v>
      </c>
    </row>
    <row r="51" spans="4:16" x14ac:dyDescent="0.25">
      <c r="D51">
        <f t="shared" si="10"/>
        <v>0</v>
      </c>
      <c r="E51">
        <f t="shared" si="9"/>
        <v>2.5</v>
      </c>
      <c r="F51">
        <f t="shared" si="9"/>
        <v>0</v>
      </c>
      <c r="G51">
        <f t="shared" si="9"/>
        <v>-2.5</v>
      </c>
      <c r="H51">
        <f t="shared" si="9"/>
        <v>0</v>
      </c>
      <c r="J51" s="9" t="s">
        <v>5</v>
      </c>
      <c r="K51">
        <f t="shared" si="11"/>
        <v>-1</v>
      </c>
      <c r="L51" s="10">
        <f t="shared" si="12"/>
        <v>-0.91250000000000009</v>
      </c>
      <c r="M51">
        <f t="shared" si="13"/>
        <v>1</v>
      </c>
      <c r="O51">
        <v>-91</v>
      </c>
      <c r="P51" s="13">
        <f t="shared" si="14"/>
        <v>-91.250000000000014</v>
      </c>
    </row>
    <row r="52" spans="4:16" x14ac:dyDescent="0.25">
      <c r="D52">
        <f t="shared" si="10"/>
        <v>0</v>
      </c>
      <c r="E52">
        <f t="shared" si="9"/>
        <v>0</v>
      </c>
      <c r="F52">
        <f t="shared" si="9"/>
        <v>5</v>
      </c>
      <c r="G52">
        <f t="shared" si="9"/>
        <v>0</v>
      </c>
      <c r="H52">
        <f t="shared" si="9"/>
        <v>-5</v>
      </c>
      <c r="J52" s="9" t="s">
        <v>6</v>
      </c>
      <c r="K52">
        <f t="shared" si="11"/>
        <v>-1</v>
      </c>
      <c r="L52" s="10">
        <f t="shared" si="12"/>
        <v>1</v>
      </c>
      <c r="M52">
        <f t="shared" si="13"/>
        <v>1</v>
      </c>
      <c r="O52">
        <v>100</v>
      </c>
      <c r="P52" s="13">
        <f t="shared" si="14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60</vt:i4>
      </vt:variant>
    </vt:vector>
  </HeadingPairs>
  <TitlesOfParts>
    <vt:vector size="68" baseType="lpstr">
      <vt:lpstr>OPTIMUM</vt:lpstr>
      <vt:lpstr>solucion1 (7)</vt:lpstr>
      <vt:lpstr>solucion1 (6)</vt:lpstr>
      <vt:lpstr>solucion1 (5)</vt:lpstr>
      <vt:lpstr>solucion1 (4)</vt:lpstr>
      <vt:lpstr>solucion1 (3)</vt:lpstr>
      <vt:lpstr>solucion1 (2)</vt:lpstr>
      <vt:lpstr>solucion1</vt:lpstr>
      <vt:lpstr>OPTIMUM!_B12</vt:lpstr>
      <vt:lpstr>solucion1!_B12</vt:lpstr>
      <vt:lpstr>'solucion1 (2)'!_B12</vt:lpstr>
      <vt:lpstr>'solucion1 (3)'!_B12</vt:lpstr>
      <vt:lpstr>'solucion1 (4)'!_B12</vt:lpstr>
      <vt:lpstr>'solucion1 (5)'!_B12</vt:lpstr>
      <vt:lpstr>'solucion1 (6)'!_B12</vt:lpstr>
      <vt:lpstr>'solucion1 (7)'!_B12</vt:lpstr>
      <vt:lpstr>OPTIMUM!_B14</vt:lpstr>
      <vt:lpstr>solucion1!_B14</vt:lpstr>
      <vt:lpstr>'solucion1 (2)'!_B14</vt:lpstr>
      <vt:lpstr>'solucion1 (3)'!_B14</vt:lpstr>
      <vt:lpstr>'solucion1 (4)'!_B14</vt:lpstr>
      <vt:lpstr>'solucion1 (5)'!_B14</vt:lpstr>
      <vt:lpstr>'solucion1 (6)'!_B14</vt:lpstr>
      <vt:lpstr>'solucion1 (7)'!_B14</vt:lpstr>
      <vt:lpstr>OPTIMUM!_B15</vt:lpstr>
      <vt:lpstr>solucion1!_B15</vt:lpstr>
      <vt:lpstr>'solucion1 (2)'!_B15</vt:lpstr>
      <vt:lpstr>'solucion1 (3)'!_B15</vt:lpstr>
      <vt:lpstr>'solucion1 (4)'!_B15</vt:lpstr>
      <vt:lpstr>'solucion1 (5)'!_B15</vt:lpstr>
      <vt:lpstr>'solucion1 (6)'!_B15</vt:lpstr>
      <vt:lpstr>'solucion1 (7)'!_B15</vt:lpstr>
      <vt:lpstr>OPTIMUM!_B23</vt:lpstr>
      <vt:lpstr>solucion1!_B23</vt:lpstr>
      <vt:lpstr>'solucion1 (2)'!_B23</vt:lpstr>
      <vt:lpstr>'solucion1 (3)'!_B23</vt:lpstr>
      <vt:lpstr>'solucion1 (4)'!_B23</vt:lpstr>
      <vt:lpstr>'solucion1 (5)'!_B23</vt:lpstr>
      <vt:lpstr>'solucion1 (6)'!_B23</vt:lpstr>
      <vt:lpstr>'solucion1 (7)'!_B23</vt:lpstr>
      <vt:lpstr>OPTIMUM!_B24</vt:lpstr>
      <vt:lpstr>solucion1!_B24</vt:lpstr>
      <vt:lpstr>'solucion1 (2)'!_B24</vt:lpstr>
      <vt:lpstr>'solucion1 (3)'!_B24</vt:lpstr>
      <vt:lpstr>'solucion1 (4)'!_B24</vt:lpstr>
      <vt:lpstr>'solucion1 (5)'!_B24</vt:lpstr>
      <vt:lpstr>'solucion1 (6)'!_B24</vt:lpstr>
      <vt:lpstr>'solucion1 (7)'!_B24</vt:lpstr>
      <vt:lpstr>OPTIMUM!_B35</vt:lpstr>
      <vt:lpstr>solucion1!_B35</vt:lpstr>
      <vt:lpstr>'solucion1 (2)'!_B35</vt:lpstr>
      <vt:lpstr>'solucion1 (3)'!_B35</vt:lpstr>
      <vt:lpstr>'solucion1 (4)'!_B35</vt:lpstr>
      <vt:lpstr>'solucion1 (5)'!_B35</vt:lpstr>
      <vt:lpstr>'solucion1 (6)'!_B35</vt:lpstr>
      <vt:lpstr>'solucion1 (7)'!_B35</vt:lpstr>
      <vt:lpstr>OPTIMUM!_b62b</vt:lpstr>
      <vt:lpstr>'solucion1 (5)'!_b62b</vt:lpstr>
      <vt:lpstr>'solucion1 (6)'!_b62b</vt:lpstr>
      <vt:lpstr>'solucion1 (7)'!_b62b</vt:lpstr>
      <vt:lpstr>_b62b</vt:lpstr>
      <vt:lpstr>OPTIMUM!_b64</vt:lpstr>
      <vt:lpstr>'solucion1 (3)'!_b64</vt:lpstr>
      <vt:lpstr>'solucion1 (4)'!_b64</vt:lpstr>
      <vt:lpstr>'solucion1 (5)'!_b64</vt:lpstr>
      <vt:lpstr>'solucion1 (6)'!_b64</vt:lpstr>
      <vt:lpstr>'solucion1 (7)'!_b64</vt:lpstr>
      <vt:lpstr>_b64</vt:lpstr>
    </vt:vector>
  </TitlesOfParts>
  <Company>USB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Oliveira</dc:creator>
  <cp:lastModifiedBy>Paulo Manuel De oliveira de jesus</cp:lastModifiedBy>
  <dcterms:created xsi:type="dcterms:W3CDTF">2018-04-10T13:48:29Z</dcterms:created>
  <dcterms:modified xsi:type="dcterms:W3CDTF">2022-08-03T19:37:52Z</dcterms:modified>
</cp:coreProperties>
</file>