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m.deoliveiradejes/Dropbox (Personal)/2024_20/IELE4100_2024_20 - Planificación de Sistemas de Potencia/C9 - Sistemas de Distribución/C9_DNEP/"/>
    </mc:Choice>
  </mc:AlternateContent>
  <xr:revisionPtr revIDLastSave="0" documentId="13_ncr:1_{31FAC78D-1BAB-A848-A6BE-344DFA23C0E1}" xr6:coauthVersionLast="47" xr6:coauthVersionMax="47" xr10:uidLastSave="{00000000-0000-0000-0000-000000000000}"/>
  <bookViews>
    <workbookView xWindow="2140" yWindow="1640" windowWidth="34980" windowHeight="19040" xr2:uid="{13AA99BF-E023-3348-8928-98B8D68EF887}"/>
  </bookViews>
  <sheets>
    <sheet name="CASE 1 1 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3" l="1"/>
  <c r="I8" i="3"/>
  <c r="C22" i="3"/>
  <c r="G8" i="3"/>
  <c r="G9" i="3"/>
  <c r="I9" i="3" s="1"/>
  <c r="G5" i="3"/>
  <c r="I5" i="3" s="1"/>
  <c r="F21" i="3"/>
  <c r="D22" i="3"/>
  <c r="F4" i="3"/>
  <c r="F5" i="3"/>
  <c r="F8" i="3"/>
  <c r="F9" i="3"/>
  <c r="B26" i="3"/>
  <c r="E2" i="3"/>
  <c r="G14" i="3"/>
  <c r="F20" i="3"/>
  <c r="F19" i="3"/>
  <c r="F18" i="3"/>
  <c r="F17" i="3"/>
  <c r="G15" i="3"/>
  <c r="F15" i="3"/>
  <c r="G16" i="3"/>
  <c r="F16" i="3"/>
  <c r="E3" i="3"/>
  <c r="E4" i="3"/>
  <c r="E5" i="3"/>
  <c r="E6" i="3"/>
  <c r="E7" i="3"/>
  <c r="E8" i="3"/>
  <c r="E9" i="3"/>
  <c r="B22" i="3"/>
  <c r="B31" i="3" s="1"/>
  <c r="F14" i="3"/>
  <c r="H14" i="3" s="1"/>
  <c r="H5" i="3" l="1"/>
  <c r="H4" i="3"/>
  <c r="L21" i="3"/>
  <c r="Q20" i="3"/>
  <c r="Q21" i="3"/>
  <c r="L14" i="3"/>
  <c r="J9" i="3"/>
  <c r="G4" i="3"/>
  <c r="I4" i="3" s="1"/>
  <c r="L15" i="3"/>
  <c r="L18" i="3"/>
  <c r="Q19" i="3"/>
  <c r="Q16" i="3"/>
  <c r="J8" i="3"/>
  <c r="Q15" i="3"/>
  <c r="L17" i="3"/>
  <c r="P14" i="3"/>
  <c r="N14" i="3"/>
  <c r="Q14" i="3"/>
  <c r="H16" i="3"/>
  <c r="P16" i="3" s="1"/>
  <c r="J14" i="3"/>
  <c r="L16" i="3"/>
  <c r="G17" i="3"/>
  <c r="H17" i="3" s="1"/>
  <c r="J17" i="3" s="1"/>
  <c r="Q18" i="3"/>
  <c r="G18" i="3"/>
  <c r="H18" i="3" s="1"/>
  <c r="N18" i="3" s="1"/>
  <c r="J5" i="3"/>
  <c r="H15" i="3"/>
  <c r="P15" i="3" s="1"/>
  <c r="H8" i="3"/>
  <c r="H9" i="3"/>
  <c r="G20" i="3"/>
  <c r="H20" i="3" s="1"/>
  <c r="J20" i="3" s="1"/>
  <c r="G19" i="3"/>
  <c r="H19" i="3" s="1"/>
  <c r="L19" i="3"/>
  <c r="Q17" i="3"/>
  <c r="L20" i="3"/>
  <c r="E10" i="3"/>
  <c r="F7" i="3"/>
  <c r="F6" i="3"/>
  <c r="G7" i="3"/>
  <c r="G21" i="3"/>
  <c r="J4" i="3" l="1"/>
  <c r="G6" i="3"/>
  <c r="G2" i="3" s="1"/>
  <c r="I2" i="3" s="1"/>
  <c r="L22" i="3"/>
  <c r="N16" i="3"/>
  <c r="J16" i="3"/>
  <c r="P18" i="3"/>
  <c r="Q22" i="3"/>
  <c r="J18" i="3"/>
  <c r="N17" i="3"/>
  <c r="P17" i="3"/>
  <c r="N15" i="3"/>
  <c r="J15" i="3"/>
  <c r="P20" i="3"/>
  <c r="N20" i="3"/>
  <c r="N19" i="3"/>
  <c r="J19" i="3"/>
  <c r="P19" i="3"/>
  <c r="J6" i="3"/>
  <c r="I6" i="3"/>
  <c r="I7" i="3"/>
  <c r="J7" i="3"/>
  <c r="F2" i="3"/>
  <c r="H2" i="3" s="1"/>
  <c r="H6" i="3"/>
  <c r="H7" i="3"/>
  <c r="F3" i="3"/>
  <c r="H3" i="3" s="1"/>
  <c r="H21" i="3"/>
  <c r="P21" i="3" s="1"/>
  <c r="G3" i="3"/>
  <c r="P22" i="3" l="1"/>
  <c r="J2" i="3"/>
  <c r="I3" i="3"/>
  <c r="I10" i="3" s="1"/>
  <c r="J3" i="3"/>
  <c r="H10" i="3"/>
  <c r="N21" i="3"/>
  <c r="N22" i="3" s="1"/>
  <c r="J21" i="3"/>
  <c r="J22" i="3" s="1"/>
  <c r="B25" i="3" s="1"/>
  <c r="B28" i="3" s="1"/>
  <c r="J10" i="3" l="1"/>
  <c r="P23" i="3"/>
  <c r="B29" i="3"/>
  <c r="B27" i="3"/>
</calcChain>
</file>

<file path=xl/sharedStrings.xml><?xml version="1.0" encoding="utf-8"?>
<sst xmlns="http://schemas.openxmlformats.org/spreadsheetml/2006/main" count="49" uniqueCount="46">
  <si>
    <t>B</t>
  </si>
  <si>
    <t>Line</t>
  </si>
  <si>
    <t>A</t>
  </si>
  <si>
    <t>C</t>
  </si>
  <si>
    <t>L1</t>
  </si>
  <si>
    <t>L2</t>
  </si>
  <si>
    <t>L3</t>
  </si>
  <si>
    <t>Usys</t>
  </si>
  <si>
    <t>h/year</t>
  </si>
  <si>
    <t>lambda_sys</t>
  </si>
  <si>
    <t>r_sys</t>
  </si>
  <si>
    <t>SAIFI</t>
  </si>
  <si>
    <t>SAIDI</t>
  </si>
  <si>
    <t>hours</t>
  </si>
  <si>
    <t>CAIDI</t>
  </si>
  <si>
    <t>ASAI</t>
  </si>
  <si>
    <t>D</t>
  </si>
  <si>
    <t>E</t>
  </si>
  <si>
    <t>F</t>
  </si>
  <si>
    <t>G</t>
  </si>
  <si>
    <t>H</t>
  </si>
  <si>
    <t>L4</t>
  </si>
  <si>
    <t>L5</t>
  </si>
  <si>
    <t>L6</t>
  </si>
  <si>
    <t>L7</t>
  </si>
  <si>
    <t>L8</t>
  </si>
  <si>
    <t>Nusuarios</t>
  </si>
  <si>
    <t>EENS=</t>
  </si>
  <si>
    <t>LadFactor</t>
  </si>
  <si>
    <t>PowerFactor</t>
  </si>
  <si>
    <t>ENS  kWh</t>
  </si>
  <si>
    <t>SAIFI=</t>
  </si>
  <si>
    <t>SAIDI=</t>
  </si>
  <si>
    <t>U_L h/y</t>
  </si>
  <si>
    <t>f/yr</t>
  </si>
  <si>
    <t>lambda_L f/yr</t>
  </si>
  <si>
    <t>r_L (h)</t>
  </si>
  <si>
    <t>Pflow MVA</t>
  </si>
  <si>
    <t>lambda (F/yr)</t>
  </si>
  <si>
    <t>r (h)</t>
  </si>
  <si>
    <t>Uline( h)</t>
  </si>
  <si>
    <t>Load MVA</t>
  </si>
  <si>
    <t>EnergyLoad</t>
  </si>
  <si>
    <t>kWh/yr</t>
  </si>
  <si>
    <t>h/yr</t>
  </si>
  <si>
    <t>ShareENS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</si>
</sst>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164" fontId="0" fillId="0" borderId="0" xfId="1" applyNumberFormat="1" applyFont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164" fontId="0" fillId="7" borderId="0" xfId="1" applyNumberFormat="1" applyFont="1" applyFill="1"/>
    <xf numFmtId="0" fontId="0" fillId="3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F2F9-9B5D-8542-BB78-D0B93F74A20E}">
  <dimension ref="A1:Q32"/>
  <sheetViews>
    <sheetView tabSelected="1" zoomScale="140" zoomScaleNormal="140" workbookViewId="0">
      <selection activeCell="C21" sqref="C21"/>
    </sheetView>
  </sheetViews>
  <sheetFormatPr baseColWidth="10" defaultRowHeight="16" x14ac:dyDescent="0.2"/>
  <cols>
    <col min="2" max="3" width="12.33203125" customWidth="1"/>
    <col min="6" max="6" width="13.83203125" customWidth="1"/>
  </cols>
  <sheetData>
    <row r="1" spans="1:17" x14ac:dyDescent="0.2">
      <c r="A1" t="s">
        <v>1</v>
      </c>
      <c r="B1" t="s">
        <v>38</v>
      </c>
      <c r="C1" t="s">
        <v>39</v>
      </c>
      <c r="E1" t="s">
        <v>40</v>
      </c>
      <c r="F1" t="s">
        <v>37</v>
      </c>
    </row>
    <row r="2" spans="1:17" x14ac:dyDescent="0.2">
      <c r="A2" t="s">
        <v>2</v>
      </c>
      <c r="B2" s="1">
        <v>8.4095999999999997E-4</v>
      </c>
      <c r="C2">
        <v>8</v>
      </c>
      <c r="E2">
        <f>C2*B2</f>
        <v>6.7276799999999998E-3</v>
      </c>
      <c r="F2">
        <f>F6+B14</f>
        <v>11</v>
      </c>
      <c r="G2">
        <f>G6+C14</f>
        <v>11</v>
      </c>
      <c r="H2">
        <f t="shared" ref="H2:H9" si="0">F2*E2*1000*$N$2*$N$3</f>
        <v>29.601792000000003</v>
      </c>
      <c r="I2">
        <f>G2*B2</f>
        <v>9.2505599999999997E-3</v>
      </c>
      <c r="J2">
        <f>E2*G2</f>
        <v>7.4004479999999997E-2</v>
      </c>
      <c r="M2" t="s">
        <v>28</v>
      </c>
      <c r="N2">
        <v>0.5</v>
      </c>
    </row>
    <row r="3" spans="1:17" x14ac:dyDescent="0.2">
      <c r="A3" t="s">
        <v>0</v>
      </c>
      <c r="B3">
        <v>8.4095999999999997E-4</v>
      </c>
      <c r="C3">
        <v>8</v>
      </c>
      <c r="E3">
        <f t="shared" ref="E3:E9" si="1">C3*B3</f>
        <v>6.7276799999999998E-3</v>
      </c>
      <c r="F3">
        <f>F7+B15</f>
        <v>11</v>
      </c>
      <c r="G3">
        <f>G7+C15</f>
        <v>11</v>
      </c>
      <c r="H3">
        <f t="shared" si="0"/>
        <v>29.601792000000003</v>
      </c>
      <c r="I3">
        <f t="shared" ref="I3:I7" si="2">G3*B3</f>
        <v>9.2505599999999997E-3</v>
      </c>
      <c r="J3">
        <f t="shared" ref="J3:J9" si="3">E3*G3</f>
        <v>7.4004479999999997E-2</v>
      </c>
      <c r="M3" t="s">
        <v>29</v>
      </c>
      <c r="N3">
        <v>0.8</v>
      </c>
    </row>
    <row r="4" spans="1:17" x14ac:dyDescent="0.2">
      <c r="A4" t="s">
        <v>18</v>
      </c>
      <c r="B4">
        <v>5.8867199999999998E-3</v>
      </c>
      <c r="C4">
        <v>10</v>
      </c>
      <c r="E4">
        <f t="shared" si="1"/>
        <v>5.8867199999999995E-2</v>
      </c>
      <c r="F4">
        <f>B19</f>
        <v>3</v>
      </c>
      <c r="G4">
        <f>C19</f>
        <v>3</v>
      </c>
      <c r="H4">
        <f t="shared" si="0"/>
        <v>70.640639999999991</v>
      </c>
      <c r="I4">
        <f t="shared" si="2"/>
        <v>1.7660160000000001E-2</v>
      </c>
      <c r="J4">
        <f t="shared" si="3"/>
        <v>0.17660159999999997</v>
      </c>
    </row>
    <row r="5" spans="1:17" x14ac:dyDescent="0.2">
      <c r="A5" t="s">
        <v>20</v>
      </c>
      <c r="B5">
        <v>7.5686399999999997E-3</v>
      </c>
      <c r="C5">
        <v>10</v>
      </c>
      <c r="E5">
        <f t="shared" si="1"/>
        <v>7.5686400000000001E-2</v>
      </c>
      <c r="F5">
        <f>B21</f>
        <v>3</v>
      </c>
      <c r="G5">
        <f>C21</f>
        <v>3</v>
      </c>
      <c r="H5">
        <f t="shared" si="0"/>
        <v>90.82368000000001</v>
      </c>
      <c r="I5">
        <f t="shared" si="2"/>
        <v>2.2705919999999997E-2</v>
      </c>
      <c r="J5">
        <f t="shared" si="3"/>
        <v>0.22705920000000002</v>
      </c>
    </row>
    <row r="6" spans="1:17" x14ac:dyDescent="0.2">
      <c r="A6" t="s">
        <v>3</v>
      </c>
      <c r="B6">
        <v>3.9244800000000002E-3</v>
      </c>
      <c r="C6">
        <v>8</v>
      </c>
      <c r="E6">
        <f t="shared" si="1"/>
        <v>3.1395840000000001E-2</v>
      </c>
      <c r="F6">
        <f>F4+F8+B16</f>
        <v>10</v>
      </c>
      <c r="G6">
        <f>G4+G8+C16</f>
        <v>10</v>
      </c>
      <c r="H6">
        <f t="shared" si="0"/>
        <v>125.58336000000003</v>
      </c>
      <c r="I6">
        <f t="shared" si="2"/>
        <v>3.9244800000000003E-2</v>
      </c>
      <c r="J6">
        <f t="shared" si="3"/>
        <v>0.31395840000000003</v>
      </c>
    </row>
    <row r="7" spans="1:17" x14ac:dyDescent="0.2">
      <c r="A7" t="s">
        <v>16</v>
      </c>
      <c r="B7">
        <v>4.2047999999999999E-3</v>
      </c>
      <c r="C7">
        <v>8</v>
      </c>
      <c r="E7">
        <f t="shared" si="1"/>
        <v>3.3638399999999999E-2</v>
      </c>
      <c r="F7">
        <f>F9+F5+B18</f>
        <v>10</v>
      </c>
      <c r="G7">
        <f>G9+G5+C18</f>
        <v>10</v>
      </c>
      <c r="H7">
        <f t="shared" si="0"/>
        <v>134.55360000000002</v>
      </c>
      <c r="I7">
        <f t="shared" si="2"/>
        <v>4.2048000000000002E-2</v>
      </c>
      <c r="J7">
        <f t="shared" si="3"/>
        <v>0.33638400000000002</v>
      </c>
    </row>
    <row r="8" spans="1:17" x14ac:dyDescent="0.2">
      <c r="A8" t="s">
        <v>17</v>
      </c>
      <c r="B8">
        <v>3.9244800000000002E-3</v>
      </c>
      <c r="C8">
        <v>8</v>
      </c>
      <c r="E8">
        <f t="shared" si="1"/>
        <v>3.1395840000000001E-2</v>
      </c>
      <c r="F8">
        <f>B17</f>
        <v>5</v>
      </c>
      <c r="G8">
        <f>C17</f>
        <v>5</v>
      </c>
      <c r="H8">
        <f t="shared" si="0"/>
        <v>62.791680000000014</v>
      </c>
      <c r="I8">
        <f>G8*B8</f>
        <v>1.9622400000000002E-2</v>
      </c>
      <c r="J8">
        <f t="shared" si="3"/>
        <v>0.15697920000000001</v>
      </c>
    </row>
    <row r="9" spans="1:17" x14ac:dyDescent="0.2">
      <c r="A9" t="s">
        <v>19</v>
      </c>
      <c r="B9">
        <v>4.7654400000000001E-3</v>
      </c>
      <c r="C9">
        <v>8</v>
      </c>
      <c r="E9">
        <f t="shared" si="1"/>
        <v>3.8123520000000001E-2</v>
      </c>
      <c r="F9">
        <f>B20</f>
        <v>5</v>
      </c>
      <c r="G9">
        <f>C20</f>
        <v>5</v>
      </c>
      <c r="H9">
        <f t="shared" si="0"/>
        <v>76.247040000000013</v>
      </c>
      <c r="I9">
        <f>G9*B9</f>
        <v>2.38272E-2</v>
      </c>
      <c r="J9">
        <f t="shared" si="3"/>
        <v>0.1906176</v>
      </c>
    </row>
    <row r="10" spans="1:17" x14ac:dyDescent="0.2">
      <c r="E10">
        <f>SUM(E2:E9)</f>
        <v>0.28256256000000002</v>
      </c>
      <c r="H10" s="3">
        <f>SUM(H2:H9)</f>
        <v>619.84358400000008</v>
      </c>
      <c r="I10" s="7">
        <f>SUM(I2:I9)/C22</f>
        <v>8.3458909090909101E-3</v>
      </c>
      <c r="J10" s="6">
        <f>SUM(J2:J9)/C22</f>
        <v>7.0436770909090909E-2</v>
      </c>
    </row>
    <row r="11" spans="1:17" x14ac:dyDescent="0.2">
      <c r="H11" s="3" t="s">
        <v>27</v>
      </c>
      <c r="I11" s="7" t="s">
        <v>11</v>
      </c>
      <c r="J11" s="13" t="s">
        <v>12</v>
      </c>
    </row>
    <row r="12" spans="1:17" x14ac:dyDescent="0.2">
      <c r="H12" s="3" t="s">
        <v>43</v>
      </c>
      <c r="I12" s="7" t="s">
        <v>34</v>
      </c>
      <c r="J12" s="13" t="s">
        <v>44</v>
      </c>
    </row>
    <row r="13" spans="1:17" x14ac:dyDescent="0.2">
      <c r="B13" t="s">
        <v>41</v>
      </c>
      <c r="C13" t="s">
        <v>26</v>
      </c>
      <c r="F13" t="s">
        <v>35</v>
      </c>
      <c r="G13" t="s">
        <v>36</v>
      </c>
      <c r="H13" t="s">
        <v>33</v>
      </c>
      <c r="I13" s="1"/>
      <c r="J13" s="1" t="s">
        <v>30</v>
      </c>
    </row>
    <row r="14" spans="1:17" x14ac:dyDescent="0.2">
      <c r="A14" t="s">
        <v>4</v>
      </c>
      <c r="B14">
        <v>1</v>
      </c>
      <c r="C14">
        <v>1</v>
      </c>
      <c r="D14">
        <v>2920</v>
      </c>
      <c r="F14">
        <f>B2</f>
        <v>8.4095999999999997E-4</v>
      </c>
      <c r="G14">
        <f>C2</f>
        <v>8</v>
      </c>
      <c r="H14">
        <f>G14*F14</f>
        <v>6.7276799999999998E-3</v>
      </c>
      <c r="I14" s="1"/>
      <c r="J14" s="1">
        <f>B14*H14*$N$2*$N$3*1000</f>
        <v>2.6910720000000001</v>
      </c>
      <c r="L14">
        <f>C14*F14</f>
        <v>8.4095999999999997E-4</v>
      </c>
      <c r="N14">
        <f>H14*C14</f>
        <v>6.7276799999999998E-3</v>
      </c>
      <c r="P14">
        <f>H14*C14</f>
        <v>6.7276799999999998E-3</v>
      </c>
      <c r="Q14">
        <f>F14*C14</f>
        <v>8.4095999999999997E-4</v>
      </c>
    </row>
    <row r="15" spans="1:17" x14ac:dyDescent="0.2">
      <c r="A15" t="s">
        <v>5</v>
      </c>
      <c r="B15">
        <v>1</v>
      </c>
      <c r="C15">
        <v>1</v>
      </c>
      <c r="D15">
        <v>2920</v>
      </c>
      <c r="F15">
        <f>B3</f>
        <v>8.4095999999999997E-4</v>
      </c>
      <c r="G15">
        <f>C3</f>
        <v>8</v>
      </c>
      <c r="H15">
        <f t="shared" ref="H15:H21" si="4">G15*F15</f>
        <v>6.7276799999999998E-3</v>
      </c>
      <c r="I15" s="1"/>
      <c r="J15" s="1">
        <f t="shared" ref="J15:J21" si="5">B15*H15*$N$2*$N$3*1000</f>
        <v>2.6910720000000001</v>
      </c>
      <c r="L15">
        <f t="shared" ref="L15:L21" si="6">C15*F15</f>
        <v>8.4095999999999997E-4</v>
      </c>
      <c r="N15">
        <f t="shared" ref="N15:N21" si="7">H15*C15</f>
        <v>6.7276799999999998E-3</v>
      </c>
      <c r="P15">
        <f t="shared" ref="P15:P21" si="8">H15*C15</f>
        <v>6.7276799999999998E-3</v>
      </c>
      <c r="Q15">
        <f t="shared" ref="Q15:Q21" si="9">F15*C15</f>
        <v>8.4095999999999997E-4</v>
      </c>
    </row>
    <row r="16" spans="1:17" x14ac:dyDescent="0.2">
      <c r="A16" t="s">
        <v>6</v>
      </c>
      <c r="B16">
        <v>2</v>
      </c>
      <c r="C16">
        <v>2</v>
      </c>
      <c r="D16">
        <v>5840</v>
      </c>
      <c r="F16">
        <f>B2+B6</f>
        <v>4.7654400000000001E-3</v>
      </c>
      <c r="G16">
        <f>(B2*C2+B6*C6)/(B2+B6)</f>
        <v>8</v>
      </c>
      <c r="H16">
        <f t="shared" si="4"/>
        <v>3.8123520000000001E-2</v>
      </c>
      <c r="I16" s="1"/>
      <c r="J16" s="1">
        <f t="shared" si="5"/>
        <v>30.498816000000001</v>
      </c>
      <c r="L16">
        <f t="shared" si="6"/>
        <v>9.5308800000000003E-3</v>
      </c>
      <c r="N16">
        <f t="shared" si="7"/>
        <v>7.6247040000000002E-2</v>
      </c>
      <c r="P16">
        <f t="shared" si="8"/>
        <v>7.6247040000000002E-2</v>
      </c>
      <c r="Q16">
        <f t="shared" si="9"/>
        <v>9.5308800000000003E-3</v>
      </c>
    </row>
    <row r="17" spans="1:17" x14ac:dyDescent="0.2">
      <c r="A17" t="s">
        <v>21</v>
      </c>
      <c r="B17">
        <v>5</v>
      </c>
      <c r="C17">
        <v>5</v>
      </c>
      <c r="D17">
        <v>14600</v>
      </c>
      <c r="F17">
        <f>B2+B6+B8</f>
        <v>8.6899200000000003E-3</v>
      </c>
      <c r="G17">
        <f>(E2+E6+E8)/F17</f>
        <v>8</v>
      </c>
      <c r="H17">
        <f t="shared" si="4"/>
        <v>6.9519360000000002E-2</v>
      </c>
      <c r="I17" s="1"/>
      <c r="J17" s="1">
        <f t="shared" si="5"/>
        <v>139.03872000000004</v>
      </c>
      <c r="L17">
        <f t="shared" si="6"/>
        <v>4.3449600000000005E-2</v>
      </c>
      <c r="N17">
        <f t="shared" si="7"/>
        <v>0.34759680000000004</v>
      </c>
      <c r="P17">
        <f t="shared" si="8"/>
        <v>0.34759680000000004</v>
      </c>
      <c r="Q17">
        <f t="shared" si="9"/>
        <v>4.3449600000000005E-2</v>
      </c>
    </row>
    <row r="18" spans="1:17" x14ac:dyDescent="0.2">
      <c r="A18" t="s">
        <v>22</v>
      </c>
      <c r="B18">
        <v>2</v>
      </c>
      <c r="C18">
        <v>2</v>
      </c>
      <c r="D18">
        <v>5840</v>
      </c>
      <c r="F18">
        <f>B3+B7</f>
        <v>5.0457599999999998E-3</v>
      </c>
      <c r="G18">
        <f>(E3+E7)/F18</f>
        <v>8</v>
      </c>
      <c r="H18">
        <f t="shared" si="4"/>
        <v>4.0366079999999999E-2</v>
      </c>
      <c r="I18" s="1"/>
      <c r="J18" s="1">
        <f t="shared" si="5"/>
        <v>32.292863999999994</v>
      </c>
      <c r="L18">
        <f t="shared" si="6"/>
        <v>1.009152E-2</v>
      </c>
      <c r="N18">
        <f t="shared" si="7"/>
        <v>8.0732159999999997E-2</v>
      </c>
      <c r="P18">
        <f t="shared" si="8"/>
        <v>8.0732159999999997E-2</v>
      </c>
      <c r="Q18">
        <f t="shared" si="9"/>
        <v>1.009152E-2</v>
      </c>
    </row>
    <row r="19" spans="1:17" x14ac:dyDescent="0.2">
      <c r="A19" t="s">
        <v>23</v>
      </c>
      <c r="B19">
        <v>3</v>
      </c>
      <c r="C19">
        <v>3</v>
      </c>
      <c r="D19">
        <v>8760</v>
      </c>
      <c r="F19">
        <f>B4+B6+B2</f>
        <v>1.0652159999999999E-2</v>
      </c>
      <c r="G19">
        <f>(E4+E6+E2)/F19</f>
        <v>9.1052631578947363</v>
      </c>
      <c r="H19">
        <f t="shared" si="4"/>
        <v>9.6990719999999989E-2</v>
      </c>
      <c r="I19" s="1"/>
      <c r="J19" s="1">
        <f t="shared" si="5"/>
        <v>116.388864</v>
      </c>
      <c r="L19">
        <f t="shared" si="6"/>
        <v>3.1956479999999995E-2</v>
      </c>
      <c r="N19">
        <f t="shared" si="7"/>
        <v>0.29097215999999998</v>
      </c>
      <c r="P19">
        <f t="shared" si="8"/>
        <v>0.29097215999999998</v>
      </c>
      <c r="Q19">
        <f t="shared" si="9"/>
        <v>3.1956479999999995E-2</v>
      </c>
    </row>
    <row r="20" spans="1:17" x14ac:dyDescent="0.2">
      <c r="A20" t="s">
        <v>24</v>
      </c>
      <c r="B20">
        <v>5</v>
      </c>
      <c r="C20">
        <v>5</v>
      </c>
      <c r="D20">
        <v>14600</v>
      </c>
      <c r="F20">
        <f>B9+B7+B3</f>
        <v>9.8112000000000008E-3</v>
      </c>
      <c r="G20">
        <f>(E3+E7+E9)/F20</f>
        <v>7.9999999999999982</v>
      </c>
      <c r="H20">
        <f t="shared" si="4"/>
        <v>7.8489599999999993E-2</v>
      </c>
      <c r="I20" s="1"/>
      <c r="J20" s="1">
        <f>B20*H20*$N$2*$N$3*1000</f>
        <v>156.97919999999999</v>
      </c>
      <c r="L20">
        <f t="shared" si="6"/>
        <v>4.9056000000000002E-2</v>
      </c>
      <c r="N20">
        <f t="shared" si="7"/>
        <v>0.39244799999999996</v>
      </c>
      <c r="P20">
        <f t="shared" si="8"/>
        <v>0.39244799999999996</v>
      </c>
      <c r="Q20">
        <f t="shared" si="9"/>
        <v>4.9056000000000002E-2</v>
      </c>
    </row>
    <row r="21" spans="1:17" x14ac:dyDescent="0.2">
      <c r="A21" t="s">
        <v>25</v>
      </c>
      <c r="B21">
        <v>3</v>
      </c>
      <c r="C21">
        <v>3</v>
      </c>
      <c r="D21">
        <v>8760</v>
      </c>
      <c r="F21">
        <f>B5+B7+B3</f>
        <v>1.26144E-2</v>
      </c>
      <c r="G21">
        <f>(E5+E7+E3)/F21</f>
        <v>9.2000000000000011</v>
      </c>
      <c r="H21">
        <f t="shared" si="4"/>
        <v>0.11605248000000001</v>
      </c>
      <c r="I21" s="1"/>
      <c r="J21" s="1">
        <f t="shared" si="5"/>
        <v>139.26297600000001</v>
      </c>
      <c r="L21">
        <f t="shared" si="6"/>
        <v>3.78432E-2</v>
      </c>
      <c r="N21">
        <f t="shared" si="7"/>
        <v>0.34815744000000004</v>
      </c>
      <c r="P21">
        <f t="shared" si="8"/>
        <v>0.34815744000000004</v>
      </c>
      <c r="Q21">
        <f t="shared" si="9"/>
        <v>3.78432E-2</v>
      </c>
    </row>
    <row r="22" spans="1:17" x14ac:dyDescent="0.2">
      <c r="B22">
        <f>SUM(B14:B21)</f>
        <v>22</v>
      </c>
      <c r="C22">
        <f>SUM(C14:C21)</f>
        <v>22</v>
      </c>
      <c r="D22">
        <f>SUM(D14:D21)</f>
        <v>64240</v>
      </c>
      <c r="H22" s="1"/>
      <c r="I22" s="1"/>
      <c r="J22" s="3">
        <f>SUM(J14:J21)</f>
        <v>619.84358400000008</v>
      </c>
      <c r="L22" s="9">
        <f>SUM(L14:L21)/C22</f>
        <v>8.3458909090909101E-3</v>
      </c>
      <c r="N22" s="6">
        <f>SUM(N14:N21)/C22</f>
        <v>7.0436770909090909E-2</v>
      </c>
      <c r="P22">
        <f>SUM(P14:P21)</f>
        <v>1.54960896</v>
      </c>
      <c r="Q22">
        <f>SUM(Q14:Q21)</f>
        <v>0.18360960000000001</v>
      </c>
    </row>
    <row r="23" spans="1:17" x14ac:dyDescent="0.2">
      <c r="J23" s="2" t="s">
        <v>27</v>
      </c>
      <c r="L23" s="8" t="s">
        <v>31</v>
      </c>
      <c r="N23" s="5" t="s">
        <v>32</v>
      </c>
      <c r="P23" s="10">
        <f>P22/Q22</f>
        <v>8.43969465648855</v>
      </c>
    </row>
    <row r="24" spans="1:17" x14ac:dyDescent="0.2">
      <c r="P24" s="10" t="s">
        <v>14</v>
      </c>
    </row>
    <row r="25" spans="1:17" x14ac:dyDescent="0.2">
      <c r="A25" t="s">
        <v>7</v>
      </c>
      <c r="B25">
        <f>J22/(B22*1000*$N$2*$N$3)</f>
        <v>7.0436770909090923E-2</v>
      </c>
      <c r="C25" t="s">
        <v>8</v>
      </c>
    </row>
    <row r="26" spans="1:17" x14ac:dyDescent="0.2">
      <c r="A26" t="s">
        <v>9</v>
      </c>
      <c r="B26">
        <f>SUM(B2:B9)</f>
        <v>3.1956480000000002E-2</v>
      </c>
      <c r="C26" t="s">
        <v>34</v>
      </c>
    </row>
    <row r="27" spans="1:17" x14ac:dyDescent="0.2">
      <c r="A27" t="s">
        <v>10</v>
      </c>
      <c r="B27">
        <f>B25/B26</f>
        <v>2.2041467304625204</v>
      </c>
      <c r="C27" t="s">
        <v>13</v>
      </c>
    </row>
    <row r="28" spans="1:17" x14ac:dyDescent="0.2">
      <c r="A28" t="s">
        <v>15</v>
      </c>
      <c r="B28" s="4">
        <f>(3*8760-3*B25)/(3*8760)</f>
        <v>0.99999195927272733</v>
      </c>
    </row>
    <row r="29" spans="1:17" x14ac:dyDescent="0.2">
      <c r="A29" s="11" t="s">
        <v>15</v>
      </c>
      <c r="B29" s="12">
        <f>(C22*8760-P22)/(C22*8760)</f>
        <v>0.99999195927272733</v>
      </c>
    </row>
    <row r="31" spans="1:17" x14ac:dyDescent="0.2">
      <c r="A31" t="s">
        <v>42</v>
      </c>
      <c r="B31">
        <f>B22*1000*N2*N3*8760</f>
        <v>77088000</v>
      </c>
    </row>
    <row r="32" spans="1:17" x14ac:dyDescent="0.2">
      <c r="A32" t="s">
        <v>45</v>
      </c>
      <c r="B32" s="4">
        <f>H10/B31</f>
        <v>8.0407272727272733E-6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 1 1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Manuel De oliveira de jesus</dc:creator>
  <cp:lastModifiedBy>Paulo Manuel De oliveira de jesus</cp:lastModifiedBy>
  <dcterms:created xsi:type="dcterms:W3CDTF">2024-10-04T14:37:41Z</dcterms:created>
  <dcterms:modified xsi:type="dcterms:W3CDTF">2024-10-06T17:49:14Z</dcterms:modified>
</cp:coreProperties>
</file>