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mattmin\Source\Workspaces\Online-Content\Courses\ENG\DAT222x - Essential Statistics for Data Analysis using Excel\Demo Files\"/>
    </mc:Choice>
  </mc:AlternateContent>
  <bookViews>
    <workbookView xWindow="0" yWindow="0" windowWidth="23025" windowHeight="10763"/>
  </bookViews>
  <sheets>
    <sheet name="Pop and Pop Parameters" sheetId="10" r:id="rId1"/>
    <sheet name="Samples and Sample Stats" sheetId="11" r:id="rId2"/>
    <sheet name="SRS definition" sheetId="12" r:id="rId3"/>
    <sheet name="Taking a Random Sample" sheetId="14" r:id="rId4"/>
    <sheet name="Sample of 10 players" sheetId="1" r:id="rId5"/>
    <sheet name="Sampling Problems" sheetId="15" r:id="rId6"/>
    <sheet name="Xbar properties" sheetId="16" r:id="rId7"/>
    <sheet name="Example mean var xbar" sheetId="17" r:id="rId8"/>
    <sheet name="Dice sample mean var" sheetId="2" r:id="rId9"/>
    <sheet name="Estimating p" sheetId="18" r:id="rId10"/>
    <sheet name="Standard Normal" sheetId="3" r:id="rId11"/>
    <sheet name="CI for Mu" sheetId="4" r:id="rId12"/>
    <sheet name="IQ CI" sheetId="5" r:id="rId13"/>
    <sheet name="Voters" sheetId="6" r:id="rId14"/>
    <sheet name="Blyth" sheetId="20" r:id="rId15"/>
    <sheet name="Sample Size" sheetId="7" r:id="rId16"/>
    <sheet name="Finite Correction CI" sheetId="8" r:id="rId17"/>
    <sheet name="FC Sample Size" sheetId="9" r:id="rId18"/>
  </sheets>
  <definedNames>
    <definedName name="alpha">Blyth!$C$4</definedName>
    <definedName name="Error" localSheetId="17">'FC Sample Size'!$G$1</definedName>
    <definedName name="ERROR">'Sample Size'!$D$5</definedName>
    <definedName name="FC">'Finite Correction CI'!$G$8</definedName>
    <definedName name="lowerlimit">'Finite Correction CI'!$G$10</definedName>
    <definedName name="n" localSheetId="14">Blyth!$C$3</definedName>
    <definedName name="N" localSheetId="17">'FC Sample Size'!$G$2</definedName>
    <definedName name="n">Voters!$E$3</definedName>
    <definedName name="phat">Voters!$E$4</definedName>
    <definedName name="popsigma">'CI for Mu'!$E$3</definedName>
    <definedName name="popsize">'Finite Correction CI'!$G$3</definedName>
    <definedName name="SAMPLE_SIZE">'Sample Size'!$D$6</definedName>
    <definedName name="samplemean">'CI for Mu'!$E$2</definedName>
    <definedName name="samplesize" localSheetId="16">'Finite Correction CI'!$G$2</definedName>
    <definedName name="samplesize">'CI for Mu'!$E$4</definedName>
    <definedName name="samplesizeFC">'FC Sample Size'!$G$5</definedName>
    <definedName name="samplesizenoFC">'FC Sample Size'!$G$4</definedName>
    <definedName name="sigma" localSheetId="17">'FC Sample Size'!$G$3</definedName>
    <definedName name="sigma" localSheetId="16">'Finite Correction CI'!$G$4</definedName>
    <definedName name="SIGMA">'Sample Size'!$D$4</definedName>
    <definedName name="Std_Error_phat">Voters!$E$5</definedName>
    <definedName name="upperlimit">'Finite Correction CI'!$G$11</definedName>
    <definedName name="xbar">'Finite Correction CI'!$G$5</definedName>
    <definedName name="z.025">'CI for Mu'!$E$5</definedName>
    <definedName name="z.975">'CI for Mu'!$E$6</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0" l="1"/>
  <c r="B11" i="20"/>
  <c r="D10" i="20"/>
  <c r="C10" i="20"/>
  <c r="B10" i="20"/>
  <c r="D9" i="20"/>
  <c r="C9" i="20"/>
  <c r="D8" i="20"/>
  <c r="F8" i="6"/>
  <c r="F9" i="20"/>
  <c r="F10" i="20"/>
  <c r="E9" i="20"/>
  <c r="F6" i="6"/>
  <c r="F8" i="20"/>
  <c r="E11" i="20"/>
  <c r="E10" i="20"/>
  <c r="F7" i="6"/>
  <c r="E8" i="8" l="1"/>
  <c r="E11" i="8" s="1"/>
  <c r="B9" i="7"/>
  <c r="G7" i="3"/>
  <c r="F7" i="3"/>
  <c r="G6" i="3"/>
  <c r="F6" i="3"/>
  <c r="G4" i="3"/>
  <c r="B22" i="18"/>
  <c r="H6" i="3"/>
  <c r="F4" i="6"/>
  <c r="H7" i="3"/>
  <c r="I6" i="3"/>
  <c r="E10" i="7"/>
  <c r="I7" i="3"/>
  <c r="E10" i="8" l="1"/>
  <c r="D10" i="7"/>
  <c r="B40" i="17" l="1"/>
  <c r="B39" i="17"/>
  <c r="B38" i="17"/>
  <c r="B37" i="17"/>
  <c r="B36" i="17"/>
  <c r="B35" i="17"/>
  <c r="B34" i="17"/>
  <c r="B33" i="17"/>
  <c r="B32" i="17"/>
  <c r="B31" i="17"/>
  <c r="B30" i="17"/>
  <c r="B29" i="17"/>
  <c r="C28" i="17"/>
  <c r="C34" i="17" s="1"/>
  <c r="B28" i="17"/>
  <c r="C27" i="17"/>
  <c r="C33" i="17" s="1"/>
  <c r="B27" i="17"/>
  <c r="C26" i="17"/>
  <c r="C32" i="17" s="1"/>
  <c r="C38" i="17" s="1"/>
  <c r="B26" i="17"/>
  <c r="C25" i="17"/>
  <c r="C31" i="17" s="1"/>
  <c r="B25" i="17"/>
  <c r="C24" i="17"/>
  <c r="C30" i="17" s="1"/>
  <c r="B24" i="17"/>
  <c r="C23" i="17"/>
  <c r="C29" i="17" s="1"/>
  <c r="B23" i="17"/>
  <c r="B22" i="17"/>
  <c r="B21" i="17"/>
  <c r="B20" i="17"/>
  <c r="B19" i="17"/>
  <c r="B18" i="17"/>
  <c r="B17" i="17"/>
  <c r="D16" i="17"/>
  <c r="D22" i="17" s="1"/>
  <c r="B16" i="17"/>
  <c r="D15" i="17"/>
  <c r="D21" i="17" s="1"/>
  <c r="B15" i="17"/>
  <c r="D14" i="17"/>
  <c r="D20" i="17" s="1"/>
  <c r="B14" i="17"/>
  <c r="D13" i="17"/>
  <c r="D19" i="17" s="1"/>
  <c r="B13" i="17"/>
  <c r="D12" i="17"/>
  <c r="D18" i="17" s="1"/>
  <c r="B12" i="17"/>
  <c r="D11" i="17"/>
  <c r="D17" i="17" s="1"/>
  <c r="B11" i="17"/>
  <c r="B10" i="17"/>
  <c r="B9" i="17"/>
  <c r="B8" i="17"/>
  <c r="B7" i="17"/>
  <c r="B6" i="17"/>
  <c r="B5" i="17"/>
  <c r="C22" i="18"/>
  <c r="D27" i="17" l="1"/>
  <c r="D33" i="17" s="1"/>
  <c r="D39" i="17" s="1"/>
  <c r="C35" i="17"/>
  <c r="C37" i="17"/>
  <c r="C39" i="17"/>
  <c r="D26" i="17"/>
  <c r="D23" i="17"/>
  <c r="D29" i="17" s="1"/>
  <c r="D35" i="17" s="1"/>
  <c r="D25" i="17"/>
  <c r="D31" i="17" s="1"/>
  <c r="D37" i="17" s="1"/>
  <c r="C36" i="17"/>
  <c r="C40" i="17"/>
  <c r="D24" i="17"/>
  <c r="D30" i="17" s="1"/>
  <c r="D36" i="17" s="1"/>
  <c r="D28" i="17"/>
  <c r="D34" i="17" s="1"/>
  <c r="D40" i="17" s="1"/>
  <c r="G4" i="9"/>
  <c r="G15" i="8"/>
  <c r="G14" i="8"/>
  <c r="G8" i="8"/>
  <c r="G11" i="8" s="1"/>
  <c r="H5" i="9"/>
  <c r="H14" i="8"/>
  <c r="H15" i="8"/>
  <c r="H10" i="8"/>
  <c r="H8" i="8"/>
  <c r="H11" i="8"/>
  <c r="H4" i="9"/>
  <c r="G5" i="9" l="1"/>
  <c r="G6" i="9"/>
  <c r="D32" i="17"/>
  <c r="G10" i="8"/>
  <c r="D6" i="7"/>
  <c r="E6" i="7"/>
  <c r="D38" i="17" l="1"/>
  <c r="E4" i="6"/>
  <c r="E5" i="6" s="1"/>
  <c r="E8" i="6" s="1"/>
  <c r="F5" i="6"/>
  <c r="E6" i="6" l="1"/>
  <c r="E7" i="6"/>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M105" i="5"/>
  <c r="AN105" i="5"/>
  <c r="AO105" i="5"/>
  <c r="AP105" i="5"/>
  <c r="AQ105"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AQ83"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AQ85"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AQ87"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H93" i="5"/>
  <c r="I93" i="5"/>
  <c r="J93" i="5"/>
  <c r="K93"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M93" i="5"/>
  <c r="AN93" i="5"/>
  <c r="AO93" i="5"/>
  <c r="AP93" i="5"/>
  <c r="AQ93"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H95" i="5"/>
  <c r="I95" i="5"/>
  <c r="J95" i="5"/>
  <c r="K95"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M95" i="5"/>
  <c r="AN95" i="5"/>
  <c r="AO95" i="5"/>
  <c r="AP95" i="5"/>
  <c r="AQ95"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H97" i="5"/>
  <c r="I97" i="5"/>
  <c r="J97" i="5"/>
  <c r="K97"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M97" i="5"/>
  <c r="AN97" i="5"/>
  <c r="AO97" i="5"/>
  <c r="AP97" i="5"/>
  <c r="AQ97"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H99" i="5"/>
  <c r="I99" i="5"/>
  <c r="J99" i="5"/>
  <c r="K99"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M99" i="5"/>
  <c r="AN99" i="5"/>
  <c r="AO99" i="5"/>
  <c r="AP99" i="5"/>
  <c r="AQ99"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M101" i="5"/>
  <c r="AN101" i="5"/>
  <c r="AO101" i="5"/>
  <c r="AP101" i="5"/>
  <c r="AQ101"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AN103" i="5"/>
  <c r="AO103" i="5"/>
  <c r="AP103" i="5"/>
  <c r="AQ103"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AH104" i="5"/>
  <c r="AI104" i="5"/>
  <c r="AJ104" i="5"/>
  <c r="AK104" i="5"/>
  <c r="AL104" i="5"/>
  <c r="AM104" i="5"/>
  <c r="AN104" i="5"/>
  <c r="AO104" i="5"/>
  <c r="AP104" i="5"/>
  <c r="AQ104"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H7" i="5"/>
  <c r="E9" i="4"/>
  <c r="E8" i="4"/>
  <c r="E6" i="4"/>
  <c r="E5" i="4"/>
  <c r="G5" i="3"/>
  <c r="F5" i="3"/>
  <c r="F4" i="3"/>
  <c r="H4" i="3"/>
  <c r="I4" i="3"/>
  <c r="H5" i="3"/>
  <c r="I5" i="3"/>
  <c r="D104" i="5" l="1"/>
  <c r="D101" i="5"/>
  <c r="D90" i="5"/>
  <c r="D88" i="5"/>
  <c r="D86" i="5"/>
  <c r="D85" i="5"/>
  <c r="D82" i="5"/>
  <c r="D99" i="5"/>
  <c r="D98" i="5"/>
  <c r="D94" i="5"/>
  <c r="D92" i="5"/>
  <c r="D91" i="5"/>
  <c r="D89" i="5"/>
  <c r="D87" i="5"/>
  <c r="D83" i="5"/>
  <c r="D78" i="5"/>
  <c r="D76" i="5"/>
  <c r="D73" i="5"/>
  <c r="D71" i="5"/>
  <c r="D70" i="5"/>
  <c r="D67" i="5"/>
  <c r="D65" i="5"/>
  <c r="D64" i="5"/>
  <c r="D61" i="5"/>
  <c r="D60" i="5"/>
  <c r="D58" i="5"/>
  <c r="D54" i="5"/>
  <c r="D51" i="5"/>
  <c r="D48" i="5"/>
  <c r="D46" i="5"/>
  <c r="D45" i="5"/>
  <c r="D42" i="5"/>
  <c r="D40" i="5"/>
  <c r="D37" i="5"/>
  <c r="D34" i="5"/>
  <c r="D33" i="5"/>
  <c r="D30" i="5"/>
  <c r="D29" i="5"/>
  <c r="D26" i="5"/>
  <c r="D25" i="5"/>
  <c r="D23" i="5"/>
  <c r="D21" i="5"/>
  <c r="D19" i="5"/>
  <c r="D17" i="5"/>
  <c r="D16" i="5"/>
  <c r="D15" i="5"/>
  <c r="D13" i="5"/>
  <c r="D10" i="5"/>
  <c r="D8" i="5"/>
  <c r="D103" i="5"/>
  <c r="D102" i="5"/>
  <c r="D100" i="5"/>
  <c r="D97" i="5"/>
  <c r="D96" i="5"/>
  <c r="D95" i="5"/>
  <c r="D93" i="5"/>
  <c r="D84" i="5"/>
  <c r="D81" i="5"/>
  <c r="D80" i="5"/>
  <c r="D79" i="5"/>
  <c r="D77" i="5"/>
  <c r="D75" i="5"/>
  <c r="D74" i="5"/>
  <c r="D72" i="5"/>
  <c r="D69" i="5"/>
  <c r="D68" i="5"/>
  <c r="D66" i="5"/>
  <c r="D63" i="5"/>
  <c r="D62" i="5"/>
  <c r="D59" i="5"/>
  <c r="D57" i="5"/>
  <c r="D56" i="5"/>
  <c r="D55" i="5"/>
  <c r="D53" i="5"/>
  <c r="D52" i="5"/>
  <c r="D50" i="5"/>
  <c r="D49" i="5"/>
  <c r="D47" i="5"/>
  <c r="D44" i="5"/>
  <c r="D43" i="5"/>
  <c r="D41" i="5"/>
  <c r="D39" i="5"/>
  <c r="D38" i="5"/>
  <c r="D36" i="5"/>
  <c r="D35" i="5"/>
  <c r="D32" i="5"/>
  <c r="D31" i="5"/>
  <c r="D28" i="5"/>
  <c r="D27" i="5"/>
  <c r="D24" i="5"/>
  <c r="D22" i="5"/>
  <c r="D20" i="5"/>
  <c r="D18" i="5"/>
  <c r="D14" i="5"/>
  <c r="D12" i="5"/>
  <c r="D11" i="5"/>
  <c r="D9" i="5"/>
  <c r="D106" i="5"/>
  <c r="D105" i="5"/>
  <c r="E102" i="5"/>
  <c r="E95" i="5"/>
  <c r="E94" i="5"/>
  <c r="B94" i="5" s="1"/>
  <c r="E93" i="5"/>
  <c r="E92" i="5"/>
  <c r="E91" i="5"/>
  <c r="E104" i="5"/>
  <c r="E100" i="5"/>
  <c r="E97" i="5"/>
  <c r="E96" i="5"/>
  <c r="E103" i="5"/>
  <c r="E101" i="5"/>
  <c r="E99" i="5"/>
  <c r="E98" i="5"/>
  <c r="B98" i="5" s="1"/>
  <c r="E90" i="5"/>
  <c r="E89" i="5"/>
  <c r="E88" i="5"/>
  <c r="E87" i="5"/>
  <c r="E86" i="5"/>
  <c r="E85" i="5"/>
  <c r="E84" i="5"/>
  <c r="E83" i="5"/>
  <c r="E82" i="5"/>
  <c r="E81" i="5"/>
  <c r="E80" i="5"/>
  <c r="E79" i="5"/>
  <c r="E78" i="5"/>
  <c r="E77" i="5"/>
  <c r="E76" i="5"/>
  <c r="E75" i="5"/>
  <c r="E74" i="5"/>
  <c r="E73" i="5"/>
  <c r="E72" i="5"/>
  <c r="E71" i="5"/>
  <c r="E70" i="5"/>
  <c r="E69" i="5"/>
  <c r="E68" i="5"/>
  <c r="E67" i="5"/>
  <c r="B67" i="5" s="1"/>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B23" i="5" s="1"/>
  <c r="E22" i="5"/>
  <c r="E21" i="5"/>
  <c r="E20" i="5"/>
  <c r="E19" i="5"/>
  <c r="E18" i="5"/>
  <c r="E17" i="5"/>
  <c r="E16" i="5"/>
  <c r="E15" i="5"/>
  <c r="E14" i="5"/>
  <c r="B14" i="5" s="1"/>
  <c r="E13" i="5"/>
  <c r="E12" i="5"/>
  <c r="E11" i="5"/>
  <c r="E10" i="5"/>
  <c r="E9" i="5"/>
  <c r="E8" i="5"/>
  <c r="E106" i="5"/>
  <c r="E105" i="5"/>
  <c r="E7" i="5"/>
  <c r="D7" i="5"/>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5" i="2"/>
  <c r="E6" i="2"/>
  <c r="E7" i="2"/>
  <c r="E8" i="2"/>
  <c r="E9" i="2"/>
  <c r="E10" i="2"/>
  <c r="E11" i="2"/>
  <c r="E14" i="2"/>
  <c r="E15" i="2"/>
  <c r="E5" i="2"/>
  <c r="D12" i="2"/>
  <c r="E12" i="2" s="1"/>
  <c r="D13" i="2"/>
  <c r="E13" i="2" s="1"/>
  <c r="D14" i="2"/>
  <c r="D20" i="2" s="1"/>
  <c r="D26" i="2" s="1"/>
  <c r="D32" i="2" s="1"/>
  <c r="D38" i="2" s="1"/>
  <c r="D15" i="2"/>
  <c r="D21" i="2" s="1"/>
  <c r="D27" i="2" s="1"/>
  <c r="D33" i="2" s="1"/>
  <c r="D39" i="2" s="1"/>
  <c r="D16" i="2"/>
  <c r="E16" i="2" s="1"/>
  <c r="D17" i="2"/>
  <c r="E17" i="2" s="1"/>
  <c r="D22" i="2"/>
  <c r="D28" i="2" s="1"/>
  <c r="D34" i="2" s="1"/>
  <c r="D40" i="2" s="1"/>
  <c r="D23" i="2"/>
  <c r="D29" i="2" s="1"/>
  <c r="D35" i="2" s="1"/>
  <c r="D11" i="2"/>
  <c r="C40" i="2"/>
  <c r="E40" i="2" s="1"/>
  <c r="C24" i="2"/>
  <c r="C25" i="2"/>
  <c r="C26" i="2"/>
  <c r="C32" i="2" s="1"/>
  <c r="E32" i="2" s="1"/>
  <c r="C27" i="2"/>
  <c r="C33" i="2" s="1"/>
  <c r="C39" i="2" s="1"/>
  <c r="E39" i="2" s="1"/>
  <c r="C28" i="2"/>
  <c r="E28" i="2" s="1"/>
  <c r="C30" i="2"/>
  <c r="C36" i="2" s="1"/>
  <c r="C31" i="2"/>
  <c r="C37" i="2" s="1"/>
  <c r="C34" i="2"/>
  <c r="C23" i="2"/>
  <c r="C29" i="2" s="1"/>
  <c r="E29" i="2" l="1"/>
  <c r="C35" i="2"/>
  <c r="E35" i="2" s="1"/>
  <c r="E27" i="2"/>
  <c r="E26" i="2"/>
  <c r="E22" i="2"/>
  <c r="E23" i="2"/>
  <c r="E34" i="2"/>
  <c r="C38" i="2"/>
  <c r="E38" i="2" s="1"/>
  <c r="D19" i="2"/>
  <c r="E33" i="2"/>
  <c r="E21" i="2"/>
  <c r="D18" i="2"/>
  <c r="E20" i="2"/>
  <c r="B7" i="5"/>
  <c r="B27" i="5"/>
  <c r="B24" i="5"/>
  <c r="B32" i="5"/>
  <c r="B21" i="5"/>
  <c r="B29" i="5"/>
  <c r="B37" i="5"/>
  <c r="B65" i="5"/>
  <c r="B85" i="5"/>
  <c r="B53" i="5"/>
  <c r="B81" i="5"/>
  <c r="B101" i="5"/>
  <c r="B86" i="5"/>
  <c r="B8" i="5"/>
  <c r="B16" i="5"/>
  <c r="B40" i="5"/>
  <c r="B48" i="5"/>
  <c r="B60" i="5"/>
  <c r="B76" i="5"/>
  <c r="B84" i="5"/>
  <c r="B97" i="5"/>
  <c r="B77" i="5"/>
  <c r="B89" i="5"/>
  <c r="B30" i="5"/>
  <c r="B46" i="5"/>
  <c r="B58" i="5"/>
  <c r="B73" i="5"/>
  <c r="B35" i="5"/>
  <c r="B55" i="5"/>
  <c r="B9" i="5"/>
  <c r="B41" i="5"/>
  <c r="B49" i="5"/>
  <c r="B69" i="5"/>
  <c r="B18" i="5"/>
  <c r="B62" i="5"/>
  <c r="B87" i="5"/>
  <c r="B68" i="5"/>
  <c r="B75" i="5"/>
  <c r="B96" i="5"/>
  <c r="B106" i="5"/>
  <c r="B15" i="5"/>
  <c r="B39" i="5"/>
  <c r="B59" i="5"/>
  <c r="B83" i="5"/>
  <c r="B95" i="5"/>
  <c r="B102" i="5"/>
  <c r="B12" i="5"/>
  <c r="B44" i="5"/>
  <c r="B52" i="5"/>
  <c r="B64" i="5"/>
  <c r="B80" i="5"/>
  <c r="B92" i="5"/>
  <c r="B47" i="5"/>
  <c r="B26" i="5"/>
  <c r="B34" i="5"/>
  <c r="B31" i="5"/>
  <c r="B38" i="5"/>
  <c r="B74" i="5"/>
  <c r="B19" i="5"/>
  <c r="B54" i="5"/>
  <c r="B82" i="5"/>
  <c r="B13" i="5"/>
  <c r="B105" i="5"/>
  <c r="B11" i="5"/>
  <c r="B43" i="5"/>
  <c r="B50" i="5"/>
  <c r="B63" i="5"/>
  <c r="B79" i="5"/>
  <c r="B93" i="5"/>
  <c r="B10" i="5"/>
  <c r="B17" i="5"/>
  <c r="B25" i="5"/>
  <c r="B33" i="5"/>
  <c r="B42" i="5"/>
  <c r="B51" i="5"/>
  <c r="B61" i="5"/>
  <c r="B70" i="5"/>
  <c r="B78" i="5"/>
  <c r="B91" i="5"/>
  <c r="B22" i="5"/>
  <c r="B57" i="5"/>
  <c r="B66" i="5"/>
  <c r="B45" i="5"/>
  <c r="B71" i="5"/>
  <c r="B90" i="5"/>
  <c r="B20" i="5"/>
  <c r="B88" i="5"/>
  <c r="B28" i="5"/>
  <c r="B72" i="5"/>
  <c r="B36" i="5"/>
  <c r="B56" i="5"/>
  <c r="B99" i="5"/>
  <c r="C7" i="5"/>
  <c r="B103" i="5"/>
  <c r="B104" i="5"/>
  <c r="B100" i="5"/>
  <c r="C17" i="5"/>
  <c r="C29" i="5"/>
  <c r="C41" i="5"/>
  <c r="C57" i="5"/>
  <c r="C69" i="5"/>
  <c r="C77" i="5"/>
  <c r="C85" i="5"/>
  <c r="C101" i="5"/>
  <c r="C105" i="5"/>
  <c r="C10" i="5"/>
  <c r="C14" i="5"/>
  <c r="C18" i="5"/>
  <c r="C22" i="5"/>
  <c r="C26" i="5"/>
  <c r="C30" i="5"/>
  <c r="C34" i="5"/>
  <c r="C38" i="5"/>
  <c r="C42" i="5"/>
  <c r="C46" i="5"/>
  <c r="C50" i="5"/>
  <c r="C54" i="5"/>
  <c r="C58" i="5"/>
  <c r="C62" i="5"/>
  <c r="C66" i="5"/>
  <c r="C70" i="5"/>
  <c r="C74" i="5"/>
  <c r="C78" i="5"/>
  <c r="C82" i="5"/>
  <c r="C86" i="5"/>
  <c r="C90" i="5"/>
  <c r="C94" i="5"/>
  <c r="C98" i="5"/>
  <c r="C102" i="5"/>
  <c r="C9" i="5"/>
  <c r="C21" i="5"/>
  <c r="C33" i="5"/>
  <c r="C45" i="5"/>
  <c r="C53" i="5"/>
  <c r="C65" i="5"/>
  <c r="C81" i="5"/>
  <c r="C89" i="5"/>
  <c r="C97" i="5"/>
  <c r="C106" i="5"/>
  <c r="C11" i="5"/>
  <c r="C15" i="5"/>
  <c r="C19" i="5"/>
  <c r="C23" i="5"/>
  <c r="C27" i="5"/>
  <c r="C31" i="5"/>
  <c r="C35" i="5"/>
  <c r="C39" i="5"/>
  <c r="C43" i="5"/>
  <c r="C47" i="5"/>
  <c r="C51" i="5"/>
  <c r="C55" i="5"/>
  <c r="C59" i="5"/>
  <c r="C63" i="5"/>
  <c r="C67" i="5"/>
  <c r="C71" i="5"/>
  <c r="C75" i="5"/>
  <c r="C79" i="5"/>
  <c r="C83" i="5"/>
  <c r="C87" i="5"/>
  <c r="C91" i="5"/>
  <c r="C95" i="5"/>
  <c r="C99" i="5"/>
  <c r="C103" i="5"/>
  <c r="C13" i="5"/>
  <c r="C25" i="5"/>
  <c r="C37" i="5"/>
  <c r="C49" i="5"/>
  <c r="C61" i="5"/>
  <c r="C73" i="5"/>
  <c r="C93" i="5"/>
  <c r="C8" i="5"/>
  <c r="C12" i="5"/>
  <c r="C16" i="5"/>
  <c r="C20" i="5"/>
  <c r="C24" i="5"/>
  <c r="C28" i="5"/>
  <c r="C32" i="5"/>
  <c r="C36" i="5"/>
  <c r="C40" i="5"/>
  <c r="C44" i="5"/>
  <c r="C48" i="5"/>
  <c r="C52" i="5"/>
  <c r="C56" i="5"/>
  <c r="C60" i="5"/>
  <c r="C64" i="5"/>
  <c r="C68" i="5"/>
  <c r="C72" i="5"/>
  <c r="C76" i="5"/>
  <c r="C80" i="5"/>
  <c r="C84" i="5"/>
  <c r="C88" i="5"/>
  <c r="C92" i="5"/>
  <c r="C96" i="5"/>
  <c r="C100" i="5"/>
  <c r="C104" i="5"/>
  <c r="D24" i="2" l="1"/>
  <c r="E18" i="2"/>
  <c r="D25" i="2"/>
  <c r="E19" i="2"/>
  <c r="A103" i="5"/>
  <c r="A95" i="5"/>
  <c r="A79" i="5"/>
  <c r="A71" i="5"/>
  <c r="A63" i="5"/>
  <c r="A55" i="5"/>
  <c r="A47" i="5"/>
  <c r="A39" i="5"/>
  <c r="A31" i="5"/>
  <c r="A23" i="5"/>
  <c r="A15" i="5"/>
  <c r="A106" i="5"/>
  <c r="A45" i="5"/>
  <c r="A21" i="5"/>
  <c r="A85" i="5"/>
  <c r="A69" i="5"/>
  <c r="A77" i="5"/>
  <c r="A87" i="5"/>
  <c r="A100" i="5"/>
  <c r="A92" i="5"/>
  <c r="A84" i="5"/>
  <c r="A76" i="5"/>
  <c r="A68" i="5"/>
  <c r="A60" i="5"/>
  <c r="A52" i="5"/>
  <c r="A44" i="5"/>
  <c r="A36" i="5"/>
  <c r="A28" i="5"/>
  <c r="A20" i="5"/>
  <c r="A12" i="5"/>
  <c r="A93" i="5"/>
  <c r="A61" i="5"/>
  <c r="A37" i="5"/>
  <c r="A53" i="5"/>
  <c r="A98" i="5"/>
  <c r="A90" i="5"/>
  <c r="A82" i="5"/>
  <c r="A74" i="5"/>
  <c r="A66" i="5"/>
  <c r="A58" i="5"/>
  <c r="A50" i="5"/>
  <c r="A42" i="5"/>
  <c r="A34" i="5"/>
  <c r="A26" i="5"/>
  <c r="A18" i="5"/>
  <c r="A10" i="5"/>
  <c r="A101" i="5"/>
  <c r="A29" i="5"/>
  <c r="A13" i="5"/>
  <c r="A96" i="5"/>
  <c r="A80" i="5"/>
  <c r="A72" i="5"/>
  <c r="A64" i="5"/>
  <c r="A56" i="5"/>
  <c r="A48" i="5"/>
  <c r="A40" i="5"/>
  <c r="A24" i="5"/>
  <c r="A16" i="5"/>
  <c r="A8" i="5"/>
  <c r="A99" i="5"/>
  <c r="A91" i="5"/>
  <c r="A83" i="5"/>
  <c r="A75" i="5"/>
  <c r="A67" i="5"/>
  <c r="A59" i="5"/>
  <c r="A51" i="5"/>
  <c r="A43" i="5"/>
  <c r="A35" i="5"/>
  <c r="A27" i="5"/>
  <c r="A19" i="5"/>
  <c r="A11" i="5"/>
  <c r="A102" i="5"/>
  <c r="A94" i="5"/>
  <c r="A86" i="5"/>
  <c r="A78" i="5"/>
  <c r="A70" i="5"/>
  <c r="A62" i="5"/>
  <c r="A54" i="5"/>
  <c r="A46" i="5"/>
  <c r="A38" i="5"/>
  <c r="A30" i="5"/>
  <c r="A22" i="5"/>
  <c r="A14" i="5"/>
  <c r="A105" i="5"/>
  <c r="A97" i="5"/>
  <c r="A89" i="5"/>
  <c r="A81" i="5"/>
  <c r="A73" i="5"/>
  <c r="A65" i="5"/>
  <c r="A57" i="5"/>
  <c r="A49" i="5"/>
  <c r="A41" i="5"/>
  <c r="A33" i="5"/>
  <c r="A25" i="5"/>
  <c r="A17" i="5"/>
  <c r="A9" i="5"/>
  <c r="A104" i="5"/>
  <c r="A88" i="5"/>
  <c r="A32" i="5"/>
  <c r="A7" i="5"/>
  <c r="D31" i="2" l="1"/>
  <c r="E25" i="2"/>
  <c r="D30" i="2"/>
  <c r="E24" i="2"/>
  <c r="A3" i="5"/>
  <c r="D36" i="2" l="1"/>
  <c r="E36" i="2" s="1"/>
  <c r="E30" i="2"/>
  <c r="D37" i="2"/>
  <c r="E37" i="2" s="1"/>
  <c r="E31" i="2"/>
  <c r="H4" i="2"/>
  <c r="F30" i="2" l="1"/>
  <c r="F8" i="2"/>
  <c r="F28" i="2"/>
  <c r="F13" i="2"/>
  <c r="F7" i="2"/>
  <c r="F5" i="2"/>
  <c r="F15" i="2"/>
  <c r="F32" i="2"/>
  <c r="F16" i="2"/>
  <c r="F10" i="2"/>
  <c r="F9" i="2"/>
  <c r="F12" i="2"/>
  <c r="F17" i="2"/>
  <c r="F6" i="2"/>
  <c r="F40" i="2"/>
  <c r="F39" i="2"/>
  <c r="F11" i="2"/>
  <c r="F14" i="2"/>
  <c r="F27" i="2"/>
  <c r="F38" i="2"/>
  <c r="F21" i="2"/>
  <c r="F23" i="2"/>
  <c r="F20" i="2"/>
  <c r="F26" i="2"/>
  <c r="F34" i="2"/>
  <c r="F33" i="2"/>
  <c r="F35" i="2"/>
  <c r="F29" i="2"/>
  <c r="F22" i="2"/>
  <c r="F19" i="2"/>
  <c r="F18" i="2"/>
  <c r="F36" i="2"/>
  <c r="F31" i="2"/>
  <c r="F25" i="2"/>
  <c r="F37" i="2"/>
  <c r="F24" i="2"/>
  <c r="H6" i="2" l="1"/>
  <c r="H8" i="2" s="1"/>
</calcChain>
</file>

<file path=xl/sharedStrings.xml><?xml version="1.0" encoding="utf-8"?>
<sst xmlns="http://schemas.openxmlformats.org/spreadsheetml/2006/main" count="852" uniqueCount="522">
  <si>
    <t>Player</t>
  </si>
  <si>
    <t>Pero_Antic</t>
  </si>
  <si>
    <t>Gustavo_Ayon</t>
  </si>
  <si>
    <t>Elton_Brand</t>
  </si>
  <si>
    <t>DeMarre_Carroll</t>
  </si>
  <si>
    <t>Jared_Cunningham</t>
  </si>
  <si>
    <t>Al_Horford</t>
  </si>
  <si>
    <t>John_Jenkins</t>
  </si>
  <si>
    <t>Kyle_Korver</t>
  </si>
  <si>
    <t>Shelvin_Mack</t>
  </si>
  <si>
    <t>Cartier_Martin</t>
  </si>
  <si>
    <t>Paul_Millsap</t>
  </si>
  <si>
    <t>Dennis_Schroder</t>
  </si>
  <si>
    <t>Mike_Scott</t>
  </si>
  <si>
    <t>Jeff_Teague</t>
  </si>
  <si>
    <t>Lou_Williams</t>
  </si>
  <si>
    <t>James_Nunnally</t>
  </si>
  <si>
    <t>Brandon_Bass</t>
  </si>
  <si>
    <t>Keith_Bogans</t>
  </si>
  <si>
    <t>Avery_Bradley</t>
  </si>
  <si>
    <t>MarShon_Brooks</t>
  </si>
  <si>
    <t>Jordan_Crawford</t>
  </si>
  <si>
    <t>Vitor_Faverani</t>
  </si>
  <si>
    <t>Jeff_Green</t>
  </si>
  <si>
    <t>Kris_Humphries</t>
  </si>
  <si>
    <t>Courtney_Lee</t>
  </si>
  <si>
    <t>Kelly_Olynyk</t>
  </si>
  <si>
    <t>Phil_Pressey</t>
  </si>
  <si>
    <t>Rajon_Rondo</t>
  </si>
  <si>
    <t>Jared_Sullinger</t>
  </si>
  <si>
    <t>Gerald_Wallace</t>
  </si>
  <si>
    <t>Jerryd_Bayless</t>
  </si>
  <si>
    <t>Ryan_Gomes</t>
  </si>
  <si>
    <t>Joel_Anthony</t>
  </si>
  <si>
    <t>Chris_Johnson</t>
  </si>
  <si>
    <t>Vander_Blue</t>
  </si>
  <si>
    <t>Alan_Anderson</t>
  </si>
  <si>
    <t>Andray_Blatche</t>
  </si>
  <si>
    <t>Reggie_Evans</t>
  </si>
  <si>
    <t>Kevin_Garnett</t>
  </si>
  <si>
    <t>Joe_Johnson</t>
  </si>
  <si>
    <t>Andrei_Kirilenko</t>
  </si>
  <si>
    <t>Shaun_Livingston</t>
  </si>
  <si>
    <t>Brook_Lopez</t>
  </si>
  <si>
    <t>Paul_Pierce</t>
  </si>
  <si>
    <t>Mason_Plumlee</t>
  </si>
  <si>
    <t>Tornike_Shengelia</t>
  </si>
  <si>
    <t>Tyshawn_Taylor</t>
  </si>
  <si>
    <t>Mirza_Teletovic</t>
  </si>
  <si>
    <t>Jason_Terry</t>
  </si>
  <si>
    <t>Deron_Williams</t>
  </si>
  <si>
    <t>Marquis_Teague</t>
  </si>
  <si>
    <t>Jeff_Adrien</t>
  </si>
  <si>
    <t>Bismack_Biyombo</t>
  </si>
  <si>
    <t>Ben_Gordon</t>
  </si>
  <si>
    <t>Brendan_Haywood</t>
  </si>
  <si>
    <t>Gerald_Henderson</t>
  </si>
  <si>
    <t>Al_Jefferson</t>
  </si>
  <si>
    <t>Michael_Kidd-Gilchrist</t>
  </si>
  <si>
    <t>Josh_McRoberts</t>
  </si>
  <si>
    <t>Jannero_Pargo</t>
  </si>
  <si>
    <t>Ramon_Sessions</t>
  </si>
  <si>
    <t>James_Southerland</t>
  </si>
  <si>
    <t>Jeff_Taylor</t>
  </si>
  <si>
    <t>Anthony_Tolliver</t>
  </si>
  <si>
    <t>Kemba_Walker</t>
  </si>
  <si>
    <t>Cody_Zeller</t>
  </si>
  <si>
    <t>Chris_Douglas-Roberts</t>
  </si>
  <si>
    <t>Carlos_Boozer</t>
  </si>
  <si>
    <t>Jimmy_Butler</t>
  </si>
  <si>
    <t>Luol_Deng</t>
  </si>
  <si>
    <t>Mike_Dunleavy_Jr.</t>
  </si>
  <si>
    <t>Taj_Gibson</t>
  </si>
  <si>
    <t>Kirk_Hinrich</t>
  </si>
  <si>
    <t>Mike_James</t>
  </si>
  <si>
    <t>Nazr_Mohammed</t>
  </si>
  <si>
    <t>Erik_Murphy</t>
  </si>
  <si>
    <t>Joakim_Noah</t>
  </si>
  <si>
    <t>Derrick_Rose</t>
  </si>
  <si>
    <t>Tony_Snell</t>
  </si>
  <si>
    <t>D.J._Augustin</t>
  </si>
  <si>
    <t>Andrew_Bynum</t>
  </si>
  <si>
    <t>Anthony_Bennett</t>
  </si>
  <si>
    <t>Earl_Clark</t>
  </si>
  <si>
    <t>Matthew_Dellavedova</t>
  </si>
  <si>
    <t>Carrick_Felix</t>
  </si>
  <si>
    <t>Alonzo_Gee</t>
  </si>
  <si>
    <t>Kyrie_Irving</t>
  </si>
  <si>
    <t>Jarrett_Jack</t>
  </si>
  <si>
    <t>Sergey_Karasev</t>
  </si>
  <si>
    <t>C.J._Miles</t>
  </si>
  <si>
    <t>Henry_Sims</t>
  </si>
  <si>
    <t>Tristan_Thompson</t>
  </si>
  <si>
    <t>Anderson_Varejao</t>
  </si>
  <si>
    <t>Dion_Waiters</t>
  </si>
  <si>
    <t>Tyler_Zeller</t>
  </si>
  <si>
    <t>DeJuan_Blair</t>
  </si>
  <si>
    <t>Jose_Calderon</t>
  </si>
  <si>
    <t>Vince_Carter</t>
  </si>
  <si>
    <t>Jae_Crowder</t>
  </si>
  <si>
    <t>Samuel_Dalembert</t>
  </si>
  <si>
    <t>Wayne_Ellington</t>
  </si>
  <si>
    <t>Monta_Ellis</t>
  </si>
  <si>
    <t>Devin_Harris</t>
  </si>
  <si>
    <t>Bernard_James</t>
  </si>
  <si>
    <t>Shane_Larkin</t>
  </si>
  <si>
    <t>Ricky_Ledo</t>
  </si>
  <si>
    <t>Shawn_Marion</t>
  </si>
  <si>
    <t>Gal_Mekel</t>
  </si>
  <si>
    <t>Dirk_Nowitzki</t>
  </si>
  <si>
    <t>Brandan_Wright</t>
  </si>
  <si>
    <t>Darrell_Arthur</t>
  </si>
  <si>
    <t>Wilson_Chandler</t>
  </si>
  <si>
    <t>Kenneth_Faried</t>
  </si>
  <si>
    <t>Evan_Fournier</t>
  </si>
  <si>
    <t>Randy_Foye</t>
  </si>
  <si>
    <t>Danilo_Gallinari</t>
  </si>
  <si>
    <t>Jordan_Hamilton</t>
  </si>
  <si>
    <t>JJ_Hickson</t>
  </si>
  <si>
    <t>Ty_Lawson</t>
  </si>
  <si>
    <t>JaVale_McGee</t>
  </si>
  <si>
    <t>Andre_Miller</t>
  </si>
  <si>
    <t>Quincy_Miller</t>
  </si>
  <si>
    <t>Timofey_Mozgov</t>
  </si>
  <si>
    <t>Anthony_Randolph</t>
  </si>
  <si>
    <t>Nate_Robinson</t>
  </si>
  <si>
    <t>Chauncey_Billups</t>
  </si>
  <si>
    <t>Will_Bynum</t>
  </si>
  <si>
    <t>Kentavious_Caldwell-Pope</t>
  </si>
  <si>
    <t>Luigi_Datome</t>
  </si>
  <si>
    <t>Andre_Drummond</t>
  </si>
  <si>
    <t>Josh_Harrellson</t>
  </si>
  <si>
    <t>Brandon_Jennings</t>
  </si>
  <si>
    <t>Jonas_Jerebko</t>
  </si>
  <si>
    <t>Tony_Mitchell</t>
  </si>
  <si>
    <t>Greg_Monroe</t>
  </si>
  <si>
    <t>Kyle_Singler</t>
  </si>
  <si>
    <t>Peyton_Siva</t>
  </si>
  <si>
    <t>Josh_Smith</t>
  </si>
  <si>
    <t>Rodney_Stuckey</t>
  </si>
  <si>
    <t>Charlie_Villanueva</t>
  </si>
  <si>
    <t>Harrison_Barnes</t>
  </si>
  <si>
    <t>Kent_Bazemore</t>
  </si>
  <si>
    <t>Andrew_Bogut</t>
  </si>
  <si>
    <t>Stephen_Curry</t>
  </si>
  <si>
    <t>Toney_Douglas</t>
  </si>
  <si>
    <t>Festus_Ezeli</t>
  </si>
  <si>
    <t>Draymond_Green</t>
  </si>
  <si>
    <t>Andre_Iguodala</t>
  </si>
  <si>
    <t>Ognjen_Kuzmic</t>
  </si>
  <si>
    <t>David_Lee</t>
  </si>
  <si>
    <t>Nemanja_Nedovic</t>
  </si>
  <si>
    <t>Jermaine_O'Neal</t>
  </si>
  <si>
    <t>Marreese_Speights</t>
  </si>
  <si>
    <t>Klay_Thompson</t>
  </si>
  <si>
    <t>DeWayne_Dedmon</t>
  </si>
  <si>
    <t>Hilton_Armstrong</t>
  </si>
  <si>
    <t>Omer_Asik</t>
  </si>
  <si>
    <t>Patrick_Beverley</t>
  </si>
  <si>
    <t>Ronnie_Brewer</t>
  </si>
  <si>
    <t>Aaron_Brooks</t>
  </si>
  <si>
    <t>Isaiah_Canaan</t>
  </si>
  <si>
    <t>Omri_Casspi</t>
  </si>
  <si>
    <t>Robert_Covington</t>
  </si>
  <si>
    <t>Francisco_Garcia</t>
  </si>
  <si>
    <t>James_Harden</t>
  </si>
  <si>
    <t>Dwight_Howard</t>
  </si>
  <si>
    <t>Terrence_Jones</t>
  </si>
  <si>
    <t>Jeremy_Lin</t>
  </si>
  <si>
    <t>Donatas_Motiejunas</t>
  </si>
  <si>
    <t>Chandler_Parsons</t>
  </si>
  <si>
    <t>Greg_Smith</t>
  </si>
  <si>
    <t>Rasual_Butler</t>
  </si>
  <si>
    <t>Chris_Copeland</t>
  </si>
  <si>
    <t>Paul_George</t>
  </si>
  <si>
    <t>Danny_Granger</t>
  </si>
  <si>
    <t>Roy_Hibbert</t>
  </si>
  <si>
    <t>George_Hill</t>
  </si>
  <si>
    <t>Solomon_Hill</t>
  </si>
  <si>
    <t>Orlando_Johnson</t>
  </si>
  <si>
    <t>Ian_Mahinmi</t>
  </si>
  <si>
    <t>Luis_Scola</t>
  </si>
  <si>
    <t>Donald_Sloan</t>
  </si>
  <si>
    <t>Lance_Stephenson</t>
  </si>
  <si>
    <t>C.J._Watson</t>
  </si>
  <si>
    <t>David_West</t>
  </si>
  <si>
    <t>Matt_Barnes</t>
  </si>
  <si>
    <t>Reggie_Bullock</t>
  </si>
  <si>
    <t>Darren_Collison</t>
  </si>
  <si>
    <t>Jamal_Crawford</t>
  </si>
  <si>
    <t>Jared_Dudley</t>
  </si>
  <si>
    <t>Willie_Green</t>
  </si>
  <si>
    <t>Blake_Griffin</t>
  </si>
  <si>
    <t>Ryan_Hollins</t>
  </si>
  <si>
    <t>Antawn_Jamison</t>
  </si>
  <si>
    <t>DeAndre_Jordan</t>
  </si>
  <si>
    <t>Byron_Mullens</t>
  </si>
  <si>
    <t>Chris_Paul</t>
  </si>
  <si>
    <t>J.J._Redick</t>
  </si>
  <si>
    <t>Maalik_Wayns</t>
  </si>
  <si>
    <t>Stephen_Jackson</t>
  </si>
  <si>
    <t>Darius_Morris</t>
  </si>
  <si>
    <t>Hedo_Turkoglu</t>
  </si>
  <si>
    <t>Steve_Blake</t>
  </si>
  <si>
    <t>Kobe_Bryant</t>
  </si>
  <si>
    <t>Jordan_Farmar</t>
  </si>
  <si>
    <t>Pau_Gasol</t>
  </si>
  <si>
    <t>Elias_Harris</t>
  </si>
  <si>
    <t>Xavier_Henry</t>
  </si>
  <si>
    <t>Jordan_Hill</t>
  </si>
  <si>
    <t>Wesley_Johnson</t>
  </si>
  <si>
    <t>Chris_Kaman</t>
  </si>
  <si>
    <t>Ryan_Kelly</t>
  </si>
  <si>
    <t>Jodie_Meeks</t>
  </si>
  <si>
    <t>Steve_Nash</t>
  </si>
  <si>
    <t>Robert_Sacre</t>
  </si>
  <si>
    <t>Shawne_Williams</t>
  </si>
  <si>
    <t>Nick_Young</t>
  </si>
  <si>
    <t>Kendall_Marshall</t>
  </si>
  <si>
    <t>Manny_Harris</t>
  </si>
  <si>
    <t>Tony_Allen</t>
  </si>
  <si>
    <t>Nick_Calathes</t>
  </si>
  <si>
    <t>Mike_Conley</t>
  </si>
  <si>
    <t>Ed_Davis</t>
  </si>
  <si>
    <t>Jamaal_Franklin</t>
  </si>
  <si>
    <t>Marc_Gasol</t>
  </si>
  <si>
    <t>Kosta_Koufos</t>
  </si>
  <si>
    <t>Jon_Leuer</t>
  </si>
  <si>
    <t>Mike_Miller</t>
  </si>
  <si>
    <t>Quincy_Pondexter</t>
  </si>
  <si>
    <t>Tayshaun_Prince</t>
  </si>
  <si>
    <t>Zach_Randolph</t>
  </si>
  <si>
    <t>James_Johnson</t>
  </si>
  <si>
    <t>Seth_Curry</t>
  </si>
  <si>
    <t>Ray_Allen</t>
  </si>
  <si>
    <t>Chris_Andersen</t>
  </si>
  <si>
    <t>Shane_Battier</t>
  </si>
  <si>
    <t>Michael_Beasley</t>
  </si>
  <si>
    <t>Chris_Bosh</t>
  </si>
  <si>
    <t>Mario_Chalmers</t>
  </si>
  <si>
    <t>Norris_Cole</t>
  </si>
  <si>
    <t>Udonis_Haslem</t>
  </si>
  <si>
    <t>LeBron_James</t>
  </si>
  <si>
    <t>James_Jones</t>
  </si>
  <si>
    <t>Rashard_Lewis</t>
  </si>
  <si>
    <t>Roger_Mason_Jr.</t>
  </si>
  <si>
    <t>Greg_Oden</t>
  </si>
  <si>
    <t>Dwyane_Wade</t>
  </si>
  <si>
    <t>Giannis_Antetokounmpo</t>
  </si>
  <si>
    <t>Caron_Butler</t>
  </si>
  <si>
    <t>Carlos_Delfino</t>
  </si>
  <si>
    <t>John_Henson</t>
  </si>
  <si>
    <t>Ersan_Ilyasova</t>
  </si>
  <si>
    <t>Brandon_Knight</t>
  </si>
  <si>
    <t>O.J._Mayo</t>
  </si>
  <si>
    <t>Khris_Middleton</t>
  </si>
  <si>
    <t>Gary_Neal</t>
  </si>
  <si>
    <t>Zaza_Pachulia</t>
  </si>
  <si>
    <t>Miroslav_Raduljica</t>
  </si>
  <si>
    <t>Luke_Ridnour</t>
  </si>
  <si>
    <t>Larry_Sanders</t>
  </si>
  <si>
    <t>Ekpe_Udoh</t>
  </si>
  <si>
    <t>Nate_Wolters</t>
  </si>
  <si>
    <t>J.J._Barea</t>
  </si>
  <si>
    <t>Corey_Brewer</t>
  </si>
  <si>
    <t>Chase_Budinger</t>
  </si>
  <si>
    <t>Dante_Cunningham</t>
  </si>
  <si>
    <t>Gorgui_Dieng</t>
  </si>
  <si>
    <t>Robbie_Hummel</t>
  </si>
  <si>
    <t>Kevin_Love</t>
  </si>
  <si>
    <t>Kevin_Martin</t>
  </si>
  <si>
    <t>Shabazz_Muhammad</t>
  </si>
  <si>
    <t>Nikola_Pekovic</t>
  </si>
  <si>
    <t>A.J._Price</t>
  </si>
  <si>
    <t>Ricky_Rubio</t>
  </si>
  <si>
    <t>Rand</t>
  </si>
  <si>
    <t>Die 1</t>
  </si>
  <si>
    <t>Die 2</t>
  </si>
  <si>
    <t>Xbar</t>
  </si>
  <si>
    <t>Meanxbar</t>
  </si>
  <si>
    <t>Variance xbar</t>
  </si>
  <si>
    <t>Probability</t>
  </si>
  <si>
    <t>Squared dev</t>
  </si>
  <si>
    <t>2.5 %ile</t>
  </si>
  <si>
    <t>97.5%ile</t>
  </si>
  <si>
    <t>samplemean</t>
  </si>
  <si>
    <t>popsigma</t>
  </si>
  <si>
    <t>samplesize</t>
  </si>
  <si>
    <t>z.025</t>
  </si>
  <si>
    <t>z.975</t>
  </si>
  <si>
    <t>Upper Limit</t>
  </si>
  <si>
    <t>Lower Limit</t>
  </si>
  <si>
    <t>Sample</t>
  </si>
  <si>
    <t>IQ 1</t>
  </si>
  <si>
    <t>IQ 2</t>
  </si>
  <si>
    <t>IQ 3</t>
  </si>
  <si>
    <t>IQ 4</t>
  </si>
  <si>
    <t>IQ 5</t>
  </si>
  <si>
    <t>IQ 6</t>
  </si>
  <si>
    <t>IQ 7</t>
  </si>
  <si>
    <t>IQ 8</t>
  </si>
  <si>
    <t>IQ 9</t>
  </si>
  <si>
    <t>IQ 10</t>
  </si>
  <si>
    <t>IQ 11</t>
  </si>
  <si>
    <t>IQ 12</t>
  </si>
  <si>
    <t>IQ 13</t>
  </si>
  <si>
    <t>IQ 14</t>
  </si>
  <si>
    <t>IQ 15</t>
  </si>
  <si>
    <t>IQ 16</t>
  </si>
  <si>
    <t>IQ 17</t>
  </si>
  <si>
    <t>IQ 18</t>
  </si>
  <si>
    <t>IQ 19</t>
  </si>
  <si>
    <t>IQ 20</t>
  </si>
  <si>
    <t>IQ 21</t>
  </si>
  <si>
    <t>IQ 22</t>
  </si>
  <si>
    <t>IQ 23</t>
  </si>
  <si>
    <t>IQ 24</t>
  </si>
  <si>
    <t>IQ 25</t>
  </si>
  <si>
    <t>IQ 26</t>
  </si>
  <si>
    <t>IQ 27</t>
  </si>
  <si>
    <t>IQ 28</t>
  </si>
  <si>
    <t>IQ 29</t>
  </si>
  <si>
    <t>IQ 30</t>
  </si>
  <si>
    <t>IQ 31</t>
  </si>
  <si>
    <t>IQ 32</t>
  </si>
  <si>
    <t>IQ 33</t>
  </si>
  <si>
    <t>IQ 34</t>
  </si>
  <si>
    <t>IQ 35</t>
  </si>
  <si>
    <t>IQ 36</t>
  </si>
  <si>
    <t>Lower</t>
  </si>
  <si>
    <t>Upper</t>
  </si>
  <si>
    <t>Includes 100</t>
  </si>
  <si>
    <t>Include 100</t>
  </si>
  <si>
    <t>n</t>
  </si>
  <si>
    <t>phat</t>
  </si>
  <si>
    <t>Std Error phat</t>
  </si>
  <si>
    <t>Margin of error</t>
  </si>
  <si>
    <t>ESTIMATING POPULATION MEAN</t>
  </si>
  <si>
    <t>SIGMA</t>
  </si>
  <si>
    <t>ERROR</t>
  </si>
  <si>
    <t>SAMPLE SIZE</t>
  </si>
  <si>
    <t>Estimating Population Proportion</t>
  </si>
  <si>
    <t>Error</t>
  </si>
  <si>
    <t>Sample Size</t>
  </si>
  <si>
    <t>popsize</t>
  </si>
  <si>
    <t>sigma</t>
  </si>
  <si>
    <t>xbar</t>
  </si>
  <si>
    <t>lowerlimit</t>
  </si>
  <si>
    <t>upperlimit</t>
  </si>
  <si>
    <t>WITHOUT FC FACTOR</t>
  </si>
  <si>
    <t>lower</t>
  </si>
  <si>
    <t>upper</t>
  </si>
  <si>
    <t>N</t>
  </si>
  <si>
    <t>samplesizenoFC</t>
  </si>
  <si>
    <t>samplesizeFC</t>
  </si>
  <si>
    <t>A population is a collection of all objects of interest. Some populations include</t>
  </si>
  <si>
    <r>
      <t>1.</t>
    </r>
    <r>
      <rPr>
        <b/>
        <sz val="7"/>
        <color theme="1"/>
        <rFont val="Times New Roman"/>
        <family val="1"/>
      </rPr>
      <t xml:space="preserve">       </t>
    </r>
    <r>
      <rPr>
        <b/>
        <sz val="11"/>
        <color theme="1"/>
        <rFont val="Calibri"/>
        <family val="2"/>
        <scheme val="minor"/>
      </rPr>
      <t>All voters registered for a US Presidential election.</t>
    </r>
  </si>
  <si>
    <r>
      <t>2.</t>
    </r>
    <r>
      <rPr>
        <b/>
        <sz val="7"/>
        <color theme="1"/>
        <rFont val="Times New Roman"/>
        <family val="1"/>
      </rPr>
      <t xml:space="preserve">       </t>
    </r>
    <r>
      <rPr>
        <b/>
        <sz val="11"/>
        <color theme="1"/>
        <rFont val="Calibri"/>
        <family val="2"/>
        <scheme val="minor"/>
      </rPr>
      <t>All Americans who have a CPA.</t>
    </r>
  </si>
  <si>
    <r>
      <t>3.</t>
    </r>
    <r>
      <rPr>
        <b/>
        <sz val="7"/>
        <color theme="1"/>
        <rFont val="Times New Roman"/>
        <family val="1"/>
      </rPr>
      <t xml:space="preserve">       </t>
    </r>
    <r>
      <rPr>
        <b/>
        <sz val="11"/>
        <color theme="1"/>
        <rFont val="Calibri"/>
        <family val="2"/>
        <scheme val="minor"/>
      </rPr>
      <t>All cows in India.</t>
    </r>
  </si>
  <si>
    <r>
      <t>4.</t>
    </r>
    <r>
      <rPr>
        <b/>
        <sz val="7"/>
        <color theme="1"/>
        <rFont val="Times New Roman"/>
        <family val="1"/>
      </rPr>
      <t xml:space="preserve">       </t>
    </r>
    <r>
      <rPr>
        <b/>
        <sz val="11"/>
        <color theme="1"/>
        <rFont val="Calibri"/>
        <family val="2"/>
        <scheme val="minor"/>
      </rPr>
      <t>All customers shopping at a department store on a chosen day.</t>
    </r>
  </si>
  <si>
    <r>
      <t>5.</t>
    </r>
    <r>
      <rPr>
        <b/>
        <sz val="7"/>
        <color theme="1"/>
        <rFont val="Times New Roman"/>
        <family val="1"/>
      </rPr>
      <t xml:space="preserve">       </t>
    </r>
    <r>
      <rPr>
        <b/>
        <sz val="11"/>
        <color theme="1"/>
        <rFont val="Calibri"/>
        <family val="2"/>
        <scheme val="minor"/>
      </rPr>
      <t>All computer chips produced this month at a semiconductor plant.</t>
    </r>
  </si>
  <si>
    <r>
      <t>6.</t>
    </r>
    <r>
      <rPr>
        <b/>
        <sz val="7"/>
        <color theme="1"/>
        <rFont val="Times New Roman"/>
        <family val="1"/>
      </rPr>
      <t xml:space="preserve">       </t>
    </r>
    <r>
      <rPr>
        <b/>
        <sz val="11"/>
        <color theme="1"/>
        <rFont val="Calibri"/>
        <family val="2"/>
        <scheme val="minor"/>
      </rPr>
      <t>All families in Houston, Texas.</t>
    </r>
  </si>
  <si>
    <t>Often we are interested in estimating a numerical characteristic of a population known as a population parameter. Some examples of population parameters follow:</t>
  </si>
  <si>
    <r>
      <t>1.</t>
    </r>
    <r>
      <rPr>
        <b/>
        <sz val="7"/>
        <color theme="1"/>
        <rFont val="Times New Roman"/>
        <family val="1"/>
      </rPr>
      <t xml:space="preserve">       </t>
    </r>
    <r>
      <rPr>
        <b/>
        <sz val="11"/>
        <color theme="1"/>
        <rFont val="Calibri"/>
        <family val="2"/>
        <scheme val="minor"/>
      </rPr>
      <t>Fraction off voters preferring the Democratic candidate.</t>
    </r>
  </si>
  <si>
    <r>
      <t>2.</t>
    </r>
    <r>
      <rPr>
        <b/>
        <sz val="7"/>
        <color theme="1"/>
        <rFont val="Times New Roman"/>
        <family val="1"/>
      </rPr>
      <t xml:space="preserve">       </t>
    </r>
    <r>
      <rPr>
        <b/>
        <sz val="11"/>
        <color theme="1"/>
        <rFont val="Calibri"/>
        <family val="2"/>
        <scheme val="minor"/>
      </rPr>
      <t>Average age of all CPA’s</t>
    </r>
  </si>
  <si>
    <r>
      <t>3.</t>
    </r>
    <r>
      <rPr>
        <b/>
        <sz val="7"/>
        <color theme="1"/>
        <rFont val="Times New Roman"/>
        <family val="1"/>
      </rPr>
      <t xml:space="preserve">       </t>
    </r>
    <r>
      <rPr>
        <b/>
        <sz val="11"/>
        <color theme="1"/>
        <rFont val="Calibri"/>
        <family val="2"/>
        <scheme val="minor"/>
      </rPr>
      <t>Average weight of all cows in India.</t>
    </r>
  </si>
  <si>
    <r>
      <t>4.</t>
    </r>
    <r>
      <rPr>
        <b/>
        <sz val="7"/>
        <color theme="1"/>
        <rFont val="Times New Roman"/>
        <family val="1"/>
      </rPr>
      <t xml:space="preserve">       </t>
    </r>
    <r>
      <rPr>
        <b/>
        <sz val="11"/>
        <color theme="1"/>
        <rFont val="Calibri"/>
        <family val="2"/>
        <scheme val="minor"/>
      </rPr>
      <t>The standard deviation of the amount spent by a department store customer.</t>
    </r>
  </si>
  <si>
    <r>
      <t>5.</t>
    </r>
    <r>
      <rPr>
        <b/>
        <sz val="7"/>
        <color theme="1"/>
        <rFont val="Times New Roman"/>
        <family val="1"/>
      </rPr>
      <t xml:space="preserve">       </t>
    </r>
    <r>
      <rPr>
        <b/>
        <sz val="11"/>
        <color theme="1"/>
        <rFont val="Calibri"/>
        <family val="2"/>
        <scheme val="minor"/>
      </rPr>
      <t>Fraction of all computer chips that are defective.</t>
    </r>
  </si>
  <si>
    <r>
      <t>1.</t>
    </r>
    <r>
      <rPr>
        <b/>
        <sz val="7"/>
        <color theme="1"/>
        <rFont val="Times New Roman"/>
        <family val="1"/>
      </rPr>
      <t xml:space="preserve">       </t>
    </r>
    <r>
      <rPr>
        <b/>
        <sz val="11"/>
        <color theme="1"/>
        <rFont val="Calibri"/>
        <family val="2"/>
        <scheme val="minor"/>
      </rPr>
      <t>If the population is large, it is impractical to take a census. How do we ask every registered voter who they are for?</t>
    </r>
  </si>
  <si>
    <r>
      <t>2.</t>
    </r>
    <r>
      <rPr>
        <b/>
        <sz val="7"/>
        <color theme="1"/>
        <rFont val="Times New Roman"/>
        <family val="1"/>
      </rPr>
      <t xml:space="preserve">       </t>
    </r>
    <r>
      <rPr>
        <b/>
        <sz val="11"/>
        <color theme="1"/>
        <rFont val="Calibri"/>
        <family val="2"/>
        <scheme val="minor"/>
      </rPr>
      <t>Sampling involves examining fewer items than a census, so measurement error should be reduced.</t>
    </r>
  </si>
  <si>
    <r>
      <t>3.</t>
    </r>
    <r>
      <rPr>
        <b/>
        <sz val="7"/>
        <color theme="1"/>
        <rFont val="Times New Roman"/>
        <family val="1"/>
      </rPr>
      <t xml:space="preserve">       </t>
    </r>
    <r>
      <rPr>
        <b/>
        <sz val="11"/>
        <color theme="1"/>
        <rFont val="Calibri"/>
        <family val="2"/>
        <scheme val="minor"/>
      </rPr>
      <t>Sampling may involve destroying elements of the population. For example, testing a chip to see if the chip is defective may involve destroying the chip.</t>
    </r>
  </si>
  <si>
    <t>Often a function of the sample data (called a statistic) is used to estimate a population parameter. For example,</t>
  </si>
  <si>
    <r>
      <t>1.</t>
    </r>
    <r>
      <rPr>
        <b/>
        <sz val="7"/>
        <color theme="1"/>
        <rFont val="Times New Roman"/>
        <family val="1"/>
      </rPr>
      <t xml:space="preserve">       </t>
    </r>
    <r>
      <rPr>
        <b/>
        <sz val="11"/>
        <color theme="1"/>
        <rFont val="Calibri"/>
        <family val="2"/>
        <scheme val="minor"/>
      </rPr>
      <t>We could estimate the median income of Houston families by taking a sample of 100 Houston families and using the median income in the sample to estimate the population’s median income.</t>
    </r>
  </si>
  <si>
    <r>
      <t>2.</t>
    </r>
    <r>
      <rPr>
        <b/>
        <sz val="7"/>
        <color theme="1"/>
        <rFont val="Times New Roman"/>
        <family val="1"/>
      </rPr>
      <t xml:space="preserve">       </t>
    </r>
    <r>
      <rPr>
        <b/>
        <sz val="11"/>
        <color theme="1"/>
        <rFont val="Calibri"/>
        <family val="2"/>
        <scheme val="minor"/>
      </rPr>
      <t>We could estimate the fraction of defective chips by testing 100 chips, and using the fraction of defective chips in the sample to estimate the fraction of defective chips in the population For example, if 5 of the 100 tested chips are defective we would estimate that 5% of the chips produced that day are defective.</t>
    </r>
  </si>
  <si>
    <r>
      <t>3.</t>
    </r>
    <r>
      <rPr>
        <b/>
        <sz val="7"/>
        <color theme="1"/>
        <rFont val="Times New Roman"/>
        <family val="1"/>
      </rPr>
      <t xml:space="preserve">       </t>
    </r>
    <r>
      <rPr>
        <b/>
        <sz val="11"/>
        <color theme="1"/>
        <rFont val="Calibri"/>
        <family val="2"/>
        <scheme val="minor"/>
      </rPr>
      <t>We could estimate the average weight of all cows in India by weighing 100 cows and using the average weight of the cows in the sample to estimate the average weight of all Indian cows</t>
    </r>
  </si>
  <si>
    <t>6. Median income of families in Houston, Texas</t>
  </si>
  <si>
    <t>(1,2) (1,3) (1,4) (1,5) (2,3) (2,4) (2,5) (3,4) (3,5) (4,5).</t>
  </si>
  <si>
    <t xml:space="preserve">Sort on Rand column and </t>
  </si>
  <si>
    <t>pick players with 10 largest random numbers</t>
  </si>
  <si>
    <r>
      <t>1.</t>
    </r>
    <r>
      <rPr>
        <sz val="7"/>
        <color theme="1"/>
        <rFont val="Times New Roman"/>
        <family val="1"/>
      </rPr>
      <t xml:space="preserve">     </t>
    </r>
    <r>
      <rPr>
        <b/>
        <sz val="14"/>
        <color theme="1"/>
        <rFont val="Calibri"/>
        <family val="2"/>
        <scheme val="minor"/>
      </rPr>
      <t>Selection bias</t>
    </r>
    <r>
      <rPr>
        <sz val="14"/>
        <color theme="1"/>
        <rFont val="Calibri"/>
        <family val="2"/>
        <scheme val="minor"/>
      </rPr>
      <t xml:space="preserve"> occurs when each item in population does not have same chance of being chosen in sample</t>
    </r>
  </si>
  <si>
    <r>
      <t>§</t>
    </r>
    <r>
      <rPr>
        <sz val="7"/>
        <color theme="1"/>
        <rFont val="Times New Roman"/>
        <family val="1"/>
      </rPr>
      <t xml:space="preserve">  </t>
    </r>
    <r>
      <rPr>
        <sz val="13"/>
        <color theme="1"/>
        <rFont val="Times New Roman"/>
        <family val="1"/>
      </rPr>
      <t>Although Nixon won the 1972 Presidential election in a landslide, Liberal Movie Critic Pauline Kael said she did not know anyone who voted for Nixon.</t>
    </r>
  </si>
  <si>
    <r>
      <t>§</t>
    </r>
    <r>
      <rPr>
        <sz val="7"/>
        <color theme="1"/>
        <rFont val="Times New Roman"/>
        <family val="1"/>
      </rPr>
      <t xml:space="preserve">  </t>
    </r>
    <r>
      <rPr>
        <sz val="13"/>
        <color theme="1"/>
        <rFont val="Times New Roman"/>
        <family val="1"/>
      </rPr>
      <t xml:space="preserve">Why did </t>
    </r>
    <r>
      <rPr>
        <i/>
        <sz val="13"/>
        <color theme="1"/>
        <rFont val="Times New Roman"/>
        <family val="1"/>
      </rPr>
      <t>Literary Digest</t>
    </r>
    <r>
      <rPr>
        <sz val="13"/>
        <color theme="1"/>
        <rFont val="Times New Roman"/>
        <family val="1"/>
      </rPr>
      <t xml:space="preserve"> (a highbrow magazine) predict FDR to lose in 1936?</t>
    </r>
  </si>
  <si>
    <r>
      <t>§</t>
    </r>
    <r>
      <rPr>
        <sz val="7"/>
        <color theme="1"/>
        <rFont val="Times New Roman"/>
        <family val="1"/>
      </rPr>
      <t xml:space="preserve">  </t>
    </r>
    <r>
      <rPr>
        <sz val="13"/>
        <color theme="1"/>
        <rFont val="Times New Roman"/>
        <family val="1"/>
      </rPr>
      <t>In 2016 election many pollsters assumed electorate would look like 2012 electorate, but in 2016 more rural voters and fewer African Americans voted compared to 2012.</t>
    </r>
  </si>
  <si>
    <r>
      <t>§</t>
    </r>
    <r>
      <rPr>
        <sz val="7"/>
        <color theme="1"/>
        <rFont val="Times New Roman"/>
        <family val="1"/>
      </rPr>
      <t xml:space="preserve">  </t>
    </r>
    <r>
      <rPr>
        <sz val="13"/>
        <color theme="1"/>
        <rFont val="Times New Roman"/>
        <family val="1"/>
      </rPr>
      <t>Now only 10% of all people contacted by pollsters respond, making it difficult to get a random sample. Do people now lie more often to pollsters?</t>
    </r>
  </si>
  <si>
    <r>
      <t>2.</t>
    </r>
    <r>
      <rPr>
        <sz val="7"/>
        <color theme="1"/>
        <rFont val="Times New Roman"/>
        <family val="1"/>
      </rPr>
      <t xml:space="preserve">      </t>
    </r>
    <r>
      <rPr>
        <b/>
        <sz val="13"/>
        <color theme="1"/>
        <rFont val="Times New Roman"/>
        <family val="1"/>
      </rPr>
      <t xml:space="preserve">Publication Bias </t>
    </r>
    <r>
      <rPr>
        <sz val="13"/>
        <color theme="1"/>
        <rFont val="Times New Roman"/>
        <family val="1"/>
      </rPr>
      <t>occurs because drug studies with positive results are more likely to be published than negative results. For example, in studies of antidepressants 94% of studies with positive results were published but only 14% of studies with negative results were published.</t>
    </r>
  </si>
  <si>
    <r>
      <t>3.</t>
    </r>
    <r>
      <rPr>
        <sz val="7"/>
        <color theme="1"/>
        <rFont val="Times New Roman"/>
        <family val="1"/>
      </rPr>
      <t xml:space="preserve">     </t>
    </r>
    <r>
      <rPr>
        <b/>
        <sz val="14"/>
        <color theme="1"/>
        <rFont val="Calibri"/>
        <family val="2"/>
        <scheme val="minor"/>
      </rPr>
      <t xml:space="preserve">Survivorship Bias </t>
    </r>
    <r>
      <rPr>
        <sz val="14"/>
        <color theme="1"/>
        <rFont val="Calibri"/>
        <family val="2"/>
        <scheme val="minor"/>
      </rPr>
      <t>occurs when part of a population disappears. For example, look at 20 year returns on 100 randomly selected mutual funds and you find the average return beats the market by a lot. Why? In a Houston high school mean and median test scores improved a great deal from 10</t>
    </r>
    <r>
      <rPr>
        <vertAlign val="superscript"/>
        <sz val="14"/>
        <color theme="1"/>
        <rFont val="Calibri"/>
        <family val="2"/>
        <scheme val="minor"/>
      </rPr>
      <t>th</t>
    </r>
    <r>
      <rPr>
        <sz val="14"/>
        <color theme="1"/>
        <rFont val="Calibri"/>
        <family val="2"/>
        <scheme val="minor"/>
      </rPr>
      <t xml:space="preserve"> to 11</t>
    </r>
    <r>
      <rPr>
        <vertAlign val="superscript"/>
        <sz val="14"/>
        <color theme="1"/>
        <rFont val="Calibri"/>
        <family val="2"/>
        <scheme val="minor"/>
      </rPr>
      <t>th</t>
    </r>
    <r>
      <rPr>
        <sz val="14"/>
        <color theme="1"/>
        <rFont val="Calibri"/>
        <family val="2"/>
        <scheme val="minor"/>
      </rPr>
      <t xml:space="preserve"> and 11</t>
    </r>
    <r>
      <rPr>
        <vertAlign val="superscript"/>
        <sz val="14"/>
        <color theme="1"/>
        <rFont val="Calibri"/>
        <family val="2"/>
        <scheme val="minor"/>
      </rPr>
      <t>th</t>
    </r>
    <r>
      <rPr>
        <sz val="14"/>
        <color theme="1"/>
        <rFont val="Calibri"/>
        <family val="2"/>
        <scheme val="minor"/>
      </rPr>
      <t xml:space="preserve"> to 12</t>
    </r>
    <r>
      <rPr>
        <vertAlign val="superscript"/>
        <sz val="14"/>
        <color theme="1"/>
        <rFont val="Calibri"/>
        <family val="2"/>
        <scheme val="minor"/>
      </rPr>
      <t>th</t>
    </r>
    <r>
      <rPr>
        <sz val="14"/>
        <color theme="1"/>
        <rFont val="Calibri"/>
        <family val="2"/>
        <scheme val="minor"/>
      </rPr>
      <t xml:space="preserve"> grade. Is that a good high school?</t>
    </r>
  </si>
  <si>
    <r>
      <t>4.</t>
    </r>
    <r>
      <rPr>
        <sz val="7"/>
        <color theme="1"/>
        <rFont val="Times New Roman"/>
        <family val="1"/>
      </rPr>
      <t xml:space="preserve">       </t>
    </r>
    <r>
      <rPr>
        <b/>
        <sz val="14"/>
        <color theme="1"/>
        <rFont val="Calibri"/>
        <family val="2"/>
        <scheme val="minor"/>
      </rPr>
      <t xml:space="preserve">Response Bias </t>
    </r>
    <r>
      <rPr>
        <sz val="14"/>
        <color theme="1"/>
        <rFont val="Calibri"/>
        <family val="2"/>
        <scheme val="minor"/>
      </rPr>
      <t xml:space="preserve">occurs when a small fraction of those sampled respond and the respondents may not be representative of the population. Usually respondents have more negative opinions than the entire population. For example, the TV news show </t>
    </r>
    <r>
      <rPr>
        <i/>
        <sz val="14"/>
        <color theme="1"/>
        <rFont val="Calibri"/>
        <family val="2"/>
        <scheme val="minor"/>
      </rPr>
      <t>Nightline</t>
    </r>
    <r>
      <rPr>
        <sz val="14"/>
        <color theme="1"/>
        <rFont val="Calibri"/>
        <family val="2"/>
        <scheme val="minor"/>
      </rPr>
      <t xml:space="preserve"> asked people to call in about whether the US should leave the UN. 67% of those calling in wanted the US to leave the UN. A correctly designed sample study estimated only 28% of people wanted the US to leave the UN. On line teaching evaluations have the same issue</t>
    </r>
  </si>
  <si>
    <r>
      <t>5.</t>
    </r>
    <r>
      <rPr>
        <sz val="7"/>
        <color theme="1"/>
        <rFont val="Times New Roman"/>
        <family val="1"/>
      </rPr>
      <t xml:space="preserve">       </t>
    </r>
    <r>
      <rPr>
        <sz val="14"/>
        <color theme="1"/>
        <rFont val="Calibri"/>
        <family val="2"/>
        <scheme val="minor"/>
      </rPr>
      <t xml:space="preserve"> </t>
    </r>
    <r>
      <rPr>
        <b/>
        <sz val="14"/>
        <color theme="1"/>
        <rFont val="Calibri"/>
        <family val="2"/>
        <scheme val="minor"/>
      </rPr>
      <t>A sample that is not a simple random sample can cause serious errors.</t>
    </r>
    <r>
      <rPr>
        <sz val="14"/>
        <color theme="1"/>
        <rFont val="Calibri"/>
        <family val="2"/>
        <scheme val="minor"/>
      </rPr>
      <t xml:space="preserve"> Suppose every 10</t>
    </r>
    <r>
      <rPr>
        <vertAlign val="superscript"/>
        <sz val="14"/>
        <color theme="1"/>
        <rFont val="Calibri"/>
        <family val="2"/>
        <scheme val="minor"/>
      </rPr>
      <t>th</t>
    </r>
    <r>
      <rPr>
        <sz val="14"/>
        <color theme="1"/>
        <rFont val="Calibri"/>
        <family val="2"/>
        <scheme val="minor"/>
      </rPr>
      <t xml:space="preserve"> chip produced is defective. Then the population has 10% defectives. If we sample every 10</t>
    </r>
    <r>
      <rPr>
        <vertAlign val="superscript"/>
        <sz val="14"/>
        <color theme="1"/>
        <rFont val="Calibri"/>
        <family val="2"/>
        <scheme val="minor"/>
      </rPr>
      <t>th</t>
    </r>
    <r>
      <rPr>
        <sz val="14"/>
        <color theme="1"/>
        <rFont val="Calibri"/>
        <family val="2"/>
        <scheme val="minor"/>
      </rPr>
      <t xml:space="preserve"> item, however, we would estimate that 100% of the chips would be defective.</t>
    </r>
  </si>
  <si>
    <t>Point Estimates of Population Parameters and Sampling Distributions</t>
  </si>
  <si>
    <t>.</t>
  </si>
  <si>
    <t xml:space="preserve"> values we should get µ.</t>
  </si>
  <si>
    <t>Since the sample mean</t>
  </si>
  <si>
    <t>we need the following rule. For any random variable X</t>
  </si>
  <si>
    <t>σ/sqrt(n) is referred to as the Standard error of</t>
  </si>
  <si>
    <t>Suppose we want to estimate an unknown population proportion p. For example, let p be the fraction of registered voters in Seattle, Washington who are Independents. To estimate p we might ask n randomly chosen Seattle voters if they are independents and estimate p by</t>
  </si>
  <si>
    <t xml:space="preserve">In short, we estimate the population parameter p by the fraction of “successes” in the sample. So if 100 of 400 samples voters say they are independents we would estimate p by phat = 100/400 = 0.25. </t>
  </si>
  <si>
    <t>Of course, phat  is a random variable . It can easily be shown that</t>
  </si>
  <si>
    <t xml:space="preserve">E(phat)= p and Standard Deviation phat = </t>
  </si>
  <si>
    <t>Standard Deviation (phat)=</t>
  </si>
  <si>
    <t>The Standard Deviation of phat is called the standard error of phat.</t>
  </si>
  <si>
    <t>We see that phat is an unbiased estimate of the population proportion p.  It can be shown that among all unbiased estimates of the population mean, phat has the smallest variance. Therefore, we use phat as a point estimate for p.</t>
  </si>
  <si>
    <t>Example</t>
  </si>
  <si>
    <t>Then we estimate fraction</t>
  </si>
  <si>
    <t>The standard deviation of phat in this case is estimated as</t>
  </si>
  <si>
    <t>They will differ from sample to sample</t>
  </si>
  <si>
    <t>Standard Normal (often called Z)</t>
  </si>
  <si>
    <t>is a normal random variable with mean =0</t>
  </si>
  <si>
    <t>and standard deviation=1</t>
  </si>
  <si>
    <t>STANDARD NORMAL</t>
  </si>
  <si>
    <t>Sample size n&gt;=30 95% Confidence Interval for unknown Population</t>
  </si>
  <si>
    <t>Sample Std dev</t>
  </si>
  <si>
    <t>95% Confidence interval for p</t>
  </si>
  <si>
    <r>
      <t>phat-1.96(phat*(1-phat))/n)</t>
    </r>
    <r>
      <rPr>
        <b/>
        <vertAlign val="superscript"/>
        <sz val="16"/>
        <color theme="1"/>
        <rFont val="Calibri"/>
        <family val="2"/>
        <scheme val="minor"/>
      </rPr>
      <t>.5</t>
    </r>
  </si>
  <si>
    <t xml:space="preserve">800 of 1500 people </t>
  </si>
  <si>
    <t>sampled prefer Democrat</t>
  </si>
  <si>
    <t>p=Actual fraction prefer Democrat.</t>
  </si>
  <si>
    <t xml:space="preserve">  of the population mean µ is accurate within an error amount E. How large a sample size n is needed? Simply set the half-width of the 95% Confidence Interval for µ equal to E.</t>
  </si>
  <si>
    <t>If sample size &gt;=.10*Population size need a different formula.</t>
  </si>
  <si>
    <t>Suppose we want to be 95% sure that our estimate xbar</t>
  </si>
  <si>
    <t xml:space="preserve">Suppose we want to estimate a population proportion p and be 95% sure our estimate of p (phat) is accurate within a given amount E. How large a sample size n is needed? </t>
  </si>
  <si>
    <t>Suppose we want to estimate the fraction of registered voters preferring the Republican Senatorial candidate in the 2525 Texas senatorial race. We would like our estimate to have a 95% chance of being accurate within 3%. How large a sample is needed?</t>
  </si>
  <si>
    <t>Correction Factor</t>
  </si>
  <si>
    <t>SQRT((N-n)/(N-1))</t>
  </si>
  <si>
    <t>Let N = Population Size</t>
  </si>
  <si>
    <t xml:space="preserve">In general a more accurate sample size formula </t>
  </si>
  <si>
    <t>is</t>
  </si>
  <si>
    <t>N0*N/(N0+N-1)</t>
  </si>
  <si>
    <t>which is &lt;N0</t>
  </si>
  <si>
    <t>because N0&gt;1</t>
  </si>
  <si>
    <t>4. We could estimate the fraction of registered voters for HRC in 2016 by looking at fraction of</t>
  </si>
  <si>
    <t>registered voters in sample for HRC.</t>
  </si>
  <si>
    <t>SAMPLING PROBLEMS</t>
  </si>
  <si>
    <r>
      <t>§</t>
    </r>
    <r>
      <rPr>
        <sz val="7"/>
        <color theme="1"/>
        <rFont val="Times New Roman"/>
        <family val="1"/>
      </rPr>
      <t xml:space="preserve">  </t>
    </r>
    <r>
      <rPr>
        <sz val="13"/>
        <color theme="1"/>
        <rFont val="Times New Roman"/>
        <family val="1"/>
      </rPr>
      <t>Why is it wrong to take an election poll at LAX?</t>
    </r>
  </si>
  <si>
    <t>Std Dev xbar</t>
  </si>
  <si>
    <t>For E =2.5% we get the usual election poll sample size of 1500.</t>
  </si>
  <si>
    <t>Multiply width of Confidence interval by Finite</t>
  </si>
  <si>
    <t>Let N0= sample size from previous formulas</t>
  </si>
  <si>
    <t>Populations and Population Parameters</t>
  </si>
  <si>
    <t>Samples and Sample Statistics</t>
  </si>
  <si>
    <r>
      <t>§</t>
    </r>
    <r>
      <rPr>
        <sz val="7"/>
        <color theme="1"/>
        <rFont val="Times New Roman"/>
        <family val="1"/>
      </rPr>
      <t xml:space="preserve">  </t>
    </r>
    <r>
      <rPr>
        <sz val="13"/>
        <color theme="1"/>
        <rFont val="Times New Roman"/>
        <family val="1"/>
      </rPr>
      <t>Bernie Sanders outperformed polls in the 2016 Democratic Michigan primary because pollsters assumed electorate would look like previous primaries (50% of the electorate &gt;=50 years old.) In reality there were many more young voters.</t>
    </r>
  </si>
  <si>
    <t>In a survey 600 of 1500 UK adults  are in favor of  driverless cars.</t>
  </si>
  <si>
    <t>of UK adults in favor of driverless cars as 600/1500= 0.4</t>
  </si>
  <si>
    <r>
      <t>phat+1.96(phat*(1-phat))/n)</t>
    </r>
    <r>
      <rPr>
        <b/>
        <vertAlign val="superscript"/>
        <sz val="16"/>
        <color theme="1"/>
        <rFont val="Calibri"/>
        <family val="2"/>
        <scheme val="minor"/>
      </rPr>
      <t>.5</t>
    </r>
  </si>
  <si>
    <t>A complete enumeration of a population is a census. A sample is a part of the population that we observe in an attempt to glean insights about the population. Samples are used for several reasons.</t>
  </si>
  <si>
    <t>Expected Value of Xbar</t>
  </si>
  <si>
    <t xml:space="preserve">µ/n +µ/n +…,µ/n </t>
  </si>
  <si>
    <t>=µ</t>
  </si>
  <si>
    <t xml:space="preserve"> is a random variable it has a variance. Suppose the variance of the population we are sampling from </t>
  </si>
  <si>
    <t xml:space="preserve">has a variance  </t>
  </si>
  <si>
    <t>xbar=(x1+x2+….,xn)/n</t>
  </si>
  <si>
    <t>The Standard Deviation of  Xbar</t>
  </si>
  <si>
    <t>Then  Var(Xbar)=</t>
  </si>
  <si>
    <t>To find the variance of xbar</t>
  </si>
  <si>
    <t xml:space="preserve">The sample mean is an unbiased estimate of µ. This means that if we take many samples and average our </t>
  </si>
  <si>
    <r>
      <t>σ</t>
    </r>
    <r>
      <rPr>
        <b/>
        <vertAlign val="superscript"/>
        <sz val="20"/>
        <color theme="1"/>
        <rFont val="Calibri"/>
        <family val="2"/>
        <scheme val="minor"/>
      </rPr>
      <t>2</t>
    </r>
  </si>
  <si>
    <r>
      <t>Var(cX) = c</t>
    </r>
    <r>
      <rPr>
        <b/>
        <vertAlign val="superscript"/>
        <sz val="14"/>
        <color theme="1"/>
        <rFont val="Calibri"/>
        <family val="2"/>
        <scheme val="minor"/>
      </rPr>
      <t>2</t>
    </r>
    <r>
      <rPr>
        <b/>
        <sz val="14"/>
        <color theme="1"/>
        <rFont val="Calibri"/>
        <family val="2"/>
        <scheme val="minor"/>
      </rPr>
      <t>Var X.</t>
    </r>
  </si>
  <si>
    <r>
      <t xml:space="preserve"> Var(x1)/n</t>
    </r>
    <r>
      <rPr>
        <b/>
        <vertAlign val="superscript"/>
        <sz val="14"/>
        <color theme="1"/>
        <rFont val="Calibri"/>
        <family val="2"/>
        <scheme val="minor"/>
      </rPr>
      <t>2</t>
    </r>
    <r>
      <rPr>
        <b/>
        <sz val="14"/>
        <color theme="1"/>
        <rFont val="Calibri"/>
        <family val="2"/>
        <scheme val="minor"/>
      </rPr>
      <t>+ Var(x2)/n</t>
    </r>
    <r>
      <rPr>
        <b/>
        <vertAlign val="superscript"/>
        <sz val="14"/>
        <color theme="1"/>
        <rFont val="Calibri"/>
        <family val="2"/>
        <scheme val="minor"/>
      </rPr>
      <t>2</t>
    </r>
    <r>
      <rPr>
        <b/>
        <sz val="14"/>
        <color theme="1"/>
        <rFont val="Calibri"/>
        <family val="2"/>
        <scheme val="minor"/>
      </rPr>
      <t>+ …,Var(xn)/ n</t>
    </r>
    <r>
      <rPr>
        <b/>
        <vertAlign val="superscript"/>
        <sz val="14"/>
        <color theme="1"/>
        <rFont val="Calibri"/>
        <family val="2"/>
        <scheme val="minor"/>
      </rPr>
      <t>2</t>
    </r>
    <r>
      <rPr>
        <b/>
        <sz val="14"/>
        <color theme="1"/>
        <rFont val="Calibri"/>
        <family val="2"/>
        <scheme val="minor"/>
      </rPr>
      <t xml:space="preserve"> = nσ</t>
    </r>
    <r>
      <rPr>
        <b/>
        <vertAlign val="superscript"/>
        <sz val="14"/>
        <color theme="1"/>
        <rFont val="Calibri"/>
        <family val="2"/>
        <scheme val="minor"/>
      </rPr>
      <t>2</t>
    </r>
    <r>
      <rPr>
        <b/>
        <sz val="14"/>
        <color theme="1"/>
        <rFont val="Calibri"/>
        <family val="2"/>
        <scheme val="minor"/>
      </rPr>
      <t>/n</t>
    </r>
    <r>
      <rPr>
        <b/>
        <vertAlign val="superscript"/>
        <sz val="14"/>
        <color theme="1"/>
        <rFont val="Calibri"/>
        <family val="2"/>
        <scheme val="minor"/>
      </rPr>
      <t>2</t>
    </r>
    <r>
      <rPr>
        <b/>
        <sz val="14"/>
        <color theme="1"/>
        <rFont val="Calibri"/>
        <family val="2"/>
        <scheme val="minor"/>
      </rPr>
      <t>= σ</t>
    </r>
    <r>
      <rPr>
        <b/>
        <vertAlign val="superscript"/>
        <sz val="14"/>
        <color theme="1"/>
        <rFont val="Calibri"/>
        <family val="2"/>
        <scheme val="minor"/>
      </rPr>
      <t>2</t>
    </r>
    <r>
      <rPr>
        <b/>
        <sz val="14"/>
        <color theme="1"/>
        <rFont val="Calibri"/>
        <family val="2"/>
        <scheme val="minor"/>
      </rPr>
      <t>/n.</t>
    </r>
  </si>
  <si>
    <r>
      <t xml:space="preserve">is </t>
    </r>
    <r>
      <rPr>
        <b/>
        <sz val="14"/>
        <color theme="1"/>
        <rFont val="Calibri"/>
        <family val="2"/>
      </rPr>
      <t>σ</t>
    </r>
    <r>
      <rPr>
        <b/>
        <sz val="15.4"/>
        <color theme="1"/>
        <rFont val="Calibri"/>
        <family val="2"/>
      </rPr>
      <t>/sqrt(n)</t>
    </r>
  </si>
  <si>
    <t>xbar, the sample mean as an estimate of µ. If we take a sample of n independent observations x1, x2, .., xn from a population, then</t>
  </si>
  <si>
    <r>
      <t xml:space="preserve">Suppose we want to estimate unknown mean of a population. Suppose this unknown mean = </t>
    </r>
    <r>
      <rPr>
        <b/>
        <i/>
        <sz val="14"/>
        <color theme="1"/>
        <rFont val="Calibri"/>
        <family val="2"/>
        <scheme val="minor"/>
      </rPr>
      <t xml:space="preserve">µ. </t>
    </r>
    <r>
      <rPr>
        <b/>
        <sz val="14"/>
        <color theme="1"/>
        <rFont val="Calibri"/>
        <family val="2"/>
        <scheme val="minor"/>
      </rPr>
      <t xml:space="preserve">We use the sample statistic </t>
    </r>
  </si>
  <si>
    <t>Mean X = 3.5</t>
  </si>
  <si>
    <t>Mean Xbar = Mu</t>
  </si>
  <si>
    <r>
      <t xml:space="preserve">Var Xbar= </t>
    </r>
    <r>
      <rPr>
        <b/>
        <sz val="11"/>
        <color theme="1"/>
        <rFont val="Calibri"/>
        <family val="2"/>
      </rPr>
      <t>σ</t>
    </r>
    <r>
      <rPr>
        <b/>
        <vertAlign val="superscript"/>
        <sz val="13.2"/>
        <color theme="1"/>
        <rFont val="Calibri"/>
        <family val="2"/>
      </rPr>
      <t>2</t>
    </r>
    <r>
      <rPr>
        <b/>
        <sz val="13.2"/>
        <color theme="1"/>
        <rFont val="Calibri"/>
        <family val="2"/>
      </rPr>
      <t>/n</t>
    </r>
  </si>
  <si>
    <t>Variance X =2.91</t>
  </si>
  <si>
    <t>Var X =2.91</t>
  </si>
  <si>
    <t>Var Xbar=2.91/2</t>
  </si>
  <si>
    <t>SQRT(p*(1-p)/n)</t>
  </si>
  <si>
    <t>SQRT(phat*(1-phat)/n)</t>
  </si>
  <si>
    <t xml:space="preserve">Our estimates of  µ by  xbar and p by  phat  are point estimates of population of parameters. </t>
  </si>
  <si>
    <r>
      <t xml:space="preserve">so we need to discuss interval estimates of </t>
    </r>
    <r>
      <rPr>
        <b/>
        <sz val="14"/>
        <color theme="1"/>
        <rFont val="Calibri"/>
        <family val="2"/>
      </rPr>
      <t>µ and p.</t>
    </r>
  </si>
  <si>
    <t>Phat =(Number of Independent Voters in Sample)/n</t>
  </si>
  <si>
    <t>xbar-1.96*sigma/sqrt(n)</t>
  </si>
  <si>
    <r>
      <t xml:space="preserve">Mean </t>
    </r>
    <r>
      <rPr>
        <b/>
        <sz val="14"/>
        <color theme="1"/>
        <rFont val="Calibri"/>
        <family val="2"/>
      </rPr>
      <t>µ</t>
    </r>
  </si>
  <si>
    <r>
      <t xml:space="preserve">If </t>
    </r>
    <r>
      <rPr>
        <b/>
        <sz val="14"/>
        <color theme="1"/>
        <rFont val="Calibri"/>
        <family val="2"/>
      </rPr>
      <t>σ unknown plug in s for sigma</t>
    </r>
  </si>
  <si>
    <t>Confidence Interval for Population Mean</t>
  </si>
  <si>
    <t>95%ile</t>
  </si>
  <si>
    <t>5th%ile</t>
  </si>
  <si>
    <t>Confidence Interval for Population Proportion</t>
  </si>
  <si>
    <t>xbar+1.96*sigma/sqrt(n)</t>
  </si>
  <si>
    <t>You are told the standard deviation of invoice values is $500. A sample of 100 invoices taken from a large population of invoices has a sample mean value of $4500. You are 95% sure the mean size of an invoice is between ____  and  ____.</t>
  </si>
  <si>
    <t>Take 100 samples compute 100 95% CI</t>
  </si>
  <si>
    <t>around 95 will contain the population mean</t>
  </si>
  <si>
    <t>True Interpretation of 95% CI</t>
  </si>
  <si>
    <r>
      <t>n = (1.96σ/E)</t>
    </r>
    <r>
      <rPr>
        <b/>
        <vertAlign val="superscript"/>
        <sz val="14"/>
        <color theme="1"/>
        <rFont val="Calibri"/>
        <family val="2"/>
        <scheme val="minor"/>
      </rPr>
      <t>2</t>
    </r>
    <r>
      <rPr>
        <b/>
        <sz val="14"/>
        <color theme="1"/>
        <rFont val="Calibri"/>
        <family val="2"/>
        <scheme val="minor"/>
      </rPr>
      <t>.</t>
    </r>
  </si>
  <si>
    <r>
      <t>n=1.96</t>
    </r>
    <r>
      <rPr>
        <b/>
        <vertAlign val="superscript"/>
        <sz val="14"/>
        <color theme="1"/>
        <rFont val="Calibri"/>
        <family val="2"/>
        <scheme val="minor"/>
      </rPr>
      <t>2</t>
    </r>
    <r>
      <rPr>
        <b/>
        <sz val="14"/>
        <color theme="1"/>
        <rFont val="Calibri"/>
        <family val="2"/>
        <scheme val="minor"/>
      </rPr>
      <t>/4E</t>
    </r>
    <r>
      <rPr>
        <b/>
        <vertAlign val="superscript"/>
        <sz val="14"/>
        <color theme="1"/>
        <rFont val="Calibri"/>
        <family val="2"/>
        <scheme val="minor"/>
      </rPr>
      <t>2</t>
    </r>
  </si>
  <si>
    <t xml:space="preserve">Suppose we know the standard deviation of a large population of uncashed checks has a standard deviation of $100. If we want to be 95% sure we can estimate the average size of an uncashed check within $20, how large a sample is needed? </t>
  </si>
  <si>
    <t>Let N=population size. If sample size n&gt;=.1*Population size</t>
  </si>
  <si>
    <t>Fortune 500 CEOS</t>
  </si>
  <si>
    <t>sample size of 100</t>
  </si>
  <si>
    <t>s=5 million</t>
  </si>
  <si>
    <t>xbar=40 million</t>
  </si>
  <si>
    <t>FCF</t>
  </si>
  <si>
    <t>For Mean</t>
  </si>
  <si>
    <t>For Proportion</t>
  </si>
  <si>
    <t>Sigma=$5  million</t>
  </si>
  <si>
    <t>Fortune 500 CEO</t>
  </si>
  <si>
    <t>Suppose a population has N individuals and we want to take a sample of size n. The sample is a simple random sample if each set of n individuals has the same chance of being chosen. For example, consider a random sample without replacement of two items from a population of size 5 (n=  2, N = 5.) Then each of the possible ten samples shown below has the same chance  (1/10)of being chosen.</t>
  </si>
  <si>
    <t>Population is tossing a die</t>
  </si>
  <si>
    <t>take sample of size two: do previous formulas work?</t>
  </si>
  <si>
    <t>Since we do not know p we use phat in place of p and assume</t>
  </si>
  <si>
    <r>
      <t>Z</t>
    </r>
    <r>
      <rPr>
        <b/>
        <vertAlign val="subscript"/>
        <sz val="11"/>
        <color theme="1"/>
        <rFont val="Calibri"/>
        <family val="2"/>
        <scheme val="minor"/>
      </rPr>
      <t>.025</t>
    </r>
  </si>
  <si>
    <r>
      <t>Z</t>
    </r>
    <r>
      <rPr>
        <b/>
        <vertAlign val="subscript"/>
        <sz val="11"/>
        <color theme="1"/>
        <rFont val="Calibri"/>
        <family val="2"/>
        <scheme val="minor"/>
      </rPr>
      <t>.975</t>
    </r>
  </si>
  <si>
    <r>
      <t>Z</t>
    </r>
    <r>
      <rPr>
        <b/>
        <vertAlign val="subscript"/>
        <sz val="11"/>
        <color theme="1"/>
        <rFont val="Calibri"/>
        <family val="2"/>
        <scheme val="minor"/>
      </rPr>
      <t>.95</t>
    </r>
  </si>
  <si>
    <r>
      <t>Z</t>
    </r>
    <r>
      <rPr>
        <b/>
        <vertAlign val="subscript"/>
        <sz val="11"/>
        <color theme="1"/>
        <rFont val="Calibri"/>
        <family val="2"/>
        <scheme val="minor"/>
      </rPr>
      <t>.05</t>
    </r>
  </si>
  <si>
    <t>Sample Size for Population Proportion E=.03</t>
  </si>
  <si>
    <t>Need FCF because sample size is 20% of population.</t>
  </si>
  <si>
    <t>We want to be 95% sure estimate of mean</t>
  </si>
  <si>
    <t>salaries is accurate within $1 million</t>
  </si>
  <si>
    <t>Blyth Confidence Interval</t>
  </si>
  <si>
    <t>alpha</t>
  </si>
  <si>
    <t>Successes</t>
  </si>
  <si>
    <t>without accident</t>
  </si>
  <si>
    <t>95% sure chance that I do not have an accident</t>
  </si>
  <si>
    <t>is between ______   and _______</t>
  </si>
  <si>
    <t>phat =1</t>
  </si>
  <si>
    <t>driven to work 500 times</t>
  </si>
  <si>
    <t>success=no accident</t>
  </si>
  <si>
    <t>.994 to 1 chance of no accident</t>
  </si>
  <si>
    <t>0 to .006 chance of an accident</t>
  </si>
  <si>
    <t>success=accident</t>
  </si>
  <si>
    <t>0 successes</t>
  </si>
  <si>
    <t>500 successes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</si>
</sst>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0000"/>
  </numFmts>
  <fonts count="33" x14ac:knownFonts="1">
    <font>
      <sz val="11"/>
      <color theme="1"/>
      <name val="Calibri"/>
      <family val="2"/>
      <scheme val="minor"/>
    </font>
    <font>
      <b/>
      <sz val="11"/>
      <color theme="1"/>
      <name val="Calibri"/>
      <family val="2"/>
      <scheme val="minor"/>
    </font>
    <font>
      <sz val="7"/>
      <color theme="1"/>
      <name val="Times New Roman"/>
      <family val="1"/>
    </font>
    <font>
      <b/>
      <sz val="13"/>
      <color rgb="FF2E74B5"/>
      <name val="Calibri Light"/>
      <family val="2"/>
    </font>
    <font>
      <b/>
      <sz val="7"/>
      <color theme="1"/>
      <name val="Times New Roman"/>
      <family val="1"/>
    </font>
    <font>
      <sz val="14"/>
      <color theme="1"/>
      <name val="Calibri"/>
      <family val="2"/>
      <scheme val="minor"/>
    </font>
    <font>
      <b/>
      <sz val="14"/>
      <color theme="1"/>
      <name val="Calibri"/>
      <family val="2"/>
      <scheme val="minor"/>
    </font>
    <font>
      <sz val="13"/>
      <color theme="1"/>
      <name val="Times New Roman"/>
      <family val="1"/>
    </font>
    <font>
      <sz val="13"/>
      <color theme="1"/>
      <name val="Wingdings"/>
      <charset val="2"/>
    </font>
    <font>
      <i/>
      <sz val="13"/>
      <color theme="1"/>
      <name val="Times New Roman"/>
      <family val="1"/>
    </font>
    <font>
      <b/>
      <sz val="13"/>
      <color theme="1"/>
      <name val="Times New Roman"/>
      <family val="1"/>
    </font>
    <font>
      <sz val="14"/>
      <color theme="1"/>
      <name val="Symbol"/>
      <family val="1"/>
      <charset val="2"/>
    </font>
    <font>
      <vertAlign val="superscript"/>
      <sz val="14"/>
      <color theme="1"/>
      <name val="Calibri"/>
      <family val="2"/>
      <scheme val="minor"/>
    </font>
    <font>
      <sz val="11"/>
      <color theme="1"/>
      <name val="Symbol"/>
      <family val="1"/>
      <charset val="2"/>
    </font>
    <font>
      <i/>
      <sz val="14"/>
      <color theme="1"/>
      <name val="Calibri"/>
      <family val="2"/>
      <scheme val="minor"/>
    </font>
    <font>
      <sz val="16"/>
      <color theme="1"/>
      <name val="Calibri"/>
      <family val="2"/>
      <scheme val="minor"/>
    </font>
    <font>
      <sz val="17"/>
      <color theme="1"/>
      <name val="Cambria Math"/>
      <family val="1"/>
    </font>
    <font>
      <b/>
      <sz val="16"/>
      <color theme="1"/>
      <name val="Calibri"/>
      <family val="2"/>
      <scheme val="minor"/>
    </font>
    <font>
      <b/>
      <vertAlign val="superscript"/>
      <sz val="16"/>
      <color theme="1"/>
      <name val="Calibri"/>
      <family val="2"/>
      <scheme val="minor"/>
    </font>
    <font>
      <sz val="18"/>
      <color theme="1"/>
      <name val="Calibri"/>
      <family val="2"/>
      <scheme val="minor"/>
    </font>
    <font>
      <b/>
      <i/>
      <sz val="14"/>
      <color theme="1"/>
      <name val="Calibri"/>
      <family val="2"/>
      <scheme val="minor"/>
    </font>
    <font>
      <b/>
      <sz val="18"/>
      <color theme="1"/>
      <name val="Calibri"/>
      <family val="2"/>
      <scheme val="minor"/>
    </font>
    <font>
      <b/>
      <sz val="14"/>
      <color theme="1"/>
      <name val="Calibri"/>
      <family val="2"/>
    </font>
    <font>
      <b/>
      <sz val="20"/>
      <color theme="1"/>
      <name val="Calibri"/>
      <family val="2"/>
      <scheme val="minor"/>
    </font>
    <font>
      <b/>
      <vertAlign val="superscript"/>
      <sz val="20"/>
      <color theme="1"/>
      <name val="Calibri"/>
      <family val="2"/>
      <scheme val="minor"/>
    </font>
    <font>
      <b/>
      <vertAlign val="superscript"/>
      <sz val="14"/>
      <color theme="1"/>
      <name val="Calibri"/>
      <family val="2"/>
      <scheme val="minor"/>
    </font>
    <font>
      <b/>
      <sz val="15.4"/>
      <color theme="1"/>
      <name val="Calibri"/>
      <family val="2"/>
    </font>
    <font>
      <b/>
      <sz val="16"/>
      <color theme="1"/>
      <name val="Calibri"/>
      <family val="2"/>
    </font>
    <font>
      <b/>
      <sz val="11"/>
      <color theme="1"/>
      <name val="Calibri"/>
      <family val="2"/>
    </font>
    <font>
      <b/>
      <sz val="13.2"/>
      <color theme="1"/>
      <name val="Calibri"/>
      <family val="2"/>
    </font>
    <font>
      <b/>
      <vertAlign val="superscript"/>
      <sz val="13.2"/>
      <color theme="1"/>
      <name val="Calibri"/>
      <family val="2"/>
    </font>
    <font>
      <b/>
      <vertAlign val="subscrip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3" fillId="0" borderId="0" xfId="0" applyFont="1" applyAlignment="1">
      <alignment vertical="center"/>
    </xf>
    <xf numFmtId="0" fontId="5" fillId="0" borderId="0" xfId="0" applyFont="1"/>
    <xf numFmtId="0" fontId="5" fillId="0" borderId="0" xfId="0" applyFont="1" applyAlignment="1">
      <alignment horizontal="left" vertical="center" indent="5"/>
    </xf>
    <xf numFmtId="0" fontId="8" fillId="0" borderId="0" xfId="0" applyFont="1" applyAlignment="1">
      <alignment horizontal="left" vertical="center" indent="13"/>
    </xf>
    <xf numFmtId="0" fontId="7" fillId="0" borderId="0" xfId="0" applyFont="1" applyAlignment="1">
      <alignment horizontal="left" vertical="center" indent="5"/>
    </xf>
    <xf numFmtId="0" fontId="11" fillId="0" borderId="0" xfId="0" applyFont="1" applyAlignment="1">
      <alignment horizontal="left" vertical="center" indent="5"/>
    </xf>
    <xf numFmtId="0" fontId="13" fillId="0" borderId="0" xfId="0" applyFont="1" applyAlignment="1">
      <alignment horizontal="left" vertical="center" indent="5"/>
    </xf>
    <xf numFmtId="0" fontId="5" fillId="0" borderId="0" xfId="0" applyFont="1" applyAlignment="1">
      <alignment horizontal="left" vertical="center" wrapText="1"/>
    </xf>
    <xf numFmtId="0" fontId="0" fillId="0" borderId="0" xfId="0" applyAlignment="1">
      <alignment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xf numFmtId="0" fontId="1" fillId="2" borderId="0" xfId="0" applyFont="1" applyFill="1"/>
    <xf numFmtId="0" fontId="16" fillId="0" borderId="0" xfId="0" applyFont="1"/>
    <xf numFmtId="0" fontId="15" fillId="0" borderId="0" xfId="0" applyFont="1"/>
    <xf numFmtId="0" fontId="17" fillId="0" borderId="0" xfId="0" applyFont="1"/>
    <xf numFmtId="0" fontId="1" fillId="2" borderId="0" xfId="0" applyFont="1" applyFill="1" applyAlignment="1">
      <alignment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wrapText="1"/>
    </xf>
    <xf numFmtId="0" fontId="1" fillId="4" borderId="0" xfId="0" applyFont="1" applyFill="1" applyAlignment="1">
      <alignment vertical="center" wrapText="1"/>
    </xf>
    <xf numFmtId="0" fontId="1" fillId="4" borderId="0" xfId="0" applyFont="1" applyFill="1" applyAlignment="1">
      <alignment horizontal="left" vertical="center" wrapText="1"/>
    </xf>
    <xf numFmtId="0" fontId="1" fillId="4" borderId="0" xfId="0" applyFont="1" applyFill="1"/>
    <xf numFmtId="0" fontId="0" fillId="2" borderId="0" xfId="0" applyFill="1"/>
    <xf numFmtId="0" fontId="19" fillId="0" borderId="0" xfId="0" applyFont="1"/>
    <xf numFmtId="0" fontId="21" fillId="0" borderId="0" xfId="0" applyFont="1"/>
    <xf numFmtId="0" fontId="22" fillId="0" borderId="0" xfId="0" applyFont="1" applyAlignment="1">
      <alignment vertical="center"/>
    </xf>
    <xf numFmtId="0" fontId="6" fillId="0" borderId="0" xfId="0" quotePrefix="1" applyFont="1" applyAlignment="1">
      <alignment vertical="center"/>
    </xf>
    <xf numFmtId="0" fontId="23" fillId="0" borderId="0" xfId="0" applyFont="1"/>
    <xf numFmtId="0" fontId="17" fillId="0" borderId="0" xfId="0" applyFont="1" applyAlignment="1">
      <alignment vertical="center"/>
    </xf>
    <xf numFmtId="0" fontId="27" fillId="0" borderId="0" xfId="0" applyFont="1"/>
    <xf numFmtId="165" fontId="0" fillId="0" borderId="0" xfId="0" applyNumberFormat="1"/>
    <xf numFmtId="0" fontId="19" fillId="2" borderId="0" xfId="0" applyFont="1" applyFill="1"/>
    <xf numFmtId="0" fontId="6" fillId="0" borderId="0" xfId="0" applyFont="1" applyAlignment="1">
      <alignment wrapText="1"/>
    </xf>
    <xf numFmtId="0" fontId="6" fillId="2" borderId="0" xfId="0" applyFont="1" applyFill="1" applyAlignment="1">
      <alignment vertical="center" wrapText="1"/>
    </xf>
    <xf numFmtId="164" fontId="6" fillId="0" borderId="0" xfId="0" applyNumberFormat="1" applyFont="1"/>
    <xf numFmtId="0" fontId="6" fillId="0" borderId="0" xfId="0" applyFont="1" applyAlignment="1">
      <alignment horizontal="left" vertical="center" indent="3"/>
    </xf>
    <xf numFmtId="0" fontId="6" fillId="2" borderId="0" xfId="0" applyFont="1" applyFill="1" applyAlignment="1">
      <alignment vertical="center"/>
    </xf>
    <xf numFmtId="0" fontId="1" fillId="5" borderId="0" xfId="0" applyFont="1" applyFill="1"/>
    <xf numFmtId="0" fontId="6" fillId="5" borderId="0" xfId="0" applyFont="1" applyFill="1" applyAlignment="1">
      <alignment vertical="center"/>
    </xf>
    <xf numFmtId="0" fontId="21" fillId="2" borderId="0" xfId="0" applyFont="1" applyFill="1"/>
    <xf numFmtId="0" fontId="17" fillId="2" borderId="0" xfId="0" applyFont="1" applyFill="1"/>
    <xf numFmtId="0" fontId="19" fillId="2" borderId="0" xfId="0" applyFont="1" applyFill="1" applyAlignment="1">
      <alignment vertical="center"/>
    </xf>
    <xf numFmtId="0" fontId="3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3464</xdr:colOff>
      <xdr:row>19</xdr:row>
      <xdr:rowOff>75334</xdr:rowOff>
    </xdr:from>
    <xdr:ext cx="111248"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19" name="TextBox 18"/>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164041</xdr:rowOff>
    </xdr:from>
    <xdr:to>
      <xdr:col>6</xdr:col>
      <xdr:colOff>582083</xdr:colOff>
      <xdr:row>13</xdr:row>
      <xdr:rowOff>31750</xdr:rowOff>
    </xdr:to>
    <xdr:cxnSp macro="">
      <xdr:nvCxnSpPr>
        <xdr:cNvPr id="3" name="Straight Arrow Connector 2">
          <a:extLst>
            <a:ext uri="{FF2B5EF4-FFF2-40B4-BE49-F238E27FC236}">
              <a16:creationId xmlns:a16="http://schemas.microsoft.com/office/drawing/2014/main" id="{D25438A7-42AA-4E52-8565-531189243C9A}"/>
            </a:ext>
          </a:extLst>
        </xdr:cNvPr>
        <xdr:cNvCxnSpPr/>
      </xdr:nvCxnSpPr>
      <xdr:spPr>
        <a:xfrm flipV="1">
          <a:off x="6863292" y="2201333"/>
          <a:ext cx="391583" cy="2381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abSelected="1" zoomScale="120" zoomScaleNormal="120" workbookViewId="0"/>
  </sheetViews>
  <sheetFormatPr defaultColWidth="9.19921875" defaultRowHeight="14.25" x14ac:dyDescent="0.45"/>
  <cols>
    <col min="1" max="1" width="9.19921875" style="1"/>
    <col min="2" max="2" width="67.46484375" style="1" customWidth="1"/>
    <col min="3" max="16384" width="9.19921875" style="1"/>
  </cols>
  <sheetData>
    <row r="3" spans="2:6" ht="16.899999999999999" x14ac:dyDescent="0.45">
      <c r="B3" s="4" t="s">
        <v>437</v>
      </c>
    </row>
    <row r="4" spans="2:6" ht="30" customHeight="1" x14ac:dyDescent="0.45">
      <c r="B4" s="25" t="s">
        <v>355</v>
      </c>
      <c r="C4" s="3"/>
      <c r="D4" s="3"/>
      <c r="E4" s="3"/>
      <c r="F4" s="3"/>
    </row>
    <row r="5" spans="2:6" ht="30" customHeight="1" x14ac:dyDescent="0.45">
      <c r="B5" s="26" t="s">
        <v>356</v>
      </c>
      <c r="C5" s="3"/>
      <c r="D5" s="3"/>
      <c r="E5" s="3"/>
      <c r="F5" s="3"/>
    </row>
    <row r="6" spans="2:6" ht="30" customHeight="1" x14ac:dyDescent="0.45">
      <c r="B6" s="26" t="s">
        <v>357</v>
      </c>
      <c r="C6" s="3"/>
      <c r="D6" s="3"/>
      <c r="E6" s="3"/>
      <c r="F6" s="3"/>
    </row>
    <row r="7" spans="2:6" ht="30" customHeight="1" x14ac:dyDescent="0.45">
      <c r="B7" s="26" t="s">
        <v>358</v>
      </c>
      <c r="C7" s="3"/>
      <c r="D7" s="3"/>
      <c r="E7" s="3"/>
      <c r="F7" s="3"/>
    </row>
    <row r="8" spans="2:6" ht="30" customHeight="1" x14ac:dyDescent="0.45">
      <c r="B8" s="26" t="s">
        <v>359</v>
      </c>
      <c r="C8" s="3"/>
      <c r="D8" s="3"/>
      <c r="E8" s="3"/>
      <c r="F8" s="3"/>
    </row>
    <row r="9" spans="2:6" ht="30" customHeight="1" x14ac:dyDescent="0.45">
      <c r="B9" s="26" t="s">
        <v>360</v>
      </c>
      <c r="C9" s="3"/>
      <c r="D9" s="3"/>
      <c r="E9" s="3"/>
      <c r="F9" s="3"/>
    </row>
    <row r="10" spans="2:6" ht="30" customHeight="1" x14ac:dyDescent="0.45">
      <c r="B10" s="26" t="s">
        <v>361</v>
      </c>
      <c r="C10" s="3"/>
      <c r="D10" s="3"/>
      <c r="E10" s="3"/>
      <c r="F10" s="3"/>
    </row>
    <row r="11" spans="2:6" ht="44.25" customHeight="1" x14ac:dyDescent="0.45">
      <c r="B11" s="27" t="s">
        <v>362</v>
      </c>
      <c r="C11" s="3"/>
      <c r="D11" s="3"/>
      <c r="E11" s="3"/>
      <c r="F11" s="3"/>
    </row>
    <row r="12" spans="2:6" ht="30" customHeight="1" x14ac:dyDescent="0.45">
      <c r="B12" s="28" t="s">
        <v>363</v>
      </c>
      <c r="C12" s="3"/>
      <c r="D12" s="3"/>
      <c r="E12" s="3"/>
      <c r="F12" s="3"/>
    </row>
    <row r="13" spans="2:6" ht="30" customHeight="1" x14ac:dyDescent="0.45">
      <c r="B13" s="28" t="s">
        <v>364</v>
      </c>
      <c r="C13" s="3"/>
      <c r="D13" s="3"/>
      <c r="E13" s="3"/>
      <c r="F13" s="3"/>
    </row>
    <row r="14" spans="2:6" ht="30" customHeight="1" x14ac:dyDescent="0.45">
      <c r="B14" s="28" t="s">
        <v>365</v>
      </c>
      <c r="C14" s="3"/>
      <c r="D14" s="3"/>
      <c r="E14" s="3"/>
      <c r="F14" s="3"/>
    </row>
    <row r="15" spans="2:6" ht="30" customHeight="1" x14ac:dyDescent="0.45">
      <c r="B15" s="28" t="s">
        <v>366</v>
      </c>
      <c r="C15" s="3"/>
      <c r="D15" s="3"/>
      <c r="E15" s="3"/>
      <c r="F15" s="3"/>
    </row>
    <row r="16" spans="2:6" ht="30" customHeight="1" x14ac:dyDescent="0.45">
      <c r="B16" s="28" t="s">
        <v>367</v>
      </c>
      <c r="C16" s="3"/>
      <c r="D16" s="3"/>
      <c r="E16" s="3"/>
      <c r="F16" s="3"/>
    </row>
    <row r="17" spans="2:6" ht="30" customHeight="1" x14ac:dyDescent="0.45">
      <c r="B17" s="29" t="s">
        <v>375</v>
      </c>
      <c r="C17" s="3"/>
      <c r="D17" s="3"/>
      <c r="E17" s="3"/>
      <c r="F17" s="3"/>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6"/>
  <sheetViews>
    <sheetView topLeftCell="A10" zoomScale="120" zoomScaleNormal="120" workbookViewId="0">
      <selection activeCell="B12" sqref="B12"/>
    </sheetView>
  </sheetViews>
  <sheetFormatPr defaultColWidth="9.19921875" defaultRowHeight="14.25" x14ac:dyDescent="0.45"/>
  <cols>
    <col min="1" max="1" width="9.19921875" style="1"/>
    <col min="2" max="2" width="73" style="1" customWidth="1"/>
    <col min="3" max="3" width="22.73046875" style="1" customWidth="1"/>
    <col min="4" max="16384" width="9.19921875" style="1"/>
  </cols>
  <sheetData>
    <row r="4" spans="2:8" ht="113.25" customHeight="1" x14ac:dyDescent="0.45">
      <c r="B4" s="18" t="s">
        <v>394</v>
      </c>
      <c r="C4" s="3"/>
      <c r="D4" s="3"/>
      <c r="E4" s="3"/>
      <c r="F4" s="3"/>
      <c r="G4" s="3"/>
      <c r="H4" s="3"/>
    </row>
    <row r="5" spans="2:8" ht="49.5" customHeight="1" x14ac:dyDescent="0.45">
      <c r="B5" s="18" t="s">
        <v>470</v>
      </c>
      <c r="C5" s="3"/>
      <c r="D5" s="3"/>
      <c r="E5" s="3"/>
      <c r="F5" s="3"/>
      <c r="G5" s="3"/>
      <c r="H5" s="3"/>
    </row>
    <row r="6" spans="2:8" ht="54" x14ac:dyDescent="0.45">
      <c r="B6" s="18" t="s">
        <v>395</v>
      </c>
      <c r="C6" s="3"/>
      <c r="D6" s="3"/>
      <c r="E6" s="3"/>
      <c r="F6" s="3"/>
      <c r="G6" s="3"/>
      <c r="H6" s="3"/>
    </row>
    <row r="7" spans="2:8" ht="18" x14ac:dyDescent="0.45">
      <c r="B7" s="18" t="s">
        <v>396</v>
      </c>
      <c r="C7" s="18"/>
      <c r="D7" s="3"/>
      <c r="E7" s="3"/>
      <c r="F7" s="3"/>
      <c r="G7" s="3"/>
      <c r="H7" s="3"/>
    </row>
    <row r="8" spans="2:8" ht="83.25" customHeight="1" x14ac:dyDescent="0.45">
      <c r="B8" s="18" t="s">
        <v>397</v>
      </c>
      <c r="C8" s="18" t="s">
        <v>466</v>
      </c>
      <c r="D8" s="3"/>
      <c r="E8" s="3"/>
      <c r="F8" s="3"/>
      <c r="G8" s="3"/>
      <c r="H8" s="3"/>
    </row>
    <row r="9" spans="2:8" ht="18" x14ac:dyDescent="0.45">
      <c r="B9" s="18"/>
      <c r="C9" s="3"/>
      <c r="D9" s="3"/>
      <c r="E9" s="18"/>
      <c r="F9" s="3"/>
      <c r="G9" s="3"/>
      <c r="H9" s="3"/>
    </row>
    <row r="10" spans="2:8" ht="18" x14ac:dyDescent="0.45">
      <c r="B10" s="18" t="s">
        <v>499</v>
      </c>
      <c r="C10" s="3"/>
      <c r="D10" s="3"/>
      <c r="E10" s="3"/>
      <c r="F10" s="3"/>
      <c r="G10" s="3"/>
      <c r="H10" s="3"/>
    </row>
    <row r="11" spans="2:8" ht="18" x14ac:dyDescent="0.45">
      <c r="B11" s="18" t="s">
        <v>398</v>
      </c>
      <c r="C11" s="3"/>
      <c r="D11" s="3"/>
      <c r="E11" s="3"/>
      <c r="F11" s="3"/>
      <c r="G11" s="3"/>
      <c r="H11" s="3"/>
    </row>
    <row r="12" spans="2:8" ht="99.75" customHeight="1" x14ac:dyDescent="0.45">
      <c r="B12" s="18" t="s">
        <v>467</v>
      </c>
      <c r="C12" s="3"/>
      <c r="D12" s="3"/>
      <c r="E12" s="3"/>
      <c r="F12" s="3"/>
      <c r="G12" s="3"/>
      <c r="H12" s="3"/>
    </row>
    <row r="13" spans="2:8" ht="105" customHeight="1" x14ac:dyDescent="0.45">
      <c r="B13" s="18" t="s">
        <v>399</v>
      </c>
      <c r="C13" s="3"/>
      <c r="D13" s="3"/>
      <c r="E13" s="3"/>
      <c r="F13" s="3"/>
      <c r="G13" s="3"/>
      <c r="H13" s="3"/>
    </row>
    <row r="14" spans="2:8" ht="90.75" customHeight="1" x14ac:dyDescent="0.45">
      <c r="B14" s="18" t="s">
        <v>400</v>
      </c>
      <c r="C14" s="3"/>
      <c r="D14" s="3"/>
      <c r="E14" s="3"/>
      <c r="F14" s="3"/>
      <c r="G14" s="3"/>
      <c r="H14" s="3"/>
    </row>
    <row r="16" spans="2:8" ht="18" x14ac:dyDescent="0.45">
      <c r="B16" s="18" t="s">
        <v>401</v>
      </c>
    </row>
    <row r="17" spans="2:3" ht="18" x14ac:dyDescent="0.45">
      <c r="B17" s="18" t="s">
        <v>440</v>
      </c>
    </row>
    <row r="18" spans="2:3" ht="18" x14ac:dyDescent="0.45">
      <c r="B18" s="18" t="s">
        <v>402</v>
      </c>
    </row>
    <row r="19" spans="2:3" ht="18" x14ac:dyDescent="0.45">
      <c r="B19" s="18" t="s">
        <v>441</v>
      </c>
    </row>
    <row r="20" spans="2:3" ht="18" x14ac:dyDescent="0.45">
      <c r="B20" s="18" t="s">
        <v>403</v>
      </c>
    </row>
    <row r="22" spans="2:3" ht="18" x14ac:dyDescent="0.55000000000000004">
      <c r="B22" s="18">
        <f>SQRT(0.4*0.6/1500)</f>
        <v>1.2649110640673518E-2</v>
      </c>
      <c r="C22" s="19" t="str">
        <f ca="1">_xlfn.FORMULATEXT(B22)</f>
        <v>=SQRT(0.4*0.6/1500)</v>
      </c>
    </row>
    <row r="24" spans="2:3" ht="18" x14ac:dyDescent="0.55000000000000004">
      <c r="B24" s="19" t="s">
        <v>468</v>
      </c>
    </row>
    <row r="25" spans="2:3" ht="18" x14ac:dyDescent="0.55000000000000004">
      <c r="B25" s="19" t="s">
        <v>404</v>
      </c>
    </row>
    <row r="26" spans="2:3" ht="18" x14ac:dyDescent="0.55000000000000004">
      <c r="B26" s="19" t="s">
        <v>469</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I11"/>
  <sheetViews>
    <sheetView zoomScale="120" zoomScaleNormal="120" workbookViewId="0">
      <selection activeCell="F17" sqref="F17"/>
    </sheetView>
  </sheetViews>
  <sheetFormatPr defaultColWidth="9.19921875" defaultRowHeight="14.25" x14ac:dyDescent="0.45"/>
  <cols>
    <col min="1" max="7" width="9.19921875" style="1"/>
    <col min="8" max="8" width="26.19921875" style="1" customWidth="1"/>
    <col min="9" max="9" width="19.46484375" style="1" bestFit="1" customWidth="1"/>
    <col min="10" max="16384" width="9.19921875" style="1"/>
  </cols>
  <sheetData>
    <row r="1" spans="4:9" x14ac:dyDescent="0.45">
      <c r="D1" s="20" t="s">
        <v>408</v>
      </c>
      <c r="E1" s="20"/>
    </row>
    <row r="4" spans="4:9" ht="15.75" x14ac:dyDescent="0.55000000000000004">
      <c r="D4" s="1" t="s">
        <v>500</v>
      </c>
      <c r="E4" s="1" t="s">
        <v>283</v>
      </c>
      <c r="F4" s="1">
        <f>_xlfn.NORM.INV(0.025,0,1)</f>
        <v>-1.9599639845400538</v>
      </c>
      <c r="G4" s="1">
        <f>_xlfn.NORM.S.INV(0.025)</f>
        <v>-1.9599639845400538</v>
      </c>
      <c r="H4" s="1" t="str">
        <f ca="1">_xlfn.FORMULATEXT(F4)</f>
        <v>=NORM.INV(0.025,0,1)</v>
      </c>
      <c r="I4" s="1" t="str">
        <f ca="1">_xlfn.FORMULATEXT(G4)</f>
        <v>=NORM.S.INV(0.025)</v>
      </c>
    </row>
    <row r="5" spans="4:9" ht="15.75" x14ac:dyDescent="0.55000000000000004">
      <c r="D5" s="1" t="s">
        <v>501</v>
      </c>
      <c r="E5" s="1" t="s">
        <v>284</v>
      </c>
      <c r="F5" s="1">
        <f>_xlfn.NORM.INV(0.975,0,1)</f>
        <v>1.9599639845400536</v>
      </c>
      <c r="G5" s="1">
        <f>_xlfn.NORM.S.INV(0.975)</f>
        <v>1.9599639845400536</v>
      </c>
      <c r="H5" s="1" t="str">
        <f ca="1">_xlfn.FORMULATEXT(F5)</f>
        <v>=NORM.INV(0.975,0,1)</v>
      </c>
      <c r="I5" s="1" t="str">
        <f ca="1">_xlfn.FORMULATEXT(G5)</f>
        <v>=NORM.S.INV(0.975)</v>
      </c>
    </row>
    <row r="6" spans="4:9" ht="15.75" x14ac:dyDescent="0.55000000000000004">
      <c r="D6" s="1" t="s">
        <v>502</v>
      </c>
      <c r="E6" s="1" t="s">
        <v>475</v>
      </c>
      <c r="F6" s="1">
        <f>_xlfn.NORM.INV(0.95,0,1)</f>
        <v>1.6448536269514715</v>
      </c>
      <c r="G6" s="1">
        <f>_xlfn.NORM.S.INV(0.95)</f>
        <v>1.6448536269514715</v>
      </c>
      <c r="H6" s="1" t="str">
        <f t="shared" ref="H6:H7" ca="1" si="0">_xlfn.FORMULATEXT(F6)</f>
        <v>=NORM.INV(0.95,0,1)</v>
      </c>
      <c r="I6" s="1" t="str">
        <f t="shared" ref="I6:I7" ca="1" si="1">_xlfn.FORMULATEXT(G6)</f>
        <v>=NORM.S.INV(0.95)</v>
      </c>
    </row>
    <row r="7" spans="4:9" ht="15.75" x14ac:dyDescent="0.55000000000000004">
      <c r="D7" s="1" t="s">
        <v>503</v>
      </c>
      <c r="E7" s="1" t="s">
        <v>476</v>
      </c>
      <c r="F7" s="1">
        <f>_xlfn.NORM.INV(0.05,0,1)</f>
        <v>-1.6448536269514726</v>
      </c>
      <c r="G7" s="1">
        <f>_xlfn.NORM.S.INV(0.05)</f>
        <v>-1.6448536269514726</v>
      </c>
      <c r="H7" s="1" t="str">
        <f t="shared" ca="1" si="0"/>
        <v>=NORM.INV(0.05,0,1)</v>
      </c>
      <c r="I7" s="1" t="str">
        <f t="shared" ca="1" si="1"/>
        <v>=NORM.S.INV(0.05)</v>
      </c>
    </row>
    <row r="8" spans="4:9" ht="18" x14ac:dyDescent="0.55000000000000004">
      <c r="E8" s="19" t="s">
        <v>405</v>
      </c>
      <c r="F8" s="19"/>
      <c r="G8" s="19"/>
      <c r="H8" s="19"/>
    </row>
    <row r="9" spans="4:9" ht="18" x14ac:dyDescent="0.55000000000000004">
      <c r="E9" s="19" t="s">
        <v>406</v>
      </c>
      <c r="F9" s="19"/>
      <c r="G9" s="19"/>
      <c r="H9" s="19"/>
    </row>
    <row r="10" spans="4:9" ht="18" x14ac:dyDescent="0.55000000000000004">
      <c r="E10" s="19" t="s">
        <v>407</v>
      </c>
      <c r="F10" s="19"/>
      <c r="G10" s="19"/>
      <c r="H10" s="19"/>
    </row>
    <row r="11" spans="4:9" ht="18" x14ac:dyDescent="0.55000000000000004">
      <c r="E11" s="19"/>
      <c r="F11" s="19"/>
      <c r="G11" s="19"/>
      <c r="H11" s="19"/>
    </row>
  </sheetData>
  <printOptions headings="1" gridLines="1"/>
  <pageMargins left="0.7" right="0.7" top="0.75" bottom="0.75" header="0.3" footer="0.3"/>
  <pageSetup scale="78"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workbookViewId="0">
      <selection activeCell="E4" sqref="E4"/>
    </sheetView>
  </sheetViews>
  <sheetFormatPr defaultRowHeight="14.25" x14ac:dyDescent="0.45"/>
  <cols>
    <col min="1" max="1" width="53.73046875" customWidth="1"/>
    <col min="2" max="2" width="55" customWidth="1"/>
    <col min="3" max="3" width="29.265625" customWidth="1"/>
    <col min="4" max="4" width="20.265625" customWidth="1"/>
  </cols>
  <sheetData>
    <row r="1" spans="1:7" ht="23.25" x14ac:dyDescent="0.7">
      <c r="A1" s="42" t="s">
        <v>474</v>
      </c>
      <c r="B1" s="33"/>
      <c r="C1" s="1"/>
      <c r="D1" s="1"/>
      <c r="E1" s="1"/>
      <c r="F1" s="1"/>
      <c r="G1" s="1"/>
    </row>
    <row r="2" spans="1:7" ht="144.75" customHeight="1" x14ac:dyDescent="0.7">
      <c r="A2" s="18" t="s">
        <v>479</v>
      </c>
      <c r="C2" s="35"/>
      <c r="D2" s="35" t="s">
        <v>285</v>
      </c>
      <c r="E2" s="35">
        <v>4500</v>
      </c>
      <c r="F2" s="1"/>
      <c r="G2" s="1"/>
    </row>
    <row r="3" spans="1:7" ht="23.25" x14ac:dyDescent="0.7">
      <c r="A3" s="42" t="s">
        <v>291</v>
      </c>
      <c r="B3" s="52" t="s">
        <v>290</v>
      </c>
      <c r="C3" s="35"/>
      <c r="D3" s="35" t="s">
        <v>286</v>
      </c>
      <c r="E3" s="35">
        <v>500</v>
      </c>
      <c r="F3" s="1"/>
      <c r="G3" s="1"/>
    </row>
    <row r="4" spans="1:7" ht="23.25" x14ac:dyDescent="0.7">
      <c r="A4" s="42" t="s">
        <v>471</v>
      </c>
      <c r="B4" s="42" t="s">
        <v>478</v>
      </c>
      <c r="C4" s="35"/>
      <c r="D4" s="35" t="s">
        <v>287</v>
      </c>
      <c r="E4" s="35">
        <v>100</v>
      </c>
      <c r="F4" s="1"/>
      <c r="G4" s="1"/>
    </row>
    <row r="5" spans="1:7" ht="23.25" x14ac:dyDescent="0.7">
      <c r="C5" s="35"/>
      <c r="D5" s="35" t="s">
        <v>288</v>
      </c>
      <c r="E5" s="35">
        <f>_xlfn.NORM.S.INV(0.025)</f>
        <v>-1.9599639845400538</v>
      </c>
      <c r="F5" s="1"/>
      <c r="G5" s="1"/>
    </row>
    <row r="6" spans="1:7" ht="23.25" x14ac:dyDescent="0.7">
      <c r="A6" s="19" t="s">
        <v>409</v>
      </c>
      <c r="B6" s="19"/>
      <c r="C6" s="35"/>
      <c r="D6" s="35" t="s">
        <v>289</v>
      </c>
      <c r="E6" s="35">
        <f>_xlfn.NORM.S.INV(0.975)</f>
        <v>1.9599639845400536</v>
      </c>
      <c r="F6" s="1"/>
      <c r="G6" s="1"/>
    </row>
    <row r="7" spans="1:7" ht="23.25" x14ac:dyDescent="0.7">
      <c r="A7" s="19" t="s">
        <v>472</v>
      </c>
      <c r="B7" s="19"/>
      <c r="C7" s="35"/>
      <c r="D7" s="35"/>
      <c r="E7" s="35"/>
      <c r="F7" s="1"/>
      <c r="G7" s="1"/>
    </row>
    <row r="8" spans="1:7" ht="23.25" x14ac:dyDescent="0.7">
      <c r="A8" s="1"/>
      <c r="B8" s="16"/>
      <c r="C8" s="34"/>
      <c r="D8" s="35" t="s">
        <v>291</v>
      </c>
      <c r="E8" s="35">
        <f>samplemean+z.025*popsigma/SQRT(samplesize)</f>
        <v>4402.0018007729977</v>
      </c>
      <c r="F8" s="1"/>
      <c r="G8" s="1"/>
    </row>
    <row r="9" spans="1:7" ht="23.25" x14ac:dyDescent="0.7">
      <c r="A9" s="1"/>
      <c r="C9" s="34"/>
      <c r="D9" s="35" t="s">
        <v>290</v>
      </c>
      <c r="E9" s="35">
        <f>samplemean+z.975*popsigma/SQRT(samplesize)</f>
        <v>4597.9981992270023</v>
      </c>
      <c r="F9" s="1"/>
      <c r="G9" s="1"/>
    </row>
    <row r="10" spans="1:7" ht="18" x14ac:dyDescent="0.45">
      <c r="A10" s="17" t="s">
        <v>473</v>
      </c>
      <c r="D10" s="1"/>
      <c r="E10" s="1"/>
      <c r="F10" s="1"/>
      <c r="G10" s="1"/>
    </row>
    <row r="11" spans="1:7" x14ac:dyDescent="0.45">
      <c r="E11" s="1"/>
      <c r="F11" s="1"/>
      <c r="G11" s="1"/>
    </row>
    <row r="12" spans="1:7" x14ac:dyDescent="0.45">
      <c r="E12" s="1"/>
      <c r="F12" s="1"/>
      <c r="G12" s="1"/>
    </row>
    <row r="14" spans="1:7" ht="66.75" customHeight="1" x14ac:dyDescent="0.45"/>
    <row r="16" spans="1:7" ht="45" customHeight="1" x14ac:dyDescent="10.35">
      <c r="B16" s="21"/>
    </row>
    <row r="17" spans="2:2" ht="18" x14ac:dyDescent="0.45">
      <c r="B17" s="16"/>
    </row>
    <row r="18" spans="2:2" ht="18" x14ac:dyDescent="0.45">
      <c r="B18" s="16"/>
    </row>
    <row r="19" spans="2:2" ht="18" x14ac:dyDescent="0.45">
      <c r="B19" s="16"/>
    </row>
    <row r="20" spans="2:2" ht="18" x14ac:dyDescent="0.45">
      <c r="B20" s="16"/>
    </row>
    <row r="21" spans="2:2" ht="18" x14ac:dyDescent="0.45">
      <c r="B21" s="16"/>
    </row>
  </sheetData>
  <printOptions headings="1" gridLines="1"/>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06"/>
  <sheetViews>
    <sheetView zoomScale="110" zoomScaleNormal="110" workbookViewId="0">
      <selection activeCell="A18" sqref="A18"/>
    </sheetView>
  </sheetViews>
  <sheetFormatPr defaultColWidth="9.19921875" defaultRowHeight="14.25" x14ac:dyDescent="0.45"/>
  <cols>
    <col min="1" max="1" width="17.19921875" style="1" customWidth="1"/>
    <col min="2" max="4" width="9.19921875" style="1"/>
    <col min="5" max="5" width="21.19921875" style="1" customWidth="1"/>
    <col min="6" max="16384" width="9.19921875" style="1"/>
  </cols>
  <sheetData>
    <row r="2" spans="1:43" x14ac:dyDescent="0.45">
      <c r="A2" s="1" t="s">
        <v>332</v>
      </c>
      <c r="D2" s="20" t="s">
        <v>482</v>
      </c>
      <c r="E2" s="20"/>
      <c r="F2" s="20"/>
      <c r="G2" s="20"/>
    </row>
    <row r="3" spans="1:43" x14ac:dyDescent="0.45">
      <c r="A3" s="1">
        <f ca="1">COUNTIF(A7:A106,"yes")</f>
        <v>91</v>
      </c>
      <c r="D3" s="20" t="s">
        <v>480</v>
      </c>
      <c r="E3" s="20"/>
      <c r="F3" s="20"/>
      <c r="G3" s="20"/>
    </row>
    <row r="4" spans="1:43" x14ac:dyDescent="0.45">
      <c r="D4" s="20" t="s">
        <v>481</v>
      </c>
      <c r="E4" s="20"/>
      <c r="F4" s="20"/>
      <c r="G4" s="20"/>
    </row>
    <row r="5" spans="1:43" x14ac:dyDescent="0.45">
      <c r="D5" s="20"/>
      <c r="E5" s="20"/>
      <c r="F5" s="20"/>
      <c r="G5" s="20"/>
    </row>
    <row r="6" spans="1:43" x14ac:dyDescent="0.45">
      <c r="A6" s="1" t="s">
        <v>331</v>
      </c>
      <c r="B6" s="1" t="s">
        <v>329</v>
      </c>
      <c r="C6" s="1" t="s">
        <v>330</v>
      </c>
      <c r="D6" s="1" t="s">
        <v>278</v>
      </c>
      <c r="E6" s="1" t="s">
        <v>410</v>
      </c>
      <c r="F6" s="1" t="s">
        <v>292</v>
      </c>
      <c r="H6" s="1" t="s">
        <v>293</v>
      </c>
      <c r="I6" s="1" t="s">
        <v>294</v>
      </c>
      <c r="J6" s="1" t="s">
        <v>295</v>
      </c>
      <c r="K6" s="1" t="s">
        <v>296</v>
      </c>
      <c r="L6" s="1" t="s">
        <v>297</v>
      </c>
      <c r="M6" s="1" t="s">
        <v>298</v>
      </c>
      <c r="N6" s="1" t="s">
        <v>299</v>
      </c>
      <c r="O6" s="1" t="s">
        <v>300</v>
      </c>
      <c r="P6" s="1" t="s">
        <v>301</v>
      </c>
      <c r="Q6" s="1" t="s">
        <v>302</v>
      </c>
      <c r="R6" s="1" t="s">
        <v>303</v>
      </c>
      <c r="S6" s="1" t="s">
        <v>304</v>
      </c>
      <c r="T6" s="1" t="s">
        <v>305</v>
      </c>
      <c r="U6" s="1" t="s">
        <v>306</v>
      </c>
      <c r="V6" s="1" t="s">
        <v>307</v>
      </c>
      <c r="W6" s="1" t="s">
        <v>308</v>
      </c>
      <c r="X6" s="1" t="s">
        <v>309</v>
      </c>
      <c r="Y6" s="1" t="s">
        <v>310</v>
      </c>
      <c r="Z6" s="1" t="s">
        <v>311</v>
      </c>
      <c r="AA6" s="1" t="s">
        <v>312</v>
      </c>
      <c r="AB6" s="1" t="s">
        <v>313</v>
      </c>
      <c r="AC6" s="1" t="s">
        <v>314</v>
      </c>
      <c r="AD6" s="1" t="s">
        <v>315</v>
      </c>
      <c r="AE6" s="1" t="s">
        <v>316</v>
      </c>
      <c r="AF6" s="1" t="s">
        <v>317</v>
      </c>
      <c r="AG6" s="1" t="s">
        <v>318</v>
      </c>
      <c r="AH6" s="1" t="s">
        <v>319</v>
      </c>
      <c r="AI6" s="1" t="s">
        <v>320</v>
      </c>
      <c r="AJ6" s="1" t="s">
        <v>321</v>
      </c>
      <c r="AK6" s="1" t="s">
        <v>322</v>
      </c>
      <c r="AL6" s="1" t="s">
        <v>323</v>
      </c>
      <c r="AM6" s="1" t="s">
        <v>324</v>
      </c>
      <c r="AN6" s="1" t="s">
        <v>325</v>
      </c>
      <c r="AO6" s="1" t="s">
        <v>326</v>
      </c>
      <c r="AP6" s="1" t="s">
        <v>327</v>
      </c>
      <c r="AQ6" s="1" t="s">
        <v>328</v>
      </c>
    </row>
    <row r="7" spans="1:43" x14ac:dyDescent="0.45">
      <c r="A7" s="1" t="str">
        <f ca="1">IF(AND(B7&lt;100,C7&gt;100),"yes","no")</f>
        <v>yes</v>
      </c>
      <c r="B7" s="1">
        <f ca="1">D7-(1.96*E7/SQRT(36))</f>
        <v>94.28517236166023</v>
      </c>
      <c r="C7" s="1">
        <f ca="1">D7+(1.96*E7/SQRT(36))</f>
        <v>104.81150325528607</v>
      </c>
      <c r="D7" s="1">
        <f ca="1">AVERAGE(H7:AQ7)</f>
        <v>99.54833780847315</v>
      </c>
      <c r="E7" s="1">
        <f ca="1">STDEV(H7:AQ7)</f>
        <v>16.111730959631377</v>
      </c>
      <c r="F7" s="1">
        <v>1</v>
      </c>
      <c r="H7" s="1">
        <f ca="1">NORMINV(RAND(),100,15)</f>
        <v>109.79178689902336</v>
      </c>
      <c r="I7" s="1">
        <f t="shared" ref="I7:AQ14" ca="1" si="0">NORMINV(RAND(),100,15)</f>
        <v>107.88816987557171</v>
      </c>
      <c r="J7" s="1">
        <f t="shared" ca="1" si="0"/>
        <v>97.181545826033073</v>
      </c>
      <c r="K7" s="1">
        <f t="shared" ca="1" si="0"/>
        <v>113.66600655587358</v>
      </c>
      <c r="L7" s="1">
        <f t="shared" ca="1" si="0"/>
        <v>119.34802474538138</v>
      </c>
      <c r="M7" s="1">
        <f t="shared" ca="1" si="0"/>
        <v>100.18381583663893</v>
      </c>
      <c r="N7" s="1">
        <f t="shared" ca="1" si="0"/>
        <v>123.21269212434208</v>
      </c>
      <c r="O7" s="1">
        <f t="shared" ca="1" si="0"/>
        <v>93.956377163759683</v>
      </c>
      <c r="P7" s="1">
        <f t="shared" ca="1" si="0"/>
        <v>104.1381143095409</v>
      </c>
      <c r="Q7" s="1">
        <f t="shared" ca="1" si="0"/>
        <v>89.393262397551212</v>
      </c>
      <c r="R7" s="1">
        <f t="shared" ca="1" si="0"/>
        <v>89.0689639976802</v>
      </c>
      <c r="S7" s="1">
        <f t="shared" ca="1" si="0"/>
        <v>127.15469126444253</v>
      </c>
      <c r="T7" s="1">
        <f t="shared" ca="1" si="0"/>
        <v>102.96726195864328</v>
      </c>
      <c r="U7" s="1">
        <f t="shared" ca="1" si="0"/>
        <v>73.569146944897355</v>
      </c>
      <c r="V7" s="1">
        <f t="shared" ca="1" si="0"/>
        <v>108.02231858350629</v>
      </c>
      <c r="W7" s="1">
        <f t="shared" ca="1" si="0"/>
        <v>105.96344790908088</v>
      </c>
      <c r="X7" s="1">
        <f t="shared" ca="1" si="0"/>
        <v>89.523522206692988</v>
      </c>
      <c r="Y7" s="1">
        <f t="shared" ca="1" si="0"/>
        <v>135.61460628327447</v>
      </c>
      <c r="Z7" s="1">
        <f t="shared" ca="1" si="0"/>
        <v>114.17830696825912</v>
      </c>
      <c r="AA7" s="1">
        <f t="shared" ca="1" si="0"/>
        <v>89.313656224370575</v>
      </c>
      <c r="AB7" s="1">
        <f t="shared" ca="1" si="0"/>
        <v>120.33947775815153</v>
      </c>
      <c r="AC7" s="1">
        <f t="shared" ca="1" si="0"/>
        <v>66.694287292405818</v>
      </c>
      <c r="AD7" s="1">
        <f t="shared" ca="1" si="0"/>
        <v>77.773998150051227</v>
      </c>
      <c r="AE7" s="1">
        <f t="shared" ca="1" si="0"/>
        <v>85.743955679665277</v>
      </c>
      <c r="AF7" s="1">
        <f t="shared" ca="1" si="0"/>
        <v>73.654856365283734</v>
      </c>
      <c r="AG7" s="1">
        <f t="shared" ca="1" si="0"/>
        <v>100.11985485982579</v>
      </c>
      <c r="AH7" s="1">
        <f t="shared" ca="1" si="0"/>
        <v>112.14181681418434</v>
      </c>
      <c r="AI7" s="1">
        <f t="shared" ca="1" si="0"/>
        <v>77.257646375879006</v>
      </c>
      <c r="AJ7" s="1">
        <f t="shared" ca="1" si="0"/>
        <v>93.192864577231703</v>
      </c>
      <c r="AK7" s="1">
        <f t="shared" ca="1" si="0"/>
        <v>83.722475213304364</v>
      </c>
      <c r="AL7" s="1">
        <f t="shared" ca="1" si="0"/>
        <v>115.44737039668679</v>
      </c>
      <c r="AM7" s="1">
        <f t="shared" ca="1" si="0"/>
        <v>87.982917552483315</v>
      </c>
      <c r="AN7" s="1">
        <f t="shared" ca="1" si="0"/>
        <v>96.561556460521871</v>
      </c>
      <c r="AO7" s="1">
        <f t="shared" ca="1" si="0"/>
        <v>102.09928071583232</v>
      </c>
      <c r="AP7" s="1">
        <f t="shared" ca="1" si="0"/>
        <v>100.53740410900507</v>
      </c>
      <c r="AQ7" s="1">
        <f t="shared" ca="1" si="0"/>
        <v>96.334680709956785</v>
      </c>
    </row>
    <row r="8" spans="1:43" x14ac:dyDescent="0.45">
      <c r="A8" s="1" t="str">
        <f t="shared" ref="A8:A71" ca="1" si="1">IF(AND(B8&lt;100,C8&gt;100),"yes","no")</f>
        <v>yes</v>
      </c>
      <c r="B8" s="1">
        <f t="shared" ref="B8:B71" ca="1" si="2">D8-(1.96*E8/SQRT(36))</f>
        <v>91.496718664274809</v>
      </c>
      <c r="C8" s="1">
        <f t="shared" ref="C8:C71" ca="1" si="3">D8+(1.96*15/SQRT(36))</f>
        <v>101.60782233361778</v>
      </c>
      <c r="D8" s="1">
        <f t="shared" ref="D8:D71" ca="1" si="4">AVERAGE(H8:AQ8)</f>
        <v>96.70782233361777</v>
      </c>
      <c r="E8" s="1">
        <f t="shared" ref="E8:E71" ca="1" si="5">STDEV(H8:AQ8)</f>
        <v>15.952358171458041</v>
      </c>
      <c r="F8" s="1">
        <v>2</v>
      </c>
      <c r="H8" s="1">
        <f t="shared" ref="H8:W30" ca="1" si="6">NORMINV(RAND(),100,15)</f>
        <v>113.91148767173712</v>
      </c>
      <c r="I8" s="1">
        <f t="shared" ca="1" si="0"/>
        <v>86.223342798530737</v>
      </c>
      <c r="J8" s="1">
        <f t="shared" ca="1" si="0"/>
        <v>96.092221741903927</v>
      </c>
      <c r="K8" s="1">
        <f t="shared" ca="1" si="0"/>
        <v>96.481205650651845</v>
      </c>
      <c r="L8" s="1">
        <f t="shared" ca="1" si="0"/>
        <v>103.61992415026974</v>
      </c>
      <c r="M8" s="1">
        <f t="shared" ca="1" si="0"/>
        <v>110.50679587643164</v>
      </c>
      <c r="N8" s="1">
        <f t="shared" ca="1" si="0"/>
        <v>82.742649601387484</v>
      </c>
      <c r="O8" s="1">
        <f t="shared" ca="1" si="0"/>
        <v>76.526456460318542</v>
      </c>
      <c r="P8" s="1">
        <f t="shared" ca="1" si="0"/>
        <v>87.606115301752752</v>
      </c>
      <c r="Q8" s="1">
        <f t="shared" ca="1" si="0"/>
        <v>105.03270816328113</v>
      </c>
      <c r="R8" s="1">
        <f t="shared" ca="1" si="0"/>
        <v>112.70602620989904</v>
      </c>
      <c r="S8" s="1">
        <f t="shared" ca="1" si="0"/>
        <v>74.299077856632167</v>
      </c>
      <c r="T8" s="1">
        <f t="shared" ca="1" si="0"/>
        <v>102.37447229001235</v>
      </c>
      <c r="U8" s="1">
        <f t="shared" ca="1" si="0"/>
        <v>80.050269706907343</v>
      </c>
      <c r="V8" s="1">
        <f t="shared" ca="1" si="0"/>
        <v>61.049906046853472</v>
      </c>
      <c r="W8" s="1">
        <f t="shared" ca="1" si="0"/>
        <v>115.8184877261312</v>
      </c>
      <c r="X8" s="1">
        <f t="shared" ca="1" si="0"/>
        <v>108.29353363785317</v>
      </c>
      <c r="Y8" s="1">
        <f t="shared" ca="1" si="0"/>
        <v>133.33183017958885</v>
      </c>
      <c r="Z8" s="1">
        <f t="shared" ca="1" si="0"/>
        <v>106.60201858931279</v>
      </c>
      <c r="AA8" s="1">
        <f t="shared" ca="1" si="0"/>
        <v>108.08694704832553</v>
      </c>
      <c r="AB8" s="1">
        <f t="shared" ca="1" si="0"/>
        <v>81.561416070685425</v>
      </c>
      <c r="AC8" s="1">
        <f t="shared" ca="1" si="0"/>
        <v>68.390033832971127</v>
      </c>
      <c r="AD8" s="1">
        <f t="shared" ca="1" si="0"/>
        <v>105.38213111042882</v>
      </c>
      <c r="AE8" s="1">
        <f t="shared" ca="1" si="0"/>
        <v>79.729967793910703</v>
      </c>
      <c r="AF8" s="1">
        <f t="shared" ca="1" si="0"/>
        <v>110.8582036965616</v>
      </c>
      <c r="AG8" s="1">
        <f t="shared" ca="1" si="0"/>
        <v>102.25999461010213</v>
      </c>
      <c r="AH8" s="1">
        <f t="shared" ca="1" si="0"/>
        <v>107.72595315871561</v>
      </c>
      <c r="AI8" s="1">
        <f t="shared" ca="1" si="0"/>
        <v>92.933816070515746</v>
      </c>
      <c r="AJ8" s="1">
        <f t="shared" ca="1" si="0"/>
        <v>100.75910209553025</v>
      </c>
      <c r="AK8" s="1">
        <f t="shared" ca="1" si="0"/>
        <v>106.36449644535328</v>
      </c>
      <c r="AL8" s="1">
        <f t="shared" ca="1" si="0"/>
        <v>95.720998595693914</v>
      </c>
      <c r="AM8" s="1">
        <f t="shared" ca="1" si="0"/>
        <v>96.249471689374175</v>
      </c>
      <c r="AN8" s="1">
        <f t="shared" ca="1" si="0"/>
        <v>84.355117694475965</v>
      </c>
      <c r="AO8" s="1">
        <f t="shared" ca="1" si="0"/>
        <v>106.01641155028354</v>
      </c>
      <c r="AP8" s="1">
        <f t="shared" ca="1" si="0"/>
        <v>69.443135614476461</v>
      </c>
      <c r="AQ8" s="1">
        <f t="shared" ca="1" si="0"/>
        <v>112.37587727337966</v>
      </c>
    </row>
    <row r="9" spans="1:43" x14ac:dyDescent="0.45">
      <c r="A9" s="1" t="str">
        <f t="shared" ca="1" si="1"/>
        <v>no</v>
      </c>
      <c r="B9" s="1">
        <f t="shared" ca="1" si="2"/>
        <v>102.32718608995674</v>
      </c>
      <c r="C9" s="1">
        <f t="shared" ca="1" si="3"/>
        <v>110.89557130538786</v>
      </c>
      <c r="D9" s="1">
        <f t="shared" ca="1" si="4"/>
        <v>105.99557130538786</v>
      </c>
      <c r="E9" s="1">
        <f t="shared" ca="1" si="5"/>
        <v>11.229750659483013</v>
      </c>
      <c r="F9" s="1">
        <v>3</v>
      </c>
      <c r="H9" s="1">
        <f t="shared" ca="1" si="6"/>
        <v>100.21608293089352</v>
      </c>
      <c r="I9" s="1">
        <f t="shared" ca="1" si="0"/>
        <v>94.355007905586149</v>
      </c>
      <c r="J9" s="1">
        <f t="shared" ca="1" si="0"/>
        <v>119.5465396224408</v>
      </c>
      <c r="K9" s="1">
        <f t="shared" ca="1" si="0"/>
        <v>101.8802129894498</v>
      </c>
      <c r="L9" s="1">
        <f t="shared" ca="1" si="0"/>
        <v>99.712954045359638</v>
      </c>
      <c r="M9" s="1">
        <f t="shared" ca="1" si="0"/>
        <v>100.38208493823744</v>
      </c>
      <c r="N9" s="1">
        <f t="shared" ca="1" si="0"/>
        <v>115.54645178249599</v>
      </c>
      <c r="O9" s="1">
        <f t="shared" ca="1" si="0"/>
        <v>119.00405984599686</v>
      </c>
      <c r="P9" s="1">
        <f t="shared" ca="1" si="0"/>
        <v>88.533921230315912</v>
      </c>
      <c r="Q9" s="1">
        <f t="shared" ca="1" si="0"/>
        <v>102.72579023383024</v>
      </c>
      <c r="R9" s="1">
        <f t="shared" ca="1" si="0"/>
        <v>106.49222291478118</v>
      </c>
      <c r="S9" s="1">
        <f t="shared" ca="1" si="0"/>
        <v>101.48649477190102</v>
      </c>
      <c r="T9" s="1">
        <f t="shared" ca="1" si="0"/>
        <v>115.16014147602841</v>
      </c>
      <c r="U9" s="1">
        <f t="shared" ca="1" si="0"/>
        <v>97.363786333162878</v>
      </c>
      <c r="V9" s="1">
        <f t="shared" ca="1" si="0"/>
        <v>115.00506139049978</v>
      </c>
      <c r="W9" s="1">
        <f t="shared" ca="1" si="0"/>
        <v>102.30042610702823</v>
      </c>
      <c r="X9" s="1">
        <f t="shared" ca="1" si="0"/>
        <v>111.73518246064872</v>
      </c>
      <c r="Y9" s="1">
        <f t="shared" ca="1" si="0"/>
        <v>119.99557290040912</v>
      </c>
      <c r="Z9" s="1">
        <f t="shared" ca="1" si="0"/>
        <v>120.795122135139</v>
      </c>
      <c r="AA9" s="1">
        <f t="shared" ca="1" si="0"/>
        <v>113.89126168875944</v>
      </c>
      <c r="AB9" s="1">
        <f t="shared" ca="1" si="0"/>
        <v>92.050827652717516</v>
      </c>
      <c r="AC9" s="1">
        <f t="shared" ca="1" si="0"/>
        <v>97.317188593293565</v>
      </c>
      <c r="AD9" s="1">
        <f t="shared" ca="1" si="0"/>
        <v>103.47100387487515</v>
      </c>
      <c r="AE9" s="1">
        <f t="shared" ca="1" si="0"/>
        <v>108.35997293460018</v>
      </c>
      <c r="AF9" s="1">
        <f t="shared" ca="1" si="0"/>
        <v>114.81004181865249</v>
      </c>
      <c r="AG9" s="1">
        <f t="shared" ca="1" si="0"/>
        <v>122.55380347068413</v>
      </c>
      <c r="AH9" s="1">
        <f t="shared" ca="1" si="0"/>
        <v>103.04378572953264</v>
      </c>
      <c r="AI9" s="1">
        <f t="shared" ca="1" si="0"/>
        <v>94.331390580051888</v>
      </c>
      <c r="AJ9" s="1">
        <f t="shared" ca="1" si="0"/>
        <v>108.73409132964635</v>
      </c>
      <c r="AK9" s="1">
        <f t="shared" ca="1" si="0"/>
        <v>122.61360312984266</v>
      </c>
      <c r="AL9" s="1">
        <f t="shared" ca="1" si="0"/>
        <v>82.424218773204586</v>
      </c>
      <c r="AM9" s="1">
        <f t="shared" ca="1" si="0"/>
        <v>110.84535862747302</v>
      </c>
      <c r="AN9" s="1">
        <f t="shared" ca="1" si="0"/>
        <v>110.59999942544216</v>
      </c>
      <c r="AO9" s="1">
        <f t="shared" ca="1" si="0"/>
        <v>121.98463441826728</v>
      </c>
      <c r="AP9" s="1">
        <f t="shared" ca="1" si="0"/>
        <v>82.464070185103196</v>
      </c>
      <c r="AQ9" s="1">
        <f t="shared" ca="1" si="0"/>
        <v>94.108198747611866</v>
      </c>
    </row>
    <row r="10" spans="1:43" x14ac:dyDescent="0.45">
      <c r="A10" s="1" t="str">
        <f t="shared" ca="1" si="1"/>
        <v>yes</v>
      </c>
      <c r="B10" s="1">
        <f t="shared" ca="1" si="2"/>
        <v>96.738205602826994</v>
      </c>
      <c r="C10" s="1">
        <f t="shared" ca="1" si="3"/>
        <v>106.61795399530168</v>
      </c>
      <c r="D10" s="1">
        <f t="shared" ca="1" si="4"/>
        <v>101.71795399530167</v>
      </c>
      <c r="E10" s="1">
        <f t="shared" ca="1" si="5"/>
        <v>15.244127732065317</v>
      </c>
      <c r="F10" s="1">
        <v>4</v>
      </c>
      <c r="H10" s="1">
        <f t="shared" ca="1" si="6"/>
        <v>88.059364790865999</v>
      </c>
      <c r="I10" s="1">
        <f t="shared" ca="1" si="0"/>
        <v>90.438316750896405</v>
      </c>
      <c r="J10" s="1">
        <f t="shared" ca="1" si="0"/>
        <v>102.76129468920314</v>
      </c>
      <c r="K10" s="1">
        <f t="shared" ca="1" si="0"/>
        <v>99.432554526714824</v>
      </c>
      <c r="L10" s="1">
        <f t="shared" ca="1" si="0"/>
        <v>103.3913008710789</v>
      </c>
      <c r="M10" s="1">
        <f t="shared" ca="1" si="0"/>
        <v>95.11170098026183</v>
      </c>
      <c r="N10" s="1">
        <f t="shared" ca="1" si="0"/>
        <v>95.871481420971307</v>
      </c>
      <c r="O10" s="1">
        <f t="shared" ca="1" si="0"/>
        <v>133.82104625927946</v>
      </c>
      <c r="P10" s="1">
        <f t="shared" ca="1" si="0"/>
        <v>94.704186379305469</v>
      </c>
      <c r="Q10" s="1">
        <f t="shared" ca="1" si="0"/>
        <v>103.61618842245174</v>
      </c>
      <c r="R10" s="1">
        <f t="shared" ca="1" si="0"/>
        <v>128.94018208171562</v>
      </c>
      <c r="S10" s="1">
        <f t="shared" ca="1" si="0"/>
        <v>108.74531529235267</v>
      </c>
      <c r="T10" s="1">
        <f t="shared" ca="1" si="0"/>
        <v>105.04430050932859</v>
      </c>
      <c r="U10" s="1">
        <f t="shared" ca="1" si="0"/>
        <v>103.10780328078874</v>
      </c>
      <c r="V10" s="1">
        <f t="shared" ca="1" si="0"/>
        <v>109.77853084248314</v>
      </c>
      <c r="W10" s="1">
        <f t="shared" ca="1" si="0"/>
        <v>120.07758348920673</v>
      </c>
      <c r="X10" s="1">
        <f t="shared" ca="1" si="0"/>
        <v>107.2520145455241</v>
      </c>
      <c r="Y10" s="1">
        <f t="shared" ca="1" si="0"/>
        <v>84.706290293661965</v>
      </c>
      <c r="Z10" s="1">
        <f t="shared" ca="1" si="0"/>
        <v>129.6545412922062</v>
      </c>
      <c r="AA10" s="1">
        <f t="shared" ca="1" si="0"/>
        <v>74.921425773590897</v>
      </c>
      <c r="AB10" s="1">
        <f t="shared" ca="1" si="0"/>
        <v>97.232149557355811</v>
      </c>
      <c r="AC10" s="1">
        <f t="shared" ca="1" si="0"/>
        <v>86.526568660562546</v>
      </c>
      <c r="AD10" s="1">
        <f t="shared" ca="1" si="0"/>
        <v>103.10383971058555</v>
      </c>
      <c r="AE10" s="1">
        <f t="shared" ca="1" si="0"/>
        <v>90.65536530923815</v>
      </c>
      <c r="AF10" s="1">
        <f t="shared" ca="1" si="0"/>
        <v>85.434252880477828</v>
      </c>
      <c r="AG10" s="1">
        <f t="shared" ca="1" si="0"/>
        <v>93.456934774400864</v>
      </c>
      <c r="AH10" s="1">
        <f t="shared" ca="1" si="0"/>
        <v>114.60781294024541</v>
      </c>
      <c r="AI10" s="1">
        <f t="shared" ca="1" si="0"/>
        <v>81.091749506955338</v>
      </c>
      <c r="AJ10" s="1">
        <f t="shared" ca="1" si="0"/>
        <v>68.562464909400674</v>
      </c>
      <c r="AK10" s="1">
        <f t="shared" ca="1" si="0"/>
        <v>105.13151139439005</v>
      </c>
      <c r="AL10" s="1">
        <f t="shared" ca="1" si="0"/>
        <v>112.9768256770145</v>
      </c>
      <c r="AM10" s="1">
        <f t="shared" ca="1" si="0"/>
        <v>117.22314449511403</v>
      </c>
      <c r="AN10" s="1">
        <f t="shared" ca="1" si="0"/>
        <v>116.11603229327676</v>
      </c>
      <c r="AO10" s="1">
        <f t="shared" ca="1" si="0"/>
        <v>99.820978684199105</v>
      </c>
      <c r="AP10" s="1">
        <f t="shared" ca="1" si="0"/>
        <v>122.71887621169397</v>
      </c>
      <c r="AQ10" s="1">
        <f t="shared" ca="1" si="0"/>
        <v>87.752414334061598</v>
      </c>
    </row>
    <row r="11" spans="1:43" x14ac:dyDescent="0.45">
      <c r="A11" s="1" t="str">
        <f t="shared" ca="1" si="1"/>
        <v>yes</v>
      </c>
      <c r="B11" s="1">
        <f t="shared" ca="1" si="2"/>
        <v>92.971638809802016</v>
      </c>
      <c r="C11" s="1">
        <f t="shared" ca="1" si="3"/>
        <v>103.15605511600478</v>
      </c>
      <c r="D11" s="1">
        <f t="shared" ca="1" si="4"/>
        <v>98.256055116004774</v>
      </c>
      <c r="E11" s="1">
        <f t="shared" ca="1" si="5"/>
        <v>16.176784610824789</v>
      </c>
      <c r="F11" s="1">
        <v>5</v>
      </c>
      <c r="H11" s="1">
        <f t="shared" ca="1" si="6"/>
        <v>104.0019999559287</v>
      </c>
      <c r="I11" s="1">
        <f t="shared" ca="1" si="0"/>
        <v>98.870700677448781</v>
      </c>
      <c r="J11" s="1">
        <f t="shared" ca="1" si="0"/>
        <v>103.30742984896744</v>
      </c>
      <c r="K11" s="1">
        <f t="shared" ca="1" si="0"/>
        <v>89.017722768182949</v>
      </c>
      <c r="L11" s="1">
        <f t="shared" ca="1" si="0"/>
        <v>88.305703096953692</v>
      </c>
      <c r="M11" s="1">
        <f t="shared" ca="1" si="0"/>
        <v>91.293504700256733</v>
      </c>
      <c r="N11" s="1">
        <f t="shared" ca="1" si="0"/>
        <v>108.88054943261061</v>
      </c>
      <c r="O11" s="1">
        <f t="shared" ca="1" si="0"/>
        <v>95.221816173504308</v>
      </c>
      <c r="P11" s="1">
        <f t="shared" ca="1" si="0"/>
        <v>123.20477495881352</v>
      </c>
      <c r="Q11" s="1">
        <f t="shared" ca="1" si="0"/>
        <v>96.436173520492503</v>
      </c>
      <c r="R11" s="1">
        <f t="shared" ca="1" si="0"/>
        <v>110.48008459021824</v>
      </c>
      <c r="S11" s="1">
        <f t="shared" ca="1" si="0"/>
        <v>100.98948288421586</v>
      </c>
      <c r="T11" s="1">
        <f t="shared" ca="1" si="0"/>
        <v>83.766678843620994</v>
      </c>
      <c r="U11" s="1">
        <f t="shared" ca="1" si="0"/>
        <v>89.563425543548632</v>
      </c>
      <c r="V11" s="1">
        <f t="shared" ca="1" si="0"/>
        <v>126.65423011237343</v>
      </c>
      <c r="W11" s="1">
        <f t="shared" ca="1" si="0"/>
        <v>88.474502179559337</v>
      </c>
      <c r="X11" s="1">
        <f t="shared" ca="1" si="0"/>
        <v>112.05775999487332</v>
      </c>
      <c r="Y11" s="1">
        <f t="shared" ca="1" si="0"/>
        <v>59.244123741864918</v>
      </c>
      <c r="Z11" s="1">
        <f t="shared" ca="1" si="0"/>
        <v>91.702060201969374</v>
      </c>
      <c r="AA11" s="1">
        <f t="shared" ca="1" si="0"/>
        <v>110.11798765182479</v>
      </c>
      <c r="AB11" s="1">
        <f t="shared" ca="1" si="0"/>
        <v>113.9577841750604</v>
      </c>
      <c r="AC11" s="1">
        <f t="shared" ca="1" si="0"/>
        <v>106.13504093446224</v>
      </c>
      <c r="AD11" s="1">
        <f t="shared" ca="1" si="0"/>
        <v>83.632290628523577</v>
      </c>
      <c r="AE11" s="1">
        <f t="shared" ca="1" si="0"/>
        <v>100.7079604560307</v>
      </c>
      <c r="AF11" s="1">
        <f t="shared" ca="1" si="0"/>
        <v>93.708455734438161</v>
      </c>
      <c r="AG11" s="1">
        <f t="shared" ca="1" si="0"/>
        <v>82.142268351070996</v>
      </c>
      <c r="AH11" s="1">
        <f t="shared" ca="1" si="0"/>
        <v>111.07584818878571</v>
      </c>
      <c r="AI11" s="1">
        <f t="shared" ca="1" si="0"/>
        <v>80.838351430081616</v>
      </c>
      <c r="AJ11" s="1">
        <f t="shared" ca="1" si="0"/>
        <v>123.19831360476114</v>
      </c>
      <c r="AK11" s="1">
        <f t="shared" ca="1" si="0"/>
        <v>95.122524830495067</v>
      </c>
      <c r="AL11" s="1">
        <f t="shared" ca="1" si="0"/>
        <v>61.150326559438732</v>
      </c>
      <c r="AM11" s="1">
        <f t="shared" ca="1" si="0"/>
        <v>124.58426909607985</v>
      </c>
      <c r="AN11" s="1">
        <f t="shared" ca="1" si="0"/>
        <v>72.154248641144292</v>
      </c>
      <c r="AO11" s="1">
        <f t="shared" ca="1" si="0"/>
        <v>110.01360823811028</v>
      </c>
      <c r="AP11" s="1">
        <f t="shared" ca="1" si="0"/>
        <v>100.16205247332397</v>
      </c>
      <c r="AQ11" s="1">
        <f t="shared" ca="1" si="0"/>
        <v>107.04392995713627</v>
      </c>
    </row>
    <row r="12" spans="1:43" x14ac:dyDescent="0.45">
      <c r="A12" s="1" t="str">
        <f t="shared" ca="1" si="1"/>
        <v>yes</v>
      </c>
      <c r="B12" s="1">
        <f t="shared" ca="1" si="2"/>
        <v>91.080983701701371</v>
      </c>
      <c r="C12" s="1">
        <f t="shared" ca="1" si="3"/>
        <v>100.68569322334436</v>
      </c>
      <c r="D12" s="1">
        <f t="shared" ca="1" si="4"/>
        <v>95.785693223344353</v>
      </c>
      <c r="E12" s="1">
        <f t="shared" ca="1" si="5"/>
        <v>14.402172005029547</v>
      </c>
      <c r="F12" s="1">
        <v>6</v>
      </c>
      <c r="H12" s="1">
        <f t="shared" ca="1" si="6"/>
        <v>73.217644832310469</v>
      </c>
      <c r="I12" s="1">
        <f t="shared" ca="1" si="0"/>
        <v>95.412593347301382</v>
      </c>
      <c r="J12" s="1">
        <f t="shared" ca="1" si="0"/>
        <v>96.259422380441777</v>
      </c>
      <c r="K12" s="1">
        <f t="shared" ca="1" si="0"/>
        <v>109.07251747281229</v>
      </c>
      <c r="L12" s="1">
        <f t="shared" ca="1" si="0"/>
        <v>75.178937919004156</v>
      </c>
      <c r="M12" s="1">
        <f t="shared" ca="1" si="0"/>
        <v>97.848347044529902</v>
      </c>
      <c r="N12" s="1">
        <f t="shared" ca="1" si="0"/>
        <v>78.494823528908228</v>
      </c>
      <c r="O12" s="1">
        <f t="shared" ca="1" si="0"/>
        <v>94.227748089718602</v>
      </c>
      <c r="P12" s="1">
        <f t="shared" ca="1" si="0"/>
        <v>84.710356509039073</v>
      </c>
      <c r="Q12" s="1">
        <f t="shared" ca="1" si="0"/>
        <v>89.642076619074189</v>
      </c>
      <c r="R12" s="1">
        <f t="shared" ca="1" si="0"/>
        <v>106.27313320062147</v>
      </c>
      <c r="S12" s="1">
        <f t="shared" ca="1" si="0"/>
        <v>97.48030935170334</v>
      </c>
      <c r="T12" s="1">
        <f t="shared" ca="1" si="0"/>
        <v>121.16360207100649</v>
      </c>
      <c r="U12" s="1">
        <f t="shared" ca="1" si="0"/>
        <v>114.62881295337523</v>
      </c>
      <c r="V12" s="1">
        <f t="shared" ca="1" si="0"/>
        <v>112.3791793954107</v>
      </c>
      <c r="W12" s="1">
        <f t="shared" ca="1" si="0"/>
        <v>81.651999112633334</v>
      </c>
      <c r="X12" s="1">
        <f t="shared" ca="1" si="0"/>
        <v>91.158911599559005</v>
      </c>
      <c r="Y12" s="1">
        <f t="shared" ca="1" si="0"/>
        <v>95.010993137741664</v>
      </c>
      <c r="Z12" s="1">
        <f t="shared" ca="1" si="0"/>
        <v>58.5390059707426</v>
      </c>
      <c r="AA12" s="1">
        <f t="shared" ca="1" si="0"/>
        <v>114.81820614441699</v>
      </c>
      <c r="AB12" s="1">
        <f t="shared" ca="1" si="0"/>
        <v>95.002505908194536</v>
      </c>
      <c r="AC12" s="1">
        <f t="shared" ca="1" si="0"/>
        <v>94.654807793351679</v>
      </c>
      <c r="AD12" s="1">
        <f t="shared" ca="1" si="0"/>
        <v>83.848110421555333</v>
      </c>
      <c r="AE12" s="1">
        <f t="shared" ca="1" si="0"/>
        <v>101.83710803726665</v>
      </c>
      <c r="AF12" s="1">
        <f t="shared" ca="1" si="0"/>
        <v>111.38601813245543</v>
      </c>
      <c r="AG12" s="1">
        <f t="shared" ca="1" si="0"/>
        <v>99.234737084797615</v>
      </c>
      <c r="AH12" s="1">
        <f t="shared" ca="1" si="0"/>
        <v>114.53749081403032</v>
      </c>
      <c r="AI12" s="1">
        <f t="shared" ca="1" si="0"/>
        <v>93.674574140813775</v>
      </c>
      <c r="AJ12" s="1">
        <f t="shared" ca="1" si="0"/>
        <v>119.64800491547422</v>
      </c>
      <c r="AK12" s="1">
        <f t="shared" ca="1" si="0"/>
        <v>109.52410429700836</v>
      </c>
      <c r="AL12" s="1">
        <f t="shared" ca="1" si="0"/>
        <v>89.087346613588025</v>
      </c>
      <c r="AM12" s="1">
        <f t="shared" ca="1" si="0"/>
        <v>83.151676513290255</v>
      </c>
      <c r="AN12" s="1">
        <f t="shared" ca="1" si="0"/>
        <v>104.35114948723736</v>
      </c>
      <c r="AO12" s="1">
        <f t="shared" ca="1" si="0"/>
        <v>75.26060966517386</v>
      </c>
      <c r="AP12" s="1">
        <f t="shared" ca="1" si="0"/>
        <v>98.372328404616766</v>
      </c>
      <c r="AQ12" s="1">
        <f t="shared" ca="1" si="0"/>
        <v>87.545763131191279</v>
      </c>
    </row>
    <row r="13" spans="1:43" x14ac:dyDescent="0.45">
      <c r="A13" s="1" t="str">
        <f t="shared" ca="1" si="1"/>
        <v>yes</v>
      </c>
      <c r="B13" s="1">
        <f t="shared" ca="1" si="2"/>
        <v>97.731593085075616</v>
      </c>
      <c r="C13" s="1">
        <f t="shared" ca="1" si="3"/>
        <v>106.58677438020061</v>
      </c>
      <c r="D13" s="1">
        <f t="shared" ca="1" si="4"/>
        <v>101.6867743802006</v>
      </c>
      <c r="E13" s="1">
        <f t="shared" ca="1" si="5"/>
        <v>12.107697842219336</v>
      </c>
      <c r="F13" s="1">
        <v>7</v>
      </c>
      <c r="H13" s="1">
        <f t="shared" ca="1" si="6"/>
        <v>121.26975161779345</v>
      </c>
      <c r="I13" s="1">
        <f t="shared" ca="1" si="0"/>
        <v>105.97874739079325</v>
      </c>
      <c r="J13" s="1">
        <f t="shared" ca="1" si="0"/>
        <v>95.539890684560945</v>
      </c>
      <c r="K13" s="1">
        <f t="shared" ca="1" si="0"/>
        <v>94.95541523415659</v>
      </c>
      <c r="L13" s="1">
        <f t="shared" ca="1" si="0"/>
        <v>95.165902939262239</v>
      </c>
      <c r="M13" s="1">
        <f t="shared" ca="1" si="0"/>
        <v>116.20947337626828</v>
      </c>
      <c r="N13" s="1">
        <f t="shared" ca="1" si="0"/>
        <v>92.162723991541839</v>
      </c>
      <c r="O13" s="1">
        <f t="shared" ca="1" si="0"/>
        <v>95.187564760560477</v>
      </c>
      <c r="P13" s="1">
        <f t="shared" ca="1" si="0"/>
        <v>112.94492220487781</v>
      </c>
      <c r="Q13" s="1">
        <f t="shared" ca="1" si="0"/>
        <v>90.75382240176387</v>
      </c>
      <c r="R13" s="1">
        <f t="shared" ca="1" si="0"/>
        <v>98.504150127190485</v>
      </c>
      <c r="S13" s="1">
        <f t="shared" ca="1" si="0"/>
        <v>92.059272595397971</v>
      </c>
      <c r="T13" s="1">
        <f t="shared" ca="1" si="0"/>
        <v>98.719972388787369</v>
      </c>
      <c r="U13" s="1">
        <f t="shared" ca="1" si="0"/>
        <v>119.70433662107696</v>
      </c>
      <c r="V13" s="1">
        <f t="shared" ca="1" si="0"/>
        <v>96.550625494318552</v>
      </c>
      <c r="W13" s="1">
        <f t="shared" ca="1" si="0"/>
        <v>89.30026256229732</v>
      </c>
      <c r="X13" s="1">
        <f t="shared" ca="1" si="0"/>
        <v>102.09384238769358</v>
      </c>
      <c r="Y13" s="1">
        <f t="shared" ca="1" si="0"/>
        <v>118.37278825711755</v>
      </c>
      <c r="Z13" s="1">
        <f t="shared" ca="1" si="0"/>
        <v>92.059108936811924</v>
      </c>
      <c r="AA13" s="1">
        <f t="shared" ca="1" si="0"/>
        <v>113.58593025558059</v>
      </c>
      <c r="AB13" s="1">
        <f t="shared" ca="1" si="0"/>
        <v>79.732923528228639</v>
      </c>
      <c r="AC13" s="1">
        <f t="shared" ca="1" si="0"/>
        <v>119.85418607489871</v>
      </c>
      <c r="AD13" s="1">
        <f t="shared" ca="1" si="0"/>
        <v>108.47682548031854</v>
      </c>
      <c r="AE13" s="1">
        <f t="shared" ca="1" si="0"/>
        <v>75.135047702969956</v>
      </c>
      <c r="AF13" s="1">
        <f t="shared" ca="1" si="0"/>
        <v>98.485547596580901</v>
      </c>
      <c r="AG13" s="1">
        <f t="shared" ca="1" si="0"/>
        <v>98.220505056685496</v>
      </c>
      <c r="AH13" s="1">
        <f t="shared" ca="1" si="0"/>
        <v>93.993278956534212</v>
      </c>
      <c r="AI13" s="1">
        <f t="shared" ca="1" si="0"/>
        <v>88.7273227929077</v>
      </c>
      <c r="AJ13" s="1">
        <f t="shared" ca="1" si="0"/>
        <v>104.86124419633941</v>
      </c>
      <c r="AK13" s="1">
        <f t="shared" ca="1" si="0"/>
        <v>101.92006518708683</v>
      </c>
      <c r="AL13" s="1">
        <f t="shared" ca="1" si="0"/>
        <v>117.37437138952478</v>
      </c>
      <c r="AM13" s="1">
        <f t="shared" ca="1" si="0"/>
        <v>111.9846190490713</v>
      </c>
      <c r="AN13" s="1">
        <f t="shared" ca="1" si="0"/>
        <v>85.749213766782987</v>
      </c>
      <c r="AO13" s="1">
        <f t="shared" ca="1" si="0"/>
        <v>118.13214382489477</v>
      </c>
      <c r="AP13" s="1">
        <f t="shared" ca="1" si="0"/>
        <v>115.28901989107831</v>
      </c>
      <c r="AQ13" s="1">
        <f t="shared" ca="1" si="0"/>
        <v>101.66905896546858</v>
      </c>
    </row>
    <row r="14" spans="1:43" x14ac:dyDescent="0.45">
      <c r="A14" s="1" t="str">
        <f t="shared" ca="1" si="1"/>
        <v>yes</v>
      </c>
      <c r="B14" s="1">
        <f t="shared" ca="1" si="2"/>
        <v>92.194835452859323</v>
      </c>
      <c r="C14" s="1">
        <f t="shared" ca="1" si="3"/>
        <v>102.77566313107397</v>
      </c>
      <c r="D14" s="1">
        <f t="shared" ca="1" si="4"/>
        <v>97.875663131073964</v>
      </c>
      <c r="E14" s="1">
        <f t="shared" ca="1" si="5"/>
        <v>17.390288810861133</v>
      </c>
      <c r="F14" s="1">
        <v>8</v>
      </c>
      <c r="H14" s="1">
        <f t="shared" ca="1" si="6"/>
        <v>87.488388485482417</v>
      </c>
      <c r="I14" s="1">
        <f t="shared" ca="1" si="0"/>
        <v>106.54844982930763</v>
      </c>
      <c r="J14" s="1">
        <f t="shared" ca="1" si="0"/>
        <v>109.67273353500109</v>
      </c>
      <c r="K14" s="1">
        <f t="shared" ca="1" si="0"/>
        <v>100.78811734163025</v>
      </c>
      <c r="L14" s="1">
        <f t="shared" ca="1" si="0"/>
        <v>112.69596359142898</v>
      </c>
      <c r="M14" s="1">
        <f t="shared" ca="1" si="0"/>
        <v>119.89762029164351</v>
      </c>
      <c r="N14" s="1">
        <f t="shared" ca="1" si="0"/>
        <v>87.961446008656097</v>
      </c>
      <c r="O14" s="1">
        <f t="shared" ca="1" si="0"/>
        <v>119.0695897887008</v>
      </c>
      <c r="P14" s="1">
        <f t="shared" ca="1" si="0"/>
        <v>96.733862662129823</v>
      </c>
      <c r="Q14" s="1">
        <f t="shared" ca="1" si="0"/>
        <v>96.673424451709536</v>
      </c>
      <c r="R14" s="1">
        <f t="shared" ca="1" si="0"/>
        <v>84.33228027468715</v>
      </c>
      <c r="S14" s="1">
        <f t="shared" ref="S14:AH45" ca="1" si="7">NORMINV(RAND(),100,15)</f>
        <v>112.94287082150122</v>
      </c>
      <c r="T14" s="1">
        <f t="shared" ca="1" si="7"/>
        <v>89.768679334136536</v>
      </c>
      <c r="U14" s="1">
        <f t="shared" ca="1" si="7"/>
        <v>86.22017274461578</v>
      </c>
      <c r="V14" s="1">
        <f t="shared" ca="1" si="7"/>
        <v>103.94776145259499</v>
      </c>
      <c r="W14" s="1">
        <f t="shared" ca="1" si="7"/>
        <v>107.37760352481958</v>
      </c>
      <c r="X14" s="1">
        <f t="shared" ca="1" si="7"/>
        <v>106.41981768305104</v>
      </c>
      <c r="Y14" s="1">
        <f t="shared" ca="1" si="7"/>
        <v>82.619510477524869</v>
      </c>
      <c r="Z14" s="1">
        <f t="shared" ca="1" si="7"/>
        <v>100.97792235316867</v>
      </c>
      <c r="AA14" s="1">
        <f t="shared" ca="1" si="7"/>
        <v>67.69791781908458</v>
      </c>
      <c r="AB14" s="1">
        <f t="shared" ca="1" si="7"/>
        <v>113.94738036557447</v>
      </c>
      <c r="AC14" s="1">
        <f t="shared" ca="1" si="7"/>
        <v>94.986261475509878</v>
      </c>
      <c r="AD14" s="1">
        <f t="shared" ca="1" si="7"/>
        <v>34.801436634212848</v>
      </c>
      <c r="AE14" s="1">
        <f t="shared" ca="1" si="7"/>
        <v>112.71839338776823</v>
      </c>
      <c r="AF14" s="1">
        <f t="shared" ca="1" si="7"/>
        <v>100.52332913646212</v>
      </c>
      <c r="AG14" s="1">
        <f t="shared" ca="1" si="7"/>
        <v>108.51292788977685</v>
      </c>
      <c r="AH14" s="1">
        <f t="shared" ca="1" si="7"/>
        <v>87.407303508025038</v>
      </c>
      <c r="AI14" s="1">
        <f t="shared" ref="AI14:AQ42" ca="1" si="8">NORMINV(RAND(),100,15)</f>
        <v>95.491471020596265</v>
      </c>
      <c r="AJ14" s="1">
        <f t="shared" ca="1" si="8"/>
        <v>100.96998217907381</v>
      </c>
      <c r="AK14" s="1">
        <f t="shared" ca="1" si="8"/>
        <v>104.49480492370154</v>
      </c>
      <c r="AL14" s="1">
        <f t="shared" ca="1" si="8"/>
        <v>122.65437524120237</v>
      </c>
      <c r="AM14" s="1">
        <f t="shared" ca="1" si="8"/>
        <v>95.56337772313401</v>
      </c>
      <c r="AN14" s="1">
        <f t="shared" ca="1" si="8"/>
        <v>95.613070527067393</v>
      </c>
      <c r="AO14" s="1">
        <f t="shared" ca="1" si="8"/>
        <v>71.976171130599653</v>
      </c>
      <c r="AP14" s="1">
        <f t="shared" ca="1" si="8"/>
        <v>80.216812013684617</v>
      </c>
      <c r="AQ14" s="1">
        <f t="shared" ca="1" si="8"/>
        <v>123.81264309139942</v>
      </c>
    </row>
    <row r="15" spans="1:43" x14ac:dyDescent="0.45">
      <c r="A15" s="1" t="str">
        <f t="shared" ca="1" si="1"/>
        <v>yes</v>
      </c>
      <c r="B15" s="1">
        <f t="shared" ca="1" si="2"/>
        <v>93.811922102246086</v>
      </c>
      <c r="C15" s="1">
        <f t="shared" ca="1" si="3"/>
        <v>103.20449542889243</v>
      </c>
      <c r="D15" s="1">
        <f t="shared" ca="1" si="4"/>
        <v>98.304495428892423</v>
      </c>
      <c r="E15" s="1">
        <f t="shared" ca="1" si="5"/>
        <v>13.752775489733697</v>
      </c>
      <c r="F15" s="1">
        <v>9</v>
      </c>
      <c r="H15" s="1">
        <f t="shared" ca="1" si="6"/>
        <v>111.73634896016435</v>
      </c>
      <c r="I15" s="1">
        <f t="shared" ca="1" si="6"/>
        <v>86.779943456698021</v>
      </c>
      <c r="J15" s="1">
        <f t="shared" ca="1" si="6"/>
        <v>73.870249295742482</v>
      </c>
      <c r="K15" s="1">
        <f t="shared" ca="1" si="6"/>
        <v>114.64066448095548</v>
      </c>
      <c r="L15" s="1">
        <f t="shared" ca="1" si="6"/>
        <v>88.902866468569187</v>
      </c>
      <c r="M15" s="1">
        <f t="shared" ca="1" si="6"/>
        <v>87.553804402387755</v>
      </c>
      <c r="N15" s="1">
        <f t="shared" ca="1" si="6"/>
        <v>93.696754472485679</v>
      </c>
      <c r="O15" s="1">
        <f t="shared" ca="1" si="6"/>
        <v>72.470088342170783</v>
      </c>
      <c r="P15" s="1">
        <f t="shared" ca="1" si="6"/>
        <v>93.41839328696723</v>
      </c>
      <c r="Q15" s="1">
        <f t="shared" ca="1" si="6"/>
        <v>106.18824526372984</v>
      </c>
      <c r="R15" s="1">
        <f t="shared" ca="1" si="6"/>
        <v>87.558402566393255</v>
      </c>
      <c r="S15" s="1">
        <f t="shared" ca="1" si="6"/>
        <v>94.868937151932428</v>
      </c>
      <c r="T15" s="1">
        <f t="shared" ca="1" si="6"/>
        <v>92.978595638570553</v>
      </c>
      <c r="U15" s="1">
        <f t="shared" ca="1" si="6"/>
        <v>103.95362468204563</v>
      </c>
      <c r="V15" s="1">
        <f t="shared" ca="1" si="6"/>
        <v>77.760582121547756</v>
      </c>
      <c r="W15" s="1">
        <f t="shared" ca="1" si="6"/>
        <v>86.276558074260976</v>
      </c>
      <c r="X15" s="1">
        <f t="shared" ca="1" si="7"/>
        <v>119.02106889147967</v>
      </c>
      <c r="Y15" s="1">
        <f t="shared" ca="1" si="7"/>
        <v>87.180641626973937</v>
      </c>
      <c r="Z15" s="1">
        <f t="shared" ca="1" si="7"/>
        <v>85.941612816210863</v>
      </c>
      <c r="AA15" s="1">
        <f t="shared" ca="1" si="7"/>
        <v>107.32127909862866</v>
      </c>
      <c r="AB15" s="1">
        <f t="shared" ca="1" si="7"/>
        <v>104.22043720496504</v>
      </c>
      <c r="AC15" s="1">
        <f t="shared" ca="1" si="7"/>
        <v>116.39798272512344</v>
      </c>
      <c r="AD15" s="1">
        <f t="shared" ca="1" si="7"/>
        <v>101.8224993380592</v>
      </c>
      <c r="AE15" s="1">
        <f t="shared" ca="1" si="7"/>
        <v>92.129147245062398</v>
      </c>
      <c r="AF15" s="1">
        <f t="shared" ca="1" si="7"/>
        <v>107.39971062252634</v>
      </c>
      <c r="AG15" s="1">
        <f t="shared" ca="1" si="7"/>
        <v>109.47734830351857</v>
      </c>
      <c r="AH15" s="1">
        <f t="shared" ca="1" si="7"/>
        <v>119.4375340034739</v>
      </c>
      <c r="AI15" s="1">
        <f t="shared" ca="1" si="8"/>
        <v>125.11140739728503</v>
      </c>
      <c r="AJ15" s="1">
        <f t="shared" ca="1" si="8"/>
        <v>114.73927779121379</v>
      </c>
      <c r="AK15" s="1">
        <f t="shared" ca="1" si="8"/>
        <v>104.53146365376983</v>
      </c>
      <c r="AL15" s="1">
        <f t="shared" ca="1" si="8"/>
        <v>93.39547622423548</v>
      </c>
      <c r="AM15" s="1">
        <f t="shared" ca="1" si="8"/>
        <v>117.32715680718614</v>
      </c>
      <c r="AN15" s="1">
        <f t="shared" ca="1" si="8"/>
        <v>89.523117447172382</v>
      </c>
      <c r="AO15" s="1">
        <f t="shared" ca="1" si="8"/>
        <v>90.515075302800838</v>
      </c>
      <c r="AP15" s="1">
        <f t="shared" ca="1" si="8"/>
        <v>99.887835076556925</v>
      </c>
      <c r="AQ15" s="1">
        <f t="shared" ca="1" si="8"/>
        <v>80.927705199264082</v>
      </c>
    </row>
    <row r="16" spans="1:43" x14ac:dyDescent="0.45">
      <c r="A16" s="1" t="str">
        <f t="shared" ca="1" si="1"/>
        <v>yes</v>
      </c>
      <c r="B16" s="1">
        <f t="shared" ca="1" si="2"/>
        <v>94.953062452059299</v>
      </c>
      <c r="C16" s="1">
        <f t="shared" ca="1" si="3"/>
        <v>103.72587089287624</v>
      </c>
      <c r="D16" s="1">
        <f t="shared" ca="1" si="4"/>
        <v>98.825870892876239</v>
      </c>
      <c r="E16" s="1">
        <f t="shared" ca="1" si="5"/>
        <v>11.855536043317178</v>
      </c>
      <c r="F16" s="1">
        <v>10</v>
      </c>
      <c r="H16" s="1">
        <f t="shared" ca="1" si="6"/>
        <v>76.44645705573086</v>
      </c>
      <c r="I16" s="1">
        <f t="shared" ca="1" si="6"/>
        <v>95.588495240892485</v>
      </c>
      <c r="J16" s="1">
        <f t="shared" ca="1" si="6"/>
        <v>118.2476351808143</v>
      </c>
      <c r="K16" s="1">
        <f t="shared" ca="1" si="6"/>
        <v>103.9985803029258</v>
      </c>
      <c r="L16" s="1">
        <f t="shared" ca="1" si="6"/>
        <v>108.11329781136745</v>
      </c>
      <c r="M16" s="1">
        <f t="shared" ca="1" si="6"/>
        <v>97.052128250736914</v>
      </c>
      <c r="N16" s="1">
        <f t="shared" ca="1" si="6"/>
        <v>97.995632380603013</v>
      </c>
      <c r="O16" s="1">
        <f t="shared" ca="1" si="6"/>
        <v>98.058199896846062</v>
      </c>
      <c r="P16" s="1">
        <f t="shared" ca="1" si="6"/>
        <v>87.813537053300621</v>
      </c>
      <c r="Q16" s="1">
        <f t="shared" ca="1" si="6"/>
        <v>82.761565138334078</v>
      </c>
      <c r="R16" s="1">
        <f t="shared" ca="1" si="6"/>
        <v>115.95277107017927</v>
      </c>
      <c r="S16" s="1">
        <f t="shared" ca="1" si="6"/>
        <v>87.021220556014697</v>
      </c>
      <c r="T16" s="1">
        <f t="shared" ca="1" si="6"/>
        <v>107.38157363324221</v>
      </c>
      <c r="U16" s="1">
        <f t="shared" ca="1" si="6"/>
        <v>96.579848992207019</v>
      </c>
      <c r="V16" s="1">
        <f t="shared" ca="1" si="6"/>
        <v>108.74325973155372</v>
      </c>
      <c r="W16" s="1">
        <f t="shared" ca="1" si="6"/>
        <v>95.203861751424625</v>
      </c>
      <c r="X16" s="1">
        <f t="shared" ca="1" si="7"/>
        <v>77.897407587353271</v>
      </c>
      <c r="Y16" s="1">
        <f t="shared" ca="1" si="7"/>
        <v>93.976774953362565</v>
      </c>
      <c r="Z16" s="1">
        <f t="shared" ca="1" si="7"/>
        <v>113.87242431342375</v>
      </c>
      <c r="AA16" s="1">
        <f t="shared" ca="1" si="7"/>
        <v>117.79378476104915</v>
      </c>
      <c r="AB16" s="1">
        <f t="shared" ca="1" si="7"/>
        <v>86.121575560790632</v>
      </c>
      <c r="AC16" s="1">
        <f t="shared" ca="1" si="7"/>
        <v>101.64605982396115</v>
      </c>
      <c r="AD16" s="1">
        <f t="shared" ca="1" si="7"/>
        <v>99.954851897284797</v>
      </c>
      <c r="AE16" s="1">
        <f t="shared" ca="1" si="7"/>
        <v>97.410743505832784</v>
      </c>
      <c r="AF16" s="1">
        <f t="shared" ca="1" si="7"/>
        <v>106.10861220652014</v>
      </c>
      <c r="AG16" s="1">
        <f t="shared" ca="1" si="7"/>
        <v>94.807617980473452</v>
      </c>
      <c r="AH16" s="1">
        <f t="shared" ca="1" si="7"/>
        <v>94.566125777002583</v>
      </c>
      <c r="AI16" s="1">
        <f t="shared" ca="1" si="8"/>
        <v>100.36862823155042</v>
      </c>
      <c r="AJ16" s="1">
        <f t="shared" ca="1" si="8"/>
        <v>113.67814890492235</v>
      </c>
      <c r="AK16" s="1">
        <f t="shared" ca="1" si="8"/>
        <v>103.53380286063856</v>
      </c>
      <c r="AL16" s="1">
        <f t="shared" ca="1" si="8"/>
        <v>77.830246696247855</v>
      </c>
      <c r="AM16" s="1">
        <f t="shared" ca="1" si="8"/>
        <v>107.31703448959135</v>
      </c>
      <c r="AN16" s="1">
        <f t="shared" ca="1" si="8"/>
        <v>114.59212857372067</v>
      </c>
      <c r="AO16" s="1">
        <f t="shared" ca="1" si="8"/>
        <v>108.5165942918417</v>
      </c>
      <c r="AP16" s="1">
        <f t="shared" ca="1" si="8"/>
        <v>76.950265863767413</v>
      </c>
      <c r="AQ16" s="1">
        <f t="shared" ca="1" si="8"/>
        <v>93.830459818037951</v>
      </c>
    </row>
    <row r="17" spans="1:43" x14ac:dyDescent="0.45">
      <c r="A17" s="1" t="str">
        <f t="shared" ca="1" si="1"/>
        <v>yes</v>
      </c>
      <c r="B17" s="1">
        <f t="shared" ca="1" si="2"/>
        <v>98.289822545806217</v>
      </c>
      <c r="C17" s="1">
        <f t="shared" ca="1" si="3"/>
        <v>107.19504188927645</v>
      </c>
      <c r="D17" s="1">
        <f t="shared" ca="1" si="4"/>
        <v>102.29504188927645</v>
      </c>
      <c r="E17" s="1">
        <f t="shared" ca="1" si="5"/>
        <v>12.260875541235379</v>
      </c>
      <c r="F17" s="1">
        <v>11</v>
      </c>
      <c r="H17" s="1">
        <f t="shared" ca="1" si="6"/>
        <v>99.51681358014136</v>
      </c>
      <c r="I17" s="1">
        <f t="shared" ca="1" si="6"/>
        <v>91.598335728790516</v>
      </c>
      <c r="J17" s="1">
        <f t="shared" ca="1" si="6"/>
        <v>106.34595892646267</v>
      </c>
      <c r="K17" s="1">
        <f t="shared" ca="1" si="6"/>
        <v>112.83160549131772</v>
      </c>
      <c r="L17" s="1">
        <f t="shared" ca="1" si="6"/>
        <v>101.62131713434913</v>
      </c>
      <c r="M17" s="1">
        <f t="shared" ca="1" si="6"/>
        <v>117.53832520460315</v>
      </c>
      <c r="N17" s="1">
        <f t="shared" ca="1" si="6"/>
        <v>110.25795504432027</v>
      </c>
      <c r="O17" s="1">
        <f t="shared" ca="1" si="6"/>
        <v>97.315568566324671</v>
      </c>
      <c r="P17" s="1">
        <f t="shared" ca="1" si="6"/>
        <v>96.419466760302626</v>
      </c>
      <c r="Q17" s="1">
        <f t="shared" ca="1" si="6"/>
        <v>109.09097222190869</v>
      </c>
      <c r="R17" s="1">
        <f t="shared" ca="1" si="6"/>
        <v>109.67643024450842</v>
      </c>
      <c r="S17" s="1">
        <f t="shared" ca="1" si="6"/>
        <v>121.54294324747634</v>
      </c>
      <c r="T17" s="1">
        <f t="shared" ca="1" si="6"/>
        <v>105.50210238370653</v>
      </c>
      <c r="U17" s="1">
        <f t="shared" ca="1" si="6"/>
        <v>88.774899538391921</v>
      </c>
      <c r="V17" s="1">
        <f t="shared" ca="1" si="6"/>
        <v>97.909134255717248</v>
      </c>
      <c r="W17" s="1">
        <f t="shared" ca="1" si="6"/>
        <v>105.49133657606451</v>
      </c>
      <c r="X17" s="1">
        <f t="shared" ca="1" si="7"/>
        <v>104.50867708445168</v>
      </c>
      <c r="Y17" s="1">
        <f t="shared" ca="1" si="7"/>
        <v>106.50065795533578</v>
      </c>
      <c r="Z17" s="1">
        <f t="shared" ca="1" si="7"/>
        <v>117.27270665481899</v>
      </c>
      <c r="AA17" s="1">
        <f t="shared" ca="1" si="7"/>
        <v>87.049309570754374</v>
      </c>
      <c r="AB17" s="1">
        <f t="shared" ca="1" si="7"/>
        <v>75.948526349847469</v>
      </c>
      <c r="AC17" s="1">
        <f t="shared" ca="1" si="7"/>
        <v>86.727229118269264</v>
      </c>
      <c r="AD17" s="1">
        <f t="shared" ca="1" si="7"/>
        <v>86.110086594098746</v>
      </c>
      <c r="AE17" s="1">
        <f t="shared" ca="1" si="7"/>
        <v>112.25724006963189</v>
      </c>
      <c r="AF17" s="1">
        <f t="shared" ca="1" si="7"/>
        <v>111.08179383405839</v>
      </c>
      <c r="AG17" s="1">
        <f t="shared" ca="1" si="7"/>
        <v>122.05055390897033</v>
      </c>
      <c r="AH17" s="1">
        <f t="shared" ca="1" si="7"/>
        <v>98.53451394953332</v>
      </c>
      <c r="AI17" s="1">
        <f t="shared" ca="1" si="8"/>
        <v>81.953505419624719</v>
      </c>
      <c r="AJ17" s="1">
        <f t="shared" ca="1" si="8"/>
        <v>107.02087268831835</v>
      </c>
      <c r="AK17" s="1">
        <f t="shared" ca="1" si="8"/>
        <v>100.11075653852609</v>
      </c>
      <c r="AL17" s="1">
        <f t="shared" ca="1" si="8"/>
        <v>101.08382194394582</v>
      </c>
      <c r="AM17" s="1">
        <f t="shared" ca="1" si="8"/>
        <v>75.764793343069329</v>
      </c>
      <c r="AN17" s="1">
        <f t="shared" ca="1" si="8"/>
        <v>123.17688550491911</v>
      </c>
      <c r="AO17" s="1">
        <f t="shared" ca="1" si="8"/>
        <v>106.87216518343413</v>
      </c>
      <c r="AP17" s="1">
        <f t="shared" ca="1" si="8"/>
        <v>96.598622338400219</v>
      </c>
      <c r="AQ17" s="1">
        <f t="shared" ca="1" si="8"/>
        <v>110.56562505955932</v>
      </c>
    </row>
    <row r="18" spans="1:43" x14ac:dyDescent="0.45">
      <c r="A18" s="1" t="str">
        <f t="shared" ca="1" si="1"/>
        <v>yes</v>
      </c>
      <c r="B18" s="1">
        <f t="shared" ca="1" si="2"/>
        <v>95.2968764761833</v>
      </c>
      <c r="C18" s="1">
        <f t="shared" ca="1" si="3"/>
        <v>104.86075663599183</v>
      </c>
      <c r="D18" s="1">
        <f t="shared" ca="1" si="4"/>
        <v>99.960756635991828</v>
      </c>
      <c r="E18" s="1">
        <f t="shared" ca="1" si="5"/>
        <v>14.277184162679161</v>
      </c>
      <c r="F18" s="1">
        <v>12</v>
      </c>
      <c r="H18" s="1">
        <f t="shared" ca="1" si="6"/>
        <v>87.639155939054561</v>
      </c>
      <c r="I18" s="1">
        <f t="shared" ca="1" si="6"/>
        <v>124.58937898952652</v>
      </c>
      <c r="J18" s="1">
        <f t="shared" ca="1" si="6"/>
        <v>122.19726238125457</v>
      </c>
      <c r="K18" s="1">
        <f t="shared" ca="1" si="6"/>
        <v>114.94052035790699</v>
      </c>
      <c r="L18" s="1">
        <f t="shared" ca="1" si="6"/>
        <v>98.176978501335057</v>
      </c>
      <c r="M18" s="1">
        <f t="shared" ca="1" si="6"/>
        <v>88.329041709416828</v>
      </c>
      <c r="N18" s="1">
        <f t="shared" ca="1" si="6"/>
        <v>106.0542968678528</v>
      </c>
      <c r="O18" s="1">
        <f t="shared" ca="1" si="6"/>
        <v>97.95166420931946</v>
      </c>
      <c r="P18" s="1">
        <f t="shared" ca="1" si="6"/>
        <v>94.113422888056405</v>
      </c>
      <c r="Q18" s="1">
        <f t="shared" ca="1" si="6"/>
        <v>100.65910038625721</v>
      </c>
      <c r="R18" s="1">
        <f t="shared" ca="1" si="6"/>
        <v>100.59649957742245</v>
      </c>
      <c r="S18" s="1">
        <f t="shared" ca="1" si="6"/>
        <v>75.919381846000348</v>
      </c>
      <c r="T18" s="1">
        <f t="shared" ca="1" si="6"/>
        <v>112.32692907530736</v>
      </c>
      <c r="U18" s="1">
        <f t="shared" ca="1" si="6"/>
        <v>125.56100911953811</v>
      </c>
      <c r="V18" s="1">
        <f t="shared" ca="1" si="6"/>
        <v>119.9776248772431</v>
      </c>
      <c r="W18" s="1">
        <f t="shared" ca="1" si="6"/>
        <v>105.33792153556473</v>
      </c>
      <c r="X18" s="1">
        <f t="shared" ca="1" si="7"/>
        <v>95.321253259788904</v>
      </c>
      <c r="Y18" s="1">
        <f t="shared" ca="1" si="7"/>
        <v>72.082699211510501</v>
      </c>
      <c r="Z18" s="1">
        <f t="shared" ca="1" si="7"/>
        <v>78.258022204819639</v>
      </c>
      <c r="AA18" s="1">
        <f t="shared" ca="1" si="7"/>
        <v>104.06892600578961</v>
      </c>
      <c r="AB18" s="1">
        <f t="shared" ca="1" si="7"/>
        <v>115.230985603009</v>
      </c>
      <c r="AC18" s="1">
        <f t="shared" ca="1" si="7"/>
        <v>107.38031376391027</v>
      </c>
      <c r="AD18" s="1">
        <f t="shared" ca="1" si="7"/>
        <v>106.72869177701634</v>
      </c>
      <c r="AE18" s="1">
        <f t="shared" ca="1" si="7"/>
        <v>109.1415791812166</v>
      </c>
      <c r="AF18" s="1">
        <f t="shared" ca="1" si="7"/>
        <v>69.68573451640485</v>
      </c>
      <c r="AG18" s="1">
        <f t="shared" ca="1" si="7"/>
        <v>108.99253962814275</v>
      </c>
      <c r="AH18" s="1">
        <f t="shared" ca="1" si="7"/>
        <v>106.52016357197563</v>
      </c>
      <c r="AI18" s="1">
        <f t="shared" ca="1" si="8"/>
        <v>94.377829487547345</v>
      </c>
      <c r="AJ18" s="1">
        <f t="shared" ca="1" si="8"/>
        <v>94.325651359689743</v>
      </c>
      <c r="AK18" s="1">
        <f t="shared" ca="1" si="8"/>
        <v>98.58002754636955</v>
      </c>
      <c r="AL18" s="1">
        <f t="shared" ca="1" si="8"/>
        <v>95.587805767096341</v>
      </c>
      <c r="AM18" s="1">
        <f t="shared" ca="1" si="8"/>
        <v>99.8755481618619</v>
      </c>
      <c r="AN18" s="1">
        <f t="shared" ca="1" si="8"/>
        <v>83.230079922562425</v>
      </c>
      <c r="AO18" s="1">
        <f t="shared" ca="1" si="8"/>
        <v>95.762607540366758</v>
      </c>
      <c r="AP18" s="1">
        <f t="shared" ca="1" si="8"/>
        <v>109.36522976799708</v>
      </c>
      <c r="AQ18" s="1">
        <f t="shared" ca="1" si="8"/>
        <v>79.701362357575505</v>
      </c>
    </row>
    <row r="19" spans="1:43" x14ac:dyDescent="0.45">
      <c r="A19" s="1" t="str">
        <f t="shared" ca="1" si="1"/>
        <v>yes</v>
      </c>
      <c r="B19" s="1">
        <f t="shared" ca="1" si="2"/>
        <v>91.198099210690032</v>
      </c>
      <c r="C19" s="1">
        <f t="shared" ca="1" si="3"/>
        <v>100.73531918001024</v>
      </c>
      <c r="D19" s="1">
        <f t="shared" ca="1" si="4"/>
        <v>95.835319180010231</v>
      </c>
      <c r="E19" s="1">
        <f t="shared" ca="1" si="5"/>
        <v>14.195571334653668</v>
      </c>
      <c r="F19" s="1">
        <v>13</v>
      </c>
      <c r="H19" s="1">
        <f t="shared" ca="1" si="6"/>
        <v>102.03603212490025</v>
      </c>
      <c r="I19" s="1">
        <f t="shared" ca="1" si="6"/>
        <v>84.424834343420471</v>
      </c>
      <c r="J19" s="1">
        <f t="shared" ca="1" si="6"/>
        <v>111.61477870679586</v>
      </c>
      <c r="K19" s="1">
        <f t="shared" ca="1" si="6"/>
        <v>94.728408041051438</v>
      </c>
      <c r="L19" s="1">
        <f t="shared" ca="1" si="6"/>
        <v>85.846417889134912</v>
      </c>
      <c r="M19" s="1">
        <f t="shared" ca="1" si="6"/>
        <v>128.01920388128684</v>
      </c>
      <c r="N19" s="1">
        <f t="shared" ca="1" si="6"/>
        <v>97.786037707265706</v>
      </c>
      <c r="O19" s="1">
        <f t="shared" ca="1" si="6"/>
        <v>101.23010841520215</v>
      </c>
      <c r="P19" s="1">
        <f t="shared" ca="1" si="6"/>
        <v>122.83455653316921</v>
      </c>
      <c r="Q19" s="1">
        <f t="shared" ca="1" si="6"/>
        <v>87.180939309506854</v>
      </c>
      <c r="R19" s="1">
        <f t="shared" ca="1" si="6"/>
        <v>109.56817045944975</v>
      </c>
      <c r="S19" s="1">
        <f t="shared" ca="1" si="6"/>
        <v>99.377024423179463</v>
      </c>
      <c r="T19" s="1">
        <f t="shared" ca="1" si="6"/>
        <v>96.892792644001787</v>
      </c>
      <c r="U19" s="1">
        <f t="shared" ca="1" si="6"/>
        <v>83.177402691774262</v>
      </c>
      <c r="V19" s="1">
        <f t="shared" ca="1" si="6"/>
        <v>92.016958145607632</v>
      </c>
      <c r="W19" s="1">
        <f t="shared" ca="1" si="6"/>
        <v>101.69619238325164</v>
      </c>
      <c r="X19" s="1">
        <f t="shared" ca="1" si="7"/>
        <v>87.749331328128306</v>
      </c>
      <c r="Y19" s="1">
        <f t="shared" ca="1" si="7"/>
        <v>85.182732721392043</v>
      </c>
      <c r="Z19" s="1">
        <f t="shared" ca="1" si="7"/>
        <v>102.13166141258195</v>
      </c>
      <c r="AA19" s="1">
        <f t="shared" ca="1" si="7"/>
        <v>90.329838968125827</v>
      </c>
      <c r="AB19" s="1">
        <f t="shared" ca="1" si="7"/>
        <v>69.638231416117236</v>
      </c>
      <c r="AC19" s="1">
        <f t="shared" ca="1" si="7"/>
        <v>71.897255512684666</v>
      </c>
      <c r="AD19" s="1">
        <f t="shared" ca="1" si="7"/>
        <v>80.650935455695247</v>
      </c>
      <c r="AE19" s="1">
        <f t="shared" ca="1" si="7"/>
        <v>107.49108622151509</v>
      </c>
      <c r="AF19" s="1">
        <f t="shared" ca="1" si="7"/>
        <v>100.17100205420381</v>
      </c>
      <c r="AG19" s="1">
        <f t="shared" ca="1" si="7"/>
        <v>70.946953665803235</v>
      </c>
      <c r="AH19" s="1">
        <f t="shared" ca="1" si="7"/>
        <v>122.02340939455438</v>
      </c>
      <c r="AI19" s="1">
        <f t="shared" ca="1" si="8"/>
        <v>107.15945717962667</v>
      </c>
      <c r="AJ19" s="1">
        <f t="shared" ca="1" si="8"/>
        <v>89.856974962677413</v>
      </c>
      <c r="AK19" s="1">
        <f t="shared" ca="1" si="8"/>
        <v>103.19984608754299</v>
      </c>
      <c r="AL19" s="1">
        <f t="shared" ca="1" si="8"/>
        <v>96.324405181181902</v>
      </c>
      <c r="AM19" s="1">
        <f t="shared" ca="1" si="8"/>
        <v>96.929519836950661</v>
      </c>
      <c r="AN19" s="1">
        <f t="shared" ca="1" si="8"/>
        <v>70.529394657599227</v>
      </c>
      <c r="AO19" s="1">
        <f t="shared" ca="1" si="8"/>
        <v>94.226897398794563</v>
      </c>
      <c r="AP19" s="1">
        <f t="shared" ca="1" si="8"/>
        <v>95.615784651133055</v>
      </c>
      <c r="AQ19" s="1">
        <f t="shared" ca="1" si="8"/>
        <v>109.58691467506202</v>
      </c>
    </row>
    <row r="20" spans="1:43" x14ac:dyDescent="0.45">
      <c r="A20" s="1" t="str">
        <f t="shared" ca="1" si="1"/>
        <v>yes</v>
      </c>
      <c r="B20" s="1">
        <f t="shared" ca="1" si="2"/>
        <v>92.626261401885287</v>
      </c>
      <c r="C20" s="1">
        <f t="shared" ca="1" si="3"/>
        <v>102.70754499215288</v>
      </c>
      <c r="D20" s="1">
        <f t="shared" ca="1" si="4"/>
        <v>97.80754499215287</v>
      </c>
      <c r="E20" s="1">
        <f t="shared" ca="1" si="5"/>
        <v>15.861072215104842</v>
      </c>
      <c r="F20" s="1">
        <v>14</v>
      </c>
      <c r="H20" s="1">
        <f t="shared" ca="1" si="6"/>
        <v>98.810117359713828</v>
      </c>
      <c r="I20" s="1">
        <f t="shared" ca="1" si="6"/>
        <v>108.90805618438844</v>
      </c>
      <c r="J20" s="1">
        <f t="shared" ca="1" si="6"/>
        <v>100.2836199368093</v>
      </c>
      <c r="K20" s="1">
        <f t="shared" ca="1" si="6"/>
        <v>95.550719622042195</v>
      </c>
      <c r="L20" s="1">
        <f t="shared" ca="1" si="6"/>
        <v>79.452969403088332</v>
      </c>
      <c r="M20" s="1">
        <f t="shared" ca="1" si="6"/>
        <v>93.857426436221047</v>
      </c>
      <c r="N20" s="1">
        <f t="shared" ca="1" si="6"/>
        <v>100.56958692193595</v>
      </c>
      <c r="O20" s="1">
        <f t="shared" ca="1" si="6"/>
        <v>101.95417921599157</v>
      </c>
      <c r="P20" s="1">
        <f t="shared" ca="1" si="6"/>
        <v>102.59428563353244</v>
      </c>
      <c r="Q20" s="1">
        <f t="shared" ca="1" si="6"/>
        <v>102.91810286702976</v>
      </c>
      <c r="R20" s="1">
        <f t="shared" ca="1" si="6"/>
        <v>101.23999865466789</v>
      </c>
      <c r="S20" s="1">
        <f t="shared" ca="1" si="6"/>
        <v>114.63978429330373</v>
      </c>
      <c r="T20" s="1">
        <f t="shared" ca="1" si="6"/>
        <v>90.049207742484086</v>
      </c>
      <c r="U20" s="1">
        <f t="shared" ca="1" si="6"/>
        <v>122.0532891801123</v>
      </c>
      <c r="V20" s="1">
        <f t="shared" ca="1" si="6"/>
        <v>77.465084248266848</v>
      </c>
      <c r="W20" s="1">
        <f t="shared" ca="1" si="6"/>
        <v>123.03944125737672</v>
      </c>
      <c r="X20" s="1">
        <f t="shared" ca="1" si="7"/>
        <v>103.54651543421267</v>
      </c>
      <c r="Y20" s="1">
        <f t="shared" ca="1" si="7"/>
        <v>74.131077553907218</v>
      </c>
      <c r="Z20" s="1">
        <f t="shared" ca="1" si="7"/>
        <v>111.27117503879204</v>
      </c>
      <c r="AA20" s="1">
        <f t="shared" ca="1" si="7"/>
        <v>95.226898831729628</v>
      </c>
      <c r="AB20" s="1">
        <f t="shared" ca="1" si="7"/>
        <v>94.794253180582686</v>
      </c>
      <c r="AC20" s="1">
        <f t="shared" ca="1" si="7"/>
        <v>103.77976238995801</v>
      </c>
      <c r="AD20" s="1">
        <f t="shared" ca="1" si="7"/>
        <v>66.688643955138147</v>
      </c>
      <c r="AE20" s="1">
        <f t="shared" ca="1" si="7"/>
        <v>96.157838112858002</v>
      </c>
      <c r="AF20" s="1">
        <f t="shared" ca="1" si="7"/>
        <v>83.354130980311126</v>
      </c>
      <c r="AG20" s="1">
        <f t="shared" ca="1" si="7"/>
        <v>115.25759984433161</v>
      </c>
      <c r="AH20" s="1">
        <f t="shared" ca="1" si="7"/>
        <v>70.57890185058406</v>
      </c>
      <c r="AI20" s="1">
        <f t="shared" ca="1" si="8"/>
        <v>104.05193152944572</v>
      </c>
      <c r="AJ20" s="1">
        <f t="shared" ca="1" si="8"/>
        <v>80.416713742833622</v>
      </c>
      <c r="AK20" s="1">
        <f t="shared" ca="1" si="8"/>
        <v>80.880072628761752</v>
      </c>
      <c r="AL20" s="1">
        <f t="shared" ca="1" si="8"/>
        <v>112.9245872888539</v>
      </c>
      <c r="AM20" s="1">
        <f t="shared" ca="1" si="8"/>
        <v>107.86369298588014</v>
      </c>
      <c r="AN20" s="1">
        <f t="shared" ca="1" si="8"/>
        <v>92.94977447642384</v>
      </c>
      <c r="AO20" s="1">
        <f t="shared" ca="1" si="8"/>
        <v>96.825732944083057</v>
      </c>
      <c r="AP20" s="1">
        <f t="shared" ca="1" si="8"/>
        <v>140.01311392631501</v>
      </c>
      <c r="AQ20" s="1">
        <f t="shared" ca="1" si="8"/>
        <v>76.973334065536847</v>
      </c>
    </row>
    <row r="21" spans="1:43" x14ac:dyDescent="0.45">
      <c r="A21" s="1" t="str">
        <f t="shared" ca="1" si="1"/>
        <v>yes</v>
      </c>
      <c r="B21" s="1">
        <f t="shared" ca="1" si="2"/>
        <v>95.526136583798575</v>
      </c>
      <c r="C21" s="1">
        <f t="shared" ca="1" si="3"/>
        <v>105.25544022807212</v>
      </c>
      <c r="D21" s="1">
        <f t="shared" ca="1" si="4"/>
        <v>100.35544022807211</v>
      </c>
      <c r="E21" s="1">
        <f t="shared" ca="1" si="5"/>
        <v>14.783582584510826</v>
      </c>
      <c r="F21" s="1">
        <v>15</v>
      </c>
      <c r="H21" s="1">
        <f t="shared" ca="1" si="6"/>
        <v>102.23388535213131</v>
      </c>
      <c r="I21" s="1">
        <f t="shared" ca="1" si="6"/>
        <v>106.02568611821509</v>
      </c>
      <c r="J21" s="1">
        <f t="shared" ca="1" si="6"/>
        <v>134.54806491588724</v>
      </c>
      <c r="K21" s="1">
        <f t="shared" ca="1" si="6"/>
        <v>70.334849581964022</v>
      </c>
      <c r="L21" s="1">
        <f t="shared" ca="1" si="6"/>
        <v>91.761721336151581</v>
      </c>
      <c r="M21" s="1">
        <f t="shared" ca="1" si="6"/>
        <v>103.77030422323955</v>
      </c>
      <c r="N21" s="1">
        <f t="shared" ca="1" si="6"/>
        <v>122.29553384105157</v>
      </c>
      <c r="O21" s="1">
        <f t="shared" ca="1" si="6"/>
        <v>104.47629702554099</v>
      </c>
      <c r="P21" s="1">
        <f t="shared" ca="1" si="6"/>
        <v>88.436564662314282</v>
      </c>
      <c r="Q21" s="1">
        <f t="shared" ca="1" si="6"/>
        <v>117.56636339375481</v>
      </c>
      <c r="R21" s="1">
        <f t="shared" ca="1" si="6"/>
        <v>109.82455809045538</v>
      </c>
      <c r="S21" s="1">
        <f t="shared" ca="1" si="6"/>
        <v>113.17430865584316</v>
      </c>
      <c r="T21" s="1">
        <f t="shared" ca="1" si="6"/>
        <v>103.03152802970224</v>
      </c>
      <c r="U21" s="1">
        <f t="shared" ca="1" si="6"/>
        <v>84.412108658776432</v>
      </c>
      <c r="V21" s="1">
        <f t="shared" ca="1" si="6"/>
        <v>75.749706600736204</v>
      </c>
      <c r="W21" s="1">
        <f t="shared" ca="1" si="6"/>
        <v>84.180544340191233</v>
      </c>
      <c r="X21" s="1">
        <f t="shared" ca="1" si="7"/>
        <v>109.44253706141126</v>
      </c>
      <c r="Y21" s="1">
        <f t="shared" ca="1" si="7"/>
        <v>104.80932279634212</v>
      </c>
      <c r="Z21" s="1">
        <f t="shared" ca="1" si="7"/>
        <v>76.723415534700436</v>
      </c>
      <c r="AA21" s="1">
        <f t="shared" ca="1" si="7"/>
        <v>94.881449613824174</v>
      </c>
      <c r="AB21" s="1">
        <f t="shared" ca="1" si="7"/>
        <v>123.49707598516881</v>
      </c>
      <c r="AC21" s="1">
        <f t="shared" ca="1" si="7"/>
        <v>106.10807283999721</v>
      </c>
      <c r="AD21" s="1">
        <f t="shared" ca="1" si="7"/>
        <v>116.77739729263678</v>
      </c>
      <c r="AE21" s="1">
        <f t="shared" ca="1" si="7"/>
        <v>82.650927287715277</v>
      </c>
      <c r="AF21" s="1">
        <f t="shared" ca="1" si="7"/>
        <v>111.14079509765348</v>
      </c>
      <c r="AG21" s="1">
        <f t="shared" ca="1" si="7"/>
        <v>86.661198542765973</v>
      </c>
      <c r="AH21" s="1">
        <f t="shared" ca="1" si="7"/>
        <v>83.150520257909577</v>
      </c>
      <c r="AI21" s="1">
        <f t="shared" ca="1" si="8"/>
        <v>100.23399853375984</v>
      </c>
      <c r="AJ21" s="1">
        <f t="shared" ca="1" si="8"/>
        <v>106.79332887271447</v>
      </c>
      <c r="AK21" s="1">
        <f t="shared" ca="1" si="8"/>
        <v>97.704054423438237</v>
      </c>
      <c r="AL21" s="1">
        <f t="shared" ca="1" si="8"/>
        <v>88.48438160985539</v>
      </c>
      <c r="AM21" s="1">
        <f t="shared" ca="1" si="8"/>
        <v>97.245699250983421</v>
      </c>
      <c r="AN21" s="1">
        <f t="shared" ca="1" si="8"/>
        <v>90.020893385511954</v>
      </c>
      <c r="AO21" s="1">
        <f t="shared" ca="1" si="8"/>
        <v>102.59755807503169</v>
      </c>
      <c r="AP21" s="1">
        <f t="shared" ca="1" si="8"/>
        <v>119.90567695742052</v>
      </c>
      <c r="AQ21" s="1">
        <f t="shared" ca="1" si="8"/>
        <v>102.14551996580074</v>
      </c>
    </row>
    <row r="22" spans="1:43" x14ac:dyDescent="0.45">
      <c r="A22" s="1" t="str">
        <f t="shared" ca="1" si="1"/>
        <v>yes</v>
      </c>
      <c r="B22" s="1">
        <f t="shared" ca="1" si="2"/>
        <v>93.808294754561686</v>
      </c>
      <c r="C22" s="1">
        <f t="shared" ca="1" si="3"/>
        <v>104.02295019563837</v>
      </c>
      <c r="D22" s="1">
        <f t="shared" ca="1" si="4"/>
        <v>99.122950195638367</v>
      </c>
      <c r="E22" s="1">
        <f t="shared" ca="1" si="5"/>
        <v>16.269353391051055</v>
      </c>
      <c r="F22" s="1">
        <v>16</v>
      </c>
      <c r="H22" s="1">
        <f t="shared" ca="1" si="6"/>
        <v>97.432717653286488</v>
      </c>
      <c r="I22" s="1">
        <f t="shared" ca="1" si="6"/>
        <v>98.459795070409413</v>
      </c>
      <c r="J22" s="1">
        <f t="shared" ca="1" si="6"/>
        <v>84.142973087486894</v>
      </c>
      <c r="K22" s="1">
        <f t="shared" ca="1" si="6"/>
        <v>105.11162886576389</v>
      </c>
      <c r="L22" s="1">
        <f t="shared" ca="1" si="6"/>
        <v>104.68686261510484</v>
      </c>
      <c r="M22" s="1">
        <f t="shared" ca="1" si="6"/>
        <v>101.60440869909512</v>
      </c>
      <c r="N22" s="1">
        <f t="shared" ca="1" si="6"/>
        <v>104.08881559878003</v>
      </c>
      <c r="O22" s="1">
        <f t="shared" ca="1" si="6"/>
        <v>122.6253148823356</v>
      </c>
      <c r="P22" s="1">
        <f t="shared" ca="1" si="6"/>
        <v>112.18118764780031</v>
      </c>
      <c r="Q22" s="1">
        <f t="shared" ca="1" si="6"/>
        <v>89.371338616116603</v>
      </c>
      <c r="R22" s="1">
        <f t="shared" ca="1" si="6"/>
        <v>107.688265996645</v>
      </c>
      <c r="S22" s="1">
        <f t="shared" ca="1" si="6"/>
        <v>104.01981855684461</v>
      </c>
      <c r="T22" s="1">
        <f t="shared" ca="1" si="6"/>
        <v>107.96426321366354</v>
      </c>
      <c r="U22" s="1">
        <f t="shared" ca="1" si="6"/>
        <v>86.42597360074268</v>
      </c>
      <c r="V22" s="1">
        <f t="shared" ca="1" si="6"/>
        <v>74.855056459984183</v>
      </c>
      <c r="W22" s="1">
        <f t="shared" ca="1" si="6"/>
        <v>64.004573041938286</v>
      </c>
      <c r="X22" s="1">
        <f t="shared" ca="1" si="7"/>
        <v>109.31571953608076</v>
      </c>
      <c r="Y22" s="1">
        <f t="shared" ca="1" si="7"/>
        <v>98.426617726619426</v>
      </c>
      <c r="Z22" s="1">
        <f t="shared" ca="1" si="7"/>
        <v>89.755748097636328</v>
      </c>
      <c r="AA22" s="1">
        <f t="shared" ca="1" si="7"/>
        <v>76.022753165502664</v>
      </c>
      <c r="AB22" s="1">
        <f t="shared" ca="1" si="7"/>
        <v>87.763150727312166</v>
      </c>
      <c r="AC22" s="1">
        <f t="shared" ca="1" si="7"/>
        <v>114.68365871957758</v>
      </c>
      <c r="AD22" s="1">
        <f t="shared" ca="1" si="7"/>
        <v>89.924831744429881</v>
      </c>
      <c r="AE22" s="1">
        <f t="shared" ca="1" si="7"/>
        <v>99.710866974770482</v>
      </c>
      <c r="AF22" s="1">
        <f t="shared" ca="1" si="7"/>
        <v>105.28735236929917</v>
      </c>
      <c r="AG22" s="1">
        <f t="shared" ca="1" si="7"/>
        <v>83.134557219441746</v>
      </c>
      <c r="AH22" s="1">
        <f t="shared" ca="1" si="7"/>
        <v>133.29704877231131</v>
      </c>
      <c r="AI22" s="1">
        <f t="shared" ca="1" si="8"/>
        <v>125.80843420499474</v>
      </c>
      <c r="AJ22" s="1">
        <f t="shared" ca="1" si="8"/>
        <v>114.8382493733361</v>
      </c>
      <c r="AK22" s="1">
        <f t="shared" ca="1" si="8"/>
        <v>67.947384648007031</v>
      </c>
      <c r="AL22" s="1">
        <f t="shared" ca="1" si="8"/>
        <v>72.589885263118333</v>
      </c>
      <c r="AM22" s="1">
        <f t="shared" ca="1" si="8"/>
        <v>97.96802480470221</v>
      </c>
      <c r="AN22" s="1">
        <f t="shared" ca="1" si="8"/>
        <v>110.97860127674717</v>
      </c>
      <c r="AO22" s="1">
        <f t="shared" ca="1" si="8"/>
        <v>121.38952171765482</v>
      </c>
      <c r="AP22" s="1">
        <f t="shared" ca="1" si="8"/>
        <v>105.89602860905075</v>
      </c>
      <c r="AQ22" s="1">
        <f t="shared" ca="1" si="8"/>
        <v>99.02477848639127</v>
      </c>
    </row>
    <row r="23" spans="1:43" x14ac:dyDescent="0.45">
      <c r="A23" s="1" t="str">
        <f t="shared" ca="1" si="1"/>
        <v>no</v>
      </c>
      <c r="B23" s="1">
        <f t="shared" ca="1" si="2"/>
        <v>89.611935673272001</v>
      </c>
      <c r="C23" s="1">
        <f t="shared" ca="1" si="3"/>
        <v>99.436641553239582</v>
      </c>
      <c r="D23" s="1">
        <f t="shared" ca="1" si="4"/>
        <v>94.536641553239576</v>
      </c>
      <c r="E23" s="1">
        <f t="shared" ca="1" si="5"/>
        <v>15.075630244798679</v>
      </c>
      <c r="F23" s="1">
        <v>17</v>
      </c>
      <c r="H23" s="1">
        <f t="shared" ca="1" si="6"/>
        <v>97.847028096742079</v>
      </c>
      <c r="I23" s="1">
        <f t="shared" ca="1" si="6"/>
        <v>112.14656540953504</v>
      </c>
      <c r="J23" s="1">
        <f t="shared" ca="1" si="6"/>
        <v>135.80850752641288</v>
      </c>
      <c r="K23" s="1">
        <f t="shared" ca="1" si="6"/>
        <v>97.405937171159025</v>
      </c>
      <c r="L23" s="1">
        <f t="shared" ca="1" si="6"/>
        <v>104.3721860272022</v>
      </c>
      <c r="M23" s="1">
        <f t="shared" ca="1" si="6"/>
        <v>121.58897916711999</v>
      </c>
      <c r="N23" s="1">
        <f t="shared" ca="1" si="6"/>
        <v>118.4461179666108</v>
      </c>
      <c r="O23" s="1">
        <f t="shared" ca="1" si="6"/>
        <v>78.804125976482311</v>
      </c>
      <c r="P23" s="1">
        <f t="shared" ca="1" si="6"/>
        <v>95.37681443023007</v>
      </c>
      <c r="Q23" s="1">
        <f t="shared" ca="1" si="6"/>
        <v>113.38062588046034</v>
      </c>
      <c r="R23" s="1">
        <f t="shared" ca="1" si="6"/>
        <v>83.173872641719697</v>
      </c>
      <c r="S23" s="1">
        <f t="shared" ca="1" si="6"/>
        <v>107.58708200637935</v>
      </c>
      <c r="T23" s="1">
        <f t="shared" ca="1" si="6"/>
        <v>87.439214920168183</v>
      </c>
      <c r="U23" s="1">
        <f t="shared" ca="1" si="6"/>
        <v>75.979592702600968</v>
      </c>
      <c r="V23" s="1">
        <f t="shared" ca="1" si="6"/>
        <v>87.256410928913851</v>
      </c>
      <c r="W23" s="1">
        <f t="shared" ca="1" si="6"/>
        <v>113.02106077056763</v>
      </c>
      <c r="X23" s="1">
        <f t="shared" ca="1" si="7"/>
        <v>91.052659477984719</v>
      </c>
      <c r="Y23" s="1">
        <f t="shared" ca="1" si="7"/>
        <v>109.239056122371</v>
      </c>
      <c r="Z23" s="1">
        <f t="shared" ca="1" si="7"/>
        <v>95.712786690315099</v>
      </c>
      <c r="AA23" s="1">
        <f t="shared" ca="1" si="7"/>
        <v>105.55232576622046</v>
      </c>
      <c r="AB23" s="1">
        <f t="shared" ca="1" si="7"/>
        <v>86.190313594215809</v>
      </c>
      <c r="AC23" s="1">
        <f t="shared" ca="1" si="7"/>
        <v>77.565610278766172</v>
      </c>
      <c r="AD23" s="1">
        <f t="shared" ca="1" si="7"/>
        <v>81.191098370704623</v>
      </c>
      <c r="AE23" s="1">
        <f t="shared" ca="1" si="7"/>
        <v>86.956291339493873</v>
      </c>
      <c r="AF23" s="1">
        <f t="shared" ca="1" si="7"/>
        <v>77.383402203659529</v>
      </c>
      <c r="AG23" s="1">
        <f t="shared" ca="1" si="7"/>
        <v>105.31401569372136</v>
      </c>
      <c r="AH23" s="1">
        <f t="shared" ca="1" si="7"/>
        <v>78.175330128897997</v>
      </c>
      <c r="AI23" s="1">
        <f t="shared" ca="1" si="8"/>
        <v>82.007306621863179</v>
      </c>
      <c r="AJ23" s="1">
        <f t="shared" ca="1" si="8"/>
        <v>78.146662919663996</v>
      </c>
      <c r="AK23" s="1">
        <f t="shared" ca="1" si="8"/>
        <v>74.190598537059955</v>
      </c>
      <c r="AL23" s="1">
        <f t="shared" ca="1" si="8"/>
        <v>93.785294785337783</v>
      </c>
      <c r="AM23" s="1">
        <f t="shared" ca="1" si="8"/>
        <v>81.397928182258298</v>
      </c>
      <c r="AN23" s="1">
        <f t="shared" ca="1" si="8"/>
        <v>93.597249247315418</v>
      </c>
      <c r="AO23" s="1">
        <f t="shared" ca="1" si="8"/>
        <v>84.338899312787532</v>
      </c>
      <c r="AP23" s="1">
        <f t="shared" ca="1" si="8"/>
        <v>89.401620128778461</v>
      </c>
      <c r="AQ23" s="1">
        <f t="shared" ca="1" si="8"/>
        <v>102.48652489290407</v>
      </c>
    </row>
    <row r="24" spans="1:43" x14ac:dyDescent="0.45">
      <c r="A24" s="1" t="str">
        <f t="shared" ca="1" si="1"/>
        <v>yes</v>
      </c>
      <c r="B24" s="1">
        <f t="shared" ca="1" si="2"/>
        <v>96.035288214297594</v>
      </c>
      <c r="C24" s="1">
        <f t="shared" ca="1" si="3"/>
        <v>106.3323401092471</v>
      </c>
      <c r="D24" s="1">
        <f t="shared" ca="1" si="4"/>
        <v>101.43234010924709</v>
      </c>
      <c r="E24" s="1">
        <f t="shared" ca="1" si="5"/>
        <v>16.521587433518867</v>
      </c>
      <c r="F24" s="1">
        <v>18</v>
      </c>
      <c r="H24" s="1">
        <f t="shared" ca="1" si="6"/>
        <v>110.34534543306901</v>
      </c>
      <c r="I24" s="1">
        <f t="shared" ca="1" si="6"/>
        <v>83.873473556479183</v>
      </c>
      <c r="J24" s="1">
        <f t="shared" ca="1" si="6"/>
        <v>77.166052378138716</v>
      </c>
      <c r="K24" s="1">
        <f t="shared" ca="1" si="6"/>
        <v>91.447283005229195</v>
      </c>
      <c r="L24" s="1">
        <f t="shared" ca="1" si="6"/>
        <v>108.30400366466358</v>
      </c>
      <c r="M24" s="1">
        <f t="shared" ca="1" si="6"/>
        <v>105.08394251346628</v>
      </c>
      <c r="N24" s="1">
        <f t="shared" ca="1" si="6"/>
        <v>145.32970320304352</v>
      </c>
      <c r="O24" s="1">
        <f t="shared" ca="1" si="6"/>
        <v>115.10020943299655</v>
      </c>
      <c r="P24" s="1">
        <f t="shared" ca="1" si="6"/>
        <v>103.89719279574871</v>
      </c>
      <c r="Q24" s="1">
        <f t="shared" ca="1" si="6"/>
        <v>132.07105044761849</v>
      </c>
      <c r="R24" s="1">
        <f t="shared" ca="1" si="6"/>
        <v>125.12591200114231</v>
      </c>
      <c r="S24" s="1">
        <f t="shared" ca="1" si="6"/>
        <v>79.07366322464685</v>
      </c>
      <c r="T24" s="1">
        <f t="shared" ca="1" si="6"/>
        <v>95.744279989150954</v>
      </c>
      <c r="U24" s="1">
        <f t="shared" ca="1" si="6"/>
        <v>84.658476147733467</v>
      </c>
      <c r="V24" s="1">
        <f t="shared" ca="1" si="6"/>
        <v>107.8556214147011</v>
      </c>
      <c r="W24" s="1">
        <f t="shared" ca="1" si="6"/>
        <v>91.423840792896058</v>
      </c>
      <c r="X24" s="1">
        <f t="shared" ca="1" si="7"/>
        <v>109.04143304880819</v>
      </c>
      <c r="Y24" s="1">
        <f t="shared" ca="1" si="7"/>
        <v>112.00575218442216</v>
      </c>
      <c r="Z24" s="1">
        <f t="shared" ca="1" si="7"/>
        <v>85.412623873177466</v>
      </c>
      <c r="AA24" s="1">
        <f t="shared" ca="1" si="7"/>
        <v>88.841837754667651</v>
      </c>
      <c r="AB24" s="1">
        <f t="shared" ca="1" si="7"/>
        <v>88.919679624822876</v>
      </c>
      <c r="AC24" s="1">
        <f t="shared" ca="1" si="7"/>
        <v>110.13814567122698</v>
      </c>
      <c r="AD24" s="1">
        <f t="shared" ca="1" si="7"/>
        <v>80.375428106063382</v>
      </c>
      <c r="AE24" s="1">
        <f t="shared" ca="1" si="7"/>
        <v>110.96422881921592</v>
      </c>
      <c r="AF24" s="1">
        <f t="shared" ca="1" si="7"/>
        <v>80.194631513554242</v>
      </c>
      <c r="AG24" s="1">
        <f t="shared" ca="1" si="7"/>
        <v>88.081984145242288</v>
      </c>
      <c r="AH24" s="1">
        <f t="shared" ca="1" si="7"/>
        <v>108.87428994918459</v>
      </c>
      <c r="AI24" s="1">
        <f t="shared" ca="1" si="8"/>
        <v>103.86262068015829</v>
      </c>
      <c r="AJ24" s="1">
        <f t="shared" ca="1" si="8"/>
        <v>120.0221639731445</v>
      </c>
      <c r="AK24" s="1">
        <f t="shared" ca="1" si="8"/>
        <v>100.62864350902434</v>
      </c>
      <c r="AL24" s="1">
        <f t="shared" ca="1" si="8"/>
        <v>115.85999170834836</v>
      </c>
      <c r="AM24" s="1">
        <f t="shared" ca="1" si="8"/>
        <v>99.85894268035419</v>
      </c>
      <c r="AN24" s="1">
        <f t="shared" ca="1" si="8"/>
        <v>121.77226803054717</v>
      </c>
      <c r="AO24" s="1">
        <f t="shared" ca="1" si="8"/>
        <v>73.685085372558248</v>
      </c>
      <c r="AP24" s="1">
        <f t="shared" ca="1" si="8"/>
        <v>93.834968556595001</v>
      </c>
      <c r="AQ24" s="1">
        <f t="shared" ca="1" si="8"/>
        <v>102.68947473105661</v>
      </c>
    </row>
    <row r="25" spans="1:43" x14ac:dyDescent="0.45">
      <c r="A25" s="1" t="str">
        <f t="shared" ca="1" si="1"/>
        <v>yes</v>
      </c>
      <c r="B25" s="1">
        <f t="shared" ca="1" si="2"/>
        <v>99.77203145922752</v>
      </c>
      <c r="C25" s="1">
        <f t="shared" ca="1" si="3"/>
        <v>109.64757794634102</v>
      </c>
      <c r="D25" s="1">
        <f t="shared" ca="1" si="4"/>
        <v>104.74757794634101</v>
      </c>
      <c r="E25" s="1">
        <f t="shared" ca="1" si="5"/>
        <v>15.231264756469866</v>
      </c>
      <c r="F25" s="1">
        <v>19</v>
      </c>
      <c r="H25" s="1">
        <f t="shared" ca="1" si="6"/>
        <v>108.31598413453227</v>
      </c>
      <c r="I25" s="1">
        <f t="shared" ca="1" si="6"/>
        <v>102.76359342058302</v>
      </c>
      <c r="J25" s="1">
        <f t="shared" ca="1" si="6"/>
        <v>108.65219366653791</v>
      </c>
      <c r="K25" s="1">
        <f t="shared" ca="1" si="6"/>
        <v>109.3508190076853</v>
      </c>
      <c r="L25" s="1">
        <f t="shared" ca="1" si="6"/>
        <v>112.06036371941707</v>
      </c>
      <c r="M25" s="1">
        <f t="shared" ca="1" si="6"/>
        <v>112.75981341457548</v>
      </c>
      <c r="N25" s="1">
        <f t="shared" ca="1" si="6"/>
        <v>118.44818777010192</v>
      </c>
      <c r="O25" s="1">
        <f t="shared" ca="1" si="6"/>
        <v>103.76028221084496</v>
      </c>
      <c r="P25" s="1">
        <f t="shared" ca="1" si="6"/>
        <v>88.031227550811664</v>
      </c>
      <c r="Q25" s="1">
        <f t="shared" ca="1" si="6"/>
        <v>94.935325169832822</v>
      </c>
      <c r="R25" s="1">
        <f t="shared" ca="1" si="6"/>
        <v>111.96302191909056</v>
      </c>
      <c r="S25" s="1">
        <f t="shared" ca="1" si="6"/>
        <v>96.169477658191127</v>
      </c>
      <c r="T25" s="1">
        <f t="shared" ca="1" si="6"/>
        <v>99.855025381503083</v>
      </c>
      <c r="U25" s="1">
        <f t="shared" ca="1" si="6"/>
        <v>129.39355444835002</v>
      </c>
      <c r="V25" s="1">
        <f t="shared" ca="1" si="6"/>
        <v>108.25409324909054</v>
      </c>
      <c r="W25" s="1">
        <f t="shared" ca="1" si="6"/>
        <v>93.836795176034386</v>
      </c>
      <c r="X25" s="1">
        <f t="shared" ca="1" si="7"/>
        <v>106.65326393191052</v>
      </c>
      <c r="Y25" s="1">
        <f t="shared" ca="1" si="7"/>
        <v>115.01992984499461</v>
      </c>
      <c r="Z25" s="1">
        <f t="shared" ca="1" si="7"/>
        <v>100.42659846518897</v>
      </c>
      <c r="AA25" s="1">
        <f t="shared" ca="1" si="7"/>
        <v>76.508293615877918</v>
      </c>
      <c r="AB25" s="1">
        <f t="shared" ca="1" si="7"/>
        <v>86.158237774967319</v>
      </c>
      <c r="AC25" s="1">
        <f t="shared" ca="1" si="7"/>
        <v>72.077900237609995</v>
      </c>
      <c r="AD25" s="1">
        <f t="shared" ca="1" si="7"/>
        <v>109.37919997250191</v>
      </c>
      <c r="AE25" s="1">
        <f t="shared" ca="1" si="7"/>
        <v>132.32569097389432</v>
      </c>
      <c r="AF25" s="1">
        <f t="shared" ca="1" si="7"/>
        <v>92.90275053352633</v>
      </c>
      <c r="AG25" s="1">
        <f t="shared" ca="1" si="7"/>
        <v>84.338891403056948</v>
      </c>
      <c r="AH25" s="1">
        <f t="shared" ca="1" si="7"/>
        <v>112.81467530662854</v>
      </c>
      <c r="AI25" s="1">
        <f t="shared" ca="1" si="8"/>
        <v>103.98002261633279</v>
      </c>
      <c r="AJ25" s="1">
        <f t="shared" ca="1" si="8"/>
        <v>74.161768134171382</v>
      </c>
      <c r="AK25" s="1">
        <f t="shared" ca="1" si="8"/>
        <v>114.86905716586033</v>
      </c>
      <c r="AL25" s="1">
        <f t="shared" ca="1" si="8"/>
        <v>95.344826801908383</v>
      </c>
      <c r="AM25" s="1">
        <f t="shared" ca="1" si="8"/>
        <v>112.32359645793572</v>
      </c>
      <c r="AN25" s="1">
        <f t="shared" ca="1" si="8"/>
        <v>105.72167324400066</v>
      </c>
      <c r="AO25" s="1">
        <f t="shared" ca="1" si="8"/>
        <v>130.82416507076306</v>
      </c>
      <c r="AP25" s="1">
        <f t="shared" ca="1" si="8"/>
        <v>133.34030331108349</v>
      </c>
      <c r="AQ25" s="1">
        <f t="shared" ca="1" si="8"/>
        <v>113.19220330888149</v>
      </c>
    </row>
    <row r="26" spans="1:43" x14ac:dyDescent="0.45">
      <c r="A26" s="1" t="str">
        <f t="shared" ca="1" si="1"/>
        <v>yes</v>
      </c>
      <c r="B26" s="1">
        <f t="shared" ca="1" si="2"/>
        <v>93.006611423755643</v>
      </c>
      <c r="C26" s="1">
        <f t="shared" ca="1" si="3"/>
        <v>102.50872316826548</v>
      </c>
      <c r="D26" s="1">
        <f t="shared" ca="1" si="4"/>
        <v>97.60872316826547</v>
      </c>
      <c r="E26" s="1">
        <f t="shared" ca="1" si="5"/>
        <v>14.088097177070901</v>
      </c>
      <c r="F26" s="1">
        <v>20</v>
      </c>
      <c r="H26" s="1">
        <f t="shared" ca="1" si="6"/>
        <v>97.198585823578355</v>
      </c>
      <c r="I26" s="1">
        <f t="shared" ca="1" si="6"/>
        <v>93.324874480583361</v>
      </c>
      <c r="J26" s="1">
        <f t="shared" ca="1" si="6"/>
        <v>92.021491317235018</v>
      </c>
      <c r="K26" s="1">
        <f t="shared" ca="1" si="6"/>
        <v>103.62890971390581</v>
      </c>
      <c r="L26" s="1">
        <f t="shared" ca="1" si="6"/>
        <v>96.677443837293382</v>
      </c>
      <c r="M26" s="1">
        <f t="shared" ca="1" si="6"/>
        <v>97.358694927346846</v>
      </c>
      <c r="N26" s="1">
        <f t="shared" ca="1" si="6"/>
        <v>97.49870038875433</v>
      </c>
      <c r="O26" s="1">
        <f t="shared" ca="1" si="6"/>
        <v>95.01525903112767</v>
      </c>
      <c r="P26" s="1">
        <f t="shared" ca="1" si="6"/>
        <v>97.794126187880778</v>
      </c>
      <c r="Q26" s="1">
        <f t="shared" ca="1" si="6"/>
        <v>102.17797942141998</v>
      </c>
      <c r="R26" s="1">
        <f t="shared" ca="1" si="6"/>
        <v>101.21200829119383</v>
      </c>
      <c r="S26" s="1">
        <f t="shared" ca="1" si="6"/>
        <v>88.743282152688323</v>
      </c>
      <c r="T26" s="1">
        <f t="shared" ca="1" si="6"/>
        <v>96.551512214306854</v>
      </c>
      <c r="U26" s="1">
        <f t="shared" ca="1" si="6"/>
        <v>70.562580614012376</v>
      </c>
      <c r="V26" s="1">
        <f t="shared" ca="1" si="6"/>
        <v>114.33536587050268</v>
      </c>
      <c r="W26" s="1">
        <f t="shared" ca="1" si="6"/>
        <v>87.115867040425215</v>
      </c>
      <c r="X26" s="1">
        <f t="shared" ca="1" si="7"/>
        <v>104.27469117458361</v>
      </c>
      <c r="Y26" s="1">
        <f t="shared" ca="1" si="7"/>
        <v>84.620370899322836</v>
      </c>
      <c r="Z26" s="1">
        <f t="shared" ca="1" si="7"/>
        <v>90.450265927996156</v>
      </c>
      <c r="AA26" s="1">
        <f t="shared" ca="1" si="7"/>
        <v>116.56782213707163</v>
      </c>
      <c r="AB26" s="1">
        <f t="shared" ca="1" si="7"/>
        <v>117.28131600204554</v>
      </c>
      <c r="AC26" s="1">
        <f t="shared" ca="1" si="7"/>
        <v>100.14409696203356</v>
      </c>
      <c r="AD26" s="1">
        <f t="shared" ca="1" si="7"/>
        <v>81.011353490148963</v>
      </c>
      <c r="AE26" s="1">
        <f t="shared" ca="1" si="7"/>
        <v>92.101190696185043</v>
      </c>
      <c r="AF26" s="1">
        <f t="shared" ca="1" si="7"/>
        <v>117.44003311433494</v>
      </c>
      <c r="AG26" s="1">
        <f t="shared" ca="1" si="7"/>
        <v>65.879987114305663</v>
      </c>
      <c r="AH26" s="1">
        <f t="shared" ca="1" si="7"/>
        <v>96.929721575583528</v>
      </c>
      <c r="AI26" s="1">
        <f t="shared" ca="1" si="8"/>
        <v>97.20091189118402</v>
      </c>
      <c r="AJ26" s="1">
        <f t="shared" ca="1" si="8"/>
        <v>89.576241534460095</v>
      </c>
      <c r="AK26" s="1">
        <f t="shared" ca="1" si="8"/>
        <v>89.228614259059</v>
      </c>
      <c r="AL26" s="1">
        <f t="shared" ca="1" si="8"/>
        <v>106.09534123529767</v>
      </c>
      <c r="AM26" s="1">
        <f t="shared" ca="1" si="8"/>
        <v>145.49925207551905</v>
      </c>
      <c r="AN26" s="1">
        <f t="shared" ca="1" si="8"/>
        <v>90.83324158574851</v>
      </c>
      <c r="AO26" s="1">
        <f t="shared" ca="1" si="8"/>
        <v>114.15616086743638</v>
      </c>
      <c r="AP26" s="1">
        <f t="shared" ca="1" si="8"/>
        <v>93.210464712237822</v>
      </c>
      <c r="AQ26" s="1">
        <f t="shared" ca="1" si="8"/>
        <v>90.196275490747752</v>
      </c>
    </row>
    <row r="27" spans="1:43" x14ac:dyDescent="0.45">
      <c r="A27" s="1" t="str">
        <f t="shared" ca="1" si="1"/>
        <v>yes</v>
      </c>
      <c r="B27" s="1">
        <f t="shared" ca="1" si="2"/>
        <v>94.089938536013946</v>
      </c>
      <c r="C27" s="1">
        <f t="shared" ca="1" si="3"/>
        <v>104.46078392538408</v>
      </c>
      <c r="D27" s="1">
        <f t="shared" ca="1" si="4"/>
        <v>99.560783925384072</v>
      </c>
      <c r="E27" s="1">
        <f t="shared" ca="1" si="5"/>
        <v>16.747485885826908</v>
      </c>
      <c r="F27" s="1">
        <v>21</v>
      </c>
      <c r="H27" s="1">
        <f t="shared" ca="1" si="6"/>
        <v>120.27410658136094</v>
      </c>
      <c r="I27" s="1">
        <f t="shared" ca="1" si="6"/>
        <v>95.814663910562246</v>
      </c>
      <c r="J27" s="1">
        <f t="shared" ca="1" si="6"/>
        <v>109.5698330260787</v>
      </c>
      <c r="K27" s="1">
        <f t="shared" ca="1" si="6"/>
        <v>93.107652947182146</v>
      </c>
      <c r="L27" s="1">
        <f t="shared" ca="1" si="6"/>
        <v>109.52666600734584</v>
      </c>
      <c r="M27" s="1">
        <f t="shared" ca="1" si="6"/>
        <v>78.703011877906448</v>
      </c>
      <c r="N27" s="1">
        <f t="shared" ca="1" si="6"/>
        <v>113.98545559723756</v>
      </c>
      <c r="O27" s="1">
        <f t="shared" ca="1" si="6"/>
        <v>106.48377501328329</v>
      </c>
      <c r="P27" s="1">
        <f t="shared" ca="1" si="6"/>
        <v>124.67948269200505</v>
      </c>
      <c r="Q27" s="1">
        <f t="shared" ca="1" si="6"/>
        <v>113.17107297057119</v>
      </c>
      <c r="R27" s="1">
        <f t="shared" ca="1" si="6"/>
        <v>91.003694234331505</v>
      </c>
      <c r="S27" s="1">
        <f t="shared" ca="1" si="6"/>
        <v>103.5366900182315</v>
      </c>
      <c r="T27" s="1">
        <f t="shared" ca="1" si="6"/>
        <v>90.032834790302928</v>
      </c>
      <c r="U27" s="1">
        <f t="shared" ca="1" si="6"/>
        <v>88.956226167340105</v>
      </c>
      <c r="V27" s="1">
        <f t="shared" ca="1" si="6"/>
        <v>101.58198015667138</v>
      </c>
      <c r="W27" s="1">
        <f t="shared" ca="1" si="6"/>
        <v>87.041945931396683</v>
      </c>
      <c r="X27" s="1">
        <f t="shared" ca="1" si="7"/>
        <v>105.91620912442744</v>
      </c>
      <c r="Y27" s="1">
        <f t="shared" ca="1" si="7"/>
        <v>97.488507463893924</v>
      </c>
      <c r="Z27" s="1">
        <f t="shared" ca="1" si="7"/>
        <v>141.52857288523393</v>
      </c>
      <c r="AA27" s="1">
        <f t="shared" ca="1" si="7"/>
        <v>107.5275810980408</v>
      </c>
      <c r="AB27" s="1">
        <f t="shared" ca="1" si="7"/>
        <v>112.89416585275464</v>
      </c>
      <c r="AC27" s="1">
        <f t="shared" ca="1" si="7"/>
        <v>120.7015935610881</v>
      </c>
      <c r="AD27" s="1">
        <f t="shared" ca="1" si="7"/>
        <v>79.756672285879546</v>
      </c>
      <c r="AE27" s="1">
        <f t="shared" ca="1" si="7"/>
        <v>100.44565008330726</v>
      </c>
      <c r="AF27" s="1">
        <f t="shared" ca="1" si="7"/>
        <v>93.807573011502484</v>
      </c>
      <c r="AG27" s="1">
        <f t="shared" ca="1" si="7"/>
        <v>82.755579124868063</v>
      </c>
      <c r="AH27" s="1">
        <f t="shared" ca="1" si="7"/>
        <v>81.415019959195646</v>
      </c>
      <c r="AI27" s="1">
        <f t="shared" ca="1" si="8"/>
        <v>100.58358722380353</v>
      </c>
      <c r="AJ27" s="1">
        <f t="shared" ca="1" si="8"/>
        <v>64.60376578630283</v>
      </c>
      <c r="AK27" s="1">
        <f t="shared" ca="1" si="8"/>
        <v>67.757599887407991</v>
      </c>
      <c r="AL27" s="1">
        <f t="shared" ca="1" si="8"/>
        <v>79.145910353327622</v>
      </c>
      <c r="AM27" s="1">
        <f t="shared" ca="1" si="8"/>
        <v>115.64548603883001</v>
      </c>
      <c r="AN27" s="1">
        <f t="shared" ca="1" si="8"/>
        <v>108.35434519366677</v>
      </c>
      <c r="AO27" s="1">
        <f t="shared" ca="1" si="8"/>
        <v>79.541345653474394</v>
      </c>
      <c r="AP27" s="1">
        <f t="shared" ca="1" si="8"/>
        <v>115.31914326221421</v>
      </c>
      <c r="AQ27" s="1">
        <f t="shared" ca="1" si="8"/>
        <v>101.53082154280038</v>
      </c>
    </row>
    <row r="28" spans="1:43" x14ac:dyDescent="0.45">
      <c r="A28" s="1" t="str">
        <f t="shared" ca="1" si="1"/>
        <v>yes</v>
      </c>
      <c r="B28" s="1">
        <f t="shared" ca="1" si="2"/>
        <v>94.517584467535286</v>
      </c>
      <c r="C28" s="1">
        <f t="shared" ca="1" si="3"/>
        <v>104.35761459786954</v>
      </c>
      <c r="D28" s="1">
        <f t="shared" ca="1" si="4"/>
        <v>99.457614597869537</v>
      </c>
      <c r="E28" s="1">
        <f t="shared" ca="1" si="5"/>
        <v>15.122541215308917</v>
      </c>
      <c r="F28" s="1">
        <v>22</v>
      </c>
      <c r="H28" s="1">
        <f t="shared" ca="1" si="6"/>
        <v>105.03472045603905</v>
      </c>
      <c r="I28" s="1">
        <f t="shared" ca="1" si="6"/>
        <v>127.13461771594493</v>
      </c>
      <c r="J28" s="1">
        <f t="shared" ca="1" si="6"/>
        <v>89.518979940766712</v>
      </c>
      <c r="K28" s="1">
        <f t="shared" ca="1" si="6"/>
        <v>96.444839928159993</v>
      </c>
      <c r="L28" s="1">
        <f t="shared" ca="1" si="6"/>
        <v>96.630878206461375</v>
      </c>
      <c r="M28" s="1">
        <f t="shared" ca="1" si="6"/>
        <v>83.108104539469963</v>
      </c>
      <c r="N28" s="1">
        <f t="shared" ca="1" si="6"/>
        <v>120.91772050886497</v>
      </c>
      <c r="O28" s="1">
        <f t="shared" ca="1" si="6"/>
        <v>98.139374215445656</v>
      </c>
      <c r="P28" s="1">
        <f t="shared" ca="1" si="6"/>
        <v>112.2034801193159</v>
      </c>
      <c r="Q28" s="1">
        <f t="shared" ca="1" si="6"/>
        <v>128.82404345758718</v>
      </c>
      <c r="R28" s="1">
        <f t="shared" ca="1" si="6"/>
        <v>89.555511621205383</v>
      </c>
      <c r="S28" s="1">
        <f t="shared" ca="1" si="6"/>
        <v>78.298966486356306</v>
      </c>
      <c r="T28" s="1">
        <f t="shared" ca="1" si="6"/>
        <v>97.235105316802674</v>
      </c>
      <c r="U28" s="1">
        <f t="shared" ca="1" si="6"/>
        <v>88.94746932842601</v>
      </c>
      <c r="V28" s="1">
        <f t="shared" ca="1" si="6"/>
        <v>72.620505110720529</v>
      </c>
      <c r="W28" s="1">
        <f t="shared" ca="1" si="6"/>
        <v>109.44599126445536</v>
      </c>
      <c r="X28" s="1">
        <f t="shared" ca="1" si="7"/>
        <v>93.890405500430305</v>
      </c>
      <c r="Y28" s="1">
        <f t="shared" ca="1" si="7"/>
        <v>104.10509089752289</v>
      </c>
      <c r="Z28" s="1">
        <f t="shared" ca="1" si="7"/>
        <v>105.47161380850075</v>
      </c>
      <c r="AA28" s="1">
        <f t="shared" ca="1" si="7"/>
        <v>86.75620632559415</v>
      </c>
      <c r="AB28" s="1">
        <f t="shared" ca="1" si="7"/>
        <v>120.92122106221665</v>
      </c>
      <c r="AC28" s="1">
        <f t="shared" ca="1" si="7"/>
        <v>106.4429794579699</v>
      </c>
      <c r="AD28" s="1">
        <f t="shared" ca="1" si="7"/>
        <v>116.55489169854312</v>
      </c>
      <c r="AE28" s="1">
        <f t="shared" ca="1" si="7"/>
        <v>106.23129236820317</v>
      </c>
      <c r="AF28" s="1">
        <f t="shared" ca="1" si="7"/>
        <v>97.099629591366508</v>
      </c>
      <c r="AG28" s="1">
        <f t="shared" ca="1" si="7"/>
        <v>80.020704842071552</v>
      </c>
      <c r="AH28" s="1">
        <f t="shared" ca="1" si="7"/>
        <v>89.145022383679603</v>
      </c>
      <c r="AI28" s="1">
        <f t="shared" ca="1" si="8"/>
        <v>100.86718596369803</v>
      </c>
      <c r="AJ28" s="1">
        <f t="shared" ca="1" si="8"/>
        <v>126.35717842682419</v>
      </c>
      <c r="AK28" s="1">
        <f t="shared" ca="1" si="8"/>
        <v>80.605870253380033</v>
      </c>
      <c r="AL28" s="1">
        <f t="shared" ca="1" si="8"/>
        <v>89.587602618075309</v>
      </c>
      <c r="AM28" s="1">
        <f t="shared" ca="1" si="8"/>
        <v>72.05256489442192</v>
      </c>
      <c r="AN28" s="1">
        <f t="shared" ca="1" si="8"/>
        <v>91.19587630813102</v>
      </c>
      <c r="AO28" s="1">
        <f t="shared" ca="1" si="8"/>
        <v>101.35446680240953</v>
      </c>
      <c r="AP28" s="1">
        <f t="shared" ca="1" si="8"/>
        <v>102.1884732263605</v>
      </c>
      <c r="AQ28" s="1">
        <f t="shared" ca="1" si="8"/>
        <v>115.56554087788219</v>
      </c>
    </row>
    <row r="29" spans="1:43" x14ac:dyDescent="0.45">
      <c r="A29" s="1" t="str">
        <f t="shared" ca="1" si="1"/>
        <v>yes</v>
      </c>
      <c r="B29" s="1">
        <f t="shared" ca="1" si="2"/>
        <v>92.127811922277914</v>
      </c>
      <c r="C29" s="1">
        <f t="shared" ca="1" si="3"/>
        <v>101.912873984044</v>
      </c>
      <c r="D29" s="1">
        <f t="shared" ca="1" si="4"/>
        <v>97.012873984043992</v>
      </c>
      <c r="E29" s="1">
        <f t="shared" ca="1" si="5"/>
        <v>14.954271617651262</v>
      </c>
      <c r="F29" s="1">
        <v>23</v>
      </c>
      <c r="H29" s="1">
        <f t="shared" ca="1" si="6"/>
        <v>85.341173425011988</v>
      </c>
      <c r="I29" s="1">
        <f t="shared" ca="1" si="6"/>
        <v>115.62193571672883</v>
      </c>
      <c r="J29" s="1">
        <f t="shared" ca="1" si="6"/>
        <v>96.43788587909215</v>
      </c>
      <c r="K29" s="1">
        <f t="shared" ca="1" si="6"/>
        <v>109.40315242093533</v>
      </c>
      <c r="L29" s="1">
        <f t="shared" ca="1" si="6"/>
        <v>101.65389082288716</v>
      </c>
      <c r="M29" s="1">
        <f t="shared" ca="1" si="6"/>
        <v>105.10414070583874</v>
      </c>
      <c r="N29" s="1">
        <f t="shared" ca="1" si="6"/>
        <v>110.15962606651952</v>
      </c>
      <c r="O29" s="1">
        <f t="shared" ca="1" si="6"/>
        <v>93.28469561278736</v>
      </c>
      <c r="P29" s="1">
        <f t="shared" ca="1" si="6"/>
        <v>111.75234862550974</v>
      </c>
      <c r="Q29" s="1">
        <f t="shared" ca="1" si="6"/>
        <v>92.523287785227012</v>
      </c>
      <c r="R29" s="1">
        <f t="shared" ca="1" si="6"/>
        <v>146.50052855721742</v>
      </c>
      <c r="S29" s="1">
        <f t="shared" ca="1" si="6"/>
        <v>112.01686174873849</v>
      </c>
      <c r="T29" s="1">
        <f t="shared" ca="1" si="6"/>
        <v>75.799032712142321</v>
      </c>
      <c r="U29" s="1">
        <f t="shared" ca="1" si="6"/>
        <v>103.13761262971258</v>
      </c>
      <c r="V29" s="1">
        <f t="shared" ca="1" si="6"/>
        <v>103.84602324440294</v>
      </c>
      <c r="W29" s="1">
        <f t="shared" ca="1" si="6"/>
        <v>84.384234653639467</v>
      </c>
      <c r="X29" s="1">
        <f t="shared" ca="1" si="7"/>
        <v>104.86788597594938</v>
      </c>
      <c r="Y29" s="1">
        <f t="shared" ca="1" si="7"/>
        <v>107.75759672584572</v>
      </c>
      <c r="Z29" s="1">
        <f t="shared" ca="1" si="7"/>
        <v>93.711796550888096</v>
      </c>
      <c r="AA29" s="1">
        <f t="shared" ca="1" si="7"/>
        <v>77.983346081342091</v>
      </c>
      <c r="AB29" s="1">
        <f t="shared" ca="1" si="7"/>
        <v>100.3351356822005</v>
      </c>
      <c r="AC29" s="1">
        <f t="shared" ca="1" si="7"/>
        <v>109.86283069060704</v>
      </c>
      <c r="AD29" s="1">
        <f t="shared" ca="1" si="7"/>
        <v>73.985467385046647</v>
      </c>
      <c r="AE29" s="1">
        <f t="shared" ca="1" si="7"/>
        <v>104.22747974094018</v>
      </c>
      <c r="AF29" s="1">
        <f t="shared" ca="1" si="7"/>
        <v>104.18570553479016</v>
      </c>
      <c r="AG29" s="1">
        <f t="shared" ca="1" si="7"/>
        <v>87.050057979149699</v>
      </c>
      <c r="AH29" s="1">
        <f t="shared" ca="1" si="7"/>
        <v>89.126606865000468</v>
      </c>
      <c r="AI29" s="1">
        <f t="shared" ca="1" si="8"/>
        <v>65.172253761793016</v>
      </c>
      <c r="AJ29" s="1">
        <f t="shared" ca="1" si="8"/>
        <v>79.438999207454586</v>
      </c>
      <c r="AK29" s="1">
        <f t="shared" ca="1" si="8"/>
        <v>98.485098912325654</v>
      </c>
      <c r="AL29" s="1">
        <f t="shared" ca="1" si="8"/>
        <v>95.248165601440462</v>
      </c>
      <c r="AM29" s="1">
        <f t="shared" ca="1" si="8"/>
        <v>101.27265229154494</v>
      </c>
      <c r="AN29" s="1">
        <f t="shared" ca="1" si="8"/>
        <v>87.607797457167621</v>
      </c>
      <c r="AO29" s="1">
        <f t="shared" ca="1" si="8"/>
        <v>95.926827937337904</v>
      </c>
      <c r="AP29" s="1">
        <f t="shared" ca="1" si="8"/>
        <v>89.499725780679171</v>
      </c>
      <c r="AQ29" s="1">
        <f t="shared" ca="1" si="8"/>
        <v>79.751602657689205</v>
      </c>
    </row>
    <row r="30" spans="1:43" x14ac:dyDescent="0.45">
      <c r="A30" s="1" t="str">
        <f t="shared" ca="1" si="1"/>
        <v>yes</v>
      </c>
      <c r="B30" s="1">
        <f t="shared" ca="1" si="2"/>
        <v>92.554654500148715</v>
      </c>
      <c r="C30" s="1">
        <f t="shared" ca="1" si="3"/>
        <v>102.30419164015632</v>
      </c>
      <c r="D30" s="1">
        <f t="shared" ca="1" si="4"/>
        <v>97.404191640156313</v>
      </c>
      <c r="E30" s="1">
        <f t="shared" ca="1" si="5"/>
        <v>14.845521857166109</v>
      </c>
      <c r="F30" s="1">
        <v>24</v>
      </c>
      <c r="H30" s="1">
        <f t="shared" ca="1" si="6"/>
        <v>84.681665792186607</v>
      </c>
      <c r="I30" s="1">
        <f t="shared" ca="1" si="6"/>
        <v>103.57929289306395</v>
      </c>
      <c r="J30" s="1">
        <f t="shared" ca="1" si="6"/>
        <v>110.76822035197716</v>
      </c>
      <c r="K30" s="1">
        <f t="shared" ca="1" si="6"/>
        <v>111.45164160873472</v>
      </c>
      <c r="L30" s="1">
        <f t="shared" ca="1" si="6"/>
        <v>90.078436378814899</v>
      </c>
      <c r="M30" s="1">
        <f t="shared" ca="1" si="6"/>
        <v>96.66004201521443</v>
      </c>
      <c r="N30" s="1">
        <f t="shared" ca="1" si="6"/>
        <v>113.95538169923591</v>
      </c>
      <c r="O30" s="1">
        <f t="shared" ca="1" si="6"/>
        <v>74.289381934787144</v>
      </c>
      <c r="P30" s="1">
        <f t="shared" ref="P30:AE45" ca="1" si="9">NORMINV(RAND(),100,15)</f>
        <v>92.380853166116182</v>
      </c>
      <c r="Q30" s="1">
        <f t="shared" ca="1" si="9"/>
        <v>89.310163473528348</v>
      </c>
      <c r="R30" s="1">
        <f t="shared" ca="1" si="9"/>
        <v>87.447116375461775</v>
      </c>
      <c r="S30" s="1">
        <f t="shared" ca="1" si="9"/>
        <v>86.02521589525405</v>
      </c>
      <c r="T30" s="1">
        <f t="shared" ca="1" si="9"/>
        <v>108.52684074209891</v>
      </c>
      <c r="U30" s="1">
        <f t="shared" ca="1" si="9"/>
        <v>94.376235890994224</v>
      </c>
      <c r="V30" s="1">
        <f t="shared" ca="1" si="9"/>
        <v>100.16839515310771</v>
      </c>
      <c r="W30" s="1">
        <f t="shared" ca="1" si="9"/>
        <v>105.26867228535107</v>
      </c>
      <c r="X30" s="1">
        <f t="shared" ca="1" si="9"/>
        <v>100.4661933010981</v>
      </c>
      <c r="Y30" s="1">
        <f t="shared" ca="1" si="9"/>
        <v>69.216247057745349</v>
      </c>
      <c r="Z30" s="1">
        <f t="shared" ca="1" si="9"/>
        <v>104.4723971512507</v>
      </c>
      <c r="AA30" s="1">
        <f t="shared" ca="1" si="9"/>
        <v>90.685517089049569</v>
      </c>
      <c r="AB30" s="1">
        <f t="shared" ca="1" si="9"/>
        <v>77.346612277737051</v>
      </c>
      <c r="AC30" s="1">
        <f t="shared" ca="1" si="9"/>
        <v>95.156214449964168</v>
      </c>
      <c r="AD30" s="1">
        <f t="shared" ca="1" si="9"/>
        <v>82.615104025778095</v>
      </c>
      <c r="AE30" s="1">
        <f t="shared" ca="1" si="9"/>
        <v>101.25428883517858</v>
      </c>
      <c r="AF30" s="1">
        <f t="shared" ca="1" si="7"/>
        <v>96.551422126234996</v>
      </c>
      <c r="AG30" s="1">
        <f t="shared" ca="1" si="7"/>
        <v>94.816744304057366</v>
      </c>
      <c r="AH30" s="1">
        <f t="shared" ca="1" si="7"/>
        <v>78.956061248036164</v>
      </c>
      <c r="AI30" s="1">
        <f t="shared" ca="1" si="8"/>
        <v>100.56166615703084</v>
      </c>
      <c r="AJ30" s="1">
        <f t="shared" ca="1" si="8"/>
        <v>122.0274069826732</v>
      </c>
      <c r="AK30" s="1">
        <f t="shared" ca="1" si="8"/>
        <v>95.520945804055543</v>
      </c>
      <c r="AL30" s="1">
        <f t="shared" ca="1" si="8"/>
        <v>79.03082262091408</v>
      </c>
      <c r="AM30" s="1">
        <f t="shared" ca="1" si="8"/>
        <v>81.584186232373938</v>
      </c>
      <c r="AN30" s="1">
        <f t="shared" ca="1" si="8"/>
        <v>116.51557263675645</v>
      </c>
      <c r="AO30" s="1">
        <f t="shared" ca="1" si="8"/>
        <v>111.73001589685725</v>
      </c>
      <c r="AP30" s="1">
        <f t="shared" ca="1" si="8"/>
        <v>132.8929937530838</v>
      </c>
      <c r="AQ30" s="1">
        <f t="shared" ca="1" si="8"/>
        <v>126.18293143982407</v>
      </c>
    </row>
    <row r="31" spans="1:43" x14ac:dyDescent="0.45">
      <c r="A31" s="1" t="str">
        <f t="shared" ca="1" si="1"/>
        <v>yes</v>
      </c>
      <c r="B31" s="1">
        <f t="shared" ca="1" si="2"/>
        <v>91.831492360406557</v>
      </c>
      <c r="C31" s="1">
        <f t="shared" ca="1" si="3"/>
        <v>101.97114319701467</v>
      </c>
      <c r="D31" s="1">
        <f t="shared" ca="1" si="4"/>
        <v>97.071143197014663</v>
      </c>
      <c r="E31" s="1">
        <f t="shared" ca="1" si="5"/>
        <v>16.039747459004424</v>
      </c>
      <c r="F31" s="1">
        <v>25</v>
      </c>
      <c r="H31" s="1">
        <f t="shared" ref="H31:W46" ca="1" si="10">NORMINV(RAND(),100,15)</f>
        <v>87.728473245266528</v>
      </c>
      <c r="I31" s="1">
        <f t="shared" ca="1" si="10"/>
        <v>68.720635841814783</v>
      </c>
      <c r="J31" s="1">
        <f t="shared" ca="1" si="10"/>
        <v>85.896673755057478</v>
      </c>
      <c r="K31" s="1">
        <f t="shared" ca="1" si="10"/>
        <v>83.299603969703156</v>
      </c>
      <c r="L31" s="1">
        <f t="shared" ca="1" si="10"/>
        <v>103.87805104749377</v>
      </c>
      <c r="M31" s="1">
        <f t="shared" ca="1" si="10"/>
        <v>70.653581073856046</v>
      </c>
      <c r="N31" s="1">
        <f t="shared" ca="1" si="10"/>
        <v>83.898695350796885</v>
      </c>
      <c r="O31" s="1">
        <f t="shared" ca="1" si="10"/>
        <v>69.824162408143764</v>
      </c>
      <c r="P31" s="1">
        <f t="shared" ca="1" si="10"/>
        <v>124.49219415784862</v>
      </c>
      <c r="Q31" s="1">
        <f t="shared" ca="1" si="10"/>
        <v>87.611769720917721</v>
      </c>
      <c r="R31" s="1">
        <f t="shared" ca="1" si="10"/>
        <v>118.6367766352509</v>
      </c>
      <c r="S31" s="1">
        <f t="shared" ca="1" si="10"/>
        <v>98.667471769587507</v>
      </c>
      <c r="T31" s="1">
        <f t="shared" ca="1" si="10"/>
        <v>111.89608303535655</v>
      </c>
      <c r="U31" s="1">
        <f t="shared" ca="1" si="10"/>
        <v>96.48354874917554</v>
      </c>
      <c r="V31" s="1">
        <f t="shared" ca="1" si="10"/>
        <v>105.17103266720088</v>
      </c>
      <c r="W31" s="1">
        <f t="shared" ca="1" si="10"/>
        <v>100.35471142589549</v>
      </c>
      <c r="X31" s="1">
        <f t="shared" ca="1" si="9"/>
        <v>98.118401913413237</v>
      </c>
      <c r="Y31" s="1">
        <f t="shared" ca="1" si="9"/>
        <v>100.97827963780418</v>
      </c>
      <c r="Z31" s="1">
        <f t="shared" ca="1" si="9"/>
        <v>87.220594876938691</v>
      </c>
      <c r="AA31" s="1">
        <f t="shared" ca="1" si="9"/>
        <v>110.08656636948336</v>
      </c>
      <c r="AB31" s="1">
        <f t="shared" ca="1" si="9"/>
        <v>84.900632847222838</v>
      </c>
      <c r="AC31" s="1">
        <f t="shared" ca="1" si="9"/>
        <v>102.95902446783325</v>
      </c>
      <c r="AD31" s="1">
        <f t="shared" ca="1" si="9"/>
        <v>92.77558401714424</v>
      </c>
      <c r="AE31" s="1">
        <f t="shared" ca="1" si="9"/>
        <v>109.47772296440786</v>
      </c>
      <c r="AF31" s="1">
        <f t="shared" ca="1" si="7"/>
        <v>81.71961852373947</v>
      </c>
      <c r="AG31" s="1">
        <f t="shared" ca="1" si="7"/>
        <v>108.25501056865454</v>
      </c>
      <c r="AH31" s="1">
        <f t="shared" ca="1" si="7"/>
        <v>82.320446902723845</v>
      </c>
      <c r="AI31" s="1">
        <f t="shared" ca="1" si="8"/>
        <v>124.99797182441372</v>
      </c>
      <c r="AJ31" s="1">
        <f t="shared" ca="1" si="8"/>
        <v>98.530858312902211</v>
      </c>
      <c r="AK31" s="1">
        <f t="shared" ca="1" si="8"/>
        <v>105.49792393491676</v>
      </c>
      <c r="AL31" s="1">
        <f t="shared" ca="1" si="8"/>
        <v>107.82989111603121</v>
      </c>
      <c r="AM31" s="1">
        <f t="shared" ca="1" si="8"/>
        <v>85.149599528084067</v>
      </c>
      <c r="AN31" s="1">
        <f t="shared" ca="1" si="8"/>
        <v>133.44310581616401</v>
      </c>
      <c r="AO31" s="1">
        <f t="shared" ca="1" si="8"/>
        <v>71.342138478992723</v>
      </c>
      <c r="AP31" s="1">
        <f t="shared" ca="1" si="8"/>
        <v>111.63037432928967</v>
      </c>
      <c r="AQ31" s="1">
        <f t="shared" ca="1" si="8"/>
        <v>100.11394380900265</v>
      </c>
    </row>
    <row r="32" spans="1:43" x14ac:dyDescent="0.45">
      <c r="A32" s="1" t="str">
        <f t="shared" ca="1" si="1"/>
        <v>yes</v>
      </c>
      <c r="B32" s="1">
        <f t="shared" ca="1" si="2"/>
        <v>96.192289896812994</v>
      </c>
      <c r="C32" s="1">
        <f t="shared" ca="1" si="3"/>
        <v>106.78576535147613</v>
      </c>
      <c r="D32" s="1">
        <f t="shared" ca="1" si="4"/>
        <v>101.88576535147612</v>
      </c>
      <c r="E32" s="1">
        <f t="shared" ca="1" si="5"/>
        <v>17.429006493866726</v>
      </c>
      <c r="F32" s="1">
        <v>26</v>
      </c>
      <c r="H32" s="1">
        <f t="shared" ca="1" si="10"/>
        <v>100.13120861279285</v>
      </c>
      <c r="I32" s="1">
        <f t="shared" ca="1" si="10"/>
        <v>94.812486149020856</v>
      </c>
      <c r="J32" s="1">
        <f t="shared" ca="1" si="10"/>
        <v>128.25976486989242</v>
      </c>
      <c r="K32" s="1">
        <f t="shared" ca="1" si="10"/>
        <v>108.19228903449418</v>
      </c>
      <c r="L32" s="1">
        <f t="shared" ca="1" si="10"/>
        <v>91.930519980835086</v>
      </c>
      <c r="M32" s="1">
        <f t="shared" ca="1" si="10"/>
        <v>99.831253146201632</v>
      </c>
      <c r="N32" s="1">
        <f t="shared" ca="1" si="10"/>
        <v>69.917803612572641</v>
      </c>
      <c r="O32" s="1">
        <f t="shared" ca="1" si="10"/>
        <v>131.87066316822956</v>
      </c>
      <c r="P32" s="1">
        <f t="shared" ca="1" si="10"/>
        <v>107.16908332892253</v>
      </c>
      <c r="Q32" s="1">
        <f t="shared" ca="1" si="10"/>
        <v>108.06370122524183</v>
      </c>
      <c r="R32" s="1">
        <f t="shared" ca="1" si="10"/>
        <v>120.35300482501493</v>
      </c>
      <c r="S32" s="1">
        <f t="shared" ca="1" si="10"/>
        <v>109.54173955112429</v>
      </c>
      <c r="T32" s="1">
        <f t="shared" ca="1" si="10"/>
        <v>88.319125473932345</v>
      </c>
      <c r="U32" s="1">
        <f t="shared" ca="1" si="10"/>
        <v>111.48168916759606</v>
      </c>
      <c r="V32" s="1">
        <f t="shared" ca="1" si="10"/>
        <v>106.11282047180654</v>
      </c>
      <c r="W32" s="1">
        <f t="shared" ca="1" si="10"/>
        <v>85.303226903867184</v>
      </c>
      <c r="X32" s="1">
        <f t="shared" ca="1" si="9"/>
        <v>83.773001402146463</v>
      </c>
      <c r="Y32" s="1">
        <f t="shared" ca="1" si="9"/>
        <v>97.762232661056629</v>
      </c>
      <c r="Z32" s="1">
        <f t="shared" ca="1" si="9"/>
        <v>111.92895992629619</v>
      </c>
      <c r="AA32" s="1">
        <f t="shared" ca="1" si="9"/>
        <v>110.36713808764723</v>
      </c>
      <c r="AB32" s="1">
        <f t="shared" ca="1" si="9"/>
        <v>87.619235273781172</v>
      </c>
      <c r="AC32" s="1">
        <f t="shared" ca="1" si="9"/>
        <v>91.2559779725716</v>
      </c>
      <c r="AD32" s="1">
        <f t="shared" ca="1" si="9"/>
        <v>115.26885536142129</v>
      </c>
      <c r="AE32" s="1">
        <f t="shared" ca="1" si="9"/>
        <v>52.119008615384757</v>
      </c>
      <c r="AF32" s="1">
        <f t="shared" ca="1" si="7"/>
        <v>110.15518269387658</v>
      </c>
      <c r="AG32" s="1">
        <f t="shared" ca="1" si="7"/>
        <v>99.902254232840463</v>
      </c>
      <c r="AH32" s="1">
        <f t="shared" ca="1" si="7"/>
        <v>106.31276542530991</v>
      </c>
      <c r="AI32" s="1">
        <f t="shared" ca="1" si="8"/>
        <v>92.999144263402158</v>
      </c>
      <c r="AJ32" s="1">
        <f t="shared" ca="1" si="8"/>
        <v>121.28493528219691</v>
      </c>
      <c r="AK32" s="1">
        <f t="shared" ca="1" si="8"/>
        <v>104.84630214506382</v>
      </c>
      <c r="AL32" s="1">
        <f t="shared" ca="1" si="8"/>
        <v>91.442109786782055</v>
      </c>
      <c r="AM32" s="1">
        <f t="shared" ca="1" si="8"/>
        <v>130.57834321474076</v>
      </c>
      <c r="AN32" s="1">
        <f t="shared" ca="1" si="8"/>
        <v>128.74868125618889</v>
      </c>
      <c r="AO32" s="1">
        <f t="shared" ca="1" si="8"/>
        <v>72.23594916996322</v>
      </c>
      <c r="AP32" s="1">
        <f t="shared" ca="1" si="8"/>
        <v>89.291678025289599</v>
      </c>
      <c r="AQ32" s="1">
        <f t="shared" ca="1" si="8"/>
        <v>108.70541833563631</v>
      </c>
    </row>
    <row r="33" spans="1:43" x14ac:dyDescent="0.45">
      <c r="A33" s="1" t="str">
        <f t="shared" ca="1" si="1"/>
        <v>no</v>
      </c>
      <c r="B33" s="1">
        <f t="shared" ca="1" si="2"/>
        <v>90.15872784402822</v>
      </c>
      <c r="C33" s="1">
        <f t="shared" ca="1" si="3"/>
        <v>99.723297828567638</v>
      </c>
      <c r="D33" s="1">
        <f t="shared" ca="1" si="4"/>
        <v>94.823297828567632</v>
      </c>
      <c r="E33" s="1">
        <f t="shared" ca="1" si="5"/>
        <v>14.279295871038997</v>
      </c>
      <c r="F33" s="1">
        <v>27</v>
      </c>
      <c r="H33" s="1">
        <f t="shared" ca="1" si="10"/>
        <v>120.68382739603567</v>
      </c>
      <c r="I33" s="1">
        <f t="shared" ca="1" si="10"/>
        <v>104.21647042404423</v>
      </c>
      <c r="J33" s="1">
        <f t="shared" ca="1" si="10"/>
        <v>79.315032296388125</v>
      </c>
      <c r="K33" s="1">
        <f t="shared" ca="1" si="10"/>
        <v>102.31263661059816</v>
      </c>
      <c r="L33" s="1">
        <f t="shared" ca="1" si="10"/>
        <v>103.43589711497766</v>
      </c>
      <c r="M33" s="1">
        <f t="shared" ca="1" si="10"/>
        <v>110.48119805463999</v>
      </c>
      <c r="N33" s="1">
        <f t="shared" ca="1" si="10"/>
        <v>81.250383575252584</v>
      </c>
      <c r="O33" s="1">
        <f t="shared" ca="1" si="10"/>
        <v>108.27574296704567</v>
      </c>
      <c r="P33" s="1">
        <f t="shared" ca="1" si="10"/>
        <v>103.86566278261986</v>
      </c>
      <c r="Q33" s="1">
        <f t="shared" ca="1" si="10"/>
        <v>90.705158707425028</v>
      </c>
      <c r="R33" s="1">
        <f t="shared" ca="1" si="10"/>
        <v>92.796720303888137</v>
      </c>
      <c r="S33" s="1">
        <f t="shared" ca="1" si="10"/>
        <v>106.9106874595695</v>
      </c>
      <c r="T33" s="1">
        <f t="shared" ca="1" si="10"/>
        <v>75.498266099218824</v>
      </c>
      <c r="U33" s="1">
        <f t="shared" ca="1" si="10"/>
        <v>105.34657969332969</v>
      </c>
      <c r="V33" s="1">
        <f t="shared" ca="1" si="10"/>
        <v>105.58197185988178</v>
      </c>
      <c r="W33" s="1">
        <f t="shared" ca="1" si="10"/>
        <v>83.881910041526297</v>
      </c>
      <c r="X33" s="1">
        <f t="shared" ca="1" si="9"/>
        <v>108.38737920016285</v>
      </c>
      <c r="Y33" s="1">
        <f t="shared" ca="1" si="9"/>
        <v>82.488890172380863</v>
      </c>
      <c r="Z33" s="1">
        <f t="shared" ca="1" si="9"/>
        <v>98.62848554861732</v>
      </c>
      <c r="AA33" s="1">
        <f t="shared" ca="1" si="9"/>
        <v>88.050637764205447</v>
      </c>
      <c r="AB33" s="1">
        <f t="shared" ca="1" si="9"/>
        <v>118.65244437112356</v>
      </c>
      <c r="AC33" s="1">
        <f t="shared" ca="1" si="9"/>
        <v>92.204005761151762</v>
      </c>
      <c r="AD33" s="1">
        <f t="shared" ca="1" si="9"/>
        <v>100.511747622502</v>
      </c>
      <c r="AE33" s="1">
        <f t="shared" ca="1" si="9"/>
        <v>107.14440959752042</v>
      </c>
      <c r="AF33" s="1">
        <f t="shared" ca="1" si="7"/>
        <v>91.793243054497736</v>
      </c>
      <c r="AG33" s="1">
        <f t="shared" ca="1" si="7"/>
        <v>109.58064412697303</v>
      </c>
      <c r="AH33" s="1">
        <f t="shared" ca="1" si="7"/>
        <v>103.71985691462559</v>
      </c>
      <c r="AI33" s="1">
        <f t="shared" ca="1" si="8"/>
        <v>71.940880690330715</v>
      </c>
      <c r="AJ33" s="1">
        <f t="shared" ca="1" si="8"/>
        <v>75.754906998253546</v>
      </c>
      <c r="AK33" s="1">
        <f t="shared" ca="1" si="8"/>
        <v>104.17598474788598</v>
      </c>
      <c r="AL33" s="1">
        <f t="shared" ca="1" si="8"/>
        <v>75.348588381493883</v>
      </c>
      <c r="AM33" s="1">
        <f t="shared" ca="1" si="8"/>
        <v>78.734356582711698</v>
      </c>
      <c r="AN33" s="1">
        <f t="shared" ca="1" si="8"/>
        <v>65.012347674342863</v>
      </c>
      <c r="AO33" s="1">
        <f t="shared" ca="1" si="8"/>
        <v>73.865055643826878</v>
      </c>
      <c r="AP33" s="1">
        <f t="shared" ca="1" si="8"/>
        <v>93.255727967023617</v>
      </c>
      <c r="AQ33" s="1">
        <f t="shared" ca="1" si="8"/>
        <v>99.83098362236349</v>
      </c>
    </row>
    <row r="34" spans="1:43" x14ac:dyDescent="0.45">
      <c r="A34" s="1" t="str">
        <f t="shared" ca="1" si="1"/>
        <v>yes</v>
      </c>
      <c r="B34" s="1">
        <f t="shared" ca="1" si="2"/>
        <v>94.532188606508598</v>
      </c>
      <c r="C34" s="1">
        <f t="shared" ca="1" si="3"/>
        <v>104.3522250884009</v>
      </c>
      <c r="D34" s="1">
        <f t="shared" ca="1" si="4"/>
        <v>99.452225088400894</v>
      </c>
      <c r="E34" s="1">
        <f t="shared" ca="1" si="5"/>
        <v>15.061336169058034</v>
      </c>
      <c r="F34" s="1">
        <v>28</v>
      </c>
      <c r="H34" s="1">
        <f t="shared" ca="1" si="10"/>
        <v>100.96774360746976</v>
      </c>
      <c r="I34" s="1">
        <f t="shared" ca="1" si="10"/>
        <v>122.22823474733575</v>
      </c>
      <c r="J34" s="1">
        <f t="shared" ca="1" si="10"/>
        <v>87.642979667601836</v>
      </c>
      <c r="K34" s="1">
        <f t="shared" ca="1" si="10"/>
        <v>92.926742034256662</v>
      </c>
      <c r="L34" s="1">
        <f t="shared" ca="1" si="10"/>
        <v>97.11450777555207</v>
      </c>
      <c r="M34" s="1">
        <f t="shared" ca="1" si="10"/>
        <v>88.457940396660646</v>
      </c>
      <c r="N34" s="1">
        <f t="shared" ca="1" si="10"/>
        <v>107.94234026383194</v>
      </c>
      <c r="O34" s="1">
        <f t="shared" ca="1" si="10"/>
        <v>119.61315839021174</v>
      </c>
      <c r="P34" s="1">
        <f t="shared" ca="1" si="10"/>
        <v>86.033561161216937</v>
      </c>
      <c r="Q34" s="1">
        <f t="shared" ca="1" si="10"/>
        <v>108.41353693871289</v>
      </c>
      <c r="R34" s="1">
        <f t="shared" ca="1" si="10"/>
        <v>106.08595854269313</v>
      </c>
      <c r="S34" s="1">
        <f t="shared" ca="1" si="10"/>
        <v>83.372271430583311</v>
      </c>
      <c r="T34" s="1">
        <f t="shared" ca="1" si="10"/>
        <v>119.10895772750861</v>
      </c>
      <c r="U34" s="1">
        <f t="shared" ca="1" si="10"/>
        <v>87.07992697075737</v>
      </c>
      <c r="V34" s="1">
        <f t="shared" ca="1" si="10"/>
        <v>106.01153202947505</v>
      </c>
      <c r="W34" s="1">
        <f t="shared" ca="1" si="10"/>
        <v>76.171046402241601</v>
      </c>
      <c r="X34" s="1">
        <f t="shared" ca="1" si="9"/>
        <v>98.432410300693576</v>
      </c>
      <c r="Y34" s="1">
        <f t="shared" ca="1" si="9"/>
        <v>108.99867097690729</v>
      </c>
      <c r="Z34" s="1">
        <f t="shared" ca="1" si="9"/>
        <v>82.177762252338923</v>
      </c>
      <c r="AA34" s="1">
        <f t="shared" ca="1" si="9"/>
        <v>116.70006885766891</v>
      </c>
      <c r="AB34" s="1">
        <f t="shared" ca="1" si="9"/>
        <v>110.69781186356282</v>
      </c>
      <c r="AC34" s="1">
        <f t="shared" ca="1" si="9"/>
        <v>102.35227850373461</v>
      </c>
      <c r="AD34" s="1">
        <f t="shared" ca="1" si="9"/>
        <v>124.16683947292323</v>
      </c>
      <c r="AE34" s="1">
        <f t="shared" ca="1" si="9"/>
        <v>94.555672275667433</v>
      </c>
      <c r="AF34" s="1">
        <f t="shared" ca="1" si="7"/>
        <v>73.508862428850193</v>
      </c>
      <c r="AG34" s="1">
        <f t="shared" ca="1" si="7"/>
        <v>103.8511099273649</v>
      </c>
      <c r="AH34" s="1">
        <f t="shared" ca="1" si="7"/>
        <v>110.26541395759718</v>
      </c>
      <c r="AI34" s="1">
        <f t="shared" ca="1" si="8"/>
        <v>100.24776062603362</v>
      </c>
      <c r="AJ34" s="1">
        <f t="shared" ca="1" si="8"/>
        <v>91.022923777939582</v>
      </c>
      <c r="AK34" s="1">
        <f t="shared" ca="1" si="8"/>
        <v>75.100707323179819</v>
      </c>
      <c r="AL34" s="1">
        <f t="shared" ca="1" si="8"/>
        <v>96.886146867564108</v>
      </c>
      <c r="AM34" s="1">
        <f t="shared" ca="1" si="8"/>
        <v>70.348555885782801</v>
      </c>
      <c r="AN34" s="1">
        <f t="shared" ca="1" si="8"/>
        <v>117.94996026085742</v>
      </c>
      <c r="AO34" s="1">
        <f t="shared" ca="1" si="8"/>
        <v>109.511294608486</v>
      </c>
      <c r="AP34" s="1">
        <f t="shared" ca="1" si="8"/>
        <v>120.88502946701328</v>
      </c>
      <c r="AQ34" s="1">
        <f t="shared" ca="1" si="8"/>
        <v>83.450385462157413</v>
      </c>
    </row>
    <row r="35" spans="1:43" x14ac:dyDescent="0.45">
      <c r="A35" s="1" t="str">
        <f t="shared" ca="1" si="1"/>
        <v>yes</v>
      </c>
      <c r="B35" s="1">
        <f t="shared" ca="1" si="2"/>
        <v>91.464305387224186</v>
      </c>
      <c r="C35" s="1">
        <f t="shared" ca="1" si="3"/>
        <v>101.5533407368446</v>
      </c>
      <c r="D35" s="1">
        <f t="shared" ca="1" si="4"/>
        <v>96.653340736844598</v>
      </c>
      <c r="E35" s="1">
        <f t="shared" ca="1" si="5"/>
        <v>15.884802090674748</v>
      </c>
      <c r="F35" s="1">
        <v>29</v>
      </c>
      <c r="H35" s="1">
        <f t="shared" ca="1" si="10"/>
        <v>59.327175451084067</v>
      </c>
      <c r="I35" s="1">
        <f t="shared" ca="1" si="10"/>
        <v>58.919406340930081</v>
      </c>
      <c r="J35" s="1">
        <f t="shared" ca="1" si="10"/>
        <v>119.31988140873761</v>
      </c>
      <c r="K35" s="1">
        <f t="shared" ca="1" si="10"/>
        <v>98.862141250931458</v>
      </c>
      <c r="L35" s="1">
        <f t="shared" ca="1" si="10"/>
        <v>69.450384312808524</v>
      </c>
      <c r="M35" s="1">
        <f t="shared" ca="1" si="10"/>
        <v>93.578587567365929</v>
      </c>
      <c r="N35" s="1">
        <f t="shared" ca="1" si="10"/>
        <v>95.336716896255098</v>
      </c>
      <c r="O35" s="1">
        <f t="shared" ca="1" si="10"/>
        <v>101.61591723167629</v>
      </c>
      <c r="P35" s="1">
        <f t="shared" ca="1" si="10"/>
        <v>102.4271190510462</v>
      </c>
      <c r="Q35" s="1">
        <f t="shared" ca="1" si="10"/>
        <v>93.439575751602277</v>
      </c>
      <c r="R35" s="1">
        <f t="shared" ca="1" si="10"/>
        <v>93.25031245354927</v>
      </c>
      <c r="S35" s="1">
        <f t="shared" ca="1" si="10"/>
        <v>119.16243263885779</v>
      </c>
      <c r="T35" s="1">
        <f t="shared" ca="1" si="10"/>
        <v>112.60014698300375</v>
      </c>
      <c r="U35" s="1">
        <f t="shared" ca="1" si="10"/>
        <v>109.28657977411656</v>
      </c>
      <c r="V35" s="1">
        <f t="shared" ca="1" si="10"/>
        <v>105.59920204840277</v>
      </c>
      <c r="W35" s="1">
        <f t="shared" ca="1" si="10"/>
        <v>103.93610971736675</v>
      </c>
      <c r="X35" s="1">
        <f t="shared" ca="1" si="9"/>
        <v>116.26923426039977</v>
      </c>
      <c r="Y35" s="1">
        <f t="shared" ca="1" si="9"/>
        <v>73.212753574824319</v>
      </c>
      <c r="Z35" s="1">
        <f t="shared" ca="1" si="9"/>
        <v>102.38628478398803</v>
      </c>
      <c r="AA35" s="1">
        <f t="shared" ca="1" si="9"/>
        <v>85.154487869655796</v>
      </c>
      <c r="AB35" s="1">
        <f t="shared" ca="1" si="9"/>
        <v>88.147058256473329</v>
      </c>
      <c r="AC35" s="1">
        <f t="shared" ca="1" si="9"/>
        <v>95.952178030081782</v>
      </c>
      <c r="AD35" s="1">
        <f t="shared" ca="1" si="9"/>
        <v>128.45568180485114</v>
      </c>
      <c r="AE35" s="1">
        <f t="shared" ca="1" si="9"/>
        <v>84.412465434493384</v>
      </c>
      <c r="AF35" s="1">
        <f t="shared" ca="1" si="7"/>
        <v>82.802678181447916</v>
      </c>
      <c r="AG35" s="1">
        <f t="shared" ca="1" si="7"/>
        <v>108.08956199097652</v>
      </c>
      <c r="AH35" s="1">
        <f t="shared" ca="1" si="7"/>
        <v>112.11073499706326</v>
      </c>
      <c r="AI35" s="1">
        <f t="shared" ca="1" si="8"/>
        <v>78.316498221150283</v>
      </c>
      <c r="AJ35" s="1">
        <f t="shared" ca="1" si="8"/>
        <v>87.454275538676868</v>
      </c>
      <c r="AK35" s="1">
        <f t="shared" ca="1" si="8"/>
        <v>99.567086279911535</v>
      </c>
      <c r="AL35" s="1">
        <f t="shared" ca="1" si="8"/>
        <v>103.97630256942583</v>
      </c>
      <c r="AM35" s="1">
        <f t="shared" ca="1" si="8"/>
        <v>94.722377003757771</v>
      </c>
      <c r="AN35" s="1">
        <f t="shared" ca="1" si="8"/>
        <v>93.76213907295319</v>
      </c>
      <c r="AO35" s="1">
        <f t="shared" ca="1" si="8"/>
        <v>96.743711570732756</v>
      </c>
      <c r="AP35" s="1">
        <f t="shared" ca="1" si="8"/>
        <v>110.86670626229841</v>
      </c>
      <c r="AQ35" s="1">
        <f t="shared" ca="1" si="8"/>
        <v>101.00636194550853</v>
      </c>
    </row>
    <row r="36" spans="1:43" x14ac:dyDescent="0.45">
      <c r="A36" s="1" t="str">
        <f t="shared" ca="1" si="1"/>
        <v>yes</v>
      </c>
      <c r="B36" s="1">
        <f t="shared" ca="1" si="2"/>
        <v>96.162372807884026</v>
      </c>
      <c r="C36" s="1">
        <f t="shared" ca="1" si="3"/>
        <v>105.80588237184142</v>
      </c>
      <c r="D36" s="1">
        <f t="shared" ca="1" si="4"/>
        <v>100.90588237184141</v>
      </c>
      <c r="E36" s="1">
        <f t="shared" ca="1" si="5"/>
        <v>14.52094764476753</v>
      </c>
      <c r="F36" s="1">
        <v>30</v>
      </c>
      <c r="H36" s="1">
        <f t="shared" ca="1" si="10"/>
        <v>72.735238394385647</v>
      </c>
      <c r="I36" s="1">
        <f t="shared" ca="1" si="10"/>
        <v>76.630920042259049</v>
      </c>
      <c r="J36" s="1">
        <f t="shared" ca="1" si="10"/>
        <v>84.554120945525739</v>
      </c>
      <c r="K36" s="1">
        <f t="shared" ca="1" si="10"/>
        <v>116.56280261854303</v>
      </c>
      <c r="L36" s="1">
        <f t="shared" ca="1" si="10"/>
        <v>126.76024104195089</v>
      </c>
      <c r="M36" s="1">
        <f t="shared" ca="1" si="10"/>
        <v>94.987114194240306</v>
      </c>
      <c r="N36" s="1">
        <f t="shared" ca="1" si="10"/>
        <v>122.6261284668272</v>
      </c>
      <c r="O36" s="1">
        <f t="shared" ca="1" si="10"/>
        <v>93.539229924345364</v>
      </c>
      <c r="P36" s="1">
        <f t="shared" ca="1" si="10"/>
        <v>111.17877248621957</v>
      </c>
      <c r="Q36" s="1">
        <f t="shared" ca="1" si="10"/>
        <v>100.4376815364374</v>
      </c>
      <c r="R36" s="1">
        <f t="shared" ca="1" si="10"/>
        <v>107.64623919203717</v>
      </c>
      <c r="S36" s="1">
        <f t="shared" ca="1" si="10"/>
        <v>102.95764799261462</v>
      </c>
      <c r="T36" s="1">
        <f t="shared" ca="1" si="10"/>
        <v>89.567947213100169</v>
      </c>
      <c r="U36" s="1">
        <f t="shared" ca="1" si="10"/>
        <v>97.292541826499701</v>
      </c>
      <c r="V36" s="1">
        <f t="shared" ca="1" si="10"/>
        <v>100.14095806074003</v>
      </c>
      <c r="W36" s="1">
        <f t="shared" ca="1" si="10"/>
        <v>106.52764674736899</v>
      </c>
      <c r="X36" s="1">
        <f t="shared" ca="1" si="9"/>
        <v>94.020878324274946</v>
      </c>
      <c r="Y36" s="1">
        <f t="shared" ca="1" si="9"/>
        <v>119.30135353382904</v>
      </c>
      <c r="Z36" s="1">
        <f t="shared" ca="1" si="9"/>
        <v>97.69771579905472</v>
      </c>
      <c r="AA36" s="1">
        <f t="shared" ca="1" si="9"/>
        <v>102.01233265728185</v>
      </c>
      <c r="AB36" s="1">
        <f t="shared" ca="1" si="9"/>
        <v>110.52987765538958</v>
      </c>
      <c r="AC36" s="1">
        <f t="shared" ca="1" si="9"/>
        <v>68.401110158385791</v>
      </c>
      <c r="AD36" s="1">
        <f t="shared" ca="1" si="9"/>
        <v>89.684384526083392</v>
      </c>
      <c r="AE36" s="1">
        <f t="shared" ca="1" si="9"/>
        <v>93.765756695156568</v>
      </c>
      <c r="AF36" s="1">
        <f t="shared" ca="1" si="7"/>
        <v>125.14685725011431</v>
      </c>
      <c r="AG36" s="1">
        <f t="shared" ca="1" si="7"/>
        <v>101.42221862797194</v>
      </c>
      <c r="AH36" s="1">
        <f t="shared" ca="1" si="7"/>
        <v>123.44569442603287</v>
      </c>
      <c r="AI36" s="1">
        <f t="shared" ca="1" si="8"/>
        <v>107.6849601495307</v>
      </c>
      <c r="AJ36" s="1">
        <f t="shared" ca="1" si="8"/>
        <v>100.29792912921468</v>
      </c>
      <c r="AK36" s="1">
        <f t="shared" ca="1" si="8"/>
        <v>106.74899406319624</v>
      </c>
      <c r="AL36" s="1">
        <f t="shared" ca="1" si="8"/>
        <v>86.638801471321997</v>
      </c>
      <c r="AM36" s="1">
        <f t="shared" ca="1" si="8"/>
        <v>108.94813036746605</v>
      </c>
      <c r="AN36" s="1">
        <f t="shared" ca="1" si="8"/>
        <v>95.418843982527463</v>
      </c>
      <c r="AO36" s="1">
        <f t="shared" ca="1" si="8"/>
        <v>81.900367178397062</v>
      </c>
      <c r="AP36" s="1">
        <f t="shared" ca="1" si="8"/>
        <v>119.41074537597061</v>
      </c>
      <c r="AQ36" s="1">
        <f t="shared" ca="1" si="8"/>
        <v>95.989583331996215</v>
      </c>
    </row>
    <row r="37" spans="1:43" x14ac:dyDescent="0.45">
      <c r="A37" s="1" t="str">
        <f t="shared" ca="1" si="1"/>
        <v>yes</v>
      </c>
      <c r="B37" s="1">
        <f t="shared" ca="1" si="2"/>
        <v>98.114880143343854</v>
      </c>
      <c r="C37" s="1">
        <f t="shared" ca="1" si="3"/>
        <v>108.50034728067776</v>
      </c>
      <c r="D37" s="1">
        <f t="shared" ca="1" si="4"/>
        <v>103.60034728067775</v>
      </c>
      <c r="E37" s="1">
        <f t="shared" ca="1" si="5"/>
        <v>16.79224633877724</v>
      </c>
      <c r="F37" s="1">
        <v>31</v>
      </c>
      <c r="H37" s="1">
        <f t="shared" ca="1" si="10"/>
        <v>79.174614254356726</v>
      </c>
      <c r="I37" s="1">
        <f t="shared" ca="1" si="10"/>
        <v>114.76678604461191</v>
      </c>
      <c r="J37" s="1">
        <f t="shared" ca="1" si="10"/>
        <v>87.083013957750779</v>
      </c>
      <c r="K37" s="1">
        <f t="shared" ca="1" si="10"/>
        <v>126.81221934144627</v>
      </c>
      <c r="L37" s="1">
        <f t="shared" ca="1" si="10"/>
        <v>74.161566519618077</v>
      </c>
      <c r="M37" s="1">
        <f t="shared" ca="1" si="10"/>
        <v>90.804856104530998</v>
      </c>
      <c r="N37" s="1">
        <f t="shared" ca="1" si="10"/>
        <v>125.86115704044781</v>
      </c>
      <c r="O37" s="1">
        <f t="shared" ca="1" si="10"/>
        <v>132.3962684840474</v>
      </c>
      <c r="P37" s="1">
        <f t="shared" ca="1" si="10"/>
        <v>124.24515882800574</v>
      </c>
      <c r="Q37" s="1">
        <f t="shared" ca="1" si="10"/>
        <v>102.74798134433213</v>
      </c>
      <c r="R37" s="1">
        <f t="shared" ca="1" si="10"/>
        <v>97.485966811683241</v>
      </c>
      <c r="S37" s="1">
        <f t="shared" ca="1" si="10"/>
        <v>96.184497950029026</v>
      </c>
      <c r="T37" s="1">
        <f t="shared" ca="1" si="10"/>
        <v>94.255814812063832</v>
      </c>
      <c r="U37" s="1">
        <f t="shared" ca="1" si="10"/>
        <v>108.80416910360915</v>
      </c>
      <c r="V37" s="1">
        <f t="shared" ca="1" si="10"/>
        <v>85.444993051838367</v>
      </c>
      <c r="W37" s="1">
        <f t="shared" ca="1" si="10"/>
        <v>109.16995456030801</v>
      </c>
      <c r="X37" s="1">
        <f t="shared" ca="1" si="9"/>
        <v>94.224601606004612</v>
      </c>
      <c r="Y37" s="1">
        <f t="shared" ca="1" si="9"/>
        <v>113.80182073607189</v>
      </c>
      <c r="Z37" s="1">
        <f t="shared" ca="1" si="9"/>
        <v>102.98284077389268</v>
      </c>
      <c r="AA37" s="1">
        <f t="shared" ca="1" si="9"/>
        <v>107.37533946743768</v>
      </c>
      <c r="AB37" s="1">
        <f t="shared" ca="1" si="9"/>
        <v>112.53151150739002</v>
      </c>
      <c r="AC37" s="1">
        <f t="shared" ca="1" si="9"/>
        <v>111.83230353053908</v>
      </c>
      <c r="AD37" s="1">
        <f t="shared" ca="1" si="9"/>
        <v>108.83402632903017</v>
      </c>
      <c r="AE37" s="1">
        <f t="shared" ca="1" si="9"/>
        <v>91.446782599843857</v>
      </c>
      <c r="AF37" s="1">
        <f t="shared" ca="1" si="7"/>
        <v>116.97496755549844</v>
      </c>
      <c r="AG37" s="1">
        <f t="shared" ca="1" si="7"/>
        <v>128.31933313419441</v>
      </c>
      <c r="AH37" s="1">
        <f t="shared" ca="1" si="7"/>
        <v>92.600583419252416</v>
      </c>
      <c r="AI37" s="1">
        <f t="shared" ca="1" si="8"/>
        <v>89.224562786565201</v>
      </c>
      <c r="AJ37" s="1">
        <f t="shared" ca="1" si="8"/>
        <v>88.153680012495997</v>
      </c>
      <c r="AK37" s="1">
        <f t="shared" ca="1" si="8"/>
        <v>109.38937940339925</v>
      </c>
      <c r="AL37" s="1">
        <f t="shared" ca="1" si="8"/>
        <v>133.35476131764966</v>
      </c>
      <c r="AM37" s="1">
        <f t="shared" ca="1" si="8"/>
        <v>121.4811896833982</v>
      </c>
      <c r="AN37" s="1">
        <f t="shared" ca="1" si="8"/>
        <v>89.5678986808975</v>
      </c>
      <c r="AO37" s="1">
        <f t="shared" ca="1" si="8"/>
        <v>112.53452961193132</v>
      </c>
      <c r="AP37" s="1">
        <f t="shared" ca="1" si="8"/>
        <v>66.521660618685715</v>
      </c>
      <c r="AQ37" s="1">
        <f t="shared" ca="1" si="8"/>
        <v>89.061711121541478</v>
      </c>
    </row>
    <row r="38" spans="1:43" x14ac:dyDescent="0.45">
      <c r="A38" s="1" t="str">
        <f t="shared" ca="1" si="1"/>
        <v>yes</v>
      </c>
      <c r="B38" s="1">
        <f t="shared" ca="1" si="2"/>
        <v>93.216948711208843</v>
      </c>
      <c r="C38" s="1">
        <f t="shared" ca="1" si="3"/>
        <v>103.74506642732943</v>
      </c>
      <c r="D38" s="1">
        <f t="shared" ca="1" si="4"/>
        <v>98.845066427329428</v>
      </c>
      <c r="E38" s="1">
        <f t="shared" ca="1" si="5"/>
        <v>17.228931784042611</v>
      </c>
      <c r="F38" s="1">
        <v>32</v>
      </c>
      <c r="H38" s="1">
        <f t="shared" ca="1" si="10"/>
        <v>113.53737299842435</v>
      </c>
      <c r="I38" s="1">
        <f t="shared" ca="1" si="10"/>
        <v>79.783040357248453</v>
      </c>
      <c r="J38" s="1">
        <f t="shared" ca="1" si="10"/>
        <v>112.2048195301069</v>
      </c>
      <c r="K38" s="1">
        <f t="shared" ca="1" si="10"/>
        <v>90.728175402739552</v>
      </c>
      <c r="L38" s="1">
        <f t="shared" ca="1" si="10"/>
        <v>95.971357730435329</v>
      </c>
      <c r="M38" s="1">
        <f t="shared" ca="1" si="10"/>
        <v>111.99906916936611</v>
      </c>
      <c r="N38" s="1">
        <f t="shared" ca="1" si="10"/>
        <v>106.59665925400162</v>
      </c>
      <c r="O38" s="1">
        <f t="shared" ca="1" si="10"/>
        <v>90.400494042184874</v>
      </c>
      <c r="P38" s="1">
        <f t="shared" ca="1" si="10"/>
        <v>85.112395848132579</v>
      </c>
      <c r="Q38" s="1">
        <f t="shared" ca="1" si="10"/>
        <v>111.36146052151919</v>
      </c>
      <c r="R38" s="1">
        <f t="shared" ca="1" si="10"/>
        <v>102.16771327089258</v>
      </c>
      <c r="S38" s="1">
        <f t="shared" ca="1" si="10"/>
        <v>117.526236534454</v>
      </c>
      <c r="T38" s="1">
        <f t="shared" ca="1" si="10"/>
        <v>63.67416884241981</v>
      </c>
      <c r="U38" s="1">
        <f t="shared" ca="1" si="10"/>
        <v>82.227859127441675</v>
      </c>
      <c r="V38" s="1">
        <f t="shared" ca="1" si="10"/>
        <v>119.18455352708312</v>
      </c>
      <c r="W38" s="1">
        <f t="shared" ca="1" si="10"/>
        <v>113.80503300543343</v>
      </c>
      <c r="X38" s="1">
        <f t="shared" ca="1" si="9"/>
        <v>78.775580202484875</v>
      </c>
      <c r="Y38" s="1">
        <f t="shared" ca="1" si="9"/>
        <v>58.935147780699857</v>
      </c>
      <c r="Z38" s="1">
        <f t="shared" ca="1" si="9"/>
        <v>135.92513848031979</v>
      </c>
      <c r="AA38" s="1">
        <f t="shared" ca="1" si="9"/>
        <v>103.84672621239307</v>
      </c>
      <c r="AB38" s="1">
        <f t="shared" ca="1" si="9"/>
        <v>106.77302083712145</v>
      </c>
      <c r="AC38" s="1">
        <f t="shared" ca="1" si="9"/>
        <v>96.701173981117492</v>
      </c>
      <c r="AD38" s="1">
        <f t="shared" ca="1" si="9"/>
        <v>93.056413980411094</v>
      </c>
      <c r="AE38" s="1">
        <f t="shared" ca="1" si="9"/>
        <v>69.330839806266383</v>
      </c>
      <c r="AF38" s="1">
        <f t="shared" ca="1" si="7"/>
        <v>86.095390500318402</v>
      </c>
      <c r="AG38" s="1">
        <f t="shared" ca="1" si="7"/>
        <v>95.341275239205018</v>
      </c>
      <c r="AH38" s="1">
        <f t="shared" ca="1" si="7"/>
        <v>119.51524396380111</v>
      </c>
      <c r="AI38" s="1">
        <f t="shared" ca="1" si="8"/>
        <v>84.646518652783698</v>
      </c>
      <c r="AJ38" s="1">
        <f t="shared" ca="1" si="8"/>
        <v>116.38791982532206</v>
      </c>
      <c r="AK38" s="1">
        <f t="shared" ca="1" si="8"/>
        <v>91.505077710341737</v>
      </c>
      <c r="AL38" s="1">
        <f t="shared" ca="1" si="8"/>
        <v>94.111995968167761</v>
      </c>
      <c r="AM38" s="1">
        <f t="shared" ca="1" si="8"/>
        <v>89.327970390951918</v>
      </c>
      <c r="AN38" s="1">
        <f t="shared" ca="1" si="8"/>
        <v>103.93165774320063</v>
      </c>
      <c r="AO38" s="1">
        <f t="shared" ca="1" si="8"/>
        <v>109.69121694196188</v>
      </c>
      <c r="AP38" s="1">
        <f t="shared" ca="1" si="8"/>
        <v>122.516873373678</v>
      </c>
      <c r="AQ38" s="1">
        <f t="shared" ca="1" si="8"/>
        <v>105.72680063143018</v>
      </c>
    </row>
    <row r="39" spans="1:43" x14ac:dyDescent="0.45">
      <c r="A39" s="1" t="str">
        <f t="shared" ca="1" si="1"/>
        <v>yes</v>
      </c>
      <c r="B39" s="1">
        <f t="shared" ca="1" si="2"/>
        <v>94.334595290195864</v>
      </c>
      <c r="C39" s="1">
        <f t="shared" ca="1" si="3"/>
        <v>104.19547738617975</v>
      </c>
      <c r="D39" s="1">
        <f t="shared" ca="1" si="4"/>
        <v>99.295477386179741</v>
      </c>
      <c r="E39" s="1">
        <f t="shared" ca="1" si="5"/>
        <v>15.186373763215931</v>
      </c>
      <c r="F39" s="1">
        <v>33</v>
      </c>
      <c r="H39" s="1">
        <f t="shared" ca="1" si="10"/>
        <v>112.33655084529386</v>
      </c>
      <c r="I39" s="1">
        <f t="shared" ca="1" si="10"/>
        <v>91.269756194143767</v>
      </c>
      <c r="J39" s="1">
        <f t="shared" ca="1" si="10"/>
        <v>98.562783886381766</v>
      </c>
      <c r="K39" s="1">
        <f t="shared" ca="1" si="10"/>
        <v>121.54379432406198</v>
      </c>
      <c r="L39" s="1">
        <f t="shared" ca="1" si="10"/>
        <v>127.65051724542994</v>
      </c>
      <c r="M39" s="1">
        <f t="shared" ca="1" si="10"/>
        <v>81.711354454756844</v>
      </c>
      <c r="N39" s="1">
        <f t="shared" ca="1" si="10"/>
        <v>96.885273616623351</v>
      </c>
      <c r="O39" s="1">
        <f t="shared" ca="1" si="10"/>
        <v>128.9579269728842</v>
      </c>
      <c r="P39" s="1">
        <f t="shared" ca="1" si="10"/>
        <v>106.71431582530634</v>
      </c>
      <c r="Q39" s="1">
        <f t="shared" ca="1" si="10"/>
        <v>66.895670823186094</v>
      </c>
      <c r="R39" s="1">
        <f t="shared" ca="1" si="10"/>
        <v>94.691331784583383</v>
      </c>
      <c r="S39" s="1">
        <f t="shared" ca="1" si="10"/>
        <v>104.38431833683964</v>
      </c>
      <c r="T39" s="1">
        <f t="shared" ca="1" si="10"/>
        <v>111.88133425223367</v>
      </c>
      <c r="U39" s="1">
        <f t="shared" ca="1" si="10"/>
        <v>116.72939714012455</v>
      </c>
      <c r="V39" s="1">
        <f t="shared" ca="1" si="10"/>
        <v>82.406588113795095</v>
      </c>
      <c r="W39" s="1">
        <f t="shared" ca="1" si="10"/>
        <v>106.144740619502</v>
      </c>
      <c r="X39" s="1">
        <f t="shared" ca="1" si="9"/>
        <v>124.18314100954456</v>
      </c>
      <c r="Y39" s="1">
        <f t="shared" ca="1" si="9"/>
        <v>79.518318351758481</v>
      </c>
      <c r="Z39" s="1">
        <f t="shared" ca="1" si="9"/>
        <v>96.9145000631013</v>
      </c>
      <c r="AA39" s="1">
        <f t="shared" ca="1" si="9"/>
        <v>99.799825284191741</v>
      </c>
      <c r="AB39" s="1">
        <f t="shared" ca="1" si="9"/>
        <v>84.164917157455321</v>
      </c>
      <c r="AC39" s="1">
        <f t="shared" ca="1" si="9"/>
        <v>107.53126548550763</v>
      </c>
      <c r="AD39" s="1">
        <f t="shared" ca="1" si="9"/>
        <v>85.561673499105098</v>
      </c>
      <c r="AE39" s="1">
        <f t="shared" ca="1" si="9"/>
        <v>83.823440576766274</v>
      </c>
      <c r="AF39" s="1">
        <f t="shared" ca="1" si="7"/>
        <v>81.759215042721394</v>
      </c>
      <c r="AG39" s="1">
        <f t="shared" ca="1" si="7"/>
        <v>101.96832552738339</v>
      </c>
      <c r="AH39" s="1">
        <f t="shared" ca="1" si="7"/>
        <v>72.781017488037634</v>
      </c>
      <c r="AI39" s="1">
        <f t="shared" ca="1" si="8"/>
        <v>105.68455772597081</v>
      </c>
      <c r="AJ39" s="1">
        <f t="shared" ca="1" si="8"/>
        <v>105.68704236480835</v>
      </c>
      <c r="AK39" s="1">
        <f t="shared" ca="1" si="8"/>
        <v>85.079004728704263</v>
      </c>
      <c r="AL39" s="1">
        <f t="shared" ca="1" si="8"/>
        <v>110.04428357351618</v>
      </c>
      <c r="AM39" s="1">
        <f t="shared" ca="1" si="8"/>
        <v>107.00687934013688</v>
      </c>
      <c r="AN39" s="1">
        <f t="shared" ca="1" si="8"/>
        <v>108.2740578263834</v>
      </c>
      <c r="AO39" s="1">
        <f t="shared" ca="1" si="8"/>
        <v>100.74404000599853</v>
      </c>
      <c r="AP39" s="1">
        <f t="shared" ca="1" si="8"/>
        <v>90.606777828685665</v>
      </c>
      <c r="AQ39" s="1">
        <f t="shared" ca="1" si="8"/>
        <v>94.73924858754711</v>
      </c>
    </row>
    <row r="40" spans="1:43" x14ac:dyDescent="0.45">
      <c r="A40" s="1" t="str">
        <f t="shared" ca="1" si="1"/>
        <v>yes</v>
      </c>
      <c r="B40" s="1">
        <f t="shared" ca="1" si="2"/>
        <v>96.48269819445099</v>
      </c>
      <c r="C40" s="1">
        <f t="shared" ca="1" si="3"/>
        <v>106.45327616277179</v>
      </c>
      <c r="D40" s="1">
        <f t="shared" ca="1" si="4"/>
        <v>101.55327616277178</v>
      </c>
      <c r="E40" s="1">
        <f t="shared" ca="1" si="5"/>
        <v>15.52217745404322</v>
      </c>
      <c r="F40" s="1">
        <v>34</v>
      </c>
      <c r="H40" s="1">
        <f t="shared" ca="1" si="10"/>
        <v>91.308449823275666</v>
      </c>
      <c r="I40" s="1">
        <f t="shared" ca="1" si="10"/>
        <v>103.94494251736016</v>
      </c>
      <c r="J40" s="1">
        <f t="shared" ca="1" si="10"/>
        <v>108.59069144387054</v>
      </c>
      <c r="K40" s="1">
        <f t="shared" ca="1" si="10"/>
        <v>124.88730823187768</v>
      </c>
      <c r="L40" s="1">
        <f t="shared" ca="1" si="10"/>
        <v>80.233975900269485</v>
      </c>
      <c r="M40" s="1">
        <f t="shared" ca="1" si="10"/>
        <v>125.81239935561578</v>
      </c>
      <c r="N40" s="1">
        <f t="shared" ca="1" si="10"/>
        <v>93.820457938478611</v>
      </c>
      <c r="O40" s="1">
        <f t="shared" ca="1" si="10"/>
        <v>86.466831279794917</v>
      </c>
      <c r="P40" s="1">
        <f t="shared" ca="1" si="10"/>
        <v>121.72206596739858</v>
      </c>
      <c r="Q40" s="1">
        <f t="shared" ca="1" si="10"/>
        <v>78.198651340428199</v>
      </c>
      <c r="R40" s="1">
        <f t="shared" ca="1" si="10"/>
        <v>94.973490885070973</v>
      </c>
      <c r="S40" s="1">
        <f t="shared" ca="1" si="10"/>
        <v>88.071008025969221</v>
      </c>
      <c r="T40" s="1">
        <f t="shared" ca="1" si="10"/>
        <v>117.65309049621116</v>
      </c>
      <c r="U40" s="1">
        <f t="shared" ca="1" si="10"/>
        <v>118.32284840645724</v>
      </c>
      <c r="V40" s="1">
        <f t="shared" ca="1" si="10"/>
        <v>109.82679172532285</v>
      </c>
      <c r="W40" s="1">
        <f t="shared" ca="1" si="10"/>
        <v>108.81298208802421</v>
      </c>
      <c r="X40" s="1">
        <f t="shared" ca="1" si="9"/>
        <v>99.156707831786633</v>
      </c>
      <c r="Y40" s="1">
        <f t="shared" ca="1" si="9"/>
        <v>125.15620187655051</v>
      </c>
      <c r="Z40" s="1">
        <f t="shared" ca="1" si="9"/>
        <v>113.62986021595565</v>
      </c>
      <c r="AA40" s="1">
        <f t="shared" ca="1" si="9"/>
        <v>86.831888370351123</v>
      </c>
      <c r="AB40" s="1">
        <f t="shared" ca="1" si="9"/>
        <v>98.417767890106319</v>
      </c>
      <c r="AC40" s="1">
        <f t="shared" ca="1" si="9"/>
        <v>63.64570779798408</v>
      </c>
      <c r="AD40" s="1">
        <f t="shared" ca="1" si="9"/>
        <v>99.469917019203706</v>
      </c>
      <c r="AE40" s="1">
        <f t="shared" ca="1" si="9"/>
        <v>96.702121142349483</v>
      </c>
      <c r="AF40" s="1">
        <f t="shared" ca="1" si="7"/>
        <v>82.774668816784597</v>
      </c>
      <c r="AG40" s="1">
        <f t="shared" ca="1" si="7"/>
        <v>83.521888672660737</v>
      </c>
      <c r="AH40" s="1">
        <f t="shared" ca="1" si="7"/>
        <v>104.75099857820685</v>
      </c>
      <c r="AI40" s="1">
        <f t="shared" ca="1" si="8"/>
        <v>93.340271932552852</v>
      </c>
      <c r="AJ40" s="1">
        <f t="shared" ca="1" si="8"/>
        <v>111.80632563076006</v>
      </c>
      <c r="AK40" s="1">
        <f t="shared" ca="1" si="8"/>
        <v>109.28782836693497</v>
      </c>
      <c r="AL40" s="1">
        <f t="shared" ca="1" si="8"/>
        <v>117.38945568899553</v>
      </c>
      <c r="AM40" s="1">
        <f t="shared" ca="1" si="8"/>
        <v>107.4994910645252</v>
      </c>
      <c r="AN40" s="1">
        <f t="shared" ca="1" si="8"/>
        <v>94.909207536910444</v>
      </c>
      <c r="AO40" s="1">
        <f t="shared" ca="1" si="8"/>
        <v>121.91728218563634</v>
      </c>
      <c r="AP40" s="1">
        <f t="shared" ca="1" si="8"/>
        <v>81.649543410883169</v>
      </c>
      <c r="AQ40" s="1">
        <f t="shared" ca="1" si="8"/>
        <v>111.41482240522114</v>
      </c>
    </row>
    <row r="41" spans="1:43" x14ac:dyDescent="0.45">
      <c r="A41" s="1" t="str">
        <f t="shared" ca="1" si="1"/>
        <v>yes</v>
      </c>
      <c r="B41" s="1">
        <f t="shared" ca="1" si="2"/>
        <v>94.894109841447928</v>
      </c>
      <c r="C41" s="1">
        <f t="shared" ca="1" si="3"/>
        <v>105.22275742425462</v>
      </c>
      <c r="D41" s="1">
        <f t="shared" ca="1" si="4"/>
        <v>100.32275742425462</v>
      </c>
      <c r="E41" s="1">
        <f t="shared" ca="1" si="5"/>
        <v>16.618308926959241</v>
      </c>
      <c r="F41" s="1">
        <v>35</v>
      </c>
      <c r="H41" s="1">
        <f t="shared" ca="1" si="10"/>
        <v>79.916001645960307</v>
      </c>
      <c r="I41" s="1">
        <f t="shared" ca="1" si="10"/>
        <v>68.745185353917634</v>
      </c>
      <c r="J41" s="1">
        <f t="shared" ca="1" si="10"/>
        <v>84.758723614231286</v>
      </c>
      <c r="K41" s="1">
        <f t="shared" ca="1" si="10"/>
        <v>105.64079458649405</v>
      </c>
      <c r="L41" s="1">
        <f t="shared" ca="1" si="10"/>
        <v>115.95671965142196</v>
      </c>
      <c r="M41" s="1">
        <f t="shared" ca="1" si="10"/>
        <v>81.808462846548181</v>
      </c>
      <c r="N41" s="1">
        <f t="shared" ca="1" si="10"/>
        <v>102.87115070352658</v>
      </c>
      <c r="O41" s="1">
        <f t="shared" ca="1" si="10"/>
        <v>103.15079929750182</v>
      </c>
      <c r="P41" s="1">
        <f t="shared" ca="1" si="10"/>
        <v>75.626944424441007</v>
      </c>
      <c r="Q41" s="1">
        <f t="shared" ca="1" si="10"/>
        <v>73.63715102761023</v>
      </c>
      <c r="R41" s="1">
        <f t="shared" ca="1" si="10"/>
        <v>103.0814423243211</v>
      </c>
      <c r="S41" s="1">
        <f t="shared" ca="1" si="10"/>
        <v>78.034369282375437</v>
      </c>
      <c r="T41" s="1">
        <f t="shared" ca="1" si="10"/>
        <v>114.46773510713621</v>
      </c>
      <c r="U41" s="1">
        <f t="shared" ca="1" si="10"/>
        <v>121.02642265099298</v>
      </c>
      <c r="V41" s="1">
        <f t="shared" ca="1" si="10"/>
        <v>99.971244912919417</v>
      </c>
      <c r="W41" s="1">
        <f t="shared" ca="1" si="10"/>
        <v>127.28974763526209</v>
      </c>
      <c r="X41" s="1">
        <f t="shared" ca="1" si="9"/>
        <v>116.23171950112803</v>
      </c>
      <c r="Y41" s="1">
        <f t="shared" ca="1" si="9"/>
        <v>112.42646764015562</v>
      </c>
      <c r="Z41" s="1">
        <f t="shared" ca="1" si="9"/>
        <v>92.477439440577342</v>
      </c>
      <c r="AA41" s="1">
        <f t="shared" ca="1" si="9"/>
        <v>129.35872872195577</v>
      </c>
      <c r="AB41" s="1">
        <f t="shared" ca="1" si="9"/>
        <v>105.38855366680798</v>
      </c>
      <c r="AC41" s="1">
        <f t="shared" ca="1" si="9"/>
        <v>95.930983563321291</v>
      </c>
      <c r="AD41" s="1">
        <f t="shared" ca="1" si="9"/>
        <v>104.85461509759409</v>
      </c>
      <c r="AE41" s="1">
        <f t="shared" ca="1" si="9"/>
        <v>93.591609310578903</v>
      </c>
      <c r="AF41" s="1">
        <f t="shared" ca="1" si="7"/>
        <v>99.788776134959505</v>
      </c>
      <c r="AG41" s="1">
        <f t="shared" ca="1" si="7"/>
        <v>107.95289247931495</v>
      </c>
      <c r="AH41" s="1">
        <f t="shared" ca="1" si="7"/>
        <v>119.68447681349821</v>
      </c>
      <c r="AI41" s="1">
        <f t="shared" ca="1" si="8"/>
        <v>101.39753887406586</v>
      </c>
      <c r="AJ41" s="1">
        <f t="shared" ca="1" si="8"/>
        <v>113.16180988769989</v>
      </c>
      <c r="AK41" s="1">
        <f t="shared" ca="1" si="8"/>
        <v>97.515060657769268</v>
      </c>
      <c r="AL41" s="1">
        <f t="shared" ca="1" si="8"/>
        <v>109.0063762082423</v>
      </c>
      <c r="AM41" s="1">
        <f t="shared" ca="1" si="8"/>
        <v>94.377421417527387</v>
      </c>
      <c r="AN41" s="1">
        <f t="shared" ca="1" si="8"/>
        <v>76.671134044568731</v>
      </c>
      <c r="AO41" s="1">
        <f t="shared" ca="1" si="8"/>
        <v>74.055499925406977</v>
      </c>
      <c r="AP41" s="1">
        <f t="shared" ca="1" si="8"/>
        <v>128.74763197071047</v>
      </c>
      <c r="AQ41" s="1">
        <f t="shared" ca="1" si="8"/>
        <v>103.01763685262389</v>
      </c>
    </row>
    <row r="42" spans="1:43" x14ac:dyDescent="0.45">
      <c r="A42" s="1" t="str">
        <f t="shared" ca="1" si="1"/>
        <v>yes</v>
      </c>
      <c r="B42" s="1">
        <f t="shared" ca="1" si="2"/>
        <v>94.593277273945475</v>
      </c>
      <c r="C42" s="1">
        <f t="shared" ca="1" si="3"/>
        <v>104.29486835642724</v>
      </c>
      <c r="D42" s="1">
        <f t="shared" ca="1" si="4"/>
        <v>99.394868356427239</v>
      </c>
      <c r="E42" s="1">
        <f t="shared" ca="1" si="5"/>
        <v>14.698748211678851</v>
      </c>
      <c r="F42" s="1">
        <v>36</v>
      </c>
      <c r="H42" s="1">
        <f t="shared" ca="1" si="10"/>
        <v>83.261656517363434</v>
      </c>
      <c r="I42" s="1">
        <f t="shared" ca="1" si="10"/>
        <v>117.60814955402822</v>
      </c>
      <c r="J42" s="1">
        <f t="shared" ca="1" si="10"/>
        <v>76.895144329815736</v>
      </c>
      <c r="K42" s="1">
        <f t="shared" ca="1" si="10"/>
        <v>112.04059255606528</v>
      </c>
      <c r="L42" s="1">
        <f t="shared" ca="1" si="10"/>
        <v>106.75060146053677</v>
      </c>
      <c r="M42" s="1">
        <f t="shared" ca="1" si="10"/>
        <v>92.023810723359418</v>
      </c>
      <c r="N42" s="1">
        <f t="shared" ca="1" si="10"/>
        <v>110.23186743183274</v>
      </c>
      <c r="O42" s="1">
        <f t="shared" ca="1" si="10"/>
        <v>85.906038255310079</v>
      </c>
      <c r="P42" s="1">
        <f t="shared" ca="1" si="10"/>
        <v>88.745743466339178</v>
      </c>
      <c r="Q42" s="1">
        <f t="shared" ca="1" si="10"/>
        <v>81.041038944446228</v>
      </c>
      <c r="R42" s="1">
        <f t="shared" ca="1" si="10"/>
        <v>105.14207814845723</v>
      </c>
      <c r="S42" s="1">
        <f t="shared" ca="1" si="10"/>
        <v>112.19212738230183</v>
      </c>
      <c r="T42" s="1">
        <f t="shared" ca="1" si="10"/>
        <v>137.15052901479493</v>
      </c>
      <c r="U42" s="1">
        <f t="shared" ca="1" si="10"/>
        <v>88.222659727934698</v>
      </c>
      <c r="V42" s="1">
        <f t="shared" ca="1" si="10"/>
        <v>96.141297629380816</v>
      </c>
      <c r="W42" s="1">
        <f t="shared" ca="1" si="10"/>
        <v>101.65208260586067</v>
      </c>
      <c r="X42" s="1">
        <f t="shared" ca="1" si="9"/>
        <v>108.87502253754799</v>
      </c>
      <c r="Y42" s="1">
        <f t="shared" ca="1" si="9"/>
        <v>95.818196736466149</v>
      </c>
      <c r="Z42" s="1">
        <f t="shared" ca="1" si="9"/>
        <v>83.692065852769773</v>
      </c>
      <c r="AA42" s="1">
        <f t="shared" ca="1" si="9"/>
        <v>93.050367365576818</v>
      </c>
      <c r="AB42" s="1">
        <f t="shared" ca="1" si="9"/>
        <v>66.577842162400898</v>
      </c>
      <c r="AC42" s="1">
        <f t="shared" ca="1" si="9"/>
        <v>109.39469261618197</v>
      </c>
      <c r="AD42" s="1">
        <f t="shared" ca="1" si="9"/>
        <v>90.783827729058004</v>
      </c>
      <c r="AE42" s="1">
        <f t="shared" ca="1" si="9"/>
        <v>112.79861026232291</v>
      </c>
      <c r="AF42" s="1">
        <f t="shared" ca="1" si="7"/>
        <v>88.63537081821012</v>
      </c>
      <c r="AG42" s="1">
        <f t="shared" ca="1" si="7"/>
        <v>103.49178340992692</v>
      </c>
      <c r="AH42" s="1">
        <f t="shared" ca="1" si="7"/>
        <v>105.80354557376391</v>
      </c>
      <c r="AI42" s="1">
        <f t="shared" ca="1" si="8"/>
        <v>112.78964351415935</v>
      </c>
      <c r="AJ42" s="1">
        <f t="shared" ca="1" si="8"/>
        <v>89.784674982131918</v>
      </c>
      <c r="AK42" s="1">
        <f t="shared" ca="1" si="8"/>
        <v>94.088274716645657</v>
      </c>
      <c r="AL42" s="1">
        <f t="shared" ref="AL42:AQ42" ca="1" si="11">NORMINV(RAND(),100,15)</f>
        <v>93.411040130707917</v>
      </c>
      <c r="AM42" s="1">
        <f t="shared" ca="1" si="11"/>
        <v>108.23883264556302</v>
      </c>
      <c r="AN42" s="1">
        <f t="shared" ca="1" si="11"/>
        <v>96.963851475499609</v>
      </c>
      <c r="AO42" s="1">
        <f t="shared" ca="1" si="11"/>
        <v>87.526545796017999</v>
      </c>
      <c r="AP42" s="1">
        <f t="shared" ca="1" si="11"/>
        <v>131.15298831061187</v>
      </c>
      <c r="AQ42" s="1">
        <f t="shared" ca="1" si="11"/>
        <v>110.33266644799015</v>
      </c>
    </row>
    <row r="43" spans="1:43" x14ac:dyDescent="0.45">
      <c r="A43" s="1" t="str">
        <f t="shared" ca="1" si="1"/>
        <v>yes</v>
      </c>
      <c r="B43" s="1">
        <f t="shared" ca="1" si="2"/>
        <v>96.874106002282318</v>
      </c>
      <c r="C43" s="1">
        <f t="shared" ca="1" si="3"/>
        <v>106.23534852548627</v>
      </c>
      <c r="D43" s="1">
        <f t="shared" ca="1" si="4"/>
        <v>101.33534852548627</v>
      </c>
      <c r="E43" s="1">
        <f t="shared" ca="1" si="5"/>
        <v>13.656864866950849</v>
      </c>
      <c r="F43" s="1">
        <v>37</v>
      </c>
      <c r="H43" s="1">
        <f t="shared" ca="1" si="10"/>
        <v>103.95908271071684</v>
      </c>
      <c r="I43" s="1">
        <f t="shared" ca="1" si="10"/>
        <v>110.16514089909971</v>
      </c>
      <c r="J43" s="1">
        <f t="shared" ca="1" si="10"/>
        <v>97.59899713351308</v>
      </c>
      <c r="K43" s="1">
        <f t="shared" ca="1" si="10"/>
        <v>112.64662703839011</v>
      </c>
      <c r="L43" s="1">
        <f t="shared" ca="1" si="10"/>
        <v>87.314571375394181</v>
      </c>
      <c r="M43" s="1">
        <f t="shared" ca="1" si="10"/>
        <v>103.52335424900677</v>
      </c>
      <c r="N43" s="1">
        <f t="shared" ca="1" si="10"/>
        <v>106.19926408591718</v>
      </c>
      <c r="O43" s="1">
        <f t="shared" ca="1" si="10"/>
        <v>76.992881564903541</v>
      </c>
      <c r="P43" s="1">
        <f t="shared" ca="1" si="10"/>
        <v>121.54217397574921</v>
      </c>
      <c r="Q43" s="1">
        <f t="shared" ca="1" si="10"/>
        <v>110.14374794777403</v>
      </c>
      <c r="R43" s="1">
        <f t="shared" ca="1" si="10"/>
        <v>82.744035039656538</v>
      </c>
      <c r="S43" s="1">
        <f t="shared" ca="1" si="10"/>
        <v>132.65102542727732</v>
      </c>
      <c r="T43" s="1">
        <f t="shared" ca="1" si="10"/>
        <v>93.217443965589396</v>
      </c>
      <c r="U43" s="1">
        <f t="shared" ca="1" si="10"/>
        <v>101.69767650145734</v>
      </c>
      <c r="V43" s="1">
        <f t="shared" ca="1" si="10"/>
        <v>94.955639988174795</v>
      </c>
      <c r="W43" s="1">
        <f t="shared" ca="1" si="10"/>
        <v>109.4478894112258</v>
      </c>
      <c r="X43" s="1">
        <f t="shared" ca="1" si="9"/>
        <v>89.160538887010475</v>
      </c>
      <c r="Y43" s="1">
        <f t="shared" ca="1" si="9"/>
        <v>91.594883959515329</v>
      </c>
      <c r="Z43" s="1">
        <f t="shared" ca="1" si="9"/>
        <v>115.07625477775558</v>
      </c>
      <c r="AA43" s="1">
        <f t="shared" ca="1" si="9"/>
        <v>118.47528611465741</v>
      </c>
      <c r="AB43" s="1">
        <f t="shared" ca="1" si="9"/>
        <v>102.57645192852286</v>
      </c>
      <c r="AC43" s="1">
        <f t="shared" ca="1" si="9"/>
        <v>97.076456787437422</v>
      </c>
      <c r="AD43" s="1">
        <f t="shared" ca="1" si="9"/>
        <v>94.873562907822347</v>
      </c>
      <c r="AE43" s="1">
        <f t="shared" ca="1" si="9"/>
        <v>99.134140923708131</v>
      </c>
      <c r="AF43" s="1">
        <f t="shared" ca="1" si="7"/>
        <v>82.46453588266769</v>
      </c>
      <c r="AG43" s="1">
        <f t="shared" ca="1" si="7"/>
        <v>100.55762122664322</v>
      </c>
      <c r="AH43" s="1">
        <f t="shared" ca="1" si="7"/>
        <v>108.85612449001161</v>
      </c>
      <c r="AI43" s="1">
        <f t="shared" ref="AI43:AQ91" ca="1" si="12">NORMINV(RAND(),100,15)</f>
        <v>95.702481080444954</v>
      </c>
      <c r="AJ43" s="1">
        <f t="shared" ca="1" si="12"/>
        <v>102.55363780707532</v>
      </c>
      <c r="AK43" s="1">
        <f t="shared" ca="1" si="12"/>
        <v>128.39799494311998</v>
      </c>
      <c r="AL43" s="1">
        <f t="shared" ca="1" si="12"/>
        <v>87.944271561005181</v>
      </c>
      <c r="AM43" s="1">
        <f t="shared" ca="1" si="12"/>
        <v>82.718143641024824</v>
      </c>
      <c r="AN43" s="1">
        <f t="shared" ca="1" si="12"/>
        <v>126.51266687355647</v>
      </c>
      <c r="AO43" s="1">
        <f t="shared" ca="1" si="12"/>
        <v>97.201552976285399</v>
      </c>
      <c r="AP43" s="1">
        <f t="shared" ca="1" si="12"/>
        <v>99.726869946101075</v>
      </c>
      <c r="AQ43" s="1">
        <f t="shared" ca="1" si="12"/>
        <v>82.669518889294011</v>
      </c>
    </row>
    <row r="44" spans="1:43" x14ac:dyDescent="0.45">
      <c r="A44" s="1" t="str">
        <f t="shared" ca="1" si="1"/>
        <v>yes</v>
      </c>
      <c r="B44" s="1">
        <f t="shared" ca="1" si="2"/>
        <v>99.264301403656077</v>
      </c>
      <c r="C44" s="1">
        <f t="shared" ca="1" si="3"/>
        <v>109.85439014257531</v>
      </c>
      <c r="D44" s="1">
        <f t="shared" ca="1" si="4"/>
        <v>104.95439014257531</v>
      </c>
      <c r="E44" s="1">
        <f t="shared" ca="1" si="5"/>
        <v>17.418638996691534</v>
      </c>
      <c r="F44" s="1">
        <v>38</v>
      </c>
      <c r="H44" s="1">
        <f t="shared" ca="1" si="10"/>
        <v>96.01788673314374</v>
      </c>
      <c r="I44" s="1">
        <f t="shared" ca="1" si="10"/>
        <v>100.83620900876618</v>
      </c>
      <c r="J44" s="1">
        <f t="shared" ca="1" si="10"/>
        <v>96.319606209985608</v>
      </c>
      <c r="K44" s="1">
        <f t="shared" ca="1" si="10"/>
        <v>106.23983694427689</v>
      </c>
      <c r="L44" s="1">
        <f t="shared" ca="1" si="10"/>
        <v>131.16973063325028</v>
      </c>
      <c r="M44" s="1">
        <f t="shared" ca="1" si="10"/>
        <v>102.44556353760927</v>
      </c>
      <c r="N44" s="1">
        <f t="shared" ca="1" si="10"/>
        <v>102.29305675890033</v>
      </c>
      <c r="O44" s="1">
        <f t="shared" ca="1" si="10"/>
        <v>96.458874374019203</v>
      </c>
      <c r="P44" s="1">
        <f t="shared" ca="1" si="10"/>
        <v>115.64003563514997</v>
      </c>
      <c r="Q44" s="1">
        <f t="shared" ca="1" si="10"/>
        <v>78.523128756472943</v>
      </c>
      <c r="R44" s="1">
        <f t="shared" ca="1" si="10"/>
        <v>99.974179401258866</v>
      </c>
      <c r="S44" s="1">
        <f t="shared" ca="1" si="10"/>
        <v>146.66164464241083</v>
      </c>
      <c r="T44" s="1">
        <f t="shared" ca="1" si="10"/>
        <v>126.83216370378142</v>
      </c>
      <c r="U44" s="1">
        <f t="shared" ca="1" si="10"/>
        <v>124.71251161637521</v>
      </c>
      <c r="V44" s="1">
        <f t="shared" ca="1" si="10"/>
        <v>122.7322196322048</v>
      </c>
      <c r="W44" s="1">
        <f t="shared" ca="1" si="10"/>
        <v>86.963276531189848</v>
      </c>
      <c r="X44" s="1">
        <f t="shared" ca="1" si="9"/>
        <v>84.514746314419838</v>
      </c>
      <c r="Y44" s="1">
        <f t="shared" ca="1" si="9"/>
        <v>85.19574953477877</v>
      </c>
      <c r="Z44" s="1">
        <f t="shared" ca="1" si="9"/>
        <v>85.316943737777322</v>
      </c>
      <c r="AA44" s="1">
        <f t="shared" ca="1" si="9"/>
        <v>93.79891070175492</v>
      </c>
      <c r="AB44" s="1">
        <f t="shared" ca="1" si="9"/>
        <v>91.773390894908857</v>
      </c>
      <c r="AC44" s="1">
        <f t="shared" ca="1" si="9"/>
        <v>100.58880545930029</v>
      </c>
      <c r="AD44" s="1">
        <f t="shared" ca="1" si="9"/>
        <v>89.941206946271137</v>
      </c>
      <c r="AE44" s="1">
        <f t="shared" ca="1" si="9"/>
        <v>98.21455565275113</v>
      </c>
      <c r="AF44" s="1">
        <f t="shared" ca="1" si="7"/>
        <v>123.19392628808515</v>
      </c>
      <c r="AG44" s="1">
        <f t="shared" ca="1" si="7"/>
        <v>78.62437895817682</v>
      </c>
      <c r="AH44" s="1">
        <f t="shared" ca="1" si="7"/>
        <v>80.818504265392306</v>
      </c>
      <c r="AI44" s="1">
        <f t="shared" ca="1" si="12"/>
        <v>117.80537496118191</v>
      </c>
      <c r="AJ44" s="1">
        <f t="shared" ca="1" si="12"/>
        <v>127.23150854714555</v>
      </c>
      <c r="AK44" s="1">
        <f t="shared" ca="1" si="12"/>
        <v>136.25946539782223</v>
      </c>
      <c r="AL44" s="1">
        <f t="shared" ca="1" si="12"/>
        <v>123.80167625593675</v>
      </c>
      <c r="AM44" s="1">
        <f t="shared" ca="1" si="12"/>
        <v>112.85435681820965</v>
      </c>
      <c r="AN44" s="1">
        <f t="shared" ca="1" si="12"/>
        <v>107.04485576599539</v>
      </c>
      <c r="AO44" s="1">
        <f t="shared" ca="1" si="12"/>
        <v>93.808035316514662</v>
      </c>
      <c r="AP44" s="1">
        <f t="shared" ca="1" si="12"/>
        <v>105.82073930188572</v>
      </c>
      <c r="AQ44" s="1">
        <f t="shared" ca="1" si="12"/>
        <v>107.93098989560852</v>
      </c>
    </row>
    <row r="45" spans="1:43" x14ac:dyDescent="0.45">
      <c r="A45" s="1" t="str">
        <f t="shared" ca="1" si="1"/>
        <v>yes</v>
      </c>
      <c r="B45" s="1">
        <f t="shared" ca="1" si="2"/>
        <v>96.286319296807775</v>
      </c>
      <c r="C45" s="1">
        <f t="shared" ca="1" si="3"/>
        <v>106.28545605961091</v>
      </c>
      <c r="D45" s="1">
        <f t="shared" ca="1" si="4"/>
        <v>101.3854560596109</v>
      </c>
      <c r="E45" s="1">
        <f t="shared" ca="1" si="5"/>
        <v>15.609602335111616</v>
      </c>
      <c r="F45" s="1">
        <v>39</v>
      </c>
      <c r="H45" s="1">
        <f t="shared" ca="1" si="10"/>
        <v>107.99826461479799</v>
      </c>
      <c r="I45" s="1">
        <f t="shared" ca="1" si="10"/>
        <v>104.73620384477654</v>
      </c>
      <c r="J45" s="1">
        <f t="shared" ca="1" si="10"/>
        <v>92.821338390890105</v>
      </c>
      <c r="K45" s="1">
        <f t="shared" ca="1" si="10"/>
        <v>102.41169199094995</v>
      </c>
      <c r="L45" s="1">
        <f t="shared" ca="1" si="10"/>
        <v>104.96875527756325</v>
      </c>
      <c r="M45" s="1">
        <f t="shared" ca="1" si="10"/>
        <v>87.058663756580827</v>
      </c>
      <c r="N45" s="1">
        <f t="shared" ca="1" si="10"/>
        <v>101.65898155669187</v>
      </c>
      <c r="O45" s="1">
        <f t="shared" ca="1" si="10"/>
        <v>98.921147866205246</v>
      </c>
      <c r="P45" s="1">
        <f t="shared" ca="1" si="10"/>
        <v>98.265065993725898</v>
      </c>
      <c r="Q45" s="1">
        <f t="shared" ca="1" si="10"/>
        <v>103.82459899787963</v>
      </c>
      <c r="R45" s="1">
        <f t="shared" ca="1" si="10"/>
        <v>120.69645071865803</v>
      </c>
      <c r="S45" s="1">
        <f t="shared" ca="1" si="10"/>
        <v>130.69360404399038</v>
      </c>
      <c r="T45" s="1">
        <f t="shared" ca="1" si="10"/>
        <v>118.06913415516242</v>
      </c>
      <c r="U45" s="1">
        <f t="shared" ca="1" si="10"/>
        <v>90.315915235836187</v>
      </c>
      <c r="V45" s="1">
        <f t="shared" ca="1" si="10"/>
        <v>98.910952490344613</v>
      </c>
      <c r="W45" s="1">
        <f t="shared" ca="1" si="10"/>
        <v>117.91512404154943</v>
      </c>
      <c r="X45" s="1">
        <f t="shared" ca="1" si="9"/>
        <v>120.98407465808218</v>
      </c>
      <c r="Y45" s="1">
        <f t="shared" ca="1" si="9"/>
        <v>72.332222468919227</v>
      </c>
      <c r="Z45" s="1">
        <f t="shared" ca="1" si="9"/>
        <v>116.71760325891537</v>
      </c>
      <c r="AA45" s="1">
        <f t="shared" ca="1" si="9"/>
        <v>99.974854710790979</v>
      </c>
      <c r="AB45" s="1">
        <f t="shared" ca="1" si="9"/>
        <v>81.992292345259145</v>
      </c>
      <c r="AC45" s="1">
        <f t="shared" ca="1" si="9"/>
        <v>62.302033322069818</v>
      </c>
      <c r="AD45" s="1">
        <f t="shared" ca="1" si="9"/>
        <v>68.930660979770764</v>
      </c>
      <c r="AE45" s="1">
        <f t="shared" ca="1" si="9"/>
        <v>116.23830207366646</v>
      </c>
      <c r="AF45" s="1">
        <f t="shared" ca="1" si="7"/>
        <v>99.812558844512395</v>
      </c>
      <c r="AG45" s="1">
        <f t="shared" ca="1" si="7"/>
        <v>113.70826010021727</v>
      </c>
      <c r="AH45" s="1">
        <f t="shared" ca="1" si="7"/>
        <v>93.495782783176139</v>
      </c>
      <c r="AI45" s="1">
        <f t="shared" ca="1" si="12"/>
        <v>109.20459271855201</v>
      </c>
      <c r="AJ45" s="1">
        <f t="shared" ca="1" si="12"/>
        <v>98.886841451910442</v>
      </c>
      <c r="AK45" s="1">
        <f t="shared" ca="1" si="12"/>
        <v>97.437840552537935</v>
      </c>
      <c r="AL45" s="1">
        <f t="shared" ca="1" si="12"/>
        <v>79.899803213080588</v>
      </c>
      <c r="AM45" s="1">
        <f t="shared" ca="1" si="12"/>
        <v>125.79854499573781</v>
      </c>
      <c r="AN45" s="1">
        <f t="shared" ca="1" si="12"/>
        <v>99.987475567414705</v>
      </c>
      <c r="AO45" s="1">
        <f t="shared" ca="1" si="12"/>
        <v>104.56365488748337</v>
      </c>
      <c r="AP45" s="1">
        <f t="shared" ca="1" si="12"/>
        <v>114.63933389799371</v>
      </c>
      <c r="AQ45" s="1">
        <f t="shared" ca="1" si="12"/>
        <v>93.703792340299429</v>
      </c>
    </row>
    <row r="46" spans="1:43" x14ac:dyDescent="0.45">
      <c r="A46" s="1" t="str">
        <f t="shared" ca="1" si="1"/>
        <v>yes</v>
      </c>
      <c r="B46" s="1">
        <f t="shared" ca="1" si="2"/>
        <v>97.983667558267555</v>
      </c>
      <c r="C46" s="1">
        <f t="shared" ca="1" si="3"/>
        <v>107.51965111863665</v>
      </c>
      <c r="D46" s="1">
        <f t="shared" ca="1" si="4"/>
        <v>102.61965111863664</v>
      </c>
      <c r="E46" s="1">
        <f t="shared" ca="1" si="5"/>
        <v>14.191786409293107</v>
      </c>
      <c r="F46" s="1">
        <v>40</v>
      </c>
      <c r="H46" s="1">
        <f t="shared" ca="1" si="10"/>
        <v>93.682578906562796</v>
      </c>
      <c r="I46" s="1">
        <f t="shared" ca="1" si="10"/>
        <v>121.19014775074447</v>
      </c>
      <c r="J46" s="1">
        <f t="shared" ca="1" si="10"/>
        <v>70.014725497280665</v>
      </c>
      <c r="K46" s="1">
        <f t="shared" ca="1" si="10"/>
        <v>98.307722727703876</v>
      </c>
      <c r="L46" s="1">
        <f t="shared" ca="1" si="10"/>
        <v>105.91071081160398</v>
      </c>
      <c r="M46" s="1">
        <f t="shared" ca="1" si="10"/>
        <v>95.024825144276761</v>
      </c>
      <c r="N46" s="1">
        <f t="shared" ca="1" si="10"/>
        <v>77.090756924681813</v>
      </c>
      <c r="O46" s="1">
        <f t="shared" ca="1" si="10"/>
        <v>129.07900915615841</v>
      </c>
      <c r="P46" s="1">
        <f t="shared" ca="1" si="10"/>
        <v>101.71349657635861</v>
      </c>
      <c r="Q46" s="1">
        <f t="shared" ca="1" si="10"/>
        <v>130.74664159780531</v>
      </c>
      <c r="R46" s="1">
        <f t="shared" ca="1" si="10"/>
        <v>82.905018959731422</v>
      </c>
      <c r="S46" s="1">
        <f t="shared" ca="1" si="10"/>
        <v>97.887965771296251</v>
      </c>
      <c r="T46" s="1">
        <f t="shared" ca="1" si="10"/>
        <v>101.57535972968141</v>
      </c>
      <c r="U46" s="1">
        <f t="shared" ca="1" si="10"/>
        <v>101.30977777483325</v>
      </c>
      <c r="V46" s="1">
        <f t="shared" ca="1" si="10"/>
        <v>93.647122908737231</v>
      </c>
      <c r="W46" s="1">
        <f t="shared" ref="W46:AL61" ca="1" si="13">NORMINV(RAND(),100,15)</f>
        <v>103.08487676008767</v>
      </c>
      <c r="X46" s="1">
        <f t="shared" ca="1" si="13"/>
        <v>107.9341480509312</v>
      </c>
      <c r="Y46" s="1">
        <f t="shared" ca="1" si="13"/>
        <v>117.12144885811325</v>
      </c>
      <c r="Z46" s="1">
        <f t="shared" ca="1" si="13"/>
        <v>100.09972158339967</v>
      </c>
      <c r="AA46" s="1">
        <f t="shared" ca="1" si="13"/>
        <v>109.88249165726445</v>
      </c>
      <c r="AB46" s="1">
        <f t="shared" ca="1" si="13"/>
        <v>82.433038311187019</v>
      </c>
      <c r="AC46" s="1">
        <f t="shared" ca="1" si="13"/>
        <v>87.58944572666816</v>
      </c>
      <c r="AD46" s="1">
        <f t="shared" ca="1" si="13"/>
        <v>105.58316981589863</v>
      </c>
      <c r="AE46" s="1">
        <f t="shared" ca="1" si="13"/>
        <v>81.4193911889585</v>
      </c>
      <c r="AF46" s="1">
        <f t="shared" ca="1" si="13"/>
        <v>99.20089279910718</v>
      </c>
      <c r="AG46" s="1">
        <f t="shared" ca="1" si="13"/>
        <v>112.83820411057977</v>
      </c>
      <c r="AH46" s="1">
        <f t="shared" ca="1" si="13"/>
        <v>106.51783953968348</v>
      </c>
      <c r="AI46" s="1">
        <f t="shared" ca="1" si="13"/>
        <v>90.947386035350107</v>
      </c>
      <c r="AJ46" s="1">
        <f t="shared" ca="1" si="13"/>
        <v>109.12973010958063</v>
      </c>
      <c r="AK46" s="1">
        <f t="shared" ca="1" si="13"/>
        <v>113.30652920081903</v>
      </c>
      <c r="AL46" s="1">
        <f t="shared" ca="1" si="13"/>
        <v>115.02085560158193</v>
      </c>
      <c r="AM46" s="1">
        <f t="shared" ca="1" si="12"/>
        <v>101.74180216990997</v>
      </c>
      <c r="AN46" s="1">
        <f t="shared" ca="1" si="12"/>
        <v>95.701050405850395</v>
      </c>
      <c r="AO46" s="1">
        <f t="shared" ca="1" si="12"/>
        <v>121.97615908679542</v>
      </c>
      <c r="AP46" s="1">
        <f t="shared" ca="1" si="12"/>
        <v>122.20231372724032</v>
      </c>
      <c r="AQ46" s="1">
        <f t="shared" ca="1" si="12"/>
        <v>110.49108529445598</v>
      </c>
    </row>
    <row r="47" spans="1:43" x14ac:dyDescent="0.45">
      <c r="A47" s="1" t="str">
        <f t="shared" ca="1" si="1"/>
        <v>yes</v>
      </c>
      <c r="B47" s="1">
        <f t="shared" ca="1" si="2"/>
        <v>96.329353026382179</v>
      </c>
      <c r="C47" s="1">
        <f t="shared" ca="1" si="3"/>
        <v>107.37591191741031</v>
      </c>
      <c r="D47" s="1">
        <f t="shared" ca="1" si="4"/>
        <v>102.4759119174103</v>
      </c>
      <c r="E47" s="1">
        <f t="shared" ca="1" si="5"/>
        <v>18.815996605188136</v>
      </c>
      <c r="F47" s="1">
        <v>41</v>
      </c>
      <c r="H47" s="1">
        <f t="shared" ref="H47:W62" ca="1" si="14">NORMINV(RAND(),100,15)</f>
        <v>114.55066452507441</v>
      </c>
      <c r="I47" s="1">
        <f t="shared" ca="1" si="14"/>
        <v>90.508342479715452</v>
      </c>
      <c r="J47" s="1">
        <f t="shared" ca="1" si="14"/>
        <v>105.81382907950601</v>
      </c>
      <c r="K47" s="1">
        <f t="shared" ca="1" si="14"/>
        <v>98.565854372681486</v>
      </c>
      <c r="L47" s="1">
        <f t="shared" ca="1" si="14"/>
        <v>84.351090816484017</v>
      </c>
      <c r="M47" s="1">
        <f t="shared" ca="1" si="14"/>
        <v>125.86286439399703</v>
      </c>
      <c r="N47" s="1">
        <f t="shared" ca="1" si="14"/>
        <v>105.47301569490786</v>
      </c>
      <c r="O47" s="1">
        <f t="shared" ca="1" si="14"/>
        <v>84.482521231106119</v>
      </c>
      <c r="P47" s="1">
        <f t="shared" ca="1" si="14"/>
        <v>65.64413542938091</v>
      </c>
      <c r="Q47" s="1">
        <f t="shared" ca="1" si="14"/>
        <v>120.68774502253996</v>
      </c>
      <c r="R47" s="1">
        <f t="shared" ca="1" si="14"/>
        <v>97.899867065179436</v>
      </c>
      <c r="S47" s="1">
        <f t="shared" ca="1" si="14"/>
        <v>114.15157153761217</v>
      </c>
      <c r="T47" s="1">
        <f t="shared" ca="1" si="14"/>
        <v>87.289024029177952</v>
      </c>
      <c r="U47" s="1">
        <f t="shared" ca="1" si="14"/>
        <v>127.78355782169655</v>
      </c>
      <c r="V47" s="1">
        <f t="shared" ca="1" si="14"/>
        <v>84.884722828736329</v>
      </c>
      <c r="W47" s="1">
        <f t="shared" ca="1" si="14"/>
        <v>102.69820272610441</v>
      </c>
      <c r="X47" s="1">
        <f t="shared" ca="1" si="13"/>
        <v>103.23730144865634</v>
      </c>
      <c r="Y47" s="1">
        <f t="shared" ca="1" si="13"/>
        <v>121.90467929080449</v>
      </c>
      <c r="Z47" s="1">
        <f t="shared" ca="1" si="13"/>
        <v>49.55224201321073</v>
      </c>
      <c r="AA47" s="1">
        <f t="shared" ca="1" si="13"/>
        <v>98.665103524323428</v>
      </c>
      <c r="AB47" s="1">
        <f t="shared" ca="1" si="13"/>
        <v>77.627675916894802</v>
      </c>
      <c r="AC47" s="1">
        <f t="shared" ca="1" si="13"/>
        <v>84.533878624382709</v>
      </c>
      <c r="AD47" s="1">
        <f t="shared" ca="1" si="13"/>
        <v>105.00287520481328</v>
      </c>
      <c r="AE47" s="1">
        <f t="shared" ca="1" si="13"/>
        <v>87.736011863276417</v>
      </c>
      <c r="AF47" s="1">
        <f t="shared" ca="1" si="13"/>
        <v>127.06757035417829</v>
      </c>
      <c r="AG47" s="1">
        <f t="shared" ca="1" si="13"/>
        <v>122.79680510676864</v>
      </c>
      <c r="AH47" s="1">
        <f t="shared" ca="1" si="13"/>
        <v>115.4603692307312</v>
      </c>
      <c r="AI47" s="1">
        <f t="shared" ca="1" si="13"/>
        <v>108.06526579281966</v>
      </c>
      <c r="AJ47" s="1">
        <f t="shared" ca="1" si="13"/>
        <v>114.76627667022828</v>
      </c>
      <c r="AK47" s="1">
        <f t="shared" ca="1" si="13"/>
        <v>140.05662922799544</v>
      </c>
      <c r="AL47" s="1">
        <f t="shared" ca="1" si="13"/>
        <v>92.66408253374405</v>
      </c>
      <c r="AM47" s="1">
        <f t="shared" ca="1" si="12"/>
        <v>105.3883300814117</v>
      </c>
      <c r="AN47" s="1">
        <f t="shared" ca="1" si="12"/>
        <v>103.08693241006608</v>
      </c>
      <c r="AO47" s="1">
        <f t="shared" ca="1" si="12"/>
        <v>97.604221958906791</v>
      </c>
      <c r="AP47" s="1">
        <f t="shared" ca="1" si="12"/>
        <v>125.91168593088491</v>
      </c>
      <c r="AQ47" s="1">
        <f t="shared" ca="1" si="12"/>
        <v>97.35788278877267</v>
      </c>
    </row>
    <row r="48" spans="1:43" x14ac:dyDescent="0.45">
      <c r="A48" s="1" t="str">
        <f t="shared" ca="1" si="1"/>
        <v>yes</v>
      </c>
      <c r="B48" s="1">
        <f t="shared" ca="1" si="2"/>
        <v>96.802162658939764</v>
      </c>
      <c r="C48" s="1">
        <f t="shared" ca="1" si="3"/>
        <v>107.52989533150087</v>
      </c>
      <c r="D48" s="1">
        <f t="shared" ca="1" si="4"/>
        <v>102.62989533150086</v>
      </c>
      <c r="E48" s="1">
        <f t="shared" ca="1" si="5"/>
        <v>17.839997977227853</v>
      </c>
      <c r="F48" s="1">
        <v>42</v>
      </c>
      <c r="H48" s="1">
        <f t="shared" ca="1" si="14"/>
        <v>109.62527094574159</v>
      </c>
      <c r="I48" s="1">
        <f t="shared" ca="1" si="14"/>
        <v>97.675703659249919</v>
      </c>
      <c r="J48" s="1">
        <f t="shared" ca="1" si="14"/>
        <v>103.922110387926</v>
      </c>
      <c r="K48" s="1">
        <f t="shared" ca="1" si="14"/>
        <v>101.18123755345461</v>
      </c>
      <c r="L48" s="1">
        <f t="shared" ca="1" si="14"/>
        <v>97.295740257902878</v>
      </c>
      <c r="M48" s="1">
        <f t="shared" ca="1" si="14"/>
        <v>91.09623798873011</v>
      </c>
      <c r="N48" s="1">
        <f t="shared" ca="1" si="14"/>
        <v>98.755984963348794</v>
      </c>
      <c r="O48" s="1">
        <f t="shared" ca="1" si="14"/>
        <v>118.96343464054908</v>
      </c>
      <c r="P48" s="1">
        <f t="shared" ca="1" si="14"/>
        <v>131.64547494724093</v>
      </c>
      <c r="Q48" s="1">
        <f t="shared" ca="1" si="14"/>
        <v>96.672718522748411</v>
      </c>
      <c r="R48" s="1">
        <f t="shared" ca="1" si="14"/>
        <v>88.957238431980997</v>
      </c>
      <c r="S48" s="1">
        <f t="shared" ca="1" si="14"/>
        <v>110.01578647037056</v>
      </c>
      <c r="T48" s="1">
        <f t="shared" ca="1" si="14"/>
        <v>100.92019691433369</v>
      </c>
      <c r="U48" s="1">
        <f t="shared" ca="1" si="14"/>
        <v>94.964708494325905</v>
      </c>
      <c r="V48" s="1">
        <f t="shared" ca="1" si="14"/>
        <v>90.228532717747257</v>
      </c>
      <c r="W48" s="1">
        <f t="shared" ca="1" si="14"/>
        <v>105.26904932052695</v>
      </c>
      <c r="X48" s="1">
        <f t="shared" ca="1" si="13"/>
        <v>135.84909667504377</v>
      </c>
      <c r="Y48" s="1">
        <f t="shared" ca="1" si="13"/>
        <v>96.60986688372526</v>
      </c>
      <c r="Z48" s="1">
        <f t="shared" ca="1" si="13"/>
        <v>123.87852552623909</v>
      </c>
      <c r="AA48" s="1">
        <f t="shared" ca="1" si="13"/>
        <v>101.75362237145663</v>
      </c>
      <c r="AB48" s="1">
        <f t="shared" ca="1" si="13"/>
        <v>97.766326391509693</v>
      </c>
      <c r="AC48" s="1">
        <f t="shared" ca="1" si="13"/>
        <v>88.914966747941151</v>
      </c>
      <c r="AD48" s="1">
        <f t="shared" ca="1" si="13"/>
        <v>116.87560789125504</v>
      </c>
      <c r="AE48" s="1">
        <f t="shared" ca="1" si="13"/>
        <v>81.845272025725038</v>
      </c>
      <c r="AF48" s="1">
        <f t="shared" ca="1" si="13"/>
        <v>127.9398189346401</v>
      </c>
      <c r="AG48" s="1">
        <f t="shared" ca="1" si="13"/>
        <v>101.50571344820379</v>
      </c>
      <c r="AH48" s="1">
        <f t="shared" ca="1" si="13"/>
        <v>108.34327967014377</v>
      </c>
      <c r="AI48" s="1">
        <f t="shared" ca="1" si="13"/>
        <v>90.858023021746135</v>
      </c>
      <c r="AJ48" s="1">
        <f t="shared" ca="1" si="13"/>
        <v>83.50933316631297</v>
      </c>
      <c r="AK48" s="1">
        <f t="shared" ca="1" si="13"/>
        <v>56.218896806867278</v>
      </c>
      <c r="AL48" s="1">
        <f t="shared" ca="1" si="13"/>
        <v>136.03393700574179</v>
      </c>
      <c r="AM48" s="1">
        <f t="shared" ca="1" si="12"/>
        <v>126.78053916610193</v>
      </c>
      <c r="AN48" s="1">
        <f t="shared" ca="1" si="12"/>
        <v>64.087208882424036</v>
      </c>
      <c r="AO48" s="1">
        <f t="shared" ca="1" si="12"/>
        <v>105.19641466653037</v>
      </c>
      <c r="AP48" s="1">
        <f t="shared" ca="1" si="12"/>
        <v>94.912164190903056</v>
      </c>
      <c r="AQ48" s="1">
        <f t="shared" ca="1" si="12"/>
        <v>118.60819224534207</v>
      </c>
    </row>
    <row r="49" spans="1:43" x14ac:dyDescent="0.45">
      <c r="A49" s="1" t="str">
        <f t="shared" ca="1" si="1"/>
        <v>yes</v>
      </c>
      <c r="B49" s="1">
        <f t="shared" ca="1" si="2"/>
        <v>97.707737677377764</v>
      </c>
      <c r="C49" s="1">
        <f t="shared" ca="1" si="3"/>
        <v>107.11063032435167</v>
      </c>
      <c r="D49" s="1">
        <f t="shared" ca="1" si="4"/>
        <v>102.21063032435167</v>
      </c>
      <c r="E49" s="1">
        <f t="shared" ca="1" si="5"/>
        <v>13.784365245838496</v>
      </c>
      <c r="F49" s="1">
        <v>43</v>
      </c>
      <c r="H49" s="1">
        <f t="shared" ca="1" si="14"/>
        <v>104.50488213775722</v>
      </c>
      <c r="I49" s="1">
        <f t="shared" ca="1" si="14"/>
        <v>103.07178477029946</v>
      </c>
      <c r="J49" s="1">
        <f t="shared" ca="1" si="14"/>
        <v>94.555598486696908</v>
      </c>
      <c r="K49" s="1">
        <f t="shared" ca="1" si="14"/>
        <v>97.639991379339691</v>
      </c>
      <c r="L49" s="1">
        <f t="shared" ca="1" si="14"/>
        <v>98.226499946987417</v>
      </c>
      <c r="M49" s="1">
        <f t="shared" ca="1" si="14"/>
        <v>120.17173614331188</v>
      </c>
      <c r="N49" s="1">
        <f t="shared" ca="1" si="14"/>
        <v>126.72064088566802</v>
      </c>
      <c r="O49" s="1">
        <f t="shared" ca="1" si="14"/>
        <v>72.558368923135859</v>
      </c>
      <c r="P49" s="1">
        <f t="shared" ca="1" si="14"/>
        <v>109.58485475795922</v>
      </c>
      <c r="Q49" s="1">
        <f t="shared" ca="1" si="14"/>
        <v>83.864128703687328</v>
      </c>
      <c r="R49" s="1">
        <f t="shared" ca="1" si="14"/>
        <v>114.49685516512648</v>
      </c>
      <c r="S49" s="1">
        <f t="shared" ca="1" si="14"/>
        <v>107.5179851644868</v>
      </c>
      <c r="T49" s="1">
        <f t="shared" ca="1" si="14"/>
        <v>104.39462434382068</v>
      </c>
      <c r="U49" s="1">
        <f t="shared" ca="1" si="14"/>
        <v>116.3190210889813</v>
      </c>
      <c r="V49" s="1">
        <f t="shared" ca="1" si="14"/>
        <v>98.42392392538828</v>
      </c>
      <c r="W49" s="1">
        <f t="shared" ca="1" si="14"/>
        <v>115.36968953309649</v>
      </c>
      <c r="X49" s="1">
        <f t="shared" ca="1" si="13"/>
        <v>101.36927348790434</v>
      </c>
      <c r="Y49" s="1">
        <f t="shared" ca="1" si="13"/>
        <v>75.149289475647208</v>
      </c>
      <c r="Z49" s="1">
        <f t="shared" ca="1" si="13"/>
        <v>105.13924532567373</v>
      </c>
      <c r="AA49" s="1">
        <f t="shared" ca="1" si="13"/>
        <v>93.825990821503922</v>
      </c>
      <c r="AB49" s="1">
        <f t="shared" ca="1" si="13"/>
        <v>88.554528465027317</v>
      </c>
      <c r="AC49" s="1">
        <f t="shared" ca="1" si="13"/>
        <v>92.307448420306486</v>
      </c>
      <c r="AD49" s="1">
        <f t="shared" ca="1" si="13"/>
        <v>105.84360511924079</v>
      </c>
      <c r="AE49" s="1">
        <f t="shared" ca="1" si="13"/>
        <v>123.86781240338361</v>
      </c>
      <c r="AF49" s="1">
        <f t="shared" ca="1" si="13"/>
        <v>76.059807140369742</v>
      </c>
      <c r="AG49" s="1">
        <f t="shared" ca="1" si="13"/>
        <v>105.24283794599515</v>
      </c>
      <c r="AH49" s="1">
        <f t="shared" ca="1" si="13"/>
        <v>124.02937680008931</v>
      </c>
      <c r="AI49" s="1">
        <f t="shared" ca="1" si="13"/>
        <v>93.265089317855399</v>
      </c>
      <c r="AJ49" s="1">
        <f t="shared" ca="1" si="13"/>
        <v>92.134353378324533</v>
      </c>
      <c r="AK49" s="1">
        <f t="shared" ca="1" si="13"/>
        <v>94.934077319148741</v>
      </c>
      <c r="AL49" s="1">
        <f t="shared" ca="1" si="13"/>
        <v>120.28005441684439</v>
      </c>
      <c r="AM49" s="1">
        <f t="shared" ca="1" si="12"/>
        <v>115.03036913318283</v>
      </c>
      <c r="AN49" s="1">
        <f t="shared" ca="1" si="12"/>
        <v>95.766861393507014</v>
      </c>
      <c r="AO49" s="1">
        <f t="shared" ca="1" si="12"/>
        <v>94.977838933858905</v>
      </c>
      <c r="AP49" s="1">
        <f t="shared" ca="1" si="12"/>
        <v>98.018896461664113</v>
      </c>
      <c r="AQ49" s="1">
        <f t="shared" ca="1" si="12"/>
        <v>116.36535056138919</v>
      </c>
    </row>
    <row r="50" spans="1:43" x14ac:dyDescent="0.45">
      <c r="A50" s="1" t="str">
        <f t="shared" ca="1" si="1"/>
        <v>yes</v>
      </c>
      <c r="B50" s="1">
        <f t="shared" ca="1" si="2"/>
        <v>98.405967129414734</v>
      </c>
      <c r="C50" s="1">
        <f t="shared" ca="1" si="3"/>
        <v>108.23099039641771</v>
      </c>
      <c r="D50" s="1">
        <f t="shared" ca="1" si="4"/>
        <v>103.3309903964177</v>
      </c>
      <c r="E50" s="1">
        <f t="shared" ca="1" si="5"/>
        <v>15.076601837764192</v>
      </c>
      <c r="F50" s="1">
        <v>44</v>
      </c>
      <c r="H50" s="1">
        <f t="shared" ca="1" si="14"/>
        <v>100.34130459479618</v>
      </c>
      <c r="I50" s="1">
        <f t="shared" ca="1" si="14"/>
        <v>76.594208870396045</v>
      </c>
      <c r="J50" s="1">
        <f t="shared" ca="1" si="14"/>
        <v>106.61962405913634</v>
      </c>
      <c r="K50" s="1">
        <f t="shared" ca="1" si="14"/>
        <v>123.12354414878656</v>
      </c>
      <c r="L50" s="1">
        <f t="shared" ca="1" si="14"/>
        <v>114.49708929013541</v>
      </c>
      <c r="M50" s="1">
        <f t="shared" ca="1" si="14"/>
        <v>108.99280343399091</v>
      </c>
      <c r="N50" s="1">
        <f t="shared" ca="1" si="14"/>
        <v>113.72664948625797</v>
      </c>
      <c r="O50" s="1">
        <f t="shared" ca="1" si="14"/>
        <v>81.421204710978259</v>
      </c>
      <c r="P50" s="1">
        <f t="shared" ca="1" si="14"/>
        <v>103.00012353662143</v>
      </c>
      <c r="Q50" s="1">
        <f t="shared" ca="1" si="14"/>
        <v>96.493840715585577</v>
      </c>
      <c r="R50" s="1">
        <f t="shared" ca="1" si="14"/>
        <v>90.600727181733703</v>
      </c>
      <c r="S50" s="1">
        <f t="shared" ca="1" si="14"/>
        <v>100.03887162938648</v>
      </c>
      <c r="T50" s="1">
        <f t="shared" ca="1" si="14"/>
        <v>109.33903772523578</v>
      </c>
      <c r="U50" s="1">
        <f t="shared" ca="1" si="14"/>
        <v>111.51779851266394</v>
      </c>
      <c r="V50" s="1">
        <f t="shared" ca="1" si="14"/>
        <v>103.83033329279191</v>
      </c>
      <c r="W50" s="1">
        <f t="shared" ca="1" si="14"/>
        <v>96.190684122125759</v>
      </c>
      <c r="X50" s="1">
        <f t="shared" ca="1" si="13"/>
        <v>98.624106005135104</v>
      </c>
      <c r="Y50" s="1">
        <f t="shared" ca="1" si="13"/>
        <v>121.30460242401752</v>
      </c>
      <c r="Z50" s="1">
        <f t="shared" ca="1" si="13"/>
        <v>99.665888500840126</v>
      </c>
      <c r="AA50" s="1">
        <f t="shared" ca="1" si="13"/>
        <v>99.80240947551107</v>
      </c>
      <c r="AB50" s="1">
        <f t="shared" ca="1" si="13"/>
        <v>131.02924773884266</v>
      </c>
      <c r="AC50" s="1">
        <f t="shared" ca="1" si="13"/>
        <v>77.74497074225259</v>
      </c>
      <c r="AD50" s="1">
        <f t="shared" ca="1" si="13"/>
        <v>79.179079163117009</v>
      </c>
      <c r="AE50" s="1">
        <f t="shared" ca="1" si="13"/>
        <v>112.98868387548723</v>
      </c>
      <c r="AF50" s="1">
        <f t="shared" ca="1" si="13"/>
        <v>105.68732573012169</v>
      </c>
      <c r="AG50" s="1">
        <f t="shared" ca="1" si="13"/>
        <v>117.3402252487534</v>
      </c>
      <c r="AH50" s="1">
        <f t="shared" ca="1" si="13"/>
        <v>110.78350665813484</v>
      </c>
      <c r="AI50" s="1">
        <f t="shared" ca="1" si="13"/>
        <v>116.23640317797492</v>
      </c>
      <c r="AJ50" s="1">
        <f t="shared" ca="1" si="13"/>
        <v>94.035293880870995</v>
      </c>
      <c r="AK50" s="1">
        <f t="shared" ca="1" si="13"/>
        <v>84.151743493159387</v>
      </c>
      <c r="AL50" s="1">
        <f t="shared" ca="1" si="13"/>
        <v>108.39707900791281</v>
      </c>
      <c r="AM50" s="1">
        <f t="shared" ca="1" si="12"/>
        <v>98.343570312163521</v>
      </c>
      <c r="AN50" s="1">
        <f t="shared" ca="1" si="12"/>
        <v>132.3512322277449</v>
      </c>
      <c r="AO50" s="1">
        <f t="shared" ca="1" si="12"/>
        <v>70.707020020226409</v>
      </c>
      <c r="AP50" s="1">
        <f t="shared" ca="1" si="12"/>
        <v>101.80239518008077</v>
      </c>
      <c r="AQ50" s="1">
        <f t="shared" ca="1" si="12"/>
        <v>123.41302609806864</v>
      </c>
    </row>
    <row r="51" spans="1:43" x14ac:dyDescent="0.45">
      <c r="A51" s="1" t="str">
        <f t="shared" ca="1" si="1"/>
        <v>yes</v>
      </c>
      <c r="B51" s="1">
        <f t="shared" ca="1" si="2"/>
        <v>94.657683928189599</v>
      </c>
      <c r="C51" s="1">
        <f t="shared" ca="1" si="3"/>
        <v>105.45243182438136</v>
      </c>
      <c r="D51" s="1">
        <f t="shared" ca="1" si="4"/>
        <v>100.55243182438136</v>
      </c>
      <c r="E51" s="1">
        <f t="shared" ca="1" si="5"/>
        <v>18.045146620995187</v>
      </c>
      <c r="F51" s="1">
        <v>45</v>
      </c>
      <c r="H51" s="1">
        <f t="shared" ca="1" si="14"/>
        <v>62.989558786524981</v>
      </c>
      <c r="I51" s="1">
        <f t="shared" ca="1" si="14"/>
        <v>78.213394514831293</v>
      </c>
      <c r="J51" s="1">
        <f t="shared" ca="1" si="14"/>
        <v>80.272870245343398</v>
      </c>
      <c r="K51" s="1">
        <f t="shared" ca="1" si="14"/>
        <v>104.65581030369344</v>
      </c>
      <c r="L51" s="1">
        <f t="shared" ca="1" si="14"/>
        <v>91.041735621137022</v>
      </c>
      <c r="M51" s="1">
        <f t="shared" ca="1" si="14"/>
        <v>91.722496402270295</v>
      </c>
      <c r="N51" s="1">
        <f t="shared" ca="1" si="14"/>
        <v>123.9555584648399</v>
      </c>
      <c r="O51" s="1">
        <f t="shared" ca="1" si="14"/>
        <v>90.069227486582079</v>
      </c>
      <c r="P51" s="1">
        <f t="shared" ca="1" si="14"/>
        <v>123.24513810212665</v>
      </c>
      <c r="Q51" s="1">
        <f t="shared" ca="1" si="14"/>
        <v>124.14830040022011</v>
      </c>
      <c r="R51" s="1">
        <f t="shared" ca="1" si="14"/>
        <v>117.99213697297191</v>
      </c>
      <c r="S51" s="1">
        <f t="shared" ca="1" si="14"/>
        <v>108.14015802717286</v>
      </c>
      <c r="T51" s="1">
        <f t="shared" ca="1" si="14"/>
        <v>123.74897148772069</v>
      </c>
      <c r="U51" s="1">
        <f t="shared" ca="1" si="14"/>
        <v>89.524733633644516</v>
      </c>
      <c r="V51" s="1">
        <f t="shared" ca="1" si="14"/>
        <v>127.83164639936712</v>
      </c>
      <c r="W51" s="1">
        <f t="shared" ca="1" si="14"/>
        <v>104.13157253653819</v>
      </c>
      <c r="X51" s="1">
        <f t="shared" ca="1" si="13"/>
        <v>138.44379247519575</v>
      </c>
      <c r="Y51" s="1">
        <f t="shared" ca="1" si="13"/>
        <v>68.486686722853307</v>
      </c>
      <c r="Z51" s="1">
        <f t="shared" ca="1" si="13"/>
        <v>117.87945577798504</v>
      </c>
      <c r="AA51" s="1">
        <f t="shared" ca="1" si="13"/>
        <v>93.928289158188647</v>
      </c>
      <c r="AB51" s="1">
        <f t="shared" ca="1" si="13"/>
        <v>92.157298739646194</v>
      </c>
      <c r="AC51" s="1">
        <f t="shared" ca="1" si="13"/>
        <v>110.4420881063941</v>
      </c>
      <c r="AD51" s="1">
        <f t="shared" ca="1" si="13"/>
        <v>94.31700781736096</v>
      </c>
      <c r="AE51" s="1">
        <f t="shared" ca="1" si="13"/>
        <v>84.831094500116279</v>
      </c>
      <c r="AF51" s="1">
        <f t="shared" ca="1" si="13"/>
        <v>115.56419656851239</v>
      </c>
      <c r="AG51" s="1">
        <f t="shared" ca="1" si="13"/>
        <v>102.38321921354269</v>
      </c>
      <c r="AH51" s="1">
        <f t="shared" ca="1" si="13"/>
        <v>105.0011701593635</v>
      </c>
      <c r="AI51" s="1">
        <f t="shared" ca="1" si="13"/>
        <v>98.094094895497363</v>
      </c>
      <c r="AJ51" s="1">
        <f t="shared" ca="1" si="13"/>
        <v>96.004996068273755</v>
      </c>
      <c r="AK51" s="1">
        <f t="shared" ca="1" si="13"/>
        <v>74.287947636041793</v>
      </c>
      <c r="AL51" s="1">
        <f t="shared" ca="1" si="13"/>
        <v>87.160358335179154</v>
      </c>
      <c r="AM51" s="1">
        <f t="shared" ca="1" si="12"/>
        <v>86.943928844609701</v>
      </c>
      <c r="AN51" s="1">
        <f t="shared" ca="1" si="12"/>
        <v>79.190820196410883</v>
      </c>
      <c r="AO51" s="1">
        <f t="shared" ca="1" si="12"/>
        <v>112.43585445250791</v>
      </c>
      <c r="AP51" s="1">
        <f t="shared" ca="1" si="12"/>
        <v>109.28225419488042</v>
      </c>
      <c r="AQ51" s="1">
        <f t="shared" ca="1" si="12"/>
        <v>111.36968243018373</v>
      </c>
    </row>
    <row r="52" spans="1:43" x14ac:dyDescent="0.45">
      <c r="A52" s="1" t="str">
        <f t="shared" ca="1" si="1"/>
        <v>no</v>
      </c>
      <c r="B52" s="1">
        <f t="shared" ca="1" si="2"/>
        <v>101.40524618523379</v>
      </c>
      <c r="C52" s="1">
        <f t="shared" ca="1" si="3"/>
        <v>109.16751940531722</v>
      </c>
      <c r="D52" s="1">
        <f t="shared" ca="1" si="4"/>
        <v>104.26751940531722</v>
      </c>
      <c r="E52" s="1">
        <f t="shared" ca="1" si="5"/>
        <v>8.7620608778064035</v>
      </c>
      <c r="F52" s="1">
        <v>46</v>
      </c>
      <c r="H52" s="1">
        <f t="shared" ca="1" si="14"/>
        <v>98.82973213823864</v>
      </c>
      <c r="I52" s="1">
        <f t="shared" ca="1" si="14"/>
        <v>99.857497529508564</v>
      </c>
      <c r="J52" s="1">
        <f t="shared" ca="1" si="14"/>
        <v>79.873814802879551</v>
      </c>
      <c r="K52" s="1">
        <f t="shared" ca="1" si="14"/>
        <v>98.586555463816012</v>
      </c>
      <c r="L52" s="1">
        <f t="shared" ca="1" si="14"/>
        <v>95.242976818298843</v>
      </c>
      <c r="M52" s="1">
        <f t="shared" ca="1" si="14"/>
        <v>95.738492504474038</v>
      </c>
      <c r="N52" s="1">
        <f t="shared" ca="1" si="14"/>
        <v>115.09713990773088</v>
      </c>
      <c r="O52" s="1">
        <f t="shared" ca="1" si="14"/>
        <v>112.5293186327774</v>
      </c>
      <c r="P52" s="1">
        <f t="shared" ca="1" si="14"/>
        <v>111.48357530934091</v>
      </c>
      <c r="Q52" s="1">
        <f t="shared" ca="1" si="14"/>
        <v>100.16916054196984</v>
      </c>
      <c r="R52" s="1">
        <f t="shared" ca="1" si="14"/>
        <v>109.30524241747055</v>
      </c>
      <c r="S52" s="1">
        <f t="shared" ca="1" si="14"/>
        <v>86.430181997664306</v>
      </c>
      <c r="T52" s="1">
        <f t="shared" ca="1" si="14"/>
        <v>111.24844156510396</v>
      </c>
      <c r="U52" s="1">
        <f t="shared" ca="1" si="14"/>
        <v>110.20207724180739</v>
      </c>
      <c r="V52" s="1">
        <f t="shared" ca="1" si="14"/>
        <v>101.94395196824716</v>
      </c>
      <c r="W52" s="1">
        <f t="shared" ca="1" si="14"/>
        <v>108.10382142752364</v>
      </c>
      <c r="X52" s="1">
        <f t="shared" ca="1" si="13"/>
        <v>111.0459497136037</v>
      </c>
      <c r="Y52" s="1">
        <f t="shared" ca="1" si="13"/>
        <v>114.85994096960582</v>
      </c>
      <c r="Z52" s="1">
        <f t="shared" ca="1" si="13"/>
        <v>94.244632609134854</v>
      </c>
      <c r="AA52" s="1">
        <f t="shared" ca="1" si="13"/>
        <v>103.62998855362081</v>
      </c>
      <c r="AB52" s="1">
        <f t="shared" ca="1" si="13"/>
        <v>114.15910160721207</v>
      </c>
      <c r="AC52" s="1">
        <f t="shared" ca="1" si="13"/>
        <v>102.01688010327629</v>
      </c>
      <c r="AD52" s="1">
        <f t="shared" ca="1" si="13"/>
        <v>103.64271105232082</v>
      </c>
      <c r="AE52" s="1">
        <f t="shared" ca="1" si="13"/>
        <v>87.330972331165356</v>
      </c>
      <c r="AF52" s="1">
        <f t="shared" ca="1" si="13"/>
        <v>115.88980238322729</v>
      </c>
      <c r="AG52" s="1">
        <f t="shared" ca="1" si="13"/>
        <v>104.44593335411471</v>
      </c>
      <c r="AH52" s="1">
        <f t="shared" ca="1" si="13"/>
        <v>107.99060515552733</v>
      </c>
      <c r="AI52" s="1">
        <f t="shared" ca="1" si="13"/>
        <v>95.942424746035613</v>
      </c>
      <c r="AJ52" s="1">
        <f t="shared" ca="1" si="13"/>
        <v>102.88631076793415</v>
      </c>
      <c r="AK52" s="1">
        <f t="shared" ca="1" si="13"/>
        <v>110.3409085580672</v>
      </c>
      <c r="AL52" s="1">
        <f t="shared" ca="1" si="13"/>
        <v>109.1179361134171</v>
      </c>
      <c r="AM52" s="1">
        <f t="shared" ca="1" si="12"/>
        <v>113.88629221162167</v>
      </c>
      <c r="AN52" s="1">
        <f t="shared" ca="1" si="12"/>
        <v>100.00734290371423</v>
      </c>
      <c r="AO52" s="1">
        <f t="shared" ca="1" si="12"/>
        <v>105.50730186127147</v>
      </c>
      <c r="AP52" s="1">
        <f t="shared" ca="1" si="12"/>
        <v>107.75675267340429</v>
      </c>
      <c r="AQ52" s="1">
        <f t="shared" ca="1" si="12"/>
        <v>114.28693065629274</v>
      </c>
    </row>
    <row r="53" spans="1:43" x14ac:dyDescent="0.45">
      <c r="A53" s="1" t="str">
        <f t="shared" ca="1" si="1"/>
        <v>yes</v>
      </c>
      <c r="B53" s="1">
        <f t="shared" ca="1" si="2"/>
        <v>96.091524737134876</v>
      </c>
      <c r="C53" s="1">
        <f t="shared" ca="1" si="3"/>
        <v>105.4615818037141</v>
      </c>
      <c r="D53" s="1">
        <f t="shared" ca="1" si="4"/>
        <v>100.56158180371409</v>
      </c>
      <c r="E53" s="1">
        <f t="shared" ca="1" si="5"/>
        <v>13.683848162997586</v>
      </c>
      <c r="F53" s="1">
        <v>47</v>
      </c>
      <c r="H53" s="1">
        <f t="shared" ca="1" si="14"/>
        <v>102.74018107329555</v>
      </c>
      <c r="I53" s="1">
        <f t="shared" ca="1" si="14"/>
        <v>90.026884502193553</v>
      </c>
      <c r="J53" s="1">
        <f t="shared" ca="1" si="14"/>
        <v>89.490211658187732</v>
      </c>
      <c r="K53" s="1">
        <f t="shared" ca="1" si="14"/>
        <v>93.258322467196649</v>
      </c>
      <c r="L53" s="1">
        <f t="shared" ca="1" si="14"/>
        <v>97.69848188415358</v>
      </c>
      <c r="M53" s="1">
        <f t="shared" ca="1" si="14"/>
        <v>111.83451712360626</v>
      </c>
      <c r="N53" s="1">
        <f t="shared" ca="1" si="14"/>
        <v>93.893008645927083</v>
      </c>
      <c r="O53" s="1">
        <f t="shared" ca="1" si="14"/>
        <v>136.2983384610142</v>
      </c>
      <c r="P53" s="1">
        <f t="shared" ca="1" si="14"/>
        <v>88.460455944041698</v>
      </c>
      <c r="Q53" s="1">
        <f t="shared" ca="1" si="14"/>
        <v>91.431746504698538</v>
      </c>
      <c r="R53" s="1">
        <f t="shared" ca="1" si="14"/>
        <v>91.368286910360084</v>
      </c>
      <c r="S53" s="1">
        <f t="shared" ca="1" si="14"/>
        <v>113.01040477584714</v>
      </c>
      <c r="T53" s="1">
        <f t="shared" ca="1" si="14"/>
        <v>114.8519013309798</v>
      </c>
      <c r="U53" s="1">
        <f t="shared" ca="1" si="14"/>
        <v>77.295196698249271</v>
      </c>
      <c r="V53" s="1">
        <f t="shared" ca="1" si="14"/>
        <v>97.602539441700856</v>
      </c>
      <c r="W53" s="1">
        <f t="shared" ca="1" si="14"/>
        <v>110.90092094137894</v>
      </c>
      <c r="X53" s="1">
        <f t="shared" ca="1" si="13"/>
        <v>101.26312537305708</v>
      </c>
      <c r="Y53" s="1">
        <f t="shared" ca="1" si="13"/>
        <v>85.616703315620782</v>
      </c>
      <c r="Z53" s="1">
        <f t="shared" ca="1" si="13"/>
        <v>109.06382811591695</v>
      </c>
      <c r="AA53" s="1">
        <f t="shared" ca="1" si="13"/>
        <v>78.539561672043547</v>
      </c>
      <c r="AB53" s="1">
        <f t="shared" ca="1" si="13"/>
        <v>108.69276413754646</v>
      </c>
      <c r="AC53" s="1">
        <f t="shared" ca="1" si="13"/>
        <v>116.3326428730539</v>
      </c>
      <c r="AD53" s="1">
        <f t="shared" ca="1" si="13"/>
        <v>84.209715656349616</v>
      </c>
      <c r="AE53" s="1">
        <f t="shared" ca="1" si="13"/>
        <v>108.10192897107679</v>
      </c>
      <c r="AF53" s="1">
        <f t="shared" ca="1" si="13"/>
        <v>95.965817798615092</v>
      </c>
      <c r="AG53" s="1">
        <f t="shared" ca="1" si="13"/>
        <v>105.53427558902679</v>
      </c>
      <c r="AH53" s="1">
        <f t="shared" ca="1" si="13"/>
        <v>97.513506466587032</v>
      </c>
      <c r="AI53" s="1">
        <f t="shared" ca="1" si="13"/>
        <v>118.45394059288029</v>
      </c>
      <c r="AJ53" s="1">
        <f t="shared" ca="1" si="13"/>
        <v>103.17717507109941</v>
      </c>
      <c r="AK53" s="1">
        <f t="shared" ca="1" si="13"/>
        <v>79.879627483503882</v>
      </c>
      <c r="AL53" s="1">
        <f t="shared" ca="1" si="13"/>
        <v>125.92742965950315</v>
      </c>
      <c r="AM53" s="1">
        <f t="shared" ca="1" si="12"/>
        <v>88.73485774833982</v>
      </c>
      <c r="AN53" s="1">
        <f t="shared" ca="1" si="12"/>
        <v>112.6425404379324</v>
      </c>
      <c r="AO53" s="1">
        <f t="shared" ca="1" si="12"/>
        <v>93.528953961796091</v>
      </c>
      <c r="AP53" s="1">
        <f t="shared" ca="1" si="12"/>
        <v>92.271885822698394</v>
      </c>
      <c r="AQ53" s="1">
        <f t="shared" ca="1" si="12"/>
        <v>114.60526582422771</v>
      </c>
    </row>
    <row r="54" spans="1:43" x14ac:dyDescent="0.45">
      <c r="A54" s="1" t="str">
        <f t="shared" ca="1" si="1"/>
        <v>no</v>
      </c>
      <c r="B54" s="1">
        <f t="shared" ca="1" si="2"/>
        <v>100.8806674330464</v>
      </c>
      <c r="C54" s="1">
        <f t="shared" ca="1" si="3"/>
        <v>110.99291036656919</v>
      </c>
      <c r="D54" s="1">
        <f t="shared" ca="1" si="4"/>
        <v>106.09291036656919</v>
      </c>
      <c r="E54" s="1">
        <f t="shared" ca="1" si="5"/>
        <v>15.955845714865674</v>
      </c>
      <c r="F54" s="1">
        <v>48</v>
      </c>
      <c r="H54" s="1">
        <f t="shared" ca="1" si="14"/>
        <v>105.49558856846448</v>
      </c>
      <c r="I54" s="1">
        <f t="shared" ca="1" si="14"/>
        <v>97.056372023272715</v>
      </c>
      <c r="J54" s="1">
        <f t="shared" ca="1" si="14"/>
        <v>126.48629551398372</v>
      </c>
      <c r="K54" s="1">
        <f t="shared" ca="1" si="14"/>
        <v>116.2099902947993</v>
      </c>
      <c r="L54" s="1">
        <f t="shared" ca="1" si="14"/>
        <v>97.476069510248252</v>
      </c>
      <c r="M54" s="1">
        <f t="shared" ca="1" si="14"/>
        <v>97.407402732606343</v>
      </c>
      <c r="N54" s="1">
        <f t="shared" ca="1" si="14"/>
        <v>105.69529137483015</v>
      </c>
      <c r="O54" s="1">
        <f t="shared" ca="1" si="14"/>
        <v>91.083793937969205</v>
      </c>
      <c r="P54" s="1">
        <f t="shared" ca="1" si="14"/>
        <v>107.83885420518084</v>
      </c>
      <c r="Q54" s="1">
        <f t="shared" ca="1" si="14"/>
        <v>117.91564164180039</v>
      </c>
      <c r="R54" s="1">
        <f t="shared" ca="1" si="14"/>
        <v>124.29511405461209</v>
      </c>
      <c r="S54" s="1">
        <f t="shared" ca="1" si="14"/>
        <v>83.06281084846087</v>
      </c>
      <c r="T54" s="1">
        <f t="shared" ca="1" si="14"/>
        <v>101.38967084539549</v>
      </c>
      <c r="U54" s="1">
        <f t="shared" ca="1" si="14"/>
        <v>107.65077238231069</v>
      </c>
      <c r="V54" s="1">
        <f t="shared" ca="1" si="14"/>
        <v>89.357363989364529</v>
      </c>
      <c r="W54" s="1">
        <f t="shared" ca="1" si="14"/>
        <v>124.23259835167235</v>
      </c>
      <c r="X54" s="1">
        <f t="shared" ca="1" si="13"/>
        <v>115.66055669414925</v>
      </c>
      <c r="Y54" s="1">
        <f t="shared" ca="1" si="13"/>
        <v>115.18298499733685</v>
      </c>
      <c r="Z54" s="1">
        <f t="shared" ca="1" si="13"/>
        <v>99.163772249148792</v>
      </c>
      <c r="AA54" s="1">
        <f t="shared" ca="1" si="13"/>
        <v>133.24187739792248</v>
      </c>
      <c r="AB54" s="1">
        <f t="shared" ca="1" si="13"/>
        <v>84.675730348655719</v>
      </c>
      <c r="AC54" s="1">
        <f t="shared" ca="1" si="13"/>
        <v>108.68392361171924</v>
      </c>
      <c r="AD54" s="1">
        <f t="shared" ca="1" si="13"/>
        <v>113.09834717151843</v>
      </c>
      <c r="AE54" s="1">
        <f t="shared" ca="1" si="13"/>
        <v>95.4516073719399</v>
      </c>
      <c r="AF54" s="1">
        <f t="shared" ca="1" si="13"/>
        <v>113.54311447460023</v>
      </c>
      <c r="AG54" s="1">
        <f t="shared" ca="1" si="13"/>
        <v>114.54848515454168</v>
      </c>
      <c r="AH54" s="1">
        <f t="shared" ca="1" si="13"/>
        <v>146.61036100147587</v>
      </c>
      <c r="AI54" s="1">
        <f t="shared" ca="1" si="13"/>
        <v>110.96519272497891</v>
      </c>
      <c r="AJ54" s="1">
        <f t="shared" ca="1" si="13"/>
        <v>90.860697053984481</v>
      </c>
      <c r="AK54" s="1">
        <f t="shared" ca="1" si="13"/>
        <v>65.454791162774256</v>
      </c>
      <c r="AL54" s="1">
        <f t="shared" ca="1" si="13"/>
        <v>108.81063207228755</v>
      </c>
      <c r="AM54" s="1">
        <f t="shared" ca="1" si="12"/>
        <v>90.040071163948198</v>
      </c>
      <c r="AN54" s="1">
        <f t="shared" ca="1" si="12"/>
        <v>84.7196797699836</v>
      </c>
      <c r="AO54" s="1">
        <f t="shared" ca="1" si="12"/>
        <v>122.53180523384219</v>
      </c>
      <c r="AP54" s="1">
        <f t="shared" ca="1" si="12"/>
        <v>102.18238711977961</v>
      </c>
      <c r="AQ54" s="1">
        <f t="shared" ca="1" si="12"/>
        <v>111.26512614693179</v>
      </c>
    </row>
    <row r="55" spans="1:43" x14ac:dyDescent="0.45">
      <c r="A55" s="1" t="str">
        <f t="shared" ca="1" si="1"/>
        <v>yes</v>
      </c>
      <c r="B55" s="1">
        <f t="shared" ca="1" si="2"/>
        <v>95.881682276604124</v>
      </c>
      <c r="C55" s="1">
        <f t="shared" ca="1" si="3"/>
        <v>104.80408577310365</v>
      </c>
      <c r="D55" s="1">
        <f t="shared" ca="1" si="4"/>
        <v>99.904085773103645</v>
      </c>
      <c r="E55" s="1">
        <f t="shared" ca="1" si="5"/>
        <v>12.313480091325083</v>
      </c>
      <c r="F55" s="1">
        <v>49</v>
      </c>
      <c r="H55" s="1">
        <f t="shared" ca="1" si="14"/>
        <v>112.10867319570725</v>
      </c>
      <c r="I55" s="1">
        <f t="shared" ca="1" si="14"/>
        <v>97.214696805593832</v>
      </c>
      <c r="J55" s="1">
        <f t="shared" ca="1" si="14"/>
        <v>99.719990321692492</v>
      </c>
      <c r="K55" s="1">
        <f t="shared" ca="1" si="14"/>
        <v>94.337870908254004</v>
      </c>
      <c r="L55" s="1">
        <f t="shared" ca="1" si="14"/>
        <v>108.45966961115576</v>
      </c>
      <c r="M55" s="1">
        <f t="shared" ca="1" si="14"/>
        <v>109.64538340368989</v>
      </c>
      <c r="N55" s="1">
        <f t="shared" ca="1" si="14"/>
        <v>97.005306291239918</v>
      </c>
      <c r="O55" s="1">
        <f t="shared" ca="1" si="14"/>
        <v>115.84978016658432</v>
      </c>
      <c r="P55" s="1">
        <f t="shared" ca="1" si="14"/>
        <v>98.157718461250369</v>
      </c>
      <c r="Q55" s="1">
        <f t="shared" ca="1" si="14"/>
        <v>82.652510462003107</v>
      </c>
      <c r="R55" s="1">
        <f t="shared" ca="1" si="14"/>
        <v>77.963022469869259</v>
      </c>
      <c r="S55" s="1">
        <f t="shared" ca="1" si="14"/>
        <v>89.332092740595115</v>
      </c>
      <c r="T55" s="1">
        <f t="shared" ca="1" si="14"/>
        <v>91.752272620324661</v>
      </c>
      <c r="U55" s="1">
        <f t="shared" ca="1" si="14"/>
        <v>91.278581140000227</v>
      </c>
      <c r="V55" s="1">
        <f t="shared" ca="1" si="14"/>
        <v>104.84306728330171</v>
      </c>
      <c r="W55" s="1">
        <f t="shared" ca="1" si="14"/>
        <v>124.21678730005775</v>
      </c>
      <c r="X55" s="1">
        <f t="shared" ca="1" si="13"/>
        <v>104.88496042207724</v>
      </c>
      <c r="Y55" s="1">
        <f t="shared" ca="1" si="13"/>
        <v>109.34267452773473</v>
      </c>
      <c r="Z55" s="1">
        <f t="shared" ca="1" si="13"/>
        <v>110.76633235507487</v>
      </c>
      <c r="AA55" s="1">
        <f t="shared" ca="1" si="13"/>
        <v>102.75292715241991</v>
      </c>
      <c r="AB55" s="1">
        <f t="shared" ca="1" si="13"/>
        <v>84.483716540892374</v>
      </c>
      <c r="AC55" s="1">
        <f t="shared" ca="1" si="13"/>
        <v>114.22266516642553</v>
      </c>
      <c r="AD55" s="1">
        <f t="shared" ca="1" si="13"/>
        <v>117.95849006614944</v>
      </c>
      <c r="AE55" s="1">
        <f t="shared" ca="1" si="13"/>
        <v>94.349546037550937</v>
      </c>
      <c r="AF55" s="1">
        <f t="shared" ca="1" si="13"/>
        <v>99.886525970519273</v>
      </c>
      <c r="AG55" s="1">
        <f t="shared" ca="1" si="13"/>
        <v>100.78261305298498</v>
      </c>
      <c r="AH55" s="1">
        <f t="shared" ca="1" si="13"/>
        <v>82.346910349081412</v>
      </c>
      <c r="AI55" s="1">
        <f t="shared" ca="1" si="13"/>
        <v>93.231343297994712</v>
      </c>
      <c r="AJ55" s="1">
        <f t="shared" ca="1" si="13"/>
        <v>97.681820565637338</v>
      </c>
      <c r="AK55" s="1">
        <f t="shared" ca="1" si="13"/>
        <v>96.67397233568056</v>
      </c>
      <c r="AL55" s="1">
        <f t="shared" ca="1" si="13"/>
        <v>109.78372111114334</v>
      </c>
      <c r="AM55" s="1">
        <f t="shared" ca="1" si="12"/>
        <v>86.749852783215374</v>
      </c>
      <c r="AN55" s="1">
        <f t="shared" ca="1" si="12"/>
        <v>110.69167672765461</v>
      </c>
      <c r="AO55" s="1">
        <f t="shared" ca="1" si="12"/>
        <v>123.12729201444165</v>
      </c>
      <c r="AP55" s="1">
        <f t="shared" ca="1" si="12"/>
        <v>81.048913714523394</v>
      </c>
      <c r="AQ55" s="1">
        <f t="shared" ca="1" si="12"/>
        <v>81.243710459210334</v>
      </c>
    </row>
    <row r="56" spans="1:43" x14ac:dyDescent="0.45">
      <c r="A56" s="1" t="str">
        <f t="shared" ca="1" si="1"/>
        <v>yes</v>
      </c>
      <c r="B56" s="1">
        <f t="shared" ca="1" si="2"/>
        <v>94.490473765490194</v>
      </c>
      <c r="C56" s="1">
        <f t="shared" ca="1" si="3"/>
        <v>104.85513715046842</v>
      </c>
      <c r="D56" s="1">
        <f t="shared" ca="1" si="4"/>
        <v>99.955137150468417</v>
      </c>
      <c r="E56" s="1">
        <f t="shared" ca="1" si="5"/>
        <v>16.728561382586381</v>
      </c>
      <c r="F56" s="1">
        <v>50</v>
      </c>
      <c r="H56" s="1">
        <f t="shared" ca="1" si="14"/>
        <v>112.38193091802091</v>
      </c>
      <c r="I56" s="1">
        <f t="shared" ca="1" si="14"/>
        <v>86.640773930038193</v>
      </c>
      <c r="J56" s="1">
        <f t="shared" ca="1" si="14"/>
        <v>128.57508554392683</v>
      </c>
      <c r="K56" s="1">
        <f t="shared" ca="1" si="14"/>
        <v>83.437389199041604</v>
      </c>
      <c r="L56" s="1">
        <f t="shared" ca="1" si="14"/>
        <v>114.73538537907115</v>
      </c>
      <c r="M56" s="1">
        <f t="shared" ca="1" si="14"/>
        <v>79.057064197142012</v>
      </c>
      <c r="N56" s="1">
        <f t="shared" ca="1" si="14"/>
        <v>102.7190204463832</v>
      </c>
      <c r="O56" s="1">
        <f t="shared" ca="1" si="14"/>
        <v>126.25378375052179</v>
      </c>
      <c r="P56" s="1">
        <f t="shared" ca="1" si="14"/>
        <v>105.56488399518624</v>
      </c>
      <c r="Q56" s="1">
        <f t="shared" ca="1" si="14"/>
        <v>96.039717795638779</v>
      </c>
      <c r="R56" s="1">
        <f t="shared" ca="1" si="14"/>
        <v>119.29930597340302</v>
      </c>
      <c r="S56" s="1">
        <f t="shared" ca="1" si="14"/>
        <v>100.08362453925038</v>
      </c>
      <c r="T56" s="1">
        <f t="shared" ca="1" si="14"/>
        <v>95.746581235635546</v>
      </c>
      <c r="U56" s="1">
        <f t="shared" ca="1" si="14"/>
        <v>100.45909274428111</v>
      </c>
      <c r="V56" s="1">
        <f t="shared" ca="1" si="14"/>
        <v>125.69877225873795</v>
      </c>
      <c r="W56" s="1">
        <f t="shared" ca="1" si="14"/>
        <v>118.44359918833092</v>
      </c>
      <c r="X56" s="1">
        <f t="shared" ca="1" si="13"/>
        <v>78.761679495699141</v>
      </c>
      <c r="Y56" s="1">
        <f t="shared" ca="1" si="13"/>
        <v>93.823774331300982</v>
      </c>
      <c r="Z56" s="1">
        <f t="shared" ca="1" si="13"/>
        <v>104.04957470386533</v>
      </c>
      <c r="AA56" s="1">
        <f t="shared" ca="1" si="13"/>
        <v>64.184232824219848</v>
      </c>
      <c r="AB56" s="1">
        <f t="shared" ca="1" si="13"/>
        <v>91.597426700429551</v>
      </c>
      <c r="AC56" s="1">
        <f t="shared" ca="1" si="13"/>
        <v>94.913790562921037</v>
      </c>
      <c r="AD56" s="1">
        <f t="shared" ca="1" si="13"/>
        <v>93.918392534549838</v>
      </c>
      <c r="AE56" s="1">
        <f t="shared" ca="1" si="13"/>
        <v>113.77950654004421</v>
      </c>
      <c r="AF56" s="1">
        <f t="shared" ca="1" si="13"/>
        <v>79.864455270814673</v>
      </c>
      <c r="AG56" s="1">
        <f t="shared" ca="1" si="13"/>
        <v>79.803093915857204</v>
      </c>
      <c r="AH56" s="1">
        <f t="shared" ca="1" si="13"/>
        <v>124.29547193876309</v>
      </c>
      <c r="AI56" s="1">
        <f t="shared" ca="1" si="13"/>
        <v>110.93305565836235</v>
      </c>
      <c r="AJ56" s="1">
        <f t="shared" ca="1" si="13"/>
        <v>108.88766185454412</v>
      </c>
      <c r="AK56" s="1">
        <f t="shared" ca="1" si="13"/>
        <v>78.217654130351576</v>
      </c>
      <c r="AL56" s="1">
        <f t="shared" ca="1" si="13"/>
        <v>120.2453637454623</v>
      </c>
      <c r="AM56" s="1">
        <f t="shared" ca="1" si="12"/>
        <v>75.598855181756804</v>
      </c>
      <c r="AN56" s="1">
        <f t="shared" ca="1" si="12"/>
        <v>89.054357448136031</v>
      </c>
      <c r="AO56" s="1">
        <f t="shared" ca="1" si="12"/>
        <v>108.53478264198995</v>
      </c>
      <c r="AP56" s="1">
        <f t="shared" ca="1" si="12"/>
        <v>105.59339518916867</v>
      </c>
      <c r="AQ56" s="1">
        <f t="shared" ca="1" si="12"/>
        <v>87.19240165401682</v>
      </c>
    </row>
    <row r="57" spans="1:43" x14ac:dyDescent="0.45">
      <c r="A57" s="1" t="str">
        <f t="shared" ca="1" si="1"/>
        <v>yes</v>
      </c>
      <c r="B57" s="1">
        <f t="shared" ca="1" si="2"/>
        <v>92.920985407046004</v>
      </c>
      <c r="C57" s="1">
        <f t="shared" ca="1" si="3"/>
        <v>103.01971136394106</v>
      </c>
      <c r="D57" s="1">
        <f t="shared" ca="1" si="4"/>
        <v>98.11971136394105</v>
      </c>
      <c r="E57" s="1">
        <f t="shared" ca="1" si="5"/>
        <v>15.914467214984851</v>
      </c>
      <c r="F57" s="1">
        <v>51</v>
      </c>
      <c r="H57" s="1">
        <f t="shared" ca="1" si="14"/>
        <v>82.710341623752484</v>
      </c>
      <c r="I57" s="1">
        <f t="shared" ca="1" si="14"/>
        <v>98.382254106673429</v>
      </c>
      <c r="J57" s="1">
        <f t="shared" ca="1" si="14"/>
        <v>84.803661186183831</v>
      </c>
      <c r="K57" s="1">
        <f t="shared" ca="1" si="14"/>
        <v>95.350667497114287</v>
      </c>
      <c r="L57" s="1">
        <f t="shared" ca="1" si="14"/>
        <v>81.207250290300749</v>
      </c>
      <c r="M57" s="1">
        <f t="shared" ca="1" si="14"/>
        <v>101.94221114102915</v>
      </c>
      <c r="N57" s="1">
        <f t="shared" ca="1" si="14"/>
        <v>112.40098185592497</v>
      </c>
      <c r="O57" s="1">
        <f t="shared" ca="1" si="14"/>
        <v>120.45863790135185</v>
      </c>
      <c r="P57" s="1">
        <f t="shared" ca="1" si="14"/>
        <v>108.78475022935827</v>
      </c>
      <c r="Q57" s="1">
        <f t="shared" ca="1" si="14"/>
        <v>80.661808555973053</v>
      </c>
      <c r="R57" s="1">
        <f t="shared" ca="1" si="14"/>
        <v>99.907406778728031</v>
      </c>
      <c r="S57" s="1">
        <f t="shared" ca="1" si="14"/>
        <v>77.955583152957217</v>
      </c>
      <c r="T57" s="1">
        <f t="shared" ca="1" si="14"/>
        <v>101.52978095726851</v>
      </c>
      <c r="U57" s="1">
        <f t="shared" ca="1" si="14"/>
        <v>118.28211621761962</v>
      </c>
      <c r="V57" s="1">
        <f t="shared" ca="1" si="14"/>
        <v>69.78714415691492</v>
      </c>
      <c r="W57" s="1">
        <f t="shared" ca="1" si="14"/>
        <v>110.75471937971676</v>
      </c>
      <c r="X57" s="1">
        <f t="shared" ca="1" si="13"/>
        <v>72.556754009728365</v>
      </c>
      <c r="Y57" s="1">
        <f t="shared" ca="1" si="13"/>
        <v>75.950100282524886</v>
      </c>
      <c r="Z57" s="1">
        <f t="shared" ca="1" si="13"/>
        <v>104.17965550365328</v>
      </c>
      <c r="AA57" s="1">
        <f t="shared" ca="1" si="13"/>
        <v>104.68664099056512</v>
      </c>
      <c r="AB57" s="1">
        <f t="shared" ca="1" si="13"/>
        <v>119.23425954247946</v>
      </c>
      <c r="AC57" s="1">
        <f t="shared" ca="1" si="13"/>
        <v>88.265516064811152</v>
      </c>
      <c r="AD57" s="1">
        <f t="shared" ca="1" si="13"/>
        <v>90.056719272403271</v>
      </c>
      <c r="AE57" s="1">
        <f t="shared" ca="1" si="13"/>
        <v>104.67612134946341</v>
      </c>
      <c r="AF57" s="1">
        <f t="shared" ca="1" si="13"/>
        <v>80.922405118072106</v>
      </c>
      <c r="AG57" s="1">
        <f t="shared" ca="1" si="13"/>
        <v>84.851001337548425</v>
      </c>
      <c r="AH57" s="1">
        <f t="shared" ca="1" si="13"/>
        <v>85.69406624572909</v>
      </c>
      <c r="AI57" s="1">
        <f t="shared" ca="1" si="13"/>
        <v>119.15558837617797</v>
      </c>
      <c r="AJ57" s="1">
        <f t="shared" ca="1" si="13"/>
        <v>87.797247861013375</v>
      </c>
      <c r="AK57" s="1">
        <f t="shared" ca="1" si="13"/>
        <v>98.331650430408629</v>
      </c>
      <c r="AL57" s="1">
        <f t="shared" ca="1" si="13"/>
        <v>108.58345716978893</v>
      </c>
      <c r="AM57" s="1">
        <f t="shared" ca="1" si="12"/>
        <v>103.82282308689871</v>
      </c>
      <c r="AN57" s="1">
        <f t="shared" ca="1" si="12"/>
        <v>115.23761813533699</v>
      </c>
      <c r="AO57" s="1">
        <f t="shared" ca="1" si="12"/>
        <v>101.24470502653533</v>
      </c>
      <c r="AP57" s="1">
        <f t="shared" ca="1" si="12"/>
        <v>102.63240937895674</v>
      </c>
      <c r="AQ57" s="1">
        <f t="shared" ca="1" si="12"/>
        <v>139.51155488891567</v>
      </c>
    </row>
    <row r="58" spans="1:43" x14ac:dyDescent="0.45">
      <c r="A58" s="1" t="str">
        <f t="shared" ca="1" si="1"/>
        <v>yes</v>
      </c>
      <c r="B58" s="1">
        <f t="shared" ca="1" si="2"/>
        <v>92.466280345738127</v>
      </c>
      <c r="C58" s="1">
        <f t="shared" ca="1" si="3"/>
        <v>102.83604329625005</v>
      </c>
      <c r="D58" s="1">
        <f t="shared" ca="1" si="4"/>
        <v>97.936043296250048</v>
      </c>
      <c r="E58" s="1">
        <f t="shared" ca="1" si="5"/>
        <v>16.744172297485473</v>
      </c>
      <c r="F58" s="1">
        <v>52</v>
      </c>
      <c r="H58" s="1">
        <f t="shared" ca="1" si="14"/>
        <v>113.37791049134641</v>
      </c>
      <c r="I58" s="1">
        <f t="shared" ca="1" si="14"/>
        <v>76.887061487538858</v>
      </c>
      <c r="J58" s="1">
        <f t="shared" ca="1" si="14"/>
        <v>67.743148906343094</v>
      </c>
      <c r="K58" s="1">
        <f t="shared" ca="1" si="14"/>
        <v>91.065337431373493</v>
      </c>
      <c r="L58" s="1">
        <f t="shared" ca="1" si="14"/>
        <v>90.274754089454873</v>
      </c>
      <c r="M58" s="1">
        <f t="shared" ca="1" si="14"/>
        <v>109.09942954999282</v>
      </c>
      <c r="N58" s="1">
        <f t="shared" ca="1" si="14"/>
        <v>97.514354271749781</v>
      </c>
      <c r="O58" s="1">
        <f t="shared" ca="1" si="14"/>
        <v>88.071282909440953</v>
      </c>
      <c r="P58" s="1">
        <f t="shared" ca="1" si="14"/>
        <v>113.76263638271678</v>
      </c>
      <c r="Q58" s="1">
        <f t="shared" ca="1" si="14"/>
        <v>100.6490475197393</v>
      </c>
      <c r="R58" s="1">
        <f t="shared" ca="1" si="14"/>
        <v>113.96197698952302</v>
      </c>
      <c r="S58" s="1">
        <f t="shared" ca="1" si="14"/>
        <v>102.25895155666011</v>
      </c>
      <c r="T58" s="1">
        <f t="shared" ca="1" si="14"/>
        <v>115.33705718638305</v>
      </c>
      <c r="U58" s="1">
        <f t="shared" ca="1" si="14"/>
        <v>93.104386731902451</v>
      </c>
      <c r="V58" s="1">
        <f t="shared" ca="1" si="14"/>
        <v>74.75248809684777</v>
      </c>
      <c r="W58" s="1">
        <f t="shared" ca="1" si="14"/>
        <v>83.374479451662637</v>
      </c>
      <c r="X58" s="1">
        <f t="shared" ca="1" si="13"/>
        <v>85.583516064951482</v>
      </c>
      <c r="Y58" s="1">
        <f t="shared" ca="1" si="13"/>
        <v>122.05226251013156</v>
      </c>
      <c r="Z58" s="1">
        <f t="shared" ca="1" si="13"/>
        <v>83.68625769571571</v>
      </c>
      <c r="AA58" s="1">
        <f t="shared" ca="1" si="13"/>
        <v>108.79726064200325</v>
      </c>
      <c r="AB58" s="1">
        <f t="shared" ca="1" si="13"/>
        <v>111.12191087347651</v>
      </c>
      <c r="AC58" s="1">
        <f t="shared" ca="1" si="13"/>
        <v>101.93692904176547</v>
      </c>
      <c r="AD58" s="1">
        <f t="shared" ca="1" si="13"/>
        <v>118.35612194679972</v>
      </c>
      <c r="AE58" s="1">
        <f t="shared" ca="1" si="13"/>
        <v>103.24250306116026</v>
      </c>
      <c r="AF58" s="1">
        <f t="shared" ca="1" si="13"/>
        <v>73.607584526387953</v>
      </c>
      <c r="AG58" s="1">
        <f t="shared" ca="1" si="13"/>
        <v>114.93864878905956</v>
      </c>
      <c r="AH58" s="1">
        <f t="shared" ca="1" si="13"/>
        <v>88.540132762020335</v>
      </c>
      <c r="AI58" s="1">
        <f t="shared" ca="1" si="13"/>
        <v>125.37679175844637</v>
      </c>
      <c r="AJ58" s="1">
        <f t="shared" ca="1" si="13"/>
        <v>78.552178212137321</v>
      </c>
      <c r="AK58" s="1">
        <f t="shared" ca="1" si="13"/>
        <v>89.571994631971251</v>
      </c>
      <c r="AL58" s="1">
        <f t="shared" ca="1" si="13"/>
        <v>85.93384591931779</v>
      </c>
      <c r="AM58" s="1">
        <f t="shared" ca="1" si="12"/>
        <v>110.10400318687843</v>
      </c>
      <c r="AN58" s="1">
        <f t="shared" ca="1" si="12"/>
        <v>110.75112551876819</v>
      </c>
      <c r="AO58" s="1">
        <f t="shared" ca="1" si="12"/>
        <v>58.602783498463921</v>
      </c>
      <c r="AP58" s="1">
        <f t="shared" ca="1" si="12"/>
        <v>115.95941239270732</v>
      </c>
      <c r="AQ58" s="1">
        <f t="shared" ca="1" si="12"/>
        <v>107.7479925801637</v>
      </c>
    </row>
    <row r="59" spans="1:43" x14ac:dyDescent="0.45">
      <c r="A59" s="1" t="str">
        <f t="shared" ca="1" si="1"/>
        <v>yes</v>
      </c>
      <c r="B59" s="1">
        <f t="shared" ca="1" si="2"/>
        <v>94.508955558255707</v>
      </c>
      <c r="C59" s="1">
        <f t="shared" ca="1" si="3"/>
        <v>104.23242217408973</v>
      </c>
      <c r="D59" s="1">
        <f t="shared" ca="1" si="4"/>
        <v>99.332422174089729</v>
      </c>
      <c r="E59" s="1">
        <f t="shared" ca="1" si="5"/>
        <v>14.765714130104163</v>
      </c>
      <c r="F59" s="1">
        <v>53</v>
      </c>
      <c r="H59" s="1">
        <f t="shared" ca="1" si="14"/>
        <v>98.392325873686119</v>
      </c>
      <c r="I59" s="1">
        <f t="shared" ca="1" si="14"/>
        <v>104.6740354605142</v>
      </c>
      <c r="J59" s="1">
        <f t="shared" ca="1" si="14"/>
        <v>127.79330228949485</v>
      </c>
      <c r="K59" s="1">
        <f t="shared" ca="1" si="14"/>
        <v>94.289976339323431</v>
      </c>
      <c r="L59" s="1">
        <f t="shared" ca="1" si="14"/>
        <v>115.94838671403656</v>
      </c>
      <c r="M59" s="1">
        <f t="shared" ca="1" si="14"/>
        <v>103.37698310837439</v>
      </c>
      <c r="N59" s="1">
        <f t="shared" ca="1" si="14"/>
        <v>83.644137931780676</v>
      </c>
      <c r="O59" s="1">
        <f t="shared" ca="1" si="14"/>
        <v>109.32514987913824</v>
      </c>
      <c r="P59" s="1">
        <f t="shared" ca="1" si="14"/>
        <v>80.4752473864134</v>
      </c>
      <c r="Q59" s="1">
        <f t="shared" ca="1" si="14"/>
        <v>79.922517459230761</v>
      </c>
      <c r="R59" s="1">
        <f t="shared" ca="1" si="14"/>
        <v>119.98540241967279</v>
      </c>
      <c r="S59" s="1">
        <f t="shared" ca="1" si="14"/>
        <v>111.46215214070139</v>
      </c>
      <c r="T59" s="1">
        <f t="shared" ca="1" si="14"/>
        <v>110.5313947658001</v>
      </c>
      <c r="U59" s="1">
        <f t="shared" ca="1" si="14"/>
        <v>93.216233894475977</v>
      </c>
      <c r="V59" s="1">
        <f t="shared" ca="1" si="14"/>
        <v>68.878021386578297</v>
      </c>
      <c r="W59" s="1">
        <f t="shared" ca="1" si="14"/>
        <v>80.078760474591078</v>
      </c>
      <c r="X59" s="1">
        <f t="shared" ca="1" si="13"/>
        <v>89.366180220441024</v>
      </c>
      <c r="Y59" s="1">
        <f t="shared" ca="1" si="13"/>
        <v>82.479495696159958</v>
      </c>
      <c r="Z59" s="1">
        <f t="shared" ca="1" si="13"/>
        <v>103.46156964085083</v>
      </c>
      <c r="AA59" s="1">
        <f t="shared" ca="1" si="13"/>
        <v>111.00698169402162</v>
      </c>
      <c r="AB59" s="1">
        <f t="shared" ca="1" si="13"/>
        <v>109.10567778714851</v>
      </c>
      <c r="AC59" s="1">
        <f t="shared" ca="1" si="13"/>
        <v>107.29060195398442</v>
      </c>
      <c r="AD59" s="1">
        <f t="shared" ca="1" si="13"/>
        <v>106.46000644777826</v>
      </c>
      <c r="AE59" s="1">
        <f t="shared" ca="1" si="13"/>
        <v>60.475599833509598</v>
      </c>
      <c r="AF59" s="1">
        <f t="shared" ca="1" si="13"/>
        <v>106.96818633892926</v>
      </c>
      <c r="AG59" s="1">
        <f t="shared" ca="1" si="13"/>
        <v>99.166658907448195</v>
      </c>
      <c r="AH59" s="1">
        <f t="shared" ca="1" si="13"/>
        <v>102.10999922397039</v>
      </c>
      <c r="AI59" s="1">
        <f t="shared" ca="1" si="13"/>
        <v>106.12169549297833</v>
      </c>
      <c r="AJ59" s="1">
        <f t="shared" ca="1" si="13"/>
        <v>108.50470251598931</v>
      </c>
      <c r="AK59" s="1">
        <f t="shared" ca="1" si="13"/>
        <v>117.31303258601577</v>
      </c>
      <c r="AL59" s="1">
        <f t="shared" ca="1" si="13"/>
        <v>107.15663796334044</v>
      </c>
      <c r="AM59" s="1">
        <f t="shared" ca="1" si="12"/>
        <v>95.965405075816349</v>
      </c>
      <c r="AN59" s="1">
        <f t="shared" ca="1" si="12"/>
        <v>107.5497006944362</v>
      </c>
      <c r="AO59" s="1">
        <f t="shared" ca="1" si="12"/>
        <v>102.69726384261254</v>
      </c>
      <c r="AP59" s="1">
        <f t="shared" ca="1" si="12"/>
        <v>90.103380179904192</v>
      </c>
      <c r="AQ59" s="1">
        <f t="shared" ca="1" si="12"/>
        <v>80.670394648083942</v>
      </c>
    </row>
    <row r="60" spans="1:43" x14ac:dyDescent="0.45">
      <c r="A60" s="1" t="str">
        <f t="shared" ca="1" si="1"/>
        <v>yes</v>
      </c>
      <c r="B60" s="1">
        <f t="shared" ca="1" si="2"/>
        <v>93.011836476048813</v>
      </c>
      <c r="C60" s="1">
        <f t="shared" ca="1" si="3"/>
        <v>103.36587799793617</v>
      </c>
      <c r="D60" s="1">
        <f t="shared" ca="1" si="4"/>
        <v>98.465877997936161</v>
      </c>
      <c r="E60" s="1">
        <f t="shared" ca="1" si="5"/>
        <v>16.696045475165327</v>
      </c>
      <c r="F60" s="1">
        <v>54</v>
      </c>
      <c r="H60" s="1">
        <f t="shared" ca="1" si="14"/>
        <v>80.217145740454683</v>
      </c>
      <c r="I60" s="1">
        <f t="shared" ca="1" si="14"/>
        <v>59.563909115785748</v>
      </c>
      <c r="J60" s="1">
        <f t="shared" ca="1" si="14"/>
        <v>97.555607073280243</v>
      </c>
      <c r="K60" s="1">
        <f t="shared" ca="1" si="14"/>
        <v>102.39899527328345</v>
      </c>
      <c r="L60" s="1">
        <f t="shared" ca="1" si="14"/>
        <v>113.7894773571867</v>
      </c>
      <c r="M60" s="1">
        <f t="shared" ca="1" si="14"/>
        <v>87.41598063305274</v>
      </c>
      <c r="N60" s="1">
        <f t="shared" ca="1" si="14"/>
        <v>100.461943266389</v>
      </c>
      <c r="O60" s="1">
        <f t="shared" ca="1" si="14"/>
        <v>109.10486504657716</v>
      </c>
      <c r="P60" s="1">
        <f t="shared" ca="1" si="14"/>
        <v>84.37327645918856</v>
      </c>
      <c r="Q60" s="1">
        <f t="shared" ca="1" si="14"/>
        <v>94.586006182813307</v>
      </c>
      <c r="R60" s="1">
        <f t="shared" ca="1" si="14"/>
        <v>74.879961257154847</v>
      </c>
      <c r="S60" s="1">
        <f t="shared" ca="1" si="14"/>
        <v>113.08305182074066</v>
      </c>
      <c r="T60" s="1">
        <f t="shared" ca="1" si="14"/>
        <v>96.435351549855838</v>
      </c>
      <c r="U60" s="1">
        <f t="shared" ca="1" si="14"/>
        <v>92.231338323597171</v>
      </c>
      <c r="V60" s="1">
        <f t="shared" ca="1" si="14"/>
        <v>134.1758360462153</v>
      </c>
      <c r="W60" s="1">
        <f t="shared" ca="1" si="14"/>
        <v>93.871919128088351</v>
      </c>
      <c r="X60" s="1">
        <f t="shared" ca="1" si="13"/>
        <v>115.49070654506394</v>
      </c>
      <c r="Y60" s="1">
        <f t="shared" ca="1" si="13"/>
        <v>91.68891049790696</v>
      </c>
      <c r="Z60" s="1">
        <f t="shared" ca="1" si="13"/>
        <v>100.35392561851235</v>
      </c>
      <c r="AA60" s="1">
        <f t="shared" ca="1" si="13"/>
        <v>92.082958980580798</v>
      </c>
      <c r="AB60" s="1">
        <f t="shared" ca="1" si="13"/>
        <v>108.37060316366338</v>
      </c>
      <c r="AC60" s="1">
        <f t="shared" ca="1" si="13"/>
        <v>104.54849610632216</v>
      </c>
      <c r="AD60" s="1">
        <f t="shared" ca="1" si="13"/>
        <v>102.69998289317435</v>
      </c>
      <c r="AE60" s="1">
        <f t="shared" ca="1" si="13"/>
        <v>100.29213944220643</v>
      </c>
      <c r="AF60" s="1">
        <f t="shared" ca="1" si="13"/>
        <v>90.406715542815093</v>
      </c>
      <c r="AG60" s="1">
        <f t="shared" ca="1" si="13"/>
        <v>123.868164065706</v>
      </c>
      <c r="AH60" s="1">
        <f t="shared" ca="1" si="13"/>
        <v>71.99859934126701</v>
      </c>
      <c r="AI60" s="1">
        <f t="shared" ca="1" si="13"/>
        <v>93.996001897896662</v>
      </c>
      <c r="AJ60" s="1">
        <f t="shared" ca="1" si="13"/>
        <v>75.591847652747177</v>
      </c>
      <c r="AK60" s="1">
        <f t="shared" ca="1" si="13"/>
        <v>133.89145404292697</v>
      </c>
      <c r="AL60" s="1">
        <f t="shared" ca="1" si="13"/>
        <v>99.801214724897335</v>
      </c>
      <c r="AM60" s="1">
        <f t="shared" ca="1" si="12"/>
        <v>77.251147514978499</v>
      </c>
      <c r="AN60" s="1">
        <f t="shared" ca="1" si="12"/>
        <v>125.53293909830259</v>
      </c>
      <c r="AO60" s="1">
        <f t="shared" ca="1" si="12"/>
        <v>109.14006852279161</v>
      </c>
      <c r="AP60" s="1">
        <f t="shared" ca="1" si="12"/>
        <v>91.931815543806138</v>
      </c>
      <c r="AQ60" s="1">
        <f t="shared" ca="1" si="12"/>
        <v>101.68925245647254</v>
      </c>
    </row>
    <row r="61" spans="1:43" x14ac:dyDescent="0.45">
      <c r="A61" s="1" t="str">
        <f t="shared" ca="1" si="1"/>
        <v>yes</v>
      </c>
      <c r="B61" s="1">
        <f t="shared" ca="1" si="2"/>
        <v>94.607292161581967</v>
      </c>
      <c r="C61" s="1">
        <f t="shared" ca="1" si="3"/>
        <v>104.3921436533394</v>
      </c>
      <c r="D61" s="1">
        <f t="shared" ca="1" si="4"/>
        <v>99.492143653339397</v>
      </c>
      <c r="E61" s="1">
        <f t="shared" ca="1" si="5"/>
        <v>14.953627015583971</v>
      </c>
      <c r="F61" s="1">
        <v>55</v>
      </c>
      <c r="H61" s="1">
        <f t="shared" ca="1" si="14"/>
        <v>108.15793498691278</v>
      </c>
      <c r="I61" s="1">
        <f t="shared" ca="1" si="14"/>
        <v>91.605254924637848</v>
      </c>
      <c r="J61" s="1">
        <f t="shared" ca="1" si="14"/>
        <v>80.619508701747918</v>
      </c>
      <c r="K61" s="1">
        <f t="shared" ca="1" si="14"/>
        <v>98.422166597705441</v>
      </c>
      <c r="L61" s="1">
        <f t="shared" ca="1" si="14"/>
        <v>94.38178036169468</v>
      </c>
      <c r="M61" s="1">
        <f t="shared" ca="1" si="14"/>
        <v>115.88814199072017</v>
      </c>
      <c r="N61" s="1">
        <f t="shared" ca="1" si="14"/>
        <v>99.03332308061411</v>
      </c>
      <c r="O61" s="1">
        <f t="shared" ca="1" si="14"/>
        <v>96.297612050260724</v>
      </c>
      <c r="P61" s="1">
        <f t="shared" ca="1" si="14"/>
        <v>85.202070934197621</v>
      </c>
      <c r="Q61" s="1">
        <f t="shared" ca="1" si="14"/>
        <v>105.97308111343972</v>
      </c>
      <c r="R61" s="1">
        <f t="shared" ca="1" si="14"/>
        <v>100.88742816519883</v>
      </c>
      <c r="S61" s="1">
        <f t="shared" ca="1" si="14"/>
        <v>88.873218728646179</v>
      </c>
      <c r="T61" s="1">
        <f t="shared" ca="1" si="14"/>
        <v>118.24025219972171</v>
      </c>
      <c r="U61" s="1">
        <f t="shared" ca="1" si="14"/>
        <v>90.087149749855442</v>
      </c>
      <c r="V61" s="1">
        <f t="shared" ca="1" si="14"/>
        <v>138.04812547384861</v>
      </c>
      <c r="W61" s="1">
        <f t="shared" ca="1" si="14"/>
        <v>105.45108711033549</v>
      </c>
      <c r="X61" s="1">
        <f t="shared" ca="1" si="13"/>
        <v>107.31436427671508</v>
      </c>
      <c r="Y61" s="1">
        <f t="shared" ca="1" si="13"/>
        <v>103.78496798958064</v>
      </c>
      <c r="Z61" s="1">
        <f t="shared" ca="1" si="13"/>
        <v>116.78985347494577</v>
      </c>
      <c r="AA61" s="1">
        <f t="shared" ca="1" si="13"/>
        <v>109.6474051940294</v>
      </c>
      <c r="AB61" s="1">
        <f t="shared" ca="1" si="13"/>
        <v>114.12192843692054</v>
      </c>
      <c r="AC61" s="1">
        <f t="shared" ca="1" si="13"/>
        <v>101.4926004972602</v>
      </c>
      <c r="AD61" s="1">
        <f t="shared" ca="1" si="13"/>
        <v>102.63737886097351</v>
      </c>
      <c r="AE61" s="1">
        <f t="shared" ca="1" si="13"/>
        <v>117.28958594364394</v>
      </c>
      <c r="AF61" s="1">
        <f t="shared" ca="1" si="13"/>
        <v>81.64001685480531</v>
      </c>
      <c r="AG61" s="1">
        <f t="shared" ca="1" si="13"/>
        <v>88.483067219430922</v>
      </c>
      <c r="AH61" s="1">
        <f t="shared" ca="1" si="13"/>
        <v>72.809745014007802</v>
      </c>
      <c r="AI61" s="1">
        <f t="shared" ca="1" si="13"/>
        <v>98.339318468205477</v>
      </c>
      <c r="AJ61" s="1">
        <f t="shared" ca="1" si="13"/>
        <v>99.779040732147919</v>
      </c>
      <c r="AK61" s="1">
        <f t="shared" ca="1" si="13"/>
        <v>133.48070033028046</v>
      </c>
      <c r="AL61" s="1">
        <f t="shared" ca="1" si="13"/>
        <v>78.416675750450821</v>
      </c>
      <c r="AM61" s="1">
        <f t="shared" ca="1" si="12"/>
        <v>87.311720171680861</v>
      </c>
      <c r="AN61" s="1">
        <f t="shared" ca="1" si="12"/>
        <v>80.528277677129878</v>
      </c>
      <c r="AO61" s="1">
        <f t="shared" ca="1" si="12"/>
        <v>81.759883797488243</v>
      </c>
      <c r="AP61" s="1">
        <f t="shared" ca="1" si="12"/>
        <v>99.517812726681541</v>
      </c>
      <c r="AQ61" s="1">
        <f t="shared" ca="1" si="12"/>
        <v>89.404691934302861</v>
      </c>
    </row>
    <row r="62" spans="1:43" x14ac:dyDescent="0.45">
      <c r="A62" s="1" t="str">
        <f t="shared" ca="1" si="1"/>
        <v>yes</v>
      </c>
      <c r="B62" s="1">
        <f t="shared" ca="1" si="2"/>
        <v>92.506568832679307</v>
      </c>
      <c r="C62" s="1">
        <f t="shared" ca="1" si="3"/>
        <v>102.5493211911171</v>
      </c>
      <c r="D62" s="1">
        <f t="shared" ca="1" si="4"/>
        <v>97.649321191117096</v>
      </c>
      <c r="E62" s="1">
        <f t="shared" ca="1" si="5"/>
        <v>15.743119464605488</v>
      </c>
      <c r="F62" s="1">
        <v>56</v>
      </c>
      <c r="H62" s="1">
        <f t="shared" ca="1" si="14"/>
        <v>99.078655969912191</v>
      </c>
      <c r="I62" s="1">
        <f t="shared" ca="1" si="14"/>
        <v>100.10819017094738</v>
      </c>
      <c r="J62" s="1">
        <f t="shared" ca="1" si="14"/>
        <v>86.90794005830378</v>
      </c>
      <c r="K62" s="1">
        <f t="shared" ca="1" si="14"/>
        <v>88.351959106709714</v>
      </c>
      <c r="L62" s="1">
        <f t="shared" ca="1" si="14"/>
        <v>112.59930991272333</v>
      </c>
      <c r="M62" s="1">
        <f t="shared" ca="1" si="14"/>
        <v>93.193225439851986</v>
      </c>
      <c r="N62" s="1">
        <f t="shared" ca="1" si="14"/>
        <v>73.079815425120373</v>
      </c>
      <c r="O62" s="1">
        <f t="shared" ca="1" si="14"/>
        <v>73.940254464306165</v>
      </c>
      <c r="P62" s="1">
        <f t="shared" ca="1" si="14"/>
        <v>88.199020604417328</v>
      </c>
      <c r="Q62" s="1">
        <f t="shared" ca="1" si="14"/>
        <v>76.075006228329926</v>
      </c>
      <c r="R62" s="1">
        <f t="shared" ca="1" si="14"/>
        <v>85.855088397925584</v>
      </c>
      <c r="S62" s="1">
        <f t="shared" ca="1" si="14"/>
        <v>86.384021762948592</v>
      </c>
      <c r="T62" s="1">
        <f t="shared" ca="1" si="14"/>
        <v>86.553163617534352</v>
      </c>
      <c r="U62" s="1">
        <f t="shared" ca="1" si="14"/>
        <v>120.6645560514504</v>
      </c>
      <c r="V62" s="1">
        <f t="shared" ca="1" si="14"/>
        <v>109.59836167372096</v>
      </c>
      <c r="W62" s="1">
        <f t="shared" ref="W62:AL77" ca="1" si="15">NORMINV(RAND(),100,15)</f>
        <v>132.27151513485012</v>
      </c>
      <c r="X62" s="1">
        <f t="shared" ca="1" si="15"/>
        <v>107.02543509256051</v>
      </c>
      <c r="Y62" s="1">
        <f t="shared" ca="1" si="15"/>
        <v>81.850725091666078</v>
      </c>
      <c r="Z62" s="1">
        <f t="shared" ca="1" si="15"/>
        <v>66.224962053211783</v>
      </c>
      <c r="AA62" s="1">
        <f t="shared" ca="1" si="15"/>
        <v>100.7426363609801</v>
      </c>
      <c r="AB62" s="1">
        <f t="shared" ca="1" si="15"/>
        <v>104.61337568417045</v>
      </c>
      <c r="AC62" s="1">
        <f t="shared" ca="1" si="15"/>
        <v>86.483749910312611</v>
      </c>
      <c r="AD62" s="1">
        <f t="shared" ca="1" si="15"/>
        <v>117.13207521018191</v>
      </c>
      <c r="AE62" s="1">
        <f t="shared" ca="1" si="15"/>
        <v>118.68533257372181</v>
      </c>
      <c r="AF62" s="1">
        <f t="shared" ca="1" si="15"/>
        <v>105.91328937261437</v>
      </c>
      <c r="AG62" s="1">
        <f t="shared" ca="1" si="15"/>
        <v>95.804562473376393</v>
      </c>
      <c r="AH62" s="1">
        <f t="shared" ca="1" si="15"/>
        <v>99.849239109516745</v>
      </c>
      <c r="AI62" s="1">
        <f t="shared" ca="1" si="15"/>
        <v>94.997503418705307</v>
      </c>
      <c r="AJ62" s="1">
        <f t="shared" ca="1" si="15"/>
        <v>114.31006860635502</v>
      </c>
      <c r="AK62" s="1">
        <f t="shared" ca="1" si="15"/>
        <v>104.6139412281085</v>
      </c>
      <c r="AL62" s="1">
        <f t="shared" ca="1" si="15"/>
        <v>91.008588980811169</v>
      </c>
      <c r="AM62" s="1">
        <f t="shared" ca="1" si="12"/>
        <v>95.095034299549525</v>
      </c>
      <c r="AN62" s="1">
        <f t="shared" ca="1" si="12"/>
        <v>113.6999685547576</v>
      </c>
      <c r="AO62" s="1">
        <f t="shared" ca="1" si="12"/>
        <v>91.987172547417146</v>
      </c>
      <c r="AP62" s="1">
        <f t="shared" ca="1" si="12"/>
        <v>128.74597301476905</v>
      </c>
      <c r="AQ62" s="1">
        <f t="shared" ca="1" si="12"/>
        <v>83.731845278376881</v>
      </c>
    </row>
    <row r="63" spans="1:43" x14ac:dyDescent="0.45">
      <c r="A63" s="1" t="str">
        <f t="shared" ca="1" si="1"/>
        <v>yes</v>
      </c>
      <c r="B63" s="1">
        <f t="shared" ca="1" si="2"/>
        <v>90.190553020768931</v>
      </c>
      <c r="C63" s="1">
        <f t="shared" ca="1" si="3"/>
        <v>100.72553712575352</v>
      </c>
      <c r="D63" s="1">
        <f t="shared" ca="1" si="4"/>
        <v>95.825537125753513</v>
      </c>
      <c r="E63" s="1">
        <f t="shared" ca="1" si="5"/>
        <v>17.249951341789519</v>
      </c>
      <c r="F63" s="1">
        <v>57</v>
      </c>
      <c r="H63" s="1">
        <f t="shared" ref="H63:W78" ca="1" si="16">NORMINV(RAND(),100,15)</f>
        <v>101.56728257668418</v>
      </c>
      <c r="I63" s="1">
        <f t="shared" ca="1" si="16"/>
        <v>79.162170947569876</v>
      </c>
      <c r="J63" s="1">
        <f t="shared" ca="1" si="16"/>
        <v>97.389201271299811</v>
      </c>
      <c r="K63" s="1">
        <f t="shared" ca="1" si="16"/>
        <v>119.1766510676386</v>
      </c>
      <c r="L63" s="1">
        <f t="shared" ca="1" si="16"/>
        <v>62.785315790724425</v>
      </c>
      <c r="M63" s="1">
        <f t="shared" ca="1" si="16"/>
        <v>58.899188592850933</v>
      </c>
      <c r="N63" s="1">
        <f t="shared" ca="1" si="16"/>
        <v>105.64965653954506</v>
      </c>
      <c r="O63" s="1">
        <f t="shared" ca="1" si="16"/>
        <v>79.783635831893406</v>
      </c>
      <c r="P63" s="1">
        <f t="shared" ca="1" si="16"/>
        <v>84.852038783259758</v>
      </c>
      <c r="Q63" s="1">
        <f t="shared" ca="1" si="16"/>
        <v>103.77834022724009</v>
      </c>
      <c r="R63" s="1">
        <f t="shared" ca="1" si="16"/>
        <v>104.28167583333664</v>
      </c>
      <c r="S63" s="1">
        <f t="shared" ca="1" si="16"/>
        <v>112.63354784962345</v>
      </c>
      <c r="T63" s="1">
        <f t="shared" ca="1" si="16"/>
        <v>100.63211458719272</v>
      </c>
      <c r="U63" s="1">
        <f t="shared" ca="1" si="16"/>
        <v>119.06287980444567</v>
      </c>
      <c r="V63" s="1">
        <f t="shared" ca="1" si="16"/>
        <v>90.523945365271828</v>
      </c>
      <c r="W63" s="1">
        <f t="shared" ca="1" si="16"/>
        <v>98.57290687025214</v>
      </c>
      <c r="X63" s="1">
        <f t="shared" ca="1" si="15"/>
        <v>113.09149070785151</v>
      </c>
      <c r="Y63" s="1">
        <f t="shared" ca="1" si="15"/>
        <v>85.638481124427557</v>
      </c>
      <c r="Z63" s="1">
        <f t="shared" ca="1" si="15"/>
        <v>105.86245133503822</v>
      </c>
      <c r="AA63" s="1">
        <f t="shared" ca="1" si="15"/>
        <v>98.212216994730127</v>
      </c>
      <c r="AB63" s="1">
        <f t="shared" ca="1" si="15"/>
        <v>99.438184444858706</v>
      </c>
      <c r="AC63" s="1">
        <f t="shared" ca="1" si="15"/>
        <v>113.12708542340287</v>
      </c>
      <c r="AD63" s="1">
        <f t="shared" ca="1" si="15"/>
        <v>92.808170709926046</v>
      </c>
      <c r="AE63" s="1">
        <f t="shared" ca="1" si="15"/>
        <v>85.438154281968821</v>
      </c>
      <c r="AF63" s="1">
        <f t="shared" ca="1" si="15"/>
        <v>91.926248599158015</v>
      </c>
      <c r="AG63" s="1">
        <f t="shared" ca="1" si="15"/>
        <v>83.220570176539809</v>
      </c>
      <c r="AH63" s="1">
        <f t="shared" ca="1" si="15"/>
        <v>98.347968776456312</v>
      </c>
      <c r="AI63" s="1">
        <f t="shared" ca="1" si="15"/>
        <v>100.5083231724259</v>
      </c>
      <c r="AJ63" s="1">
        <f t="shared" ca="1" si="15"/>
        <v>59.756151387810291</v>
      </c>
      <c r="AK63" s="1">
        <f t="shared" ca="1" si="15"/>
        <v>86.230170901731455</v>
      </c>
      <c r="AL63" s="1">
        <f t="shared" ca="1" si="15"/>
        <v>85.574242549684399</v>
      </c>
      <c r="AM63" s="1">
        <f t="shared" ca="1" si="12"/>
        <v>77.151519429191168</v>
      </c>
      <c r="AN63" s="1">
        <f t="shared" ca="1" si="12"/>
        <v>94.85208448945275</v>
      </c>
      <c r="AO63" s="1">
        <f t="shared" ca="1" si="12"/>
        <v>144.00641686018881</v>
      </c>
      <c r="AP63" s="1">
        <f t="shared" ca="1" si="12"/>
        <v>105.60998144262123</v>
      </c>
      <c r="AQ63" s="1">
        <f t="shared" ca="1" si="12"/>
        <v>110.16887178083383</v>
      </c>
    </row>
    <row r="64" spans="1:43" x14ac:dyDescent="0.45">
      <c r="A64" s="1" t="str">
        <f t="shared" ca="1" si="1"/>
        <v>no</v>
      </c>
      <c r="B64" s="1">
        <f t="shared" ca="1" si="2"/>
        <v>100.25628899994213</v>
      </c>
      <c r="C64" s="1">
        <f t="shared" ca="1" si="3"/>
        <v>109.72633962232814</v>
      </c>
      <c r="D64" s="1">
        <f t="shared" ca="1" si="4"/>
        <v>104.82633962232813</v>
      </c>
      <c r="E64" s="1">
        <f t="shared" ca="1" si="5"/>
        <v>13.989950884855121</v>
      </c>
      <c r="F64" s="1">
        <v>58</v>
      </c>
      <c r="H64" s="1">
        <f t="shared" ca="1" si="16"/>
        <v>125.20143980826471</v>
      </c>
      <c r="I64" s="1">
        <f t="shared" ca="1" si="16"/>
        <v>124.39830166185746</v>
      </c>
      <c r="J64" s="1">
        <f t="shared" ca="1" si="16"/>
        <v>121.05166571430649</v>
      </c>
      <c r="K64" s="1">
        <f t="shared" ca="1" si="16"/>
        <v>89.253891863103291</v>
      </c>
      <c r="L64" s="1">
        <f t="shared" ca="1" si="16"/>
        <v>101.30135163339466</v>
      </c>
      <c r="M64" s="1">
        <f t="shared" ca="1" si="16"/>
        <v>100.63831486304068</v>
      </c>
      <c r="N64" s="1">
        <f t="shared" ca="1" si="16"/>
        <v>126.71006523737866</v>
      </c>
      <c r="O64" s="1">
        <f t="shared" ca="1" si="16"/>
        <v>107.79826458868712</v>
      </c>
      <c r="P64" s="1">
        <f t="shared" ca="1" si="16"/>
        <v>130.86333670085014</v>
      </c>
      <c r="Q64" s="1">
        <f t="shared" ca="1" si="16"/>
        <v>119.53434949223744</v>
      </c>
      <c r="R64" s="1">
        <f t="shared" ca="1" si="16"/>
        <v>93.9490750989616</v>
      </c>
      <c r="S64" s="1">
        <f t="shared" ca="1" si="16"/>
        <v>99.795704068469632</v>
      </c>
      <c r="T64" s="1">
        <f t="shared" ca="1" si="16"/>
        <v>104.57196108095754</v>
      </c>
      <c r="U64" s="1">
        <f t="shared" ca="1" si="16"/>
        <v>108.15882326015459</v>
      </c>
      <c r="V64" s="1">
        <f t="shared" ca="1" si="16"/>
        <v>84.405236104005965</v>
      </c>
      <c r="W64" s="1">
        <f t="shared" ca="1" si="16"/>
        <v>83.288749703818624</v>
      </c>
      <c r="X64" s="1">
        <f t="shared" ca="1" si="15"/>
        <v>98.111004716860378</v>
      </c>
      <c r="Y64" s="1">
        <f t="shared" ca="1" si="15"/>
        <v>91.282701487858574</v>
      </c>
      <c r="Z64" s="1">
        <f t="shared" ca="1" si="15"/>
        <v>99.357487235591492</v>
      </c>
      <c r="AA64" s="1">
        <f t="shared" ca="1" si="15"/>
        <v>92.901494299072041</v>
      </c>
      <c r="AB64" s="1">
        <f t="shared" ca="1" si="15"/>
        <v>102.68355297456722</v>
      </c>
      <c r="AC64" s="1">
        <f t="shared" ca="1" si="15"/>
        <v>121.48521475322745</v>
      </c>
      <c r="AD64" s="1">
        <f t="shared" ca="1" si="15"/>
        <v>100.78538979502315</v>
      </c>
      <c r="AE64" s="1">
        <f t="shared" ca="1" si="15"/>
        <v>104.95882211255083</v>
      </c>
      <c r="AF64" s="1">
        <f t="shared" ca="1" si="15"/>
        <v>128.25041235179518</v>
      </c>
      <c r="AG64" s="1">
        <f t="shared" ca="1" si="15"/>
        <v>123.83650583494037</v>
      </c>
      <c r="AH64" s="1">
        <f t="shared" ca="1" si="15"/>
        <v>111.69441503794305</v>
      </c>
      <c r="AI64" s="1">
        <f t="shared" ca="1" si="15"/>
        <v>114.05388365980565</v>
      </c>
      <c r="AJ64" s="1">
        <f t="shared" ca="1" si="15"/>
        <v>83.162138371820674</v>
      </c>
      <c r="AK64" s="1">
        <f t="shared" ca="1" si="15"/>
        <v>84.850746362840823</v>
      </c>
      <c r="AL64" s="1">
        <f t="shared" ca="1" si="15"/>
        <v>94.24696787693648</v>
      </c>
      <c r="AM64" s="1">
        <f t="shared" ca="1" si="12"/>
        <v>95.400916557884315</v>
      </c>
      <c r="AN64" s="1">
        <f t="shared" ca="1" si="12"/>
        <v>96.923076028789026</v>
      </c>
      <c r="AO64" s="1">
        <f t="shared" ca="1" si="12"/>
        <v>92.109260126832183</v>
      </c>
      <c r="AP64" s="1">
        <f t="shared" ca="1" si="12"/>
        <v>103.96825243834402</v>
      </c>
      <c r="AQ64" s="1">
        <f t="shared" ca="1" si="12"/>
        <v>112.76545350164099</v>
      </c>
    </row>
    <row r="65" spans="1:43" x14ac:dyDescent="0.45">
      <c r="A65" s="1" t="str">
        <f t="shared" ca="1" si="1"/>
        <v>yes</v>
      </c>
      <c r="B65" s="1">
        <f t="shared" ca="1" si="2"/>
        <v>97.538306635905769</v>
      </c>
      <c r="C65" s="1">
        <f t="shared" ca="1" si="3"/>
        <v>106.941440122492</v>
      </c>
      <c r="D65" s="1">
        <f t="shared" ca="1" si="4"/>
        <v>102.04144012249199</v>
      </c>
      <c r="E65" s="1">
        <f t="shared" ca="1" si="5"/>
        <v>13.785102509957845</v>
      </c>
      <c r="F65" s="1">
        <v>59</v>
      </c>
      <c r="H65" s="1">
        <f t="shared" ca="1" si="16"/>
        <v>90.078494334669998</v>
      </c>
      <c r="I65" s="1">
        <f t="shared" ca="1" si="16"/>
        <v>115.20116797589414</v>
      </c>
      <c r="J65" s="1">
        <f t="shared" ca="1" si="16"/>
        <v>111.93850600789621</v>
      </c>
      <c r="K65" s="1">
        <f t="shared" ca="1" si="16"/>
        <v>105.45076921146297</v>
      </c>
      <c r="L65" s="1">
        <f t="shared" ca="1" si="16"/>
        <v>108.0881541518451</v>
      </c>
      <c r="M65" s="1">
        <f t="shared" ca="1" si="16"/>
        <v>102.27834495829885</v>
      </c>
      <c r="N65" s="1">
        <f t="shared" ca="1" si="16"/>
        <v>123.2000682905079</v>
      </c>
      <c r="O65" s="1">
        <f t="shared" ca="1" si="16"/>
        <v>99.343961924311785</v>
      </c>
      <c r="P65" s="1">
        <f t="shared" ca="1" si="16"/>
        <v>94.144355100710115</v>
      </c>
      <c r="Q65" s="1">
        <f t="shared" ca="1" si="16"/>
        <v>86.665114613004619</v>
      </c>
      <c r="R65" s="1">
        <f t="shared" ca="1" si="16"/>
        <v>122.10223983158377</v>
      </c>
      <c r="S65" s="1">
        <f t="shared" ca="1" si="16"/>
        <v>98.002568745267183</v>
      </c>
      <c r="T65" s="1">
        <f t="shared" ca="1" si="16"/>
        <v>112.39572431687057</v>
      </c>
      <c r="U65" s="1">
        <f t="shared" ca="1" si="16"/>
        <v>86.115064796518666</v>
      </c>
      <c r="V65" s="1">
        <f t="shared" ca="1" si="16"/>
        <v>111.97057626257933</v>
      </c>
      <c r="W65" s="1">
        <f t="shared" ca="1" si="16"/>
        <v>83.480299499362644</v>
      </c>
      <c r="X65" s="1">
        <f t="shared" ca="1" si="15"/>
        <v>108.57909320620738</v>
      </c>
      <c r="Y65" s="1">
        <f t="shared" ca="1" si="15"/>
        <v>116.38126476869219</v>
      </c>
      <c r="Z65" s="1">
        <f t="shared" ca="1" si="15"/>
        <v>87.706209105234706</v>
      </c>
      <c r="AA65" s="1">
        <f t="shared" ca="1" si="15"/>
        <v>115.16047679737791</v>
      </c>
      <c r="AB65" s="1">
        <f t="shared" ca="1" si="15"/>
        <v>91.440515764119326</v>
      </c>
      <c r="AC65" s="1">
        <f t="shared" ca="1" si="15"/>
        <v>118.70029540273383</v>
      </c>
      <c r="AD65" s="1">
        <f t="shared" ca="1" si="15"/>
        <v>118.63669813453036</v>
      </c>
      <c r="AE65" s="1">
        <f t="shared" ca="1" si="15"/>
        <v>92.589215252867461</v>
      </c>
      <c r="AF65" s="1">
        <f t="shared" ca="1" si="15"/>
        <v>103.75024171287345</v>
      </c>
      <c r="AG65" s="1">
        <f t="shared" ca="1" si="15"/>
        <v>86.116158845381733</v>
      </c>
      <c r="AH65" s="1">
        <f t="shared" ca="1" si="15"/>
        <v>113.9830670943461</v>
      </c>
      <c r="AI65" s="1">
        <f t="shared" ca="1" si="15"/>
        <v>95.691252156481909</v>
      </c>
      <c r="AJ65" s="1">
        <f t="shared" ca="1" si="15"/>
        <v>92.363156767330537</v>
      </c>
      <c r="AK65" s="1">
        <f t="shared" ca="1" si="15"/>
        <v>107.96305451821472</v>
      </c>
      <c r="AL65" s="1">
        <f t="shared" ca="1" si="15"/>
        <v>102.54532998088078</v>
      </c>
      <c r="AM65" s="1">
        <f t="shared" ca="1" si="12"/>
        <v>108.10030448161282</v>
      </c>
      <c r="AN65" s="1">
        <f t="shared" ca="1" si="12"/>
        <v>66.007775612602885</v>
      </c>
      <c r="AO65" s="1">
        <f t="shared" ca="1" si="12"/>
        <v>80.251233013547491</v>
      </c>
      <c r="AP65" s="1">
        <f t="shared" ca="1" si="12"/>
        <v>122.11294039368313</v>
      </c>
      <c r="AQ65" s="1">
        <f t="shared" ca="1" si="12"/>
        <v>94.958151380208918</v>
      </c>
    </row>
    <row r="66" spans="1:43" x14ac:dyDescent="0.45">
      <c r="A66" s="1" t="str">
        <f t="shared" ca="1" si="1"/>
        <v>yes</v>
      </c>
      <c r="B66" s="1">
        <f t="shared" ca="1" si="2"/>
        <v>96.598448468279258</v>
      </c>
      <c r="C66" s="1">
        <f t="shared" ca="1" si="3"/>
        <v>105.9415709752561</v>
      </c>
      <c r="D66" s="1">
        <f t="shared" ca="1" si="4"/>
        <v>101.04157097525609</v>
      </c>
      <c r="E66" s="1">
        <f t="shared" ca="1" si="5"/>
        <v>13.601395429520926</v>
      </c>
      <c r="F66" s="1">
        <v>60</v>
      </c>
      <c r="H66" s="1">
        <f t="shared" ca="1" si="16"/>
        <v>123.3125440561017</v>
      </c>
      <c r="I66" s="1">
        <f t="shared" ca="1" si="16"/>
        <v>109.34563596203138</v>
      </c>
      <c r="J66" s="1">
        <f t="shared" ca="1" si="16"/>
        <v>94.285255972009338</v>
      </c>
      <c r="K66" s="1">
        <f t="shared" ca="1" si="16"/>
        <v>112.06835708734459</v>
      </c>
      <c r="L66" s="1">
        <f t="shared" ca="1" si="16"/>
        <v>95.612768318975654</v>
      </c>
      <c r="M66" s="1">
        <f t="shared" ca="1" si="16"/>
        <v>105.39599327206969</v>
      </c>
      <c r="N66" s="1">
        <f t="shared" ca="1" si="16"/>
        <v>123.50816537026657</v>
      </c>
      <c r="O66" s="1">
        <f t="shared" ca="1" si="16"/>
        <v>70.083094644055265</v>
      </c>
      <c r="P66" s="1">
        <f t="shared" ca="1" si="16"/>
        <v>91.788930328561548</v>
      </c>
      <c r="Q66" s="1">
        <f t="shared" ca="1" si="16"/>
        <v>129.46152285497678</v>
      </c>
      <c r="R66" s="1">
        <f t="shared" ca="1" si="16"/>
        <v>109.71587131980988</v>
      </c>
      <c r="S66" s="1">
        <f t="shared" ca="1" si="16"/>
        <v>108.99213332295065</v>
      </c>
      <c r="T66" s="1">
        <f t="shared" ca="1" si="16"/>
        <v>100.01996503243139</v>
      </c>
      <c r="U66" s="1">
        <f t="shared" ca="1" si="16"/>
        <v>93.375057645370632</v>
      </c>
      <c r="V66" s="1">
        <f t="shared" ca="1" si="16"/>
        <v>91.616465813887274</v>
      </c>
      <c r="W66" s="1">
        <f t="shared" ca="1" si="16"/>
        <v>82.332362887240393</v>
      </c>
      <c r="X66" s="1">
        <f t="shared" ca="1" si="15"/>
        <v>103.05846863122163</v>
      </c>
      <c r="Y66" s="1">
        <f t="shared" ca="1" si="15"/>
        <v>93.972576543977837</v>
      </c>
      <c r="Z66" s="1">
        <f t="shared" ca="1" si="15"/>
        <v>86.436054325923067</v>
      </c>
      <c r="AA66" s="1">
        <f t="shared" ca="1" si="15"/>
        <v>98.669698019238453</v>
      </c>
      <c r="AB66" s="1">
        <f t="shared" ca="1" si="15"/>
        <v>72.250404096738606</v>
      </c>
      <c r="AC66" s="1">
        <f t="shared" ca="1" si="15"/>
        <v>106.34624003237083</v>
      </c>
      <c r="AD66" s="1">
        <f t="shared" ca="1" si="15"/>
        <v>96.640673190314345</v>
      </c>
      <c r="AE66" s="1">
        <f t="shared" ca="1" si="15"/>
        <v>88.137516930756746</v>
      </c>
      <c r="AF66" s="1">
        <f t="shared" ca="1" si="15"/>
        <v>107.55474398601405</v>
      </c>
      <c r="AG66" s="1">
        <f t="shared" ca="1" si="15"/>
        <v>94.850316352098687</v>
      </c>
      <c r="AH66" s="1">
        <f t="shared" ca="1" si="15"/>
        <v>95.372781428083286</v>
      </c>
      <c r="AI66" s="1">
        <f t="shared" ca="1" si="15"/>
        <v>89.82009535579769</v>
      </c>
      <c r="AJ66" s="1">
        <f t="shared" ca="1" si="15"/>
        <v>103.52344412720883</v>
      </c>
      <c r="AK66" s="1">
        <f t="shared" ca="1" si="15"/>
        <v>99.948027141567465</v>
      </c>
      <c r="AL66" s="1">
        <f t="shared" ca="1" si="15"/>
        <v>99.939973627163795</v>
      </c>
      <c r="AM66" s="1">
        <f t="shared" ca="1" si="12"/>
        <v>98.082359965723029</v>
      </c>
      <c r="AN66" s="1">
        <f t="shared" ca="1" si="12"/>
        <v>112.19570866876388</v>
      </c>
      <c r="AO66" s="1">
        <f t="shared" ca="1" si="12"/>
        <v>118.17814318522727</v>
      </c>
      <c r="AP66" s="1">
        <f t="shared" ca="1" si="12"/>
        <v>104.08178122395975</v>
      </c>
      <c r="AQ66" s="1">
        <f t="shared" ca="1" si="12"/>
        <v>127.52342438898798</v>
      </c>
    </row>
    <row r="67" spans="1:43" x14ac:dyDescent="0.45">
      <c r="A67" s="1" t="str">
        <f t="shared" ca="1" si="1"/>
        <v>no</v>
      </c>
      <c r="B67" s="1">
        <f t="shared" ca="1" si="2"/>
        <v>101.58080176612968</v>
      </c>
      <c r="C67" s="1">
        <f t="shared" ca="1" si="3"/>
        <v>111.51384788288784</v>
      </c>
      <c r="D67" s="1">
        <f t="shared" ca="1" si="4"/>
        <v>106.61384788288784</v>
      </c>
      <c r="E67" s="1">
        <f t="shared" ca="1" si="5"/>
        <v>15.407284030892328</v>
      </c>
      <c r="F67" s="1">
        <v>61</v>
      </c>
      <c r="H67" s="1">
        <f t="shared" ca="1" si="16"/>
        <v>108.10469734202512</v>
      </c>
      <c r="I67" s="1">
        <f t="shared" ca="1" si="16"/>
        <v>71.82469372066447</v>
      </c>
      <c r="J67" s="1">
        <f t="shared" ca="1" si="16"/>
        <v>102.26227601950207</v>
      </c>
      <c r="K67" s="1">
        <f t="shared" ca="1" si="16"/>
        <v>87.860890033520221</v>
      </c>
      <c r="L67" s="1">
        <f t="shared" ca="1" si="16"/>
        <v>82.714594072628216</v>
      </c>
      <c r="M67" s="1">
        <f t="shared" ca="1" si="16"/>
        <v>128.05951273594633</v>
      </c>
      <c r="N67" s="1">
        <f t="shared" ca="1" si="16"/>
        <v>107.62619574693501</v>
      </c>
      <c r="O67" s="1">
        <f t="shared" ca="1" si="16"/>
        <v>110.00961905737047</v>
      </c>
      <c r="P67" s="1">
        <f t="shared" ca="1" si="16"/>
        <v>110.85933773534123</v>
      </c>
      <c r="Q67" s="1">
        <f t="shared" ca="1" si="16"/>
        <v>99.769560702297653</v>
      </c>
      <c r="R67" s="1">
        <f t="shared" ca="1" si="16"/>
        <v>122.1987883361235</v>
      </c>
      <c r="S67" s="1">
        <f t="shared" ca="1" si="16"/>
        <v>126.74576495577489</v>
      </c>
      <c r="T67" s="1">
        <f t="shared" ca="1" si="16"/>
        <v>114.10116498035293</v>
      </c>
      <c r="U67" s="1">
        <f t="shared" ca="1" si="16"/>
        <v>126.41206179224531</v>
      </c>
      <c r="V67" s="1">
        <f t="shared" ca="1" si="16"/>
        <v>91.671996570432668</v>
      </c>
      <c r="W67" s="1">
        <f t="shared" ca="1" si="16"/>
        <v>93.623711618152285</v>
      </c>
      <c r="X67" s="1">
        <f t="shared" ca="1" si="15"/>
        <v>94.719907076395359</v>
      </c>
      <c r="Y67" s="1">
        <f t="shared" ca="1" si="15"/>
        <v>117.50358384610473</v>
      </c>
      <c r="Z67" s="1">
        <f t="shared" ca="1" si="15"/>
        <v>90.160809812587544</v>
      </c>
      <c r="AA67" s="1">
        <f t="shared" ca="1" si="15"/>
        <v>120.4682189480835</v>
      </c>
      <c r="AB67" s="1">
        <f t="shared" ca="1" si="15"/>
        <v>78.246950848345691</v>
      </c>
      <c r="AC67" s="1">
        <f t="shared" ca="1" si="15"/>
        <v>93.788923388244925</v>
      </c>
      <c r="AD67" s="1">
        <f t="shared" ca="1" si="15"/>
        <v>105.00791895296722</v>
      </c>
      <c r="AE67" s="1">
        <f t="shared" ca="1" si="15"/>
        <v>113.98555127448509</v>
      </c>
      <c r="AF67" s="1">
        <f t="shared" ca="1" si="15"/>
        <v>123.47132718754921</v>
      </c>
      <c r="AG67" s="1">
        <f t="shared" ca="1" si="15"/>
        <v>97.720439109003834</v>
      </c>
      <c r="AH67" s="1">
        <f t="shared" ca="1" si="15"/>
        <v>104.14693941413537</v>
      </c>
      <c r="AI67" s="1">
        <f t="shared" ca="1" si="15"/>
        <v>118.9873364707118</v>
      </c>
      <c r="AJ67" s="1">
        <f t="shared" ca="1" si="15"/>
        <v>108.42086029925082</v>
      </c>
      <c r="AK67" s="1">
        <f t="shared" ca="1" si="15"/>
        <v>109.47000229025105</v>
      </c>
      <c r="AL67" s="1">
        <f t="shared" ca="1" si="15"/>
        <v>109.16682926989134</v>
      </c>
      <c r="AM67" s="1">
        <f t="shared" ca="1" si="12"/>
        <v>97.80493507531088</v>
      </c>
      <c r="AN67" s="1">
        <f t="shared" ca="1" si="12"/>
        <v>134.42029693198975</v>
      </c>
      <c r="AO67" s="1">
        <f t="shared" ca="1" si="12"/>
        <v>130.6339499708744</v>
      </c>
      <c r="AP67" s="1">
        <f t="shared" ca="1" si="12"/>
        <v>116.9653716353442</v>
      </c>
      <c r="AQ67" s="1">
        <f t="shared" ca="1" si="12"/>
        <v>89.163506563122397</v>
      </c>
    </row>
    <row r="68" spans="1:43" x14ac:dyDescent="0.45">
      <c r="A68" s="1" t="str">
        <f t="shared" ca="1" si="1"/>
        <v>yes</v>
      </c>
      <c r="B68" s="1">
        <f t="shared" ca="1" si="2"/>
        <v>90.997485908684894</v>
      </c>
      <c r="C68" s="1">
        <f t="shared" ca="1" si="3"/>
        <v>100.02848097226158</v>
      </c>
      <c r="D68" s="1">
        <f t="shared" ca="1" si="4"/>
        <v>95.128480972261571</v>
      </c>
      <c r="E68" s="1">
        <f t="shared" ca="1" si="5"/>
        <v>12.64590325584696</v>
      </c>
      <c r="F68" s="1">
        <v>62</v>
      </c>
      <c r="H68" s="1">
        <f t="shared" ca="1" si="16"/>
        <v>94.456788789924659</v>
      </c>
      <c r="I68" s="1">
        <f t="shared" ca="1" si="16"/>
        <v>109.8502884031073</v>
      </c>
      <c r="J68" s="1">
        <f t="shared" ca="1" si="16"/>
        <v>112.15414856333922</v>
      </c>
      <c r="K68" s="1">
        <f t="shared" ca="1" si="16"/>
        <v>74.031145307309515</v>
      </c>
      <c r="L68" s="1">
        <f t="shared" ca="1" si="16"/>
        <v>107.65800129407488</v>
      </c>
      <c r="M68" s="1">
        <f t="shared" ca="1" si="16"/>
        <v>111.96433044386374</v>
      </c>
      <c r="N68" s="1">
        <f t="shared" ca="1" si="16"/>
        <v>94.34567110829623</v>
      </c>
      <c r="O68" s="1">
        <f t="shared" ca="1" si="16"/>
        <v>82.303271749769408</v>
      </c>
      <c r="P68" s="1">
        <f t="shared" ca="1" si="16"/>
        <v>111.12432894134872</v>
      </c>
      <c r="Q68" s="1">
        <f t="shared" ca="1" si="16"/>
        <v>119.83450092872768</v>
      </c>
      <c r="R68" s="1">
        <f t="shared" ca="1" si="16"/>
        <v>79.655067450494244</v>
      </c>
      <c r="S68" s="1">
        <f t="shared" ca="1" si="16"/>
        <v>73.113704299412987</v>
      </c>
      <c r="T68" s="1">
        <f t="shared" ca="1" si="16"/>
        <v>100.5211789253938</v>
      </c>
      <c r="U68" s="1">
        <f t="shared" ca="1" si="16"/>
        <v>108.38968251503066</v>
      </c>
      <c r="V68" s="1">
        <f t="shared" ca="1" si="16"/>
        <v>88.391364388084881</v>
      </c>
      <c r="W68" s="1">
        <f t="shared" ca="1" si="16"/>
        <v>88.470425765077337</v>
      </c>
      <c r="X68" s="1">
        <f t="shared" ca="1" si="15"/>
        <v>82.990215773932647</v>
      </c>
      <c r="Y68" s="1">
        <f t="shared" ca="1" si="15"/>
        <v>110.49929079734638</v>
      </c>
      <c r="Z68" s="1">
        <f t="shared" ca="1" si="15"/>
        <v>101.87500397746867</v>
      </c>
      <c r="AA68" s="1">
        <f t="shared" ca="1" si="15"/>
        <v>101.54969164389439</v>
      </c>
      <c r="AB68" s="1">
        <f t="shared" ca="1" si="15"/>
        <v>90.909757461619009</v>
      </c>
      <c r="AC68" s="1">
        <f t="shared" ca="1" si="15"/>
        <v>80.86387398089434</v>
      </c>
      <c r="AD68" s="1">
        <f t="shared" ca="1" si="15"/>
        <v>83.446429122400929</v>
      </c>
      <c r="AE68" s="1">
        <f t="shared" ca="1" si="15"/>
        <v>109.63936640356779</v>
      </c>
      <c r="AF68" s="1">
        <f t="shared" ca="1" si="15"/>
        <v>96.475695261148559</v>
      </c>
      <c r="AG68" s="1">
        <f t="shared" ca="1" si="15"/>
        <v>82.812979205581811</v>
      </c>
      <c r="AH68" s="1">
        <f t="shared" ca="1" si="15"/>
        <v>85.735108893046302</v>
      </c>
      <c r="AI68" s="1">
        <f t="shared" ca="1" si="15"/>
        <v>92.550212495410122</v>
      </c>
      <c r="AJ68" s="1">
        <f t="shared" ca="1" si="15"/>
        <v>105.20503088263085</v>
      </c>
      <c r="AK68" s="1">
        <f t="shared" ca="1" si="15"/>
        <v>84.389720447519835</v>
      </c>
      <c r="AL68" s="1">
        <f t="shared" ca="1" si="15"/>
        <v>101.12732986543607</v>
      </c>
      <c r="AM68" s="1">
        <f t="shared" ca="1" si="12"/>
        <v>82.047026235851632</v>
      </c>
      <c r="AN68" s="1">
        <f t="shared" ca="1" si="12"/>
        <v>107.53036331293421</v>
      </c>
      <c r="AO68" s="1">
        <f t="shared" ca="1" si="12"/>
        <v>79.278055611736391</v>
      </c>
      <c r="AP68" s="1">
        <f t="shared" ca="1" si="12"/>
        <v>99.083087099444711</v>
      </c>
      <c r="AQ68" s="1">
        <f t="shared" ca="1" si="12"/>
        <v>90.353177656296552</v>
      </c>
    </row>
    <row r="69" spans="1:43" x14ac:dyDescent="0.45">
      <c r="A69" s="1" t="str">
        <f t="shared" ca="1" si="1"/>
        <v>yes</v>
      </c>
      <c r="B69" s="1">
        <f t="shared" ca="1" si="2"/>
        <v>95.930795252180872</v>
      </c>
      <c r="C69" s="1">
        <f t="shared" ca="1" si="3"/>
        <v>105.39218855452071</v>
      </c>
      <c r="D69" s="1">
        <f t="shared" ca="1" si="4"/>
        <v>100.49218855452071</v>
      </c>
      <c r="E69" s="1">
        <f t="shared" ca="1" si="5"/>
        <v>13.963448884713785</v>
      </c>
      <c r="F69" s="1">
        <v>63</v>
      </c>
      <c r="H69" s="1">
        <f t="shared" ca="1" si="16"/>
        <v>99.068458843672346</v>
      </c>
      <c r="I69" s="1">
        <f t="shared" ca="1" si="16"/>
        <v>113.08944395844613</v>
      </c>
      <c r="J69" s="1">
        <f t="shared" ca="1" si="16"/>
        <v>91.159458354868136</v>
      </c>
      <c r="K69" s="1">
        <f t="shared" ca="1" si="16"/>
        <v>93.159956720952323</v>
      </c>
      <c r="L69" s="1">
        <f t="shared" ca="1" si="16"/>
        <v>100.49049770380878</v>
      </c>
      <c r="M69" s="1">
        <f t="shared" ca="1" si="16"/>
        <v>84.486098358870763</v>
      </c>
      <c r="N69" s="1">
        <f t="shared" ca="1" si="16"/>
        <v>113.89307734944353</v>
      </c>
      <c r="O69" s="1">
        <f t="shared" ca="1" si="16"/>
        <v>103.11779354488942</v>
      </c>
      <c r="P69" s="1">
        <f t="shared" ca="1" si="16"/>
        <v>83.641910585215442</v>
      </c>
      <c r="Q69" s="1">
        <f t="shared" ca="1" si="16"/>
        <v>103.8694781101904</v>
      </c>
      <c r="R69" s="1">
        <f t="shared" ca="1" si="16"/>
        <v>105.65548270180463</v>
      </c>
      <c r="S69" s="1">
        <f t="shared" ca="1" si="16"/>
        <v>135.81931768886187</v>
      </c>
      <c r="T69" s="1">
        <f t="shared" ca="1" si="16"/>
        <v>101.87668765562002</v>
      </c>
      <c r="U69" s="1">
        <f t="shared" ca="1" si="16"/>
        <v>119.4412495847081</v>
      </c>
      <c r="V69" s="1">
        <f t="shared" ca="1" si="16"/>
        <v>85.076123861431626</v>
      </c>
      <c r="W69" s="1">
        <f t="shared" ca="1" si="16"/>
        <v>126.86533646469265</v>
      </c>
      <c r="X69" s="1">
        <f t="shared" ca="1" si="15"/>
        <v>106.45841182338631</v>
      </c>
      <c r="Y69" s="1">
        <f t="shared" ca="1" si="15"/>
        <v>104.87091120238502</v>
      </c>
      <c r="Z69" s="1">
        <f t="shared" ca="1" si="15"/>
        <v>94.167008369464327</v>
      </c>
      <c r="AA69" s="1">
        <f t="shared" ca="1" si="15"/>
        <v>93.711172096021301</v>
      </c>
      <c r="AB69" s="1">
        <f t="shared" ca="1" si="15"/>
        <v>79.12100480098799</v>
      </c>
      <c r="AC69" s="1">
        <f t="shared" ca="1" si="15"/>
        <v>109.19007357878493</v>
      </c>
      <c r="AD69" s="1">
        <f t="shared" ca="1" si="15"/>
        <v>97.658891122956177</v>
      </c>
      <c r="AE69" s="1">
        <f t="shared" ca="1" si="15"/>
        <v>80.081853889875731</v>
      </c>
      <c r="AF69" s="1">
        <f t="shared" ca="1" si="15"/>
        <v>97.350282306056187</v>
      </c>
      <c r="AG69" s="1">
        <f t="shared" ca="1" si="15"/>
        <v>128.74910387672898</v>
      </c>
      <c r="AH69" s="1">
        <f t="shared" ca="1" si="15"/>
        <v>104.79614466829194</v>
      </c>
      <c r="AI69" s="1">
        <f t="shared" ca="1" si="15"/>
        <v>74.495401406895169</v>
      </c>
      <c r="AJ69" s="1">
        <f t="shared" ca="1" si="15"/>
        <v>90.793908093212991</v>
      </c>
      <c r="AK69" s="1">
        <f t="shared" ca="1" si="15"/>
        <v>90.307296801844871</v>
      </c>
      <c r="AL69" s="1">
        <f t="shared" ca="1" si="15"/>
        <v>109.87580229740041</v>
      </c>
      <c r="AM69" s="1">
        <f t="shared" ca="1" si="12"/>
        <v>85.13449244027484</v>
      </c>
      <c r="AN69" s="1">
        <f t="shared" ca="1" si="12"/>
        <v>104.94297559741318</v>
      </c>
      <c r="AO69" s="1">
        <f t="shared" ca="1" si="12"/>
        <v>95.251067613017113</v>
      </c>
      <c r="AP69" s="1">
        <f t="shared" ca="1" si="12"/>
        <v>106.6485670523227</v>
      </c>
      <c r="AQ69" s="1">
        <f t="shared" ca="1" si="12"/>
        <v>103.40404743794889</v>
      </c>
    </row>
    <row r="70" spans="1:43" x14ac:dyDescent="0.45">
      <c r="A70" s="1" t="str">
        <f t="shared" ca="1" si="1"/>
        <v>yes</v>
      </c>
      <c r="B70" s="1">
        <f t="shared" ca="1" si="2"/>
        <v>92.495953518875908</v>
      </c>
      <c r="C70" s="1">
        <f t="shared" ca="1" si="3"/>
        <v>102.10913964907033</v>
      </c>
      <c r="D70" s="1">
        <f t="shared" ca="1" si="4"/>
        <v>97.209139649070323</v>
      </c>
      <c r="E70" s="1">
        <f t="shared" ca="1" si="5"/>
        <v>14.428120806717617</v>
      </c>
      <c r="F70" s="1">
        <v>64</v>
      </c>
      <c r="H70" s="1">
        <f t="shared" ca="1" si="16"/>
        <v>119.24298255344118</v>
      </c>
      <c r="I70" s="1">
        <f t="shared" ca="1" si="16"/>
        <v>91.008219745451299</v>
      </c>
      <c r="J70" s="1">
        <f t="shared" ca="1" si="16"/>
        <v>70.113710649488638</v>
      </c>
      <c r="K70" s="1">
        <f t="shared" ca="1" si="16"/>
        <v>109.09373366762718</v>
      </c>
      <c r="L70" s="1">
        <f t="shared" ca="1" si="16"/>
        <v>96.544040287626771</v>
      </c>
      <c r="M70" s="1">
        <f t="shared" ca="1" si="16"/>
        <v>104.18762887978482</v>
      </c>
      <c r="N70" s="1">
        <f t="shared" ca="1" si="16"/>
        <v>109.60758043958764</v>
      </c>
      <c r="O70" s="1">
        <f t="shared" ca="1" si="16"/>
        <v>95.747091080849799</v>
      </c>
      <c r="P70" s="1">
        <f t="shared" ca="1" si="16"/>
        <v>92.084576917659959</v>
      </c>
      <c r="Q70" s="1">
        <f t="shared" ca="1" si="16"/>
        <v>97.417104164266121</v>
      </c>
      <c r="R70" s="1">
        <f t="shared" ca="1" si="16"/>
        <v>106.22908442112264</v>
      </c>
      <c r="S70" s="1">
        <f t="shared" ca="1" si="16"/>
        <v>86.727808453808962</v>
      </c>
      <c r="T70" s="1">
        <f t="shared" ca="1" si="16"/>
        <v>119.31783621256135</v>
      </c>
      <c r="U70" s="1">
        <f t="shared" ca="1" si="16"/>
        <v>129.04015823361476</v>
      </c>
      <c r="V70" s="1">
        <f t="shared" ca="1" si="16"/>
        <v>99.210846323027113</v>
      </c>
      <c r="W70" s="1">
        <f t="shared" ca="1" si="16"/>
        <v>79.345038464524947</v>
      </c>
      <c r="X70" s="1">
        <f t="shared" ca="1" si="15"/>
        <v>105.21949371677151</v>
      </c>
      <c r="Y70" s="1">
        <f t="shared" ca="1" si="15"/>
        <v>99.78800210160307</v>
      </c>
      <c r="Z70" s="1">
        <f t="shared" ca="1" si="15"/>
        <v>115.4672918022589</v>
      </c>
      <c r="AA70" s="1">
        <f t="shared" ca="1" si="15"/>
        <v>118.08305959156382</v>
      </c>
      <c r="AB70" s="1">
        <f t="shared" ca="1" si="15"/>
        <v>92.365422377972081</v>
      </c>
      <c r="AC70" s="1">
        <f t="shared" ca="1" si="15"/>
        <v>86.709888615036903</v>
      </c>
      <c r="AD70" s="1">
        <f t="shared" ca="1" si="15"/>
        <v>88.212135901060208</v>
      </c>
      <c r="AE70" s="1">
        <f t="shared" ca="1" si="15"/>
        <v>70.884533884228077</v>
      </c>
      <c r="AF70" s="1">
        <f t="shared" ca="1" si="15"/>
        <v>94.279201955700543</v>
      </c>
      <c r="AG70" s="1">
        <f t="shared" ca="1" si="15"/>
        <v>108.4959545675883</v>
      </c>
      <c r="AH70" s="1">
        <f t="shared" ca="1" si="15"/>
        <v>93.831604650815052</v>
      </c>
      <c r="AI70" s="1">
        <f t="shared" ca="1" si="15"/>
        <v>75.766246536652332</v>
      </c>
      <c r="AJ70" s="1">
        <f t="shared" ca="1" si="15"/>
        <v>103.81818921729379</v>
      </c>
      <c r="AK70" s="1">
        <f t="shared" ca="1" si="15"/>
        <v>87.223612548724873</v>
      </c>
      <c r="AL70" s="1">
        <f t="shared" ca="1" si="15"/>
        <v>109.485463761997</v>
      </c>
      <c r="AM70" s="1">
        <f t="shared" ca="1" si="12"/>
        <v>86.602230804455246</v>
      </c>
      <c r="AN70" s="1">
        <f t="shared" ca="1" si="12"/>
        <v>81.694427088437749</v>
      </c>
      <c r="AO70" s="1">
        <f t="shared" ca="1" si="12"/>
        <v>103.384389100566</v>
      </c>
      <c r="AP70" s="1">
        <f t="shared" ca="1" si="12"/>
        <v>100.35842259478889</v>
      </c>
      <c r="AQ70" s="1">
        <f t="shared" ca="1" si="12"/>
        <v>72.942016054573173</v>
      </c>
    </row>
    <row r="71" spans="1:43" x14ac:dyDescent="0.45">
      <c r="A71" s="1" t="str">
        <f t="shared" ca="1" si="1"/>
        <v>yes</v>
      </c>
      <c r="B71" s="1">
        <f t="shared" ca="1" si="2"/>
        <v>95.248552682391008</v>
      </c>
      <c r="C71" s="1">
        <f t="shared" ca="1" si="3"/>
        <v>104.87065400652031</v>
      </c>
      <c r="D71" s="1">
        <f t="shared" ca="1" si="4"/>
        <v>99.970654006520306</v>
      </c>
      <c r="E71" s="1">
        <f t="shared" ca="1" si="5"/>
        <v>14.455412216722332</v>
      </c>
      <c r="F71" s="1">
        <v>65</v>
      </c>
      <c r="H71" s="1">
        <f t="shared" ca="1" si="16"/>
        <v>96.168762000930712</v>
      </c>
      <c r="I71" s="1">
        <f t="shared" ca="1" si="16"/>
        <v>105.36744616470141</v>
      </c>
      <c r="J71" s="1">
        <f t="shared" ca="1" si="16"/>
        <v>91.7023169047728</v>
      </c>
      <c r="K71" s="1">
        <f t="shared" ca="1" si="16"/>
        <v>114.89584063891137</v>
      </c>
      <c r="L71" s="1">
        <f t="shared" ca="1" si="16"/>
        <v>120.4080966425386</v>
      </c>
      <c r="M71" s="1">
        <f t="shared" ca="1" si="16"/>
        <v>86.374770380790096</v>
      </c>
      <c r="N71" s="1">
        <f t="shared" ca="1" si="16"/>
        <v>84.326285139027661</v>
      </c>
      <c r="O71" s="1">
        <f t="shared" ca="1" si="16"/>
        <v>75.926585512998599</v>
      </c>
      <c r="P71" s="1">
        <f t="shared" ca="1" si="16"/>
        <v>97.202366835108421</v>
      </c>
      <c r="Q71" s="1">
        <f t="shared" ca="1" si="16"/>
        <v>103.1417350291225</v>
      </c>
      <c r="R71" s="1">
        <f t="shared" ca="1" si="16"/>
        <v>71.202798645458671</v>
      </c>
      <c r="S71" s="1">
        <f t="shared" ca="1" si="16"/>
        <v>109.68521502901868</v>
      </c>
      <c r="T71" s="1">
        <f t="shared" ca="1" si="16"/>
        <v>97.659325246130507</v>
      </c>
      <c r="U71" s="1">
        <f t="shared" ca="1" si="16"/>
        <v>82.123157061855494</v>
      </c>
      <c r="V71" s="1">
        <f t="shared" ca="1" si="16"/>
        <v>98.71633555835335</v>
      </c>
      <c r="W71" s="1">
        <f t="shared" ca="1" si="16"/>
        <v>123.86456088906297</v>
      </c>
      <c r="X71" s="1">
        <f t="shared" ca="1" si="15"/>
        <v>98.634067736275028</v>
      </c>
      <c r="Y71" s="1">
        <f t="shared" ca="1" si="15"/>
        <v>87.401687527756764</v>
      </c>
      <c r="Z71" s="1">
        <f t="shared" ca="1" si="15"/>
        <v>102.12438812976704</v>
      </c>
      <c r="AA71" s="1">
        <f t="shared" ca="1" si="15"/>
        <v>107.77923911775692</v>
      </c>
      <c r="AB71" s="1">
        <f t="shared" ca="1" si="15"/>
        <v>116.83027268985494</v>
      </c>
      <c r="AC71" s="1">
        <f t="shared" ca="1" si="15"/>
        <v>126.86265308834183</v>
      </c>
      <c r="AD71" s="1">
        <f t="shared" ca="1" si="15"/>
        <v>78.74824675082111</v>
      </c>
      <c r="AE71" s="1">
        <f t="shared" ca="1" si="15"/>
        <v>92.779867129018697</v>
      </c>
      <c r="AF71" s="1">
        <f t="shared" ca="1" si="15"/>
        <v>90.386581945443055</v>
      </c>
      <c r="AG71" s="1">
        <f t="shared" ca="1" si="15"/>
        <v>126.39043326236362</v>
      </c>
      <c r="AH71" s="1">
        <f t="shared" ca="1" si="15"/>
        <v>91.783119596857389</v>
      </c>
      <c r="AI71" s="1">
        <f t="shared" ca="1" si="15"/>
        <v>107.34190732728345</v>
      </c>
      <c r="AJ71" s="1">
        <f t="shared" ca="1" si="15"/>
        <v>84.123562397416748</v>
      </c>
      <c r="AK71" s="1">
        <f t="shared" ca="1" si="15"/>
        <v>97.314543654919376</v>
      </c>
      <c r="AL71" s="1">
        <f t="shared" ca="1" si="15"/>
        <v>111.96256653237573</v>
      </c>
      <c r="AM71" s="1">
        <f t="shared" ca="1" si="12"/>
        <v>103.95975861280488</v>
      </c>
      <c r="AN71" s="1">
        <f t="shared" ca="1" si="12"/>
        <v>117.20368528528709</v>
      </c>
      <c r="AO71" s="1">
        <f t="shared" ca="1" si="12"/>
        <v>114.55869739841462</v>
      </c>
      <c r="AP71" s="1">
        <f t="shared" ca="1" si="12"/>
        <v>94.860117830966729</v>
      </c>
      <c r="AQ71" s="1">
        <f t="shared" ca="1" si="12"/>
        <v>89.132550542224322</v>
      </c>
    </row>
    <row r="72" spans="1:43" x14ac:dyDescent="0.45">
      <c r="A72" s="1" t="str">
        <f t="shared" ref="A72:A106" ca="1" si="17">IF(AND(B72&lt;100,C72&gt;100),"yes","no")</f>
        <v>yes</v>
      </c>
      <c r="B72" s="1">
        <f t="shared" ref="B72:B106" ca="1" si="18">D72-(1.96*E72/SQRT(36))</f>
        <v>91.515576907545878</v>
      </c>
      <c r="C72" s="1">
        <f t="shared" ref="C72:C106" ca="1" si="19">D72+(1.96*15/SQRT(36))</f>
        <v>100.69575138846957</v>
      </c>
      <c r="D72" s="1">
        <f t="shared" ref="D72:D106" ca="1" si="20">AVERAGE(H72:AQ72)</f>
        <v>95.795751388469569</v>
      </c>
      <c r="E72" s="1">
        <f t="shared" ref="E72:E106" ca="1" si="21">STDEV(H72:AQ72)</f>
        <v>13.10257494160315</v>
      </c>
      <c r="F72" s="1">
        <v>66</v>
      </c>
      <c r="H72" s="1">
        <f t="shared" ca="1" si="16"/>
        <v>97.981977818356853</v>
      </c>
      <c r="I72" s="1">
        <f t="shared" ca="1" si="16"/>
        <v>93.363228735847073</v>
      </c>
      <c r="J72" s="1">
        <f t="shared" ca="1" si="16"/>
        <v>69.449753909497559</v>
      </c>
      <c r="K72" s="1">
        <f t="shared" ca="1" si="16"/>
        <v>92.125989992468419</v>
      </c>
      <c r="L72" s="1">
        <f t="shared" ca="1" si="16"/>
        <v>98.57351767594885</v>
      </c>
      <c r="M72" s="1">
        <f t="shared" ca="1" si="16"/>
        <v>87.647581273810729</v>
      </c>
      <c r="N72" s="1">
        <f t="shared" ca="1" si="16"/>
        <v>81.248237901406739</v>
      </c>
      <c r="O72" s="1">
        <f t="shared" ca="1" si="16"/>
        <v>97.810479116930495</v>
      </c>
      <c r="P72" s="1">
        <f t="shared" ca="1" si="16"/>
        <v>104.52806701892192</v>
      </c>
      <c r="Q72" s="1">
        <f t="shared" ca="1" si="16"/>
        <v>97.313371533762421</v>
      </c>
      <c r="R72" s="1">
        <f t="shared" ca="1" si="16"/>
        <v>101.18498818682583</v>
      </c>
      <c r="S72" s="1">
        <f t="shared" ca="1" si="16"/>
        <v>114.36439349191492</v>
      </c>
      <c r="T72" s="1">
        <f t="shared" ca="1" si="16"/>
        <v>96.40118230274625</v>
      </c>
      <c r="U72" s="1">
        <f t="shared" ca="1" si="16"/>
        <v>78.667920368559322</v>
      </c>
      <c r="V72" s="1">
        <f t="shared" ca="1" si="16"/>
        <v>89.903774150318881</v>
      </c>
      <c r="W72" s="1">
        <f t="shared" ca="1" si="16"/>
        <v>99.099949896290525</v>
      </c>
      <c r="X72" s="1">
        <f t="shared" ca="1" si="15"/>
        <v>76.477923759994496</v>
      </c>
      <c r="Y72" s="1">
        <f t="shared" ca="1" si="15"/>
        <v>119.90008435123246</v>
      </c>
      <c r="Z72" s="1">
        <f t="shared" ca="1" si="15"/>
        <v>92.716128118576904</v>
      </c>
      <c r="AA72" s="1">
        <f t="shared" ca="1" si="15"/>
        <v>94.918531295191571</v>
      </c>
      <c r="AB72" s="1">
        <f t="shared" ca="1" si="15"/>
        <v>99.310156364810226</v>
      </c>
      <c r="AC72" s="1">
        <f t="shared" ca="1" si="15"/>
        <v>112.9168576216077</v>
      </c>
      <c r="AD72" s="1">
        <f t="shared" ca="1" si="15"/>
        <v>90.476723584823773</v>
      </c>
      <c r="AE72" s="1">
        <f t="shared" ca="1" si="15"/>
        <v>106.86495890148142</v>
      </c>
      <c r="AF72" s="1">
        <f t="shared" ca="1" si="15"/>
        <v>78.173948780117342</v>
      </c>
      <c r="AG72" s="1">
        <f t="shared" ca="1" si="15"/>
        <v>94.165777176128316</v>
      </c>
      <c r="AH72" s="1">
        <f t="shared" ca="1" si="15"/>
        <v>83.640269027749383</v>
      </c>
      <c r="AI72" s="1">
        <f t="shared" ca="1" si="15"/>
        <v>120.75042489036737</v>
      </c>
      <c r="AJ72" s="1">
        <f t="shared" ca="1" si="15"/>
        <v>89.98916554169827</v>
      </c>
      <c r="AK72" s="1">
        <f t="shared" ca="1" si="15"/>
        <v>67.991880724607</v>
      </c>
      <c r="AL72" s="1">
        <f t="shared" ca="1" si="15"/>
        <v>95.156262142407002</v>
      </c>
      <c r="AM72" s="1">
        <f t="shared" ca="1" si="12"/>
        <v>97.19672365473312</v>
      </c>
      <c r="AN72" s="1">
        <f t="shared" ca="1" si="12"/>
        <v>122.75553501903215</v>
      </c>
      <c r="AO72" s="1">
        <f t="shared" ca="1" si="12"/>
        <v>98.33450678951867</v>
      </c>
      <c r="AP72" s="1">
        <f t="shared" ca="1" si="12"/>
        <v>108.06684822543127</v>
      </c>
      <c r="AQ72" s="1">
        <f t="shared" ca="1" si="12"/>
        <v>99.179930641789028</v>
      </c>
    </row>
    <row r="73" spans="1:43" x14ac:dyDescent="0.45">
      <c r="A73" s="1" t="str">
        <f t="shared" ca="1" si="17"/>
        <v>yes</v>
      </c>
      <c r="B73" s="1">
        <f t="shared" ca="1" si="18"/>
        <v>98.594755643763335</v>
      </c>
      <c r="C73" s="1">
        <f t="shared" ca="1" si="19"/>
        <v>108.84188249687938</v>
      </c>
      <c r="D73" s="1">
        <f t="shared" ca="1" si="20"/>
        <v>103.94188249687937</v>
      </c>
      <c r="E73" s="1">
        <f t="shared" ca="1" si="21"/>
        <v>16.368755672804181</v>
      </c>
      <c r="F73" s="1">
        <v>67</v>
      </c>
      <c r="H73" s="1">
        <f t="shared" ca="1" si="16"/>
        <v>88.030129923928158</v>
      </c>
      <c r="I73" s="1">
        <f t="shared" ca="1" si="16"/>
        <v>68.488464095521067</v>
      </c>
      <c r="J73" s="1">
        <f t="shared" ca="1" si="16"/>
        <v>115.25276518510528</v>
      </c>
      <c r="K73" s="1">
        <f t="shared" ca="1" si="16"/>
        <v>104.04237526093281</v>
      </c>
      <c r="L73" s="1">
        <f t="shared" ca="1" si="16"/>
        <v>122.17059302975122</v>
      </c>
      <c r="M73" s="1">
        <f t="shared" ca="1" si="16"/>
        <v>99.499985728232758</v>
      </c>
      <c r="N73" s="1">
        <f t="shared" ca="1" si="16"/>
        <v>104.569664885454</v>
      </c>
      <c r="O73" s="1">
        <f t="shared" ca="1" si="16"/>
        <v>102.73742047572006</v>
      </c>
      <c r="P73" s="1">
        <f t="shared" ca="1" si="16"/>
        <v>127.16208443600964</v>
      </c>
      <c r="Q73" s="1">
        <f t="shared" ca="1" si="16"/>
        <v>95.076856974846365</v>
      </c>
      <c r="R73" s="1">
        <f t="shared" ca="1" si="16"/>
        <v>132.58145938244209</v>
      </c>
      <c r="S73" s="1">
        <f t="shared" ca="1" si="16"/>
        <v>112.69069050772336</v>
      </c>
      <c r="T73" s="1">
        <f t="shared" ca="1" si="16"/>
        <v>106.09769122751288</v>
      </c>
      <c r="U73" s="1">
        <f t="shared" ca="1" si="16"/>
        <v>114.4801307939141</v>
      </c>
      <c r="V73" s="1">
        <f t="shared" ca="1" si="16"/>
        <v>108.697699658551</v>
      </c>
      <c r="W73" s="1">
        <f t="shared" ca="1" si="16"/>
        <v>101.45517287551344</v>
      </c>
      <c r="X73" s="1">
        <f t="shared" ca="1" si="15"/>
        <v>98.420013598594437</v>
      </c>
      <c r="Y73" s="1">
        <f t="shared" ca="1" si="15"/>
        <v>131.15584027788697</v>
      </c>
      <c r="Z73" s="1">
        <f t="shared" ca="1" si="15"/>
        <v>92.601273572402945</v>
      </c>
      <c r="AA73" s="1">
        <f t="shared" ca="1" si="15"/>
        <v>88.579552860264741</v>
      </c>
      <c r="AB73" s="1">
        <f t="shared" ca="1" si="15"/>
        <v>130.01404757599522</v>
      </c>
      <c r="AC73" s="1">
        <f t="shared" ca="1" si="15"/>
        <v>117.68498586569066</v>
      </c>
      <c r="AD73" s="1">
        <f t="shared" ca="1" si="15"/>
        <v>79.918028574012069</v>
      </c>
      <c r="AE73" s="1">
        <f t="shared" ca="1" si="15"/>
        <v>110.48469547217138</v>
      </c>
      <c r="AF73" s="1">
        <f t="shared" ca="1" si="15"/>
        <v>92.093576939580899</v>
      </c>
      <c r="AG73" s="1">
        <f t="shared" ca="1" si="15"/>
        <v>76.240042680838201</v>
      </c>
      <c r="AH73" s="1">
        <f t="shared" ca="1" si="15"/>
        <v>113.85318582211072</v>
      </c>
      <c r="AI73" s="1">
        <f t="shared" ca="1" si="15"/>
        <v>117.25654001342234</v>
      </c>
      <c r="AJ73" s="1">
        <f t="shared" ca="1" si="15"/>
        <v>86.10441568689555</v>
      </c>
      <c r="AK73" s="1">
        <f t="shared" ca="1" si="15"/>
        <v>80.128599878677079</v>
      </c>
      <c r="AL73" s="1">
        <f t="shared" ca="1" si="15"/>
        <v>103.32951769284107</v>
      </c>
      <c r="AM73" s="1">
        <f t="shared" ca="1" si="12"/>
        <v>85.834432940299806</v>
      </c>
      <c r="AN73" s="1">
        <f t="shared" ca="1" si="12"/>
        <v>127.03132437020909</v>
      </c>
      <c r="AO73" s="1">
        <f t="shared" ca="1" si="12"/>
        <v>92.575589409891535</v>
      </c>
      <c r="AP73" s="1">
        <f t="shared" ca="1" si="12"/>
        <v>105.15100187227047</v>
      </c>
      <c r="AQ73" s="1">
        <f t="shared" ca="1" si="12"/>
        <v>110.4179203424433</v>
      </c>
    </row>
    <row r="74" spans="1:43" x14ac:dyDescent="0.45">
      <c r="A74" s="1" t="str">
        <f t="shared" ca="1" si="17"/>
        <v>yes</v>
      </c>
      <c r="B74" s="1">
        <f t="shared" ca="1" si="18"/>
        <v>97.39431581103112</v>
      </c>
      <c r="C74" s="1">
        <f t="shared" ca="1" si="19"/>
        <v>108.23230534524718</v>
      </c>
      <c r="D74" s="1">
        <f t="shared" ca="1" si="20"/>
        <v>103.33230534524718</v>
      </c>
      <c r="E74" s="1">
        <f t="shared" ca="1" si="21"/>
        <v>18.177518982294043</v>
      </c>
      <c r="F74" s="1">
        <v>68</v>
      </c>
      <c r="H74" s="1">
        <f t="shared" ca="1" si="16"/>
        <v>90.419938375972123</v>
      </c>
      <c r="I74" s="1">
        <f t="shared" ca="1" si="16"/>
        <v>96.426550152962193</v>
      </c>
      <c r="J74" s="1">
        <f t="shared" ca="1" si="16"/>
        <v>121.7012561317737</v>
      </c>
      <c r="K74" s="1">
        <f t="shared" ca="1" si="16"/>
        <v>101.86828833082029</v>
      </c>
      <c r="L74" s="1">
        <f t="shared" ca="1" si="16"/>
        <v>102.95598319483841</v>
      </c>
      <c r="M74" s="1">
        <f t="shared" ca="1" si="16"/>
        <v>96.958303393065393</v>
      </c>
      <c r="N74" s="1">
        <f t="shared" ca="1" si="16"/>
        <v>125.60234680288272</v>
      </c>
      <c r="O74" s="1">
        <f t="shared" ca="1" si="16"/>
        <v>104.4166543519818</v>
      </c>
      <c r="P74" s="1">
        <f t="shared" ca="1" si="16"/>
        <v>104.46725341039769</v>
      </c>
      <c r="Q74" s="1">
        <f t="shared" ca="1" si="16"/>
        <v>131.34847306621117</v>
      </c>
      <c r="R74" s="1">
        <f t="shared" ca="1" si="16"/>
        <v>135.5741989891074</v>
      </c>
      <c r="S74" s="1">
        <f t="shared" ca="1" si="16"/>
        <v>110.48996854012375</v>
      </c>
      <c r="T74" s="1">
        <f t="shared" ca="1" si="16"/>
        <v>66.911664882681634</v>
      </c>
      <c r="U74" s="1">
        <f t="shared" ca="1" si="16"/>
        <v>63.802276274434753</v>
      </c>
      <c r="V74" s="1">
        <f t="shared" ca="1" si="16"/>
        <v>110.43962439917875</v>
      </c>
      <c r="W74" s="1">
        <f t="shared" ca="1" si="16"/>
        <v>87.241494509947984</v>
      </c>
      <c r="X74" s="1">
        <f t="shared" ca="1" si="15"/>
        <v>118.66745510124476</v>
      </c>
      <c r="Y74" s="1">
        <f t="shared" ca="1" si="15"/>
        <v>89.472517984491319</v>
      </c>
      <c r="Z74" s="1">
        <f t="shared" ca="1" si="15"/>
        <v>101.57613427305681</v>
      </c>
      <c r="AA74" s="1">
        <f t="shared" ca="1" si="15"/>
        <v>108.56472603500397</v>
      </c>
      <c r="AB74" s="1">
        <f t="shared" ca="1" si="15"/>
        <v>71.615670125565586</v>
      </c>
      <c r="AC74" s="1">
        <f t="shared" ca="1" si="15"/>
        <v>84.138487594624308</v>
      </c>
      <c r="AD74" s="1">
        <f t="shared" ca="1" si="15"/>
        <v>98.709019547552813</v>
      </c>
      <c r="AE74" s="1">
        <f t="shared" ca="1" si="15"/>
        <v>88.57435312849563</v>
      </c>
      <c r="AF74" s="1">
        <f t="shared" ca="1" si="15"/>
        <v>99.096362230645795</v>
      </c>
      <c r="AG74" s="1">
        <f t="shared" ca="1" si="15"/>
        <v>80.317716375272951</v>
      </c>
      <c r="AH74" s="1">
        <f t="shared" ca="1" si="15"/>
        <v>109.47342024650833</v>
      </c>
      <c r="AI74" s="1">
        <f t="shared" ca="1" si="15"/>
        <v>113.79967267947417</v>
      </c>
      <c r="AJ74" s="1">
        <f t="shared" ca="1" si="15"/>
        <v>109.76893902232688</v>
      </c>
      <c r="AK74" s="1">
        <f t="shared" ca="1" si="15"/>
        <v>116.72309017399486</v>
      </c>
      <c r="AL74" s="1">
        <f t="shared" ca="1" si="15"/>
        <v>119.74201443923235</v>
      </c>
      <c r="AM74" s="1">
        <f t="shared" ca="1" si="12"/>
        <v>132.63895365448928</v>
      </c>
      <c r="AN74" s="1">
        <f t="shared" ca="1" si="12"/>
        <v>80.414053504382281</v>
      </c>
      <c r="AO74" s="1">
        <f t="shared" ca="1" si="12"/>
        <v>117.20556051293124</v>
      </c>
      <c r="AP74" s="1">
        <f t="shared" ca="1" si="12"/>
        <v>127.04523594244594</v>
      </c>
      <c r="AQ74" s="1">
        <f t="shared" ca="1" si="12"/>
        <v>101.7953350507802</v>
      </c>
    </row>
    <row r="75" spans="1:43" x14ac:dyDescent="0.45">
      <c r="A75" s="1" t="str">
        <f t="shared" ca="1" si="17"/>
        <v>yes</v>
      </c>
      <c r="B75" s="1">
        <f t="shared" ca="1" si="18"/>
        <v>95.136306067197069</v>
      </c>
      <c r="C75" s="1">
        <f t="shared" ca="1" si="19"/>
        <v>105.31416776560268</v>
      </c>
      <c r="D75" s="1">
        <f t="shared" ca="1" si="20"/>
        <v>100.41416776560267</v>
      </c>
      <c r="E75" s="1">
        <f t="shared" ca="1" si="21"/>
        <v>16.156719484915122</v>
      </c>
      <c r="F75" s="1">
        <v>69</v>
      </c>
      <c r="H75" s="1">
        <f t="shared" ca="1" si="16"/>
        <v>94.168310204277049</v>
      </c>
      <c r="I75" s="1">
        <f t="shared" ca="1" si="16"/>
        <v>125.59319746873942</v>
      </c>
      <c r="J75" s="1">
        <f t="shared" ca="1" si="16"/>
        <v>76.358531118683104</v>
      </c>
      <c r="K75" s="1">
        <f t="shared" ca="1" si="16"/>
        <v>97.928688905135459</v>
      </c>
      <c r="L75" s="1">
        <f t="shared" ca="1" si="16"/>
        <v>105.09145010196882</v>
      </c>
      <c r="M75" s="1">
        <f t="shared" ca="1" si="16"/>
        <v>111.41301817998556</v>
      </c>
      <c r="N75" s="1">
        <f t="shared" ca="1" si="16"/>
        <v>131.16331751533556</v>
      </c>
      <c r="O75" s="1">
        <f t="shared" ca="1" si="16"/>
        <v>83.474365443548038</v>
      </c>
      <c r="P75" s="1">
        <f t="shared" ca="1" si="16"/>
        <v>111.35796315934553</v>
      </c>
      <c r="Q75" s="1">
        <f t="shared" ca="1" si="16"/>
        <v>87.27812057402582</v>
      </c>
      <c r="R75" s="1">
        <f t="shared" ca="1" si="16"/>
        <v>104.53798916800763</v>
      </c>
      <c r="S75" s="1">
        <f t="shared" ca="1" si="16"/>
        <v>107.30948531122864</v>
      </c>
      <c r="T75" s="1">
        <f t="shared" ca="1" si="16"/>
        <v>118.89832648199844</v>
      </c>
      <c r="U75" s="1">
        <f t="shared" ca="1" si="16"/>
        <v>92.149830737220924</v>
      </c>
      <c r="V75" s="1">
        <f t="shared" ca="1" si="16"/>
        <v>69.954337965554714</v>
      </c>
      <c r="W75" s="1">
        <f t="shared" ca="1" si="16"/>
        <v>79.051903334837107</v>
      </c>
      <c r="X75" s="1">
        <f t="shared" ca="1" si="15"/>
        <v>103.83079227642875</v>
      </c>
      <c r="Y75" s="1">
        <f t="shared" ca="1" si="15"/>
        <v>110.30401887050397</v>
      </c>
      <c r="Z75" s="1">
        <f t="shared" ca="1" si="15"/>
        <v>115.28688405269587</v>
      </c>
      <c r="AA75" s="1">
        <f t="shared" ca="1" si="15"/>
        <v>91.478094814908744</v>
      </c>
      <c r="AB75" s="1">
        <f t="shared" ca="1" si="15"/>
        <v>101.70660581220123</v>
      </c>
      <c r="AC75" s="1">
        <f t="shared" ca="1" si="15"/>
        <v>100.076819308756</v>
      </c>
      <c r="AD75" s="1">
        <f t="shared" ca="1" si="15"/>
        <v>99.893999632435808</v>
      </c>
      <c r="AE75" s="1">
        <f t="shared" ca="1" si="15"/>
        <v>100.8588256298158</v>
      </c>
      <c r="AF75" s="1">
        <f t="shared" ca="1" si="15"/>
        <v>130.83595469362646</v>
      </c>
      <c r="AG75" s="1">
        <f t="shared" ca="1" si="15"/>
        <v>106.86498014369461</v>
      </c>
      <c r="AH75" s="1">
        <f t="shared" ca="1" si="15"/>
        <v>93.369334752984997</v>
      </c>
      <c r="AI75" s="1">
        <f t="shared" ca="1" si="15"/>
        <v>84.989864607237564</v>
      </c>
      <c r="AJ75" s="1">
        <f t="shared" ca="1" si="15"/>
        <v>85.779992631036251</v>
      </c>
      <c r="AK75" s="1">
        <f t="shared" ca="1" si="15"/>
        <v>97.329593638459187</v>
      </c>
      <c r="AL75" s="1">
        <f t="shared" ca="1" si="15"/>
        <v>102.58383577539695</v>
      </c>
      <c r="AM75" s="1">
        <f t="shared" ca="1" si="12"/>
        <v>109.96341788235145</v>
      </c>
      <c r="AN75" s="1">
        <f t="shared" ca="1" si="12"/>
        <v>82.472148739874626</v>
      </c>
      <c r="AO75" s="1">
        <f t="shared" ca="1" si="12"/>
        <v>111.73259476408958</v>
      </c>
      <c r="AP75" s="1">
        <f t="shared" ca="1" si="12"/>
        <v>64.459567399078907</v>
      </c>
      <c r="AQ75" s="1">
        <f t="shared" ca="1" si="12"/>
        <v>125.36387846622736</v>
      </c>
    </row>
    <row r="76" spans="1:43" x14ac:dyDescent="0.45">
      <c r="A76" s="1" t="str">
        <f t="shared" ca="1" si="17"/>
        <v>yes</v>
      </c>
      <c r="B76" s="1">
        <f t="shared" ca="1" si="18"/>
        <v>94.076650187197714</v>
      </c>
      <c r="C76" s="1">
        <f t="shared" ca="1" si="19"/>
        <v>103.92375258383622</v>
      </c>
      <c r="D76" s="1">
        <f t="shared" ca="1" si="20"/>
        <v>99.023752583836213</v>
      </c>
      <c r="E76" s="1">
        <f t="shared" ca="1" si="21"/>
        <v>15.144191010117849</v>
      </c>
      <c r="F76" s="1">
        <v>70</v>
      </c>
      <c r="H76" s="1">
        <f t="shared" ca="1" si="16"/>
        <v>98.51926802851429</v>
      </c>
      <c r="I76" s="1">
        <f t="shared" ca="1" si="16"/>
        <v>99.811084464978293</v>
      </c>
      <c r="J76" s="1">
        <f t="shared" ca="1" si="16"/>
        <v>93.648905411034249</v>
      </c>
      <c r="K76" s="1">
        <f t="shared" ca="1" si="16"/>
        <v>112.19832401546158</v>
      </c>
      <c r="L76" s="1">
        <f t="shared" ca="1" si="16"/>
        <v>76.03351829764631</v>
      </c>
      <c r="M76" s="1">
        <f t="shared" ca="1" si="16"/>
        <v>117.35386931379351</v>
      </c>
      <c r="N76" s="1">
        <f t="shared" ca="1" si="16"/>
        <v>92.304044927037125</v>
      </c>
      <c r="O76" s="1">
        <f t="shared" ca="1" si="16"/>
        <v>107.33837050155654</v>
      </c>
      <c r="P76" s="1">
        <f t="shared" ca="1" si="16"/>
        <v>116.45683973449498</v>
      </c>
      <c r="Q76" s="1">
        <f t="shared" ca="1" si="16"/>
        <v>88.034394419438215</v>
      </c>
      <c r="R76" s="1">
        <f t="shared" ca="1" si="16"/>
        <v>101.49420603603495</v>
      </c>
      <c r="S76" s="1">
        <f t="shared" ca="1" si="16"/>
        <v>77.520749482745245</v>
      </c>
      <c r="T76" s="1">
        <f t="shared" ca="1" si="16"/>
        <v>123.72087284171006</v>
      </c>
      <c r="U76" s="1">
        <f t="shared" ca="1" si="16"/>
        <v>84.300708976402163</v>
      </c>
      <c r="V76" s="1">
        <f t="shared" ca="1" si="16"/>
        <v>97.609449393760599</v>
      </c>
      <c r="W76" s="1">
        <f t="shared" ca="1" si="16"/>
        <v>108.88797172553082</v>
      </c>
      <c r="X76" s="1">
        <f t="shared" ca="1" si="15"/>
        <v>123.82623443313268</v>
      </c>
      <c r="Y76" s="1">
        <f t="shared" ca="1" si="15"/>
        <v>107.16491130650031</v>
      </c>
      <c r="Z76" s="1">
        <f t="shared" ca="1" si="15"/>
        <v>131.14153239863052</v>
      </c>
      <c r="AA76" s="1">
        <f t="shared" ca="1" si="15"/>
        <v>76.306005209149504</v>
      </c>
      <c r="AB76" s="1">
        <f t="shared" ca="1" si="15"/>
        <v>89.992861305250599</v>
      </c>
      <c r="AC76" s="1">
        <f t="shared" ca="1" si="15"/>
        <v>82.624163789811647</v>
      </c>
      <c r="AD76" s="1">
        <f t="shared" ca="1" si="15"/>
        <v>113.29276740471973</v>
      </c>
      <c r="AE76" s="1">
        <f t="shared" ca="1" si="15"/>
        <v>111.54328260028522</v>
      </c>
      <c r="AF76" s="1">
        <f t="shared" ca="1" si="15"/>
        <v>108.76856189952588</v>
      </c>
      <c r="AG76" s="1">
        <f t="shared" ca="1" si="15"/>
        <v>88.578404908750457</v>
      </c>
      <c r="AH76" s="1">
        <f t="shared" ca="1" si="15"/>
        <v>89.308564912882957</v>
      </c>
      <c r="AI76" s="1">
        <f t="shared" ca="1" si="15"/>
        <v>80.647133099520289</v>
      </c>
      <c r="AJ76" s="1">
        <f t="shared" ca="1" si="15"/>
        <v>112.22687056099036</v>
      </c>
      <c r="AK76" s="1">
        <f t="shared" ca="1" si="15"/>
        <v>69.71537034848221</v>
      </c>
      <c r="AL76" s="1">
        <f t="shared" ca="1" si="15"/>
        <v>97.726724370284799</v>
      </c>
      <c r="AM76" s="1">
        <f t="shared" ca="1" si="12"/>
        <v>110.84789698595719</v>
      </c>
      <c r="AN76" s="1">
        <f t="shared" ca="1" si="12"/>
        <v>93.711746702699699</v>
      </c>
      <c r="AO76" s="1">
        <f t="shared" ca="1" si="12"/>
        <v>88.385991041144777</v>
      </c>
      <c r="AP76" s="1">
        <f t="shared" ca="1" si="12"/>
        <v>104.79843453362197</v>
      </c>
      <c r="AQ76" s="1">
        <f t="shared" ca="1" si="12"/>
        <v>89.015057636623297</v>
      </c>
    </row>
    <row r="77" spans="1:43" x14ac:dyDescent="0.45">
      <c r="A77" s="1" t="str">
        <f t="shared" ca="1" si="17"/>
        <v>yes</v>
      </c>
      <c r="B77" s="1">
        <f t="shared" ca="1" si="18"/>
        <v>96.215723181663293</v>
      </c>
      <c r="C77" s="1">
        <f t="shared" ca="1" si="19"/>
        <v>105.52161458849203</v>
      </c>
      <c r="D77" s="1">
        <f t="shared" ca="1" si="20"/>
        <v>100.62161458849202</v>
      </c>
      <c r="E77" s="1">
        <f t="shared" ca="1" si="21"/>
        <v>13.487422673965494</v>
      </c>
      <c r="F77" s="1">
        <v>71</v>
      </c>
      <c r="H77" s="1">
        <f t="shared" ca="1" si="16"/>
        <v>128.41135157380876</v>
      </c>
      <c r="I77" s="1">
        <f t="shared" ca="1" si="16"/>
        <v>103.03492549607961</v>
      </c>
      <c r="J77" s="1">
        <f t="shared" ca="1" si="16"/>
        <v>124.4942396271953</v>
      </c>
      <c r="K77" s="1">
        <f t="shared" ca="1" si="16"/>
        <v>124.71772147790901</v>
      </c>
      <c r="L77" s="1">
        <f t="shared" ca="1" si="16"/>
        <v>111.69236276272002</v>
      </c>
      <c r="M77" s="1">
        <f t="shared" ca="1" si="16"/>
        <v>91.948881053214905</v>
      </c>
      <c r="N77" s="1">
        <f t="shared" ca="1" si="16"/>
        <v>86.786477266414806</v>
      </c>
      <c r="O77" s="1">
        <f t="shared" ca="1" si="16"/>
        <v>110.7148955454373</v>
      </c>
      <c r="P77" s="1">
        <f t="shared" ca="1" si="16"/>
        <v>108.35341385389357</v>
      </c>
      <c r="Q77" s="1">
        <f t="shared" ca="1" si="16"/>
        <v>76.571529909564717</v>
      </c>
      <c r="R77" s="1">
        <f t="shared" ca="1" si="16"/>
        <v>112.790774384515</v>
      </c>
      <c r="S77" s="1">
        <f t="shared" ca="1" si="16"/>
        <v>70.769943048127885</v>
      </c>
      <c r="T77" s="1">
        <f t="shared" ca="1" si="16"/>
        <v>101.35666996629352</v>
      </c>
      <c r="U77" s="1">
        <f t="shared" ca="1" si="16"/>
        <v>102.2369162340655</v>
      </c>
      <c r="V77" s="1">
        <f t="shared" ca="1" si="16"/>
        <v>94.347408209118058</v>
      </c>
      <c r="W77" s="1">
        <f t="shared" ca="1" si="16"/>
        <v>112.95419521709428</v>
      </c>
      <c r="X77" s="1">
        <f t="shared" ca="1" si="15"/>
        <v>95.999773183476904</v>
      </c>
      <c r="Y77" s="1">
        <f t="shared" ca="1" si="15"/>
        <v>92.896345138912579</v>
      </c>
      <c r="Z77" s="1">
        <f t="shared" ca="1" si="15"/>
        <v>99.294391252865836</v>
      </c>
      <c r="AA77" s="1">
        <f t="shared" ca="1" si="15"/>
        <v>86.302626306317393</v>
      </c>
      <c r="AB77" s="1">
        <f t="shared" ca="1" si="15"/>
        <v>75.848492948813686</v>
      </c>
      <c r="AC77" s="1">
        <f t="shared" ca="1" si="15"/>
        <v>88.005713276571797</v>
      </c>
      <c r="AD77" s="1">
        <f t="shared" ca="1" si="15"/>
        <v>100.44041522081619</v>
      </c>
      <c r="AE77" s="1">
        <f t="shared" ca="1" si="15"/>
        <v>78.72353388942058</v>
      </c>
      <c r="AF77" s="1">
        <f t="shared" ca="1" si="15"/>
        <v>99.656432456992292</v>
      </c>
      <c r="AG77" s="1">
        <f t="shared" ca="1" si="15"/>
        <v>108.35096877992407</v>
      </c>
      <c r="AH77" s="1">
        <f t="shared" ca="1" si="15"/>
        <v>109.75056430991252</v>
      </c>
      <c r="AI77" s="1">
        <f t="shared" ca="1" si="15"/>
        <v>102.77863977613271</v>
      </c>
      <c r="AJ77" s="1">
        <f t="shared" ca="1" si="15"/>
        <v>101.60764936880969</v>
      </c>
      <c r="AK77" s="1">
        <f t="shared" ca="1" si="15"/>
        <v>100.04035247879284</v>
      </c>
      <c r="AL77" s="1">
        <f t="shared" ca="1" si="15"/>
        <v>109.10864013135841</v>
      </c>
      <c r="AM77" s="1">
        <f t="shared" ca="1" si="12"/>
        <v>93.590435224091763</v>
      </c>
      <c r="AN77" s="1">
        <f t="shared" ca="1" si="12"/>
        <v>96.231905803030941</v>
      </c>
      <c r="AO77" s="1">
        <f t="shared" ca="1" si="12"/>
        <v>113.87066243420637</v>
      </c>
      <c r="AP77" s="1">
        <f t="shared" ca="1" si="12"/>
        <v>108.87034321598404</v>
      </c>
      <c r="AQ77" s="1">
        <f t="shared" ca="1" si="12"/>
        <v>99.828534363829164</v>
      </c>
    </row>
    <row r="78" spans="1:43" x14ac:dyDescent="0.45">
      <c r="A78" s="1" t="str">
        <f t="shared" ca="1" si="17"/>
        <v>yes</v>
      </c>
      <c r="B78" s="1">
        <f t="shared" ca="1" si="18"/>
        <v>92.683906116580374</v>
      </c>
      <c r="C78" s="1">
        <f t="shared" ca="1" si="19"/>
        <v>102.09502735805573</v>
      </c>
      <c r="D78" s="1">
        <f t="shared" ca="1" si="20"/>
        <v>97.195027358055725</v>
      </c>
      <c r="E78" s="1">
        <f t="shared" ca="1" si="21"/>
        <v>13.809554820842923</v>
      </c>
      <c r="F78" s="1">
        <v>72</v>
      </c>
      <c r="H78" s="1">
        <f t="shared" ca="1" si="16"/>
        <v>89.230263489116581</v>
      </c>
      <c r="I78" s="1">
        <f t="shared" ca="1" si="16"/>
        <v>105.61214651821923</v>
      </c>
      <c r="J78" s="1">
        <f t="shared" ca="1" si="16"/>
        <v>105.02633416809573</v>
      </c>
      <c r="K78" s="1">
        <f t="shared" ca="1" si="16"/>
        <v>109.25375977246097</v>
      </c>
      <c r="L78" s="1">
        <f t="shared" ca="1" si="16"/>
        <v>101.63619026115053</v>
      </c>
      <c r="M78" s="1">
        <f t="shared" ca="1" si="16"/>
        <v>92.058441967968264</v>
      </c>
      <c r="N78" s="1">
        <f t="shared" ca="1" si="16"/>
        <v>96.658513933455282</v>
      </c>
      <c r="O78" s="1">
        <f t="shared" ca="1" si="16"/>
        <v>87.202009041795208</v>
      </c>
      <c r="P78" s="1">
        <f t="shared" ca="1" si="16"/>
        <v>76.922190984359446</v>
      </c>
      <c r="Q78" s="1">
        <f t="shared" ca="1" si="16"/>
        <v>128.70022470048272</v>
      </c>
      <c r="R78" s="1">
        <f t="shared" ca="1" si="16"/>
        <v>126.61696514778916</v>
      </c>
      <c r="S78" s="1">
        <f t="shared" ca="1" si="16"/>
        <v>83.711498049076823</v>
      </c>
      <c r="T78" s="1">
        <f t="shared" ca="1" si="16"/>
        <v>105.23373176725089</v>
      </c>
      <c r="U78" s="1">
        <f t="shared" ca="1" si="16"/>
        <v>90.494373163253442</v>
      </c>
      <c r="V78" s="1">
        <f t="shared" ca="1" si="16"/>
        <v>105.75778000483079</v>
      </c>
      <c r="W78" s="1">
        <f t="shared" ref="W78:AL93" ca="1" si="22">NORMINV(RAND(),100,15)</f>
        <v>73.257313270478008</v>
      </c>
      <c r="X78" s="1">
        <f t="shared" ca="1" si="22"/>
        <v>80.746777442835381</v>
      </c>
      <c r="Y78" s="1">
        <f t="shared" ca="1" si="22"/>
        <v>118.62857823514248</v>
      </c>
      <c r="Z78" s="1">
        <f t="shared" ca="1" si="22"/>
        <v>87.56025922123186</v>
      </c>
      <c r="AA78" s="1">
        <f t="shared" ca="1" si="22"/>
        <v>71.56709164573229</v>
      </c>
      <c r="AB78" s="1">
        <f t="shared" ca="1" si="22"/>
        <v>87.595161413554166</v>
      </c>
      <c r="AC78" s="1">
        <f t="shared" ca="1" si="22"/>
        <v>83.834396406422968</v>
      </c>
      <c r="AD78" s="1">
        <f t="shared" ca="1" si="22"/>
        <v>102.6398511656445</v>
      </c>
      <c r="AE78" s="1">
        <f t="shared" ca="1" si="22"/>
        <v>105.93302728152631</v>
      </c>
      <c r="AF78" s="1">
        <f t="shared" ca="1" si="22"/>
        <v>82.057160429940865</v>
      </c>
      <c r="AG78" s="1">
        <f t="shared" ca="1" si="22"/>
        <v>103.38209748780433</v>
      </c>
      <c r="AH78" s="1">
        <f t="shared" ca="1" si="22"/>
        <v>94.783231945029925</v>
      </c>
      <c r="AI78" s="1">
        <f t="shared" ca="1" si="22"/>
        <v>101.52129289953049</v>
      </c>
      <c r="AJ78" s="1">
        <f t="shared" ca="1" si="22"/>
        <v>119.87939549995015</v>
      </c>
      <c r="AK78" s="1">
        <f t="shared" ca="1" si="22"/>
        <v>89.421809457617329</v>
      </c>
      <c r="AL78" s="1">
        <f t="shared" ca="1" si="22"/>
        <v>108.10876362785982</v>
      </c>
      <c r="AM78" s="1">
        <f t="shared" ca="1" si="12"/>
        <v>91.037061511056294</v>
      </c>
      <c r="AN78" s="1">
        <f t="shared" ca="1" si="12"/>
        <v>103.21699561621847</v>
      </c>
      <c r="AO78" s="1">
        <f t="shared" ca="1" si="12"/>
        <v>92.791351165823826</v>
      </c>
      <c r="AP78" s="1">
        <f t="shared" ca="1" si="12"/>
        <v>103.01815165986882</v>
      </c>
      <c r="AQ78" s="1">
        <f t="shared" ca="1" si="12"/>
        <v>93.926794537432912</v>
      </c>
    </row>
    <row r="79" spans="1:43" x14ac:dyDescent="0.45">
      <c r="A79" s="1" t="str">
        <f t="shared" ca="1" si="17"/>
        <v>yes</v>
      </c>
      <c r="B79" s="1">
        <f t="shared" ca="1" si="18"/>
        <v>92.764984546857335</v>
      </c>
      <c r="C79" s="1">
        <f t="shared" ca="1" si="19"/>
        <v>102.40623271214812</v>
      </c>
      <c r="D79" s="1">
        <f t="shared" ca="1" si="20"/>
        <v>97.506232712148119</v>
      </c>
      <c r="E79" s="1">
        <f t="shared" ca="1" si="21"/>
        <v>14.514024995788096</v>
      </c>
      <c r="F79" s="1">
        <v>73</v>
      </c>
      <c r="H79" s="1">
        <f t="shared" ref="H79:W94" ca="1" si="23">NORMINV(RAND(),100,15)</f>
        <v>85.42047243640873</v>
      </c>
      <c r="I79" s="1">
        <f t="shared" ca="1" si="23"/>
        <v>99.990399442922907</v>
      </c>
      <c r="J79" s="1">
        <f t="shared" ca="1" si="23"/>
        <v>104.52109186893347</v>
      </c>
      <c r="K79" s="1">
        <f t="shared" ca="1" si="23"/>
        <v>85.252973015156499</v>
      </c>
      <c r="L79" s="1">
        <f t="shared" ca="1" si="23"/>
        <v>102.57095911036373</v>
      </c>
      <c r="M79" s="1">
        <f t="shared" ca="1" si="23"/>
        <v>94.237574260404187</v>
      </c>
      <c r="N79" s="1">
        <f t="shared" ca="1" si="23"/>
        <v>94.020811111555489</v>
      </c>
      <c r="O79" s="1">
        <f t="shared" ca="1" si="23"/>
        <v>112.52883526767032</v>
      </c>
      <c r="P79" s="1">
        <f t="shared" ca="1" si="23"/>
        <v>95.192672736741173</v>
      </c>
      <c r="Q79" s="1">
        <f t="shared" ca="1" si="23"/>
        <v>87.78737360691423</v>
      </c>
      <c r="R79" s="1">
        <f t="shared" ca="1" si="23"/>
        <v>99.112238396804514</v>
      </c>
      <c r="S79" s="1">
        <f t="shared" ca="1" si="23"/>
        <v>116.31576460141039</v>
      </c>
      <c r="T79" s="1">
        <f t="shared" ca="1" si="23"/>
        <v>104.64521652775375</v>
      </c>
      <c r="U79" s="1">
        <f t="shared" ca="1" si="23"/>
        <v>81.912271415816207</v>
      </c>
      <c r="V79" s="1">
        <f t="shared" ca="1" si="23"/>
        <v>97.357150523064576</v>
      </c>
      <c r="W79" s="1">
        <f t="shared" ca="1" si="23"/>
        <v>107.80797465853611</v>
      </c>
      <c r="X79" s="1">
        <f t="shared" ca="1" si="22"/>
        <v>100.07293215531425</v>
      </c>
      <c r="Y79" s="1">
        <f t="shared" ca="1" si="22"/>
        <v>108.8271265509249</v>
      </c>
      <c r="Z79" s="1">
        <f t="shared" ca="1" si="22"/>
        <v>100.25800137297627</v>
      </c>
      <c r="AA79" s="1">
        <f t="shared" ca="1" si="22"/>
        <v>101.64962981671557</v>
      </c>
      <c r="AB79" s="1">
        <f t="shared" ca="1" si="22"/>
        <v>114.7885561506817</v>
      </c>
      <c r="AC79" s="1">
        <f t="shared" ca="1" si="22"/>
        <v>88.74635740569002</v>
      </c>
      <c r="AD79" s="1">
        <f t="shared" ca="1" si="22"/>
        <v>98.970224658889975</v>
      </c>
      <c r="AE79" s="1">
        <f t="shared" ca="1" si="22"/>
        <v>99.679315274801709</v>
      </c>
      <c r="AF79" s="1">
        <f t="shared" ca="1" si="22"/>
        <v>63.050197772207653</v>
      </c>
      <c r="AG79" s="1">
        <f t="shared" ca="1" si="22"/>
        <v>80.101026432429052</v>
      </c>
      <c r="AH79" s="1">
        <f t="shared" ca="1" si="22"/>
        <v>97.532983116999276</v>
      </c>
      <c r="AI79" s="1">
        <f t="shared" ca="1" si="22"/>
        <v>59.094190710528423</v>
      </c>
      <c r="AJ79" s="1">
        <f t="shared" ca="1" si="22"/>
        <v>116.58859342756838</v>
      </c>
      <c r="AK79" s="1">
        <f t="shared" ca="1" si="22"/>
        <v>94.464415779933503</v>
      </c>
      <c r="AL79" s="1">
        <f t="shared" ca="1" si="22"/>
        <v>117.32040501949065</v>
      </c>
      <c r="AM79" s="1">
        <f t="shared" ca="1" si="12"/>
        <v>117.26847980543958</v>
      </c>
      <c r="AN79" s="1">
        <f t="shared" ca="1" si="12"/>
        <v>70.054136936570913</v>
      </c>
      <c r="AO79" s="1">
        <f t="shared" ca="1" si="12"/>
        <v>90.863379558236787</v>
      </c>
      <c r="AP79" s="1">
        <f t="shared" ca="1" si="12"/>
        <v>116.53854535628233</v>
      </c>
      <c r="AQ79" s="1">
        <f t="shared" ca="1" si="12"/>
        <v>105.68210135519453</v>
      </c>
    </row>
    <row r="80" spans="1:43" x14ac:dyDescent="0.45">
      <c r="A80" s="1" t="str">
        <f t="shared" ca="1" si="17"/>
        <v>yes</v>
      </c>
      <c r="B80" s="1">
        <f t="shared" ca="1" si="18"/>
        <v>91.458539339884098</v>
      </c>
      <c r="C80" s="1">
        <f t="shared" ca="1" si="19"/>
        <v>101.66535276558574</v>
      </c>
      <c r="D80" s="1">
        <f t="shared" ca="1" si="20"/>
        <v>96.765352765585732</v>
      </c>
      <c r="E80" s="1">
        <f t="shared" ca="1" si="21"/>
        <v>16.245347221535621</v>
      </c>
      <c r="F80" s="1">
        <v>74</v>
      </c>
      <c r="H80" s="1">
        <f t="shared" ca="1" si="23"/>
        <v>61.884147788976499</v>
      </c>
      <c r="I80" s="1">
        <f t="shared" ca="1" si="23"/>
        <v>121.40664266129599</v>
      </c>
      <c r="J80" s="1">
        <f t="shared" ca="1" si="23"/>
        <v>98.663094048723352</v>
      </c>
      <c r="K80" s="1">
        <f t="shared" ca="1" si="23"/>
        <v>91.693715568792186</v>
      </c>
      <c r="L80" s="1">
        <f t="shared" ca="1" si="23"/>
        <v>112.05215780817248</v>
      </c>
      <c r="M80" s="1">
        <f t="shared" ca="1" si="23"/>
        <v>104.36951355704188</v>
      </c>
      <c r="N80" s="1">
        <f t="shared" ca="1" si="23"/>
        <v>85.410933089084466</v>
      </c>
      <c r="O80" s="1">
        <f t="shared" ca="1" si="23"/>
        <v>72.460456851529244</v>
      </c>
      <c r="P80" s="1">
        <f t="shared" ca="1" si="23"/>
        <v>89.395862662110261</v>
      </c>
      <c r="Q80" s="1">
        <f t="shared" ca="1" si="23"/>
        <v>104.96142931383267</v>
      </c>
      <c r="R80" s="1">
        <f t="shared" ca="1" si="23"/>
        <v>100.70004427747462</v>
      </c>
      <c r="S80" s="1">
        <f t="shared" ca="1" si="23"/>
        <v>100.49071815482347</v>
      </c>
      <c r="T80" s="1">
        <f t="shared" ca="1" si="23"/>
        <v>93.736116653174662</v>
      </c>
      <c r="U80" s="1">
        <f t="shared" ca="1" si="23"/>
        <v>99.447457046833421</v>
      </c>
      <c r="V80" s="1">
        <f t="shared" ca="1" si="23"/>
        <v>65.198883074217889</v>
      </c>
      <c r="W80" s="1">
        <f t="shared" ca="1" si="23"/>
        <v>90.978149611289837</v>
      </c>
      <c r="X80" s="1">
        <f t="shared" ca="1" si="22"/>
        <v>112.94439500974276</v>
      </c>
      <c r="Y80" s="1">
        <f t="shared" ca="1" si="22"/>
        <v>71.272109102273987</v>
      </c>
      <c r="Z80" s="1">
        <f t="shared" ca="1" si="22"/>
        <v>86.766784786642717</v>
      </c>
      <c r="AA80" s="1">
        <f t="shared" ca="1" si="22"/>
        <v>85.684233347310766</v>
      </c>
      <c r="AB80" s="1">
        <f t="shared" ca="1" si="22"/>
        <v>100.60947603872447</v>
      </c>
      <c r="AC80" s="1">
        <f t="shared" ca="1" si="22"/>
        <v>89.269611423934833</v>
      </c>
      <c r="AD80" s="1">
        <f t="shared" ca="1" si="22"/>
        <v>69.529534790031391</v>
      </c>
      <c r="AE80" s="1">
        <f t="shared" ca="1" si="22"/>
        <v>115.97561419183934</v>
      </c>
      <c r="AF80" s="1">
        <f t="shared" ca="1" si="22"/>
        <v>129.87086254293897</v>
      </c>
      <c r="AG80" s="1">
        <f t="shared" ca="1" si="22"/>
        <v>94.869404877496081</v>
      </c>
      <c r="AH80" s="1">
        <f t="shared" ca="1" si="22"/>
        <v>85.599200273361916</v>
      </c>
      <c r="AI80" s="1">
        <f t="shared" ca="1" si="22"/>
        <v>97.3384687578057</v>
      </c>
      <c r="AJ80" s="1">
        <f t="shared" ca="1" si="22"/>
        <v>100.69358869972271</v>
      </c>
      <c r="AK80" s="1">
        <f t="shared" ca="1" si="22"/>
        <v>115.0905833152988</v>
      </c>
      <c r="AL80" s="1">
        <f t="shared" ca="1" si="22"/>
        <v>101.53212117525071</v>
      </c>
      <c r="AM80" s="1">
        <f t="shared" ca="1" si="12"/>
        <v>125.64270287944925</v>
      </c>
      <c r="AN80" s="1">
        <f t="shared" ca="1" si="12"/>
        <v>98.959544785062306</v>
      </c>
      <c r="AO80" s="1">
        <f t="shared" ca="1" si="12"/>
        <v>113.71666670203251</v>
      </c>
      <c r="AP80" s="1">
        <f t="shared" ca="1" si="12"/>
        <v>105.82123424113956</v>
      </c>
      <c r="AQ80" s="1">
        <f t="shared" ca="1" si="12"/>
        <v>89.517240453654352</v>
      </c>
    </row>
    <row r="81" spans="1:43" x14ac:dyDescent="0.45">
      <c r="A81" s="1" t="str">
        <f t="shared" ca="1" si="17"/>
        <v>yes</v>
      </c>
      <c r="B81" s="1">
        <f t="shared" ca="1" si="18"/>
        <v>94.292753218356523</v>
      </c>
      <c r="C81" s="1">
        <f t="shared" ca="1" si="19"/>
        <v>104.8676135766484</v>
      </c>
      <c r="D81" s="1">
        <f t="shared" ca="1" si="20"/>
        <v>99.96761357664839</v>
      </c>
      <c r="E81" s="1">
        <f t="shared" ca="1" si="21"/>
        <v>17.372021504975091</v>
      </c>
      <c r="F81" s="1">
        <v>75</v>
      </c>
      <c r="H81" s="1">
        <f t="shared" ca="1" si="23"/>
        <v>88.917660522448941</v>
      </c>
      <c r="I81" s="1">
        <f t="shared" ca="1" si="23"/>
        <v>129.48528250885289</v>
      </c>
      <c r="J81" s="1">
        <f t="shared" ca="1" si="23"/>
        <v>103.57144230829012</v>
      </c>
      <c r="K81" s="1">
        <f t="shared" ca="1" si="23"/>
        <v>93.102817475389301</v>
      </c>
      <c r="L81" s="1">
        <f t="shared" ca="1" si="23"/>
        <v>68.088076857572446</v>
      </c>
      <c r="M81" s="1">
        <f t="shared" ca="1" si="23"/>
        <v>97.087344611266658</v>
      </c>
      <c r="N81" s="1">
        <f t="shared" ca="1" si="23"/>
        <v>96.785637781444791</v>
      </c>
      <c r="O81" s="1">
        <f t="shared" ca="1" si="23"/>
        <v>113.76396419334517</v>
      </c>
      <c r="P81" s="1">
        <f t="shared" ca="1" si="23"/>
        <v>89.453245352951001</v>
      </c>
      <c r="Q81" s="1">
        <f t="shared" ca="1" si="23"/>
        <v>89.305133295568197</v>
      </c>
      <c r="R81" s="1">
        <f t="shared" ca="1" si="23"/>
        <v>81.134364126519642</v>
      </c>
      <c r="S81" s="1">
        <f t="shared" ca="1" si="23"/>
        <v>112.64610183019865</v>
      </c>
      <c r="T81" s="1">
        <f t="shared" ca="1" si="23"/>
        <v>78.283049848528577</v>
      </c>
      <c r="U81" s="1">
        <f t="shared" ca="1" si="23"/>
        <v>134.23910318998887</v>
      </c>
      <c r="V81" s="1">
        <f t="shared" ca="1" si="23"/>
        <v>80.374890863124165</v>
      </c>
      <c r="W81" s="1">
        <f t="shared" ca="1" si="23"/>
        <v>91.588547413638054</v>
      </c>
      <c r="X81" s="1">
        <f t="shared" ca="1" si="22"/>
        <v>101.49031179682399</v>
      </c>
      <c r="Y81" s="1">
        <f t="shared" ca="1" si="22"/>
        <v>87.120415196873793</v>
      </c>
      <c r="Z81" s="1">
        <f t="shared" ca="1" si="22"/>
        <v>109.12186390821722</v>
      </c>
      <c r="AA81" s="1">
        <f t="shared" ca="1" si="22"/>
        <v>94.537022859570513</v>
      </c>
      <c r="AB81" s="1">
        <f t="shared" ca="1" si="22"/>
        <v>71.661179807280931</v>
      </c>
      <c r="AC81" s="1">
        <f t="shared" ca="1" si="22"/>
        <v>109.40939089839506</v>
      </c>
      <c r="AD81" s="1">
        <f t="shared" ca="1" si="22"/>
        <v>101.57629950349245</v>
      </c>
      <c r="AE81" s="1">
        <f t="shared" ca="1" si="22"/>
        <v>77.772008008758434</v>
      </c>
      <c r="AF81" s="1">
        <f t="shared" ca="1" si="22"/>
        <v>93.283076436469088</v>
      </c>
      <c r="AG81" s="1">
        <f t="shared" ca="1" si="22"/>
        <v>116.86239242918764</v>
      </c>
      <c r="AH81" s="1">
        <f t="shared" ca="1" si="22"/>
        <v>118.61423329077415</v>
      </c>
      <c r="AI81" s="1">
        <f t="shared" ca="1" si="22"/>
        <v>97.619228843704818</v>
      </c>
      <c r="AJ81" s="1">
        <f t="shared" ca="1" si="22"/>
        <v>109.62777730971348</v>
      </c>
      <c r="AK81" s="1">
        <f t="shared" ca="1" si="22"/>
        <v>94.016938610571628</v>
      </c>
      <c r="AL81" s="1">
        <f t="shared" ca="1" si="22"/>
        <v>135.6278161918859</v>
      </c>
      <c r="AM81" s="1">
        <f t="shared" ca="1" si="12"/>
        <v>88.507402134621699</v>
      </c>
      <c r="AN81" s="1">
        <f t="shared" ca="1" si="12"/>
        <v>87.997312910000488</v>
      </c>
      <c r="AO81" s="1">
        <f t="shared" ca="1" si="12"/>
        <v>122.57795069251212</v>
      </c>
      <c r="AP81" s="1">
        <f t="shared" ca="1" si="12"/>
        <v>129.89701214175417</v>
      </c>
      <c r="AQ81" s="1">
        <f t="shared" ca="1" si="12"/>
        <v>103.68779360960708</v>
      </c>
    </row>
    <row r="82" spans="1:43" x14ac:dyDescent="0.45">
      <c r="A82" s="1" t="str">
        <f t="shared" ca="1" si="17"/>
        <v>yes</v>
      </c>
      <c r="B82" s="1">
        <f t="shared" ca="1" si="18"/>
        <v>98.66048114025827</v>
      </c>
      <c r="C82" s="1">
        <f t="shared" ca="1" si="19"/>
        <v>107.7832063090575</v>
      </c>
      <c r="D82" s="1">
        <f t="shared" ca="1" si="20"/>
        <v>102.8832063090575</v>
      </c>
      <c r="E82" s="1">
        <f t="shared" ca="1" si="21"/>
        <v>12.926709700405821</v>
      </c>
      <c r="F82" s="1">
        <v>76</v>
      </c>
      <c r="H82" s="1">
        <f t="shared" ca="1" si="23"/>
        <v>128.82830701524404</v>
      </c>
      <c r="I82" s="1">
        <f t="shared" ca="1" si="23"/>
        <v>106.11699418902901</v>
      </c>
      <c r="J82" s="1">
        <f t="shared" ca="1" si="23"/>
        <v>94.170414567605704</v>
      </c>
      <c r="K82" s="1">
        <f t="shared" ca="1" si="23"/>
        <v>72.804022893101234</v>
      </c>
      <c r="L82" s="1">
        <f t="shared" ca="1" si="23"/>
        <v>102.85346860402528</v>
      </c>
      <c r="M82" s="1">
        <f t="shared" ca="1" si="23"/>
        <v>117.11096551993928</v>
      </c>
      <c r="N82" s="1">
        <f t="shared" ca="1" si="23"/>
        <v>113.99333166567938</v>
      </c>
      <c r="O82" s="1">
        <f t="shared" ca="1" si="23"/>
        <v>104.73687110671079</v>
      </c>
      <c r="P82" s="1">
        <f t="shared" ca="1" si="23"/>
        <v>122.2685886828035</v>
      </c>
      <c r="Q82" s="1">
        <f t="shared" ca="1" si="23"/>
        <v>125.68371678575414</v>
      </c>
      <c r="R82" s="1">
        <f t="shared" ca="1" si="23"/>
        <v>101.91170978305792</v>
      </c>
      <c r="S82" s="1">
        <f t="shared" ca="1" si="23"/>
        <v>102.44474021975471</v>
      </c>
      <c r="T82" s="1">
        <f t="shared" ca="1" si="23"/>
        <v>99.447894657037821</v>
      </c>
      <c r="U82" s="1">
        <f t="shared" ca="1" si="23"/>
        <v>115.21193551502071</v>
      </c>
      <c r="V82" s="1">
        <f t="shared" ca="1" si="23"/>
        <v>100.2497472127299</v>
      </c>
      <c r="W82" s="1">
        <f t="shared" ca="1" si="23"/>
        <v>89.546073763571215</v>
      </c>
      <c r="X82" s="1">
        <f t="shared" ca="1" si="22"/>
        <v>101.80550264436741</v>
      </c>
      <c r="Y82" s="1">
        <f t="shared" ca="1" si="22"/>
        <v>109.18950687310401</v>
      </c>
      <c r="Z82" s="1">
        <f t="shared" ca="1" si="22"/>
        <v>105.96723605838908</v>
      </c>
      <c r="AA82" s="1">
        <f t="shared" ca="1" si="22"/>
        <v>111.47903314027896</v>
      </c>
      <c r="AB82" s="1">
        <f t="shared" ca="1" si="22"/>
        <v>107.84321067447902</v>
      </c>
      <c r="AC82" s="1">
        <f t="shared" ca="1" si="22"/>
        <v>93.309559412441573</v>
      </c>
      <c r="AD82" s="1">
        <f t="shared" ca="1" si="22"/>
        <v>101.42234032389996</v>
      </c>
      <c r="AE82" s="1">
        <f t="shared" ca="1" si="22"/>
        <v>83.351713840923907</v>
      </c>
      <c r="AF82" s="1">
        <f t="shared" ca="1" si="22"/>
        <v>95.54037207044216</v>
      </c>
      <c r="AG82" s="1">
        <f t="shared" ca="1" si="22"/>
        <v>85.060098497153987</v>
      </c>
      <c r="AH82" s="1">
        <f t="shared" ca="1" si="22"/>
        <v>112.04791789243831</v>
      </c>
      <c r="AI82" s="1">
        <f t="shared" ca="1" si="22"/>
        <v>111.48123592362671</v>
      </c>
      <c r="AJ82" s="1">
        <f t="shared" ca="1" si="22"/>
        <v>101.51864186533606</v>
      </c>
      <c r="AK82" s="1">
        <f t="shared" ca="1" si="22"/>
        <v>83.940465429169961</v>
      </c>
      <c r="AL82" s="1">
        <f t="shared" ca="1" si="22"/>
        <v>111.99375137554736</v>
      </c>
      <c r="AM82" s="1">
        <f t="shared" ca="1" si="12"/>
        <v>92.091738640489694</v>
      </c>
      <c r="AN82" s="1">
        <f t="shared" ca="1" si="12"/>
        <v>101.43946216110275</v>
      </c>
      <c r="AO82" s="1">
        <f t="shared" ca="1" si="12"/>
        <v>119.98689471378185</v>
      </c>
      <c r="AP82" s="1">
        <f t="shared" ca="1" si="12"/>
        <v>98.112287229238333</v>
      </c>
      <c r="AQ82" s="1">
        <f t="shared" ca="1" si="12"/>
        <v>78.835676178794429</v>
      </c>
    </row>
    <row r="83" spans="1:43" x14ac:dyDescent="0.45">
      <c r="A83" s="1" t="str">
        <f t="shared" ca="1" si="17"/>
        <v>yes</v>
      </c>
      <c r="B83" s="1">
        <f t="shared" ca="1" si="18"/>
        <v>97.191893982139987</v>
      </c>
      <c r="C83" s="1">
        <f t="shared" ca="1" si="19"/>
        <v>106.20588601940011</v>
      </c>
      <c r="D83" s="1">
        <f t="shared" ca="1" si="20"/>
        <v>101.30588601940011</v>
      </c>
      <c r="E83" s="1">
        <f t="shared" ca="1" si="21"/>
        <v>12.593853175286073</v>
      </c>
      <c r="F83" s="1">
        <v>77</v>
      </c>
      <c r="H83" s="1">
        <f t="shared" ca="1" si="23"/>
        <v>102.42445184026199</v>
      </c>
      <c r="I83" s="1">
        <f t="shared" ca="1" si="23"/>
        <v>113.10051256447689</v>
      </c>
      <c r="J83" s="1">
        <f t="shared" ca="1" si="23"/>
        <v>93.485482450922547</v>
      </c>
      <c r="K83" s="1">
        <f t="shared" ca="1" si="23"/>
        <v>81.484294418169142</v>
      </c>
      <c r="L83" s="1">
        <f t="shared" ca="1" si="23"/>
        <v>115.61254674397561</v>
      </c>
      <c r="M83" s="1">
        <f t="shared" ca="1" si="23"/>
        <v>90.536504387265296</v>
      </c>
      <c r="N83" s="1">
        <f t="shared" ca="1" si="23"/>
        <v>94.890766601250846</v>
      </c>
      <c r="O83" s="1">
        <f t="shared" ca="1" si="23"/>
        <v>121.51118228299866</v>
      </c>
      <c r="P83" s="1">
        <f t="shared" ca="1" si="23"/>
        <v>82.96089551758115</v>
      </c>
      <c r="Q83" s="1">
        <f t="shared" ca="1" si="23"/>
        <v>112.22395650449567</v>
      </c>
      <c r="R83" s="1">
        <f t="shared" ca="1" si="23"/>
        <v>102.62726662620011</v>
      </c>
      <c r="S83" s="1">
        <f t="shared" ca="1" si="23"/>
        <v>97.086170873240135</v>
      </c>
      <c r="T83" s="1">
        <f t="shared" ca="1" si="23"/>
        <v>122.62251934739319</v>
      </c>
      <c r="U83" s="1">
        <f t="shared" ca="1" si="23"/>
        <v>104.20154575302914</v>
      </c>
      <c r="V83" s="1">
        <f t="shared" ca="1" si="23"/>
        <v>106.13026409179506</v>
      </c>
      <c r="W83" s="1">
        <f t="shared" ca="1" si="23"/>
        <v>80.416413285037237</v>
      </c>
      <c r="X83" s="1">
        <f t="shared" ca="1" si="22"/>
        <v>102.32529695657853</v>
      </c>
      <c r="Y83" s="1">
        <f t="shared" ca="1" si="22"/>
        <v>122.3218504350271</v>
      </c>
      <c r="Z83" s="1">
        <f t="shared" ca="1" si="22"/>
        <v>108.92448624115546</v>
      </c>
      <c r="AA83" s="1">
        <f t="shared" ca="1" si="22"/>
        <v>102.12107934612715</v>
      </c>
      <c r="AB83" s="1">
        <f t="shared" ca="1" si="22"/>
        <v>102.63185131306867</v>
      </c>
      <c r="AC83" s="1">
        <f t="shared" ca="1" si="22"/>
        <v>108.1674061977542</v>
      </c>
      <c r="AD83" s="1">
        <f t="shared" ca="1" si="22"/>
        <v>71.711441148348854</v>
      </c>
      <c r="AE83" s="1">
        <f t="shared" ca="1" si="22"/>
        <v>96.994168973058095</v>
      </c>
      <c r="AF83" s="1">
        <f t="shared" ca="1" si="22"/>
        <v>119.77196450241743</v>
      </c>
      <c r="AG83" s="1">
        <f t="shared" ca="1" si="22"/>
        <v>82.225878726258841</v>
      </c>
      <c r="AH83" s="1">
        <f t="shared" ca="1" si="22"/>
        <v>107.52189289110046</v>
      </c>
      <c r="AI83" s="1">
        <f t="shared" ca="1" si="22"/>
        <v>98.31956781796589</v>
      </c>
      <c r="AJ83" s="1">
        <f t="shared" ca="1" si="22"/>
        <v>85.771914687564248</v>
      </c>
      <c r="AK83" s="1">
        <f t="shared" ca="1" si="22"/>
        <v>88.162171916527953</v>
      </c>
      <c r="AL83" s="1">
        <f t="shared" ca="1" si="22"/>
        <v>108.06974394946867</v>
      </c>
      <c r="AM83" s="1">
        <f t="shared" ca="1" si="12"/>
        <v>99.643280519033326</v>
      </c>
      <c r="AN83" s="1">
        <f t="shared" ca="1" si="12"/>
        <v>104.18232922918639</v>
      </c>
      <c r="AO83" s="1">
        <f t="shared" ca="1" si="12"/>
        <v>99.028875086697269</v>
      </c>
      <c r="AP83" s="1">
        <f t="shared" ca="1" si="12"/>
        <v>108.5217963820313</v>
      </c>
      <c r="AQ83" s="1">
        <f t="shared" ca="1" si="12"/>
        <v>109.28012709094062</v>
      </c>
    </row>
    <row r="84" spans="1:43" x14ac:dyDescent="0.45">
      <c r="A84" s="1" t="str">
        <f t="shared" ca="1" si="17"/>
        <v>yes</v>
      </c>
      <c r="B84" s="1">
        <f t="shared" ca="1" si="18"/>
        <v>96.395628990194638</v>
      </c>
      <c r="C84" s="1">
        <f t="shared" ca="1" si="19"/>
        <v>104.78777190350482</v>
      </c>
      <c r="D84" s="1">
        <f t="shared" ca="1" si="20"/>
        <v>99.887771903504813</v>
      </c>
      <c r="E84" s="1">
        <f t="shared" ca="1" si="21"/>
        <v>10.690233408092372</v>
      </c>
      <c r="F84" s="1">
        <v>78</v>
      </c>
      <c r="H84" s="1">
        <f t="shared" ca="1" si="23"/>
        <v>106.50471283550661</v>
      </c>
      <c r="I84" s="1">
        <f t="shared" ca="1" si="23"/>
        <v>88.458443715845277</v>
      </c>
      <c r="J84" s="1">
        <f t="shared" ca="1" si="23"/>
        <v>109.69975065073842</v>
      </c>
      <c r="K84" s="1">
        <f t="shared" ca="1" si="23"/>
        <v>112.00969308461103</v>
      </c>
      <c r="L84" s="1">
        <f t="shared" ca="1" si="23"/>
        <v>104.31536077126816</v>
      </c>
      <c r="M84" s="1">
        <f t="shared" ca="1" si="23"/>
        <v>94.79336179907105</v>
      </c>
      <c r="N84" s="1">
        <f t="shared" ca="1" si="23"/>
        <v>104.69794549420637</v>
      </c>
      <c r="O84" s="1">
        <f t="shared" ca="1" si="23"/>
        <v>101.70364763696078</v>
      </c>
      <c r="P84" s="1">
        <f t="shared" ca="1" si="23"/>
        <v>130.36344590104147</v>
      </c>
      <c r="Q84" s="1">
        <f t="shared" ca="1" si="23"/>
        <v>95.270179501331114</v>
      </c>
      <c r="R84" s="1">
        <f t="shared" ca="1" si="23"/>
        <v>115.5801285401098</v>
      </c>
      <c r="S84" s="1">
        <f t="shared" ca="1" si="23"/>
        <v>99.658243778923705</v>
      </c>
      <c r="T84" s="1">
        <f t="shared" ca="1" si="23"/>
        <v>105.3428334990238</v>
      </c>
      <c r="U84" s="1">
        <f t="shared" ca="1" si="23"/>
        <v>100.5426262754896</v>
      </c>
      <c r="V84" s="1">
        <f t="shared" ca="1" si="23"/>
        <v>104.21438786927554</v>
      </c>
      <c r="W84" s="1">
        <f t="shared" ca="1" si="23"/>
        <v>102.71794135485362</v>
      </c>
      <c r="X84" s="1">
        <f t="shared" ca="1" si="22"/>
        <v>109.29861054629131</v>
      </c>
      <c r="Y84" s="1">
        <f t="shared" ca="1" si="22"/>
        <v>85.129237231541083</v>
      </c>
      <c r="Z84" s="1">
        <f t="shared" ca="1" si="22"/>
        <v>80.0495894516541</v>
      </c>
      <c r="AA84" s="1">
        <f t="shared" ca="1" si="22"/>
        <v>101.17525537010296</v>
      </c>
      <c r="AB84" s="1">
        <f t="shared" ca="1" si="22"/>
        <v>80.88586816529812</v>
      </c>
      <c r="AC84" s="1">
        <f t="shared" ca="1" si="22"/>
        <v>94.897113351004336</v>
      </c>
      <c r="AD84" s="1">
        <f t="shared" ca="1" si="22"/>
        <v>101.01508956102479</v>
      </c>
      <c r="AE84" s="1">
        <f t="shared" ca="1" si="22"/>
        <v>77.780718493208681</v>
      </c>
      <c r="AF84" s="1">
        <f t="shared" ca="1" si="22"/>
        <v>101.21693779269518</v>
      </c>
      <c r="AG84" s="1">
        <f t="shared" ca="1" si="22"/>
        <v>90.268147581662987</v>
      </c>
      <c r="AH84" s="1">
        <f t="shared" ca="1" si="22"/>
        <v>103.50525211402214</v>
      </c>
      <c r="AI84" s="1">
        <f t="shared" ca="1" si="22"/>
        <v>107.55609969001554</v>
      </c>
      <c r="AJ84" s="1">
        <f t="shared" ca="1" si="22"/>
        <v>88.329203065729757</v>
      </c>
      <c r="AK84" s="1">
        <f t="shared" ca="1" si="22"/>
        <v>103.26879760668351</v>
      </c>
      <c r="AL84" s="1">
        <f t="shared" ca="1" si="22"/>
        <v>91.444541828197799</v>
      </c>
      <c r="AM84" s="1">
        <f t="shared" ca="1" si="12"/>
        <v>93.277298816278829</v>
      </c>
      <c r="AN84" s="1">
        <f t="shared" ca="1" si="12"/>
        <v>115.13776069173224</v>
      </c>
      <c r="AO84" s="1">
        <f t="shared" ca="1" si="12"/>
        <v>95.48137082835072</v>
      </c>
      <c r="AP84" s="1">
        <f t="shared" ca="1" si="12"/>
        <v>99.484547220029683</v>
      </c>
      <c r="AQ84" s="1">
        <f t="shared" ca="1" si="12"/>
        <v>100.885646412393</v>
      </c>
    </row>
    <row r="85" spans="1:43" x14ac:dyDescent="0.45">
      <c r="A85" s="1" t="str">
        <f t="shared" ca="1" si="17"/>
        <v>yes</v>
      </c>
      <c r="B85" s="1">
        <f t="shared" ca="1" si="18"/>
        <v>95.567402836824499</v>
      </c>
      <c r="C85" s="1">
        <f t="shared" ca="1" si="19"/>
        <v>105.67462138731847</v>
      </c>
      <c r="D85" s="1">
        <f t="shared" ca="1" si="20"/>
        <v>100.77462138731846</v>
      </c>
      <c r="E85" s="1">
        <f t="shared" ca="1" si="21"/>
        <v>15.940464950491702</v>
      </c>
      <c r="F85" s="1">
        <v>79</v>
      </c>
      <c r="H85" s="1">
        <f t="shared" ca="1" si="23"/>
        <v>102.62959732382137</v>
      </c>
      <c r="I85" s="1">
        <f t="shared" ca="1" si="23"/>
        <v>128.70244825887912</v>
      </c>
      <c r="J85" s="1">
        <f t="shared" ca="1" si="23"/>
        <v>86.96433186456224</v>
      </c>
      <c r="K85" s="1">
        <f t="shared" ca="1" si="23"/>
        <v>95.537016766663001</v>
      </c>
      <c r="L85" s="1">
        <f t="shared" ca="1" si="23"/>
        <v>111.93828021211601</v>
      </c>
      <c r="M85" s="1">
        <f t="shared" ca="1" si="23"/>
        <v>99.621745611537904</v>
      </c>
      <c r="N85" s="1">
        <f t="shared" ca="1" si="23"/>
        <v>105.82554632802905</v>
      </c>
      <c r="O85" s="1">
        <f t="shared" ca="1" si="23"/>
        <v>81.490403590552972</v>
      </c>
      <c r="P85" s="1">
        <f t="shared" ca="1" si="23"/>
        <v>113.26272371548748</v>
      </c>
      <c r="Q85" s="1">
        <f t="shared" ca="1" si="23"/>
        <v>98.692311550406131</v>
      </c>
      <c r="R85" s="1">
        <f t="shared" ca="1" si="23"/>
        <v>122.18586090994967</v>
      </c>
      <c r="S85" s="1">
        <f t="shared" ca="1" si="23"/>
        <v>94.169910201401137</v>
      </c>
      <c r="T85" s="1">
        <f t="shared" ca="1" si="23"/>
        <v>79.877516696488129</v>
      </c>
      <c r="U85" s="1">
        <f t="shared" ca="1" si="23"/>
        <v>123.00551830162496</v>
      </c>
      <c r="V85" s="1">
        <f t="shared" ca="1" si="23"/>
        <v>88.421304966276608</v>
      </c>
      <c r="W85" s="1">
        <f t="shared" ca="1" si="23"/>
        <v>81.218715480185239</v>
      </c>
      <c r="X85" s="1">
        <f t="shared" ca="1" si="22"/>
        <v>87.848956748285346</v>
      </c>
      <c r="Y85" s="1">
        <f t="shared" ca="1" si="22"/>
        <v>79.406560425905269</v>
      </c>
      <c r="Z85" s="1">
        <f t="shared" ca="1" si="22"/>
        <v>112.21436048226892</v>
      </c>
      <c r="AA85" s="1">
        <f t="shared" ca="1" si="22"/>
        <v>122.28893571565141</v>
      </c>
      <c r="AB85" s="1">
        <f t="shared" ca="1" si="22"/>
        <v>122.00617840573875</v>
      </c>
      <c r="AC85" s="1">
        <f t="shared" ca="1" si="22"/>
        <v>117.42573283784978</v>
      </c>
      <c r="AD85" s="1">
        <f t="shared" ca="1" si="22"/>
        <v>80.917016762204483</v>
      </c>
      <c r="AE85" s="1">
        <f t="shared" ca="1" si="22"/>
        <v>92.08699073512409</v>
      </c>
      <c r="AF85" s="1">
        <f t="shared" ca="1" si="22"/>
        <v>81.111480763326071</v>
      </c>
      <c r="AG85" s="1">
        <f t="shared" ca="1" si="22"/>
        <v>104.77457959765255</v>
      </c>
      <c r="AH85" s="1">
        <f t="shared" ca="1" si="22"/>
        <v>95.028562421028326</v>
      </c>
      <c r="AI85" s="1">
        <f t="shared" ca="1" si="22"/>
        <v>115.39700600095301</v>
      </c>
      <c r="AJ85" s="1">
        <f t="shared" ca="1" si="22"/>
        <v>124.80886510393211</v>
      </c>
      <c r="AK85" s="1">
        <f t="shared" ca="1" si="22"/>
        <v>111.7542723926457</v>
      </c>
      <c r="AL85" s="1">
        <f t="shared" ca="1" si="22"/>
        <v>76.540585332787529</v>
      </c>
      <c r="AM85" s="1">
        <f t="shared" ca="1" si="12"/>
        <v>80.967398448483067</v>
      </c>
      <c r="AN85" s="1">
        <f t="shared" ca="1" si="12"/>
        <v>87.050177163777562</v>
      </c>
      <c r="AO85" s="1">
        <f t="shared" ca="1" si="12"/>
        <v>109.34876648706953</v>
      </c>
      <c r="AP85" s="1">
        <f t="shared" ca="1" si="12"/>
        <v>97.57238214074826</v>
      </c>
      <c r="AQ85" s="1">
        <f t="shared" ca="1" si="12"/>
        <v>115.79433020005204</v>
      </c>
    </row>
    <row r="86" spans="1:43" x14ac:dyDescent="0.45">
      <c r="A86" s="1" t="str">
        <f t="shared" ca="1" si="17"/>
        <v>yes</v>
      </c>
      <c r="B86" s="1">
        <f t="shared" ca="1" si="18"/>
        <v>92.249491622255945</v>
      </c>
      <c r="C86" s="1">
        <f t="shared" ca="1" si="19"/>
        <v>102.1400830486986</v>
      </c>
      <c r="D86" s="1">
        <f t="shared" ca="1" si="20"/>
        <v>97.240083048698594</v>
      </c>
      <c r="E86" s="1">
        <f t="shared" ca="1" si="21"/>
        <v>15.2773206931918</v>
      </c>
      <c r="F86" s="1">
        <v>80</v>
      </c>
      <c r="H86" s="1">
        <f t="shared" ca="1" si="23"/>
        <v>110.34516143537809</v>
      </c>
      <c r="I86" s="1">
        <f t="shared" ca="1" si="23"/>
        <v>99.44663382168423</v>
      </c>
      <c r="J86" s="1">
        <f t="shared" ca="1" si="23"/>
        <v>114.40379977082982</v>
      </c>
      <c r="K86" s="1">
        <f t="shared" ca="1" si="23"/>
        <v>100.44573723649171</v>
      </c>
      <c r="L86" s="1">
        <f t="shared" ca="1" si="23"/>
        <v>92.110937902096893</v>
      </c>
      <c r="M86" s="1">
        <f t="shared" ca="1" si="23"/>
        <v>116.84401410511843</v>
      </c>
      <c r="N86" s="1">
        <f t="shared" ca="1" si="23"/>
        <v>84.466782796183168</v>
      </c>
      <c r="O86" s="1">
        <f t="shared" ca="1" si="23"/>
        <v>104.26642948907157</v>
      </c>
      <c r="P86" s="1">
        <f t="shared" ca="1" si="23"/>
        <v>95.415667091420573</v>
      </c>
      <c r="Q86" s="1">
        <f t="shared" ca="1" si="23"/>
        <v>98.504708118232188</v>
      </c>
      <c r="R86" s="1">
        <f t="shared" ca="1" si="23"/>
        <v>120.22675136357252</v>
      </c>
      <c r="S86" s="1">
        <f t="shared" ca="1" si="23"/>
        <v>82.734179223577172</v>
      </c>
      <c r="T86" s="1">
        <f t="shared" ca="1" si="23"/>
        <v>91.136787206637848</v>
      </c>
      <c r="U86" s="1">
        <f t="shared" ca="1" si="23"/>
        <v>85.703945749487815</v>
      </c>
      <c r="V86" s="1">
        <f t="shared" ca="1" si="23"/>
        <v>113.9865446588511</v>
      </c>
      <c r="W86" s="1">
        <f t="shared" ca="1" si="23"/>
        <v>87.654635076066668</v>
      </c>
      <c r="X86" s="1">
        <f t="shared" ca="1" si="22"/>
        <v>105.35914749802754</v>
      </c>
      <c r="Y86" s="1">
        <f t="shared" ca="1" si="22"/>
        <v>144.36411945263879</v>
      </c>
      <c r="Z86" s="1">
        <f t="shared" ca="1" si="22"/>
        <v>77.17614045246718</v>
      </c>
      <c r="AA86" s="1">
        <f t="shared" ca="1" si="22"/>
        <v>109.34005167381073</v>
      </c>
      <c r="AB86" s="1">
        <f t="shared" ca="1" si="22"/>
        <v>75.762965124416155</v>
      </c>
      <c r="AC86" s="1">
        <f t="shared" ca="1" si="22"/>
        <v>85.224655103285102</v>
      </c>
      <c r="AD86" s="1">
        <f t="shared" ca="1" si="22"/>
        <v>81.959680626144831</v>
      </c>
      <c r="AE86" s="1">
        <f t="shared" ca="1" si="22"/>
        <v>82.391414067883375</v>
      </c>
      <c r="AF86" s="1">
        <f t="shared" ca="1" si="22"/>
        <v>110.94639593254755</v>
      </c>
      <c r="AG86" s="1">
        <f t="shared" ca="1" si="22"/>
        <v>70.584102096840411</v>
      </c>
      <c r="AH86" s="1">
        <f t="shared" ca="1" si="22"/>
        <v>96.357813175061722</v>
      </c>
      <c r="AI86" s="1">
        <f t="shared" ca="1" si="22"/>
        <v>114.76966994811748</v>
      </c>
      <c r="AJ86" s="1">
        <f t="shared" ca="1" si="22"/>
        <v>95.84819383137598</v>
      </c>
      <c r="AK86" s="1">
        <f t="shared" ca="1" si="22"/>
        <v>97.784880794547931</v>
      </c>
      <c r="AL86" s="1">
        <f t="shared" ca="1" si="22"/>
        <v>83.303134526494176</v>
      </c>
      <c r="AM86" s="1">
        <f t="shared" ca="1" si="12"/>
        <v>97.173456502018695</v>
      </c>
      <c r="AN86" s="1">
        <f t="shared" ca="1" si="12"/>
        <v>92.931344419920578</v>
      </c>
      <c r="AO86" s="1">
        <f t="shared" ca="1" si="12"/>
        <v>77.011567086450668</v>
      </c>
      <c r="AP86" s="1">
        <f t="shared" ca="1" si="12"/>
        <v>102.06213481187999</v>
      </c>
      <c r="AQ86" s="1">
        <f t="shared" ca="1" si="12"/>
        <v>102.59940758452069</v>
      </c>
    </row>
    <row r="87" spans="1:43" x14ac:dyDescent="0.45">
      <c r="A87" s="1" t="str">
        <f t="shared" ca="1" si="17"/>
        <v>no</v>
      </c>
      <c r="B87" s="1">
        <f t="shared" ca="1" si="18"/>
        <v>86.709088563329118</v>
      </c>
      <c r="C87" s="1">
        <f t="shared" ca="1" si="19"/>
        <v>96.893685881492928</v>
      </c>
      <c r="D87" s="1">
        <f t="shared" ca="1" si="20"/>
        <v>91.993685881492922</v>
      </c>
      <c r="E87" s="1">
        <f t="shared" ca="1" si="21"/>
        <v>16.177338729072886</v>
      </c>
      <c r="F87" s="1">
        <v>81</v>
      </c>
      <c r="H87" s="1">
        <f t="shared" ca="1" si="23"/>
        <v>117.25749608817401</v>
      </c>
      <c r="I87" s="1">
        <f t="shared" ca="1" si="23"/>
        <v>114.5954151871063</v>
      </c>
      <c r="J87" s="1">
        <f t="shared" ca="1" si="23"/>
        <v>70.337674701451277</v>
      </c>
      <c r="K87" s="1">
        <f t="shared" ca="1" si="23"/>
        <v>104.0144562156227</v>
      </c>
      <c r="L87" s="1">
        <f t="shared" ca="1" si="23"/>
        <v>97.729444681397979</v>
      </c>
      <c r="M87" s="1">
        <f t="shared" ca="1" si="23"/>
        <v>74.429548769904216</v>
      </c>
      <c r="N87" s="1">
        <f t="shared" ca="1" si="23"/>
        <v>100.94459151507515</v>
      </c>
      <c r="O87" s="1">
        <f t="shared" ca="1" si="23"/>
        <v>116.56944214116066</v>
      </c>
      <c r="P87" s="1">
        <f t="shared" ca="1" si="23"/>
        <v>104.62773301945029</v>
      </c>
      <c r="Q87" s="1">
        <f t="shared" ca="1" si="23"/>
        <v>89.537249042516265</v>
      </c>
      <c r="R87" s="1">
        <f t="shared" ca="1" si="23"/>
        <v>75.453225515112592</v>
      </c>
      <c r="S87" s="1">
        <f t="shared" ca="1" si="23"/>
        <v>111.25359186867452</v>
      </c>
      <c r="T87" s="1">
        <f t="shared" ca="1" si="23"/>
        <v>111.91802087397632</v>
      </c>
      <c r="U87" s="1">
        <f t="shared" ca="1" si="23"/>
        <v>74.800379172555779</v>
      </c>
      <c r="V87" s="1">
        <f t="shared" ca="1" si="23"/>
        <v>96.595794984192935</v>
      </c>
      <c r="W87" s="1">
        <f t="shared" ca="1" si="23"/>
        <v>114.76300858053131</v>
      </c>
      <c r="X87" s="1">
        <f t="shared" ca="1" si="22"/>
        <v>73.981562440188696</v>
      </c>
      <c r="Y87" s="1">
        <f t="shared" ca="1" si="22"/>
        <v>99.492235288672703</v>
      </c>
      <c r="Z87" s="1">
        <f t="shared" ca="1" si="22"/>
        <v>78.30861247513883</v>
      </c>
      <c r="AA87" s="1">
        <f t="shared" ca="1" si="22"/>
        <v>93.197924360165317</v>
      </c>
      <c r="AB87" s="1">
        <f t="shared" ca="1" si="22"/>
        <v>91.586223936737184</v>
      </c>
      <c r="AC87" s="1">
        <f t="shared" ca="1" si="22"/>
        <v>85.398288290883627</v>
      </c>
      <c r="AD87" s="1">
        <f t="shared" ca="1" si="22"/>
        <v>68.077080980155841</v>
      </c>
      <c r="AE87" s="1">
        <f t="shared" ca="1" si="22"/>
        <v>95.019070544598407</v>
      </c>
      <c r="AF87" s="1">
        <f t="shared" ca="1" si="22"/>
        <v>92.231770601263833</v>
      </c>
      <c r="AG87" s="1">
        <f t="shared" ca="1" si="22"/>
        <v>95.288386597339098</v>
      </c>
      <c r="AH87" s="1">
        <f t="shared" ca="1" si="22"/>
        <v>59.329008840382727</v>
      </c>
      <c r="AI87" s="1">
        <f t="shared" ca="1" si="22"/>
        <v>83.263853828592289</v>
      </c>
      <c r="AJ87" s="1">
        <f t="shared" ca="1" si="22"/>
        <v>91.922570915300369</v>
      </c>
      <c r="AK87" s="1">
        <f t="shared" ca="1" si="22"/>
        <v>92.733893327362154</v>
      </c>
      <c r="AL87" s="1">
        <f t="shared" ca="1" si="22"/>
        <v>91.293428176371876</v>
      </c>
      <c r="AM87" s="1">
        <f t="shared" ca="1" si="12"/>
        <v>66.293371652105577</v>
      </c>
      <c r="AN87" s="1">
        <f t="shared" ca="1" si="12"/>
        <v>70.013151152591774</v>
      </c>
      <c r="AO87" s="1">
        <f t="shared" ca="1" si="12"/>
        <v>94.202358702138653</v>
      </c>
      <c r="AP87" s="1">
        <f t="shared" ca="1" si="12"/>
        <v>120.70873682441052</v>
      </c>
      <c r="AQ87" s="1">
        <f t="shared" ca="1" si="12"/>
        <v>94.604090442443535</v>
      </c>
    </row>
    <row r="88" spans="1:43" x14ac:dyDescent="0.45">
      <c r="A88" s="1" t="str">
        <f t="shared" ca="1" si="17"/>
        <v>yes</v>
      </c>
      <c r="B88" s="1">
        <f t="shared" ca="1" si="18"/>
        <v>95.933189261685115</v>
      </c>
      <c r="C88" s="1">
        <f t="shared" ca="1" si="19"/>
        <v>106.01393829175657</v>
      </c>
      <c r="D88" s="1">
        <f t="shared" ca="1" si="20"/>
        <v>101.11393829175657</v>
      </c>
      <c r="E88" s="1">
        <f t="shared" ca="1" si="21"/>
        <v>15.8594358063412</v>
      </c>
      <c r="F88" s="1">
        <v>82</v>
      </c>
      <c r="H88" s="1">
        <f t="shared" ca="1" si="23"/>
        <v>105.14097723467373</v>
      </c>
      <c r="I88" s="1">
        <f t="shared" ca="1" si="23"/>
        <v>102.92857667755082</v>
      </c>
      <c r="J88" s="1">
        <f t="shared" ca="1" si="23"/>
        <v>89.326258890624416</v>
      </c>
      <c r="K88" s="1">
        <f t="shared" ca="1" si="23"/>
        <v>131.82302811268289</v>
      </c>
      <c r="L88" s="1">
        <f t="shared" ca="1" si="23"/>
        <v>105.01261997551572</v>
      </c>
      <c r="M88" s="1">
        <f t="shared" ca="1" si="23"/>
        <v>119.17178069629573</v>
      </c>
      <c r="N88" s="1">
        <f t="shared" ca="1" si="23"/>
        <v>114.88217370624558</v>
      </c>
      <c r="O88" s="1">
        <f t="shared" ca="1" si="23"/>
        <v>111.05770576533813</v>
      </c>
      <c r="P88" s="1">
        <f t="shared" ca="1" si="23"/>
        <v>98.363745518930912</v>
      </c>
      <c r="Q88" s="1">
        <f t="shared" ca="1" si="23"/>
        <v>91.773701937817847</v>
      </c>
      <c r="R88" s="1">
        <f t="shared" ca="1" si="23"/>
        <v>88.502761600616552</v>
      </c>
      <c r="S88" s="1">
        <f t="shared" ca="1" si="23"/>
        <v>51.484808542474937</v>
      </c>
      <c r="T88" s="1">
        <f t="shared" ca="1" si="23"/>
        <v>110.78141529322741</v>
      </c>
      <c r="U88" s="1">
        <f t="shared" ca="1" si="23"/>
        <v>95.867419473129232</v>
      </c>
      <c r="V88" s="1">
        <f t="shared" ca="1" si="23"/>
        <v>79.840979509793371</v>
      </c>
      <c r="W88" s="1">
        <f t="shared" ca="1" si="23"/>
        <v>97.35862671449091</v>
      </c>
      <c r="X88" s="1">
        <f t="shared" ca="1" si="22"/>
        <v>114.10395081102445</v>
      </c>
      <c r="Y88" s="1">
        <f t="shared" ca="1" si="22"/>
        <v>84.110882050402836</v>
      </c>
      <c r="Z88" s="1">
        <f t="shared" ca="1" si="22"/>
        <v>111.78468945710975</v>
      </c>
      <c r="AA88" s="1">
        <f t="shared" ca="1" si="22"/>
        <v>113.0591935808384</v>
      </c>
      <c r="AB88" s="1">
        <f t="shared" ca="1" si="22"/>
        <v>124.93377046514755</v>
      </c>
      <c r="AC88" s="1">
        <f t="shared" ca="1" si="22"/>
        <v>91.78945355717191</v>
      </c>
      <c r="AD88" s="1">
        <f t="shared" ca="1" si="22"/>
        <v>97.497084537156141</v>
      </c>
      <c r="AE88" s="1">
        <f t="shared" ca="1" si="22"/>
        <v>81.56343222262015</v>
      </c>
      <c r="AF88" s="1">
        <f t="shared" ca="1" si="22"/>
        <v>116.62573209644265</v>
      </c>
      <c r="AG88" s="1">
        <f t="shared" ca="1" si="22"/>
        <v>118.79719439127049</v>
      </c>
      <c r="AH88" s="1">
        <f t="shared" ca="1" si="22"/>
        <v>108.43320540136074</v>
      </c>
      <c r="AI88" s="1">
        <f t="shared" ca="1" si="22"/>
        <v>100.97493773829623</v>
      </c>
      <c r="AJ88" s="1">
        <f t="shared" ca="1" si="22"/>
        <v>95.190892017929485</v>
      </c>
      <c r="AK88" s="1">
        <f t="shared" ca="1" si="22"/>
        <v>75.24083829810111</v>
      </c>
      <c r="AL88" s="1">
        <f t="shared" ca="1" si="22"/>
        <v>113.51752083227663</v>
      </c>
      <c r="AM88" s="1">
        <f t="shared" ca="1" si="12"/>
        <v>101.63543998256692</v>
      </c>
      <c r="AN88" s="1">
        <f t="shared" ca="1" si="12"/>
        <v>108.78488070911517</v>
      </c>
      <c r="AO88" s="1">
        <f t="shared" ca="1" si="12"/>
        <v>82.178005279337384</v>
      </c>
      <c r="AP88" s="1">
        <f t="shared" ca="1" si="12"/>
        <v>110.73620319743335</v>
      </c>
      <c r="AQ88" s="1">
        <f t="shared" ca="1" si="12"/>
        <v>95.827892228227142</v>
      </c>
    </row>
    <row r="89" spans="1:43" x14ac:dyDescent="0.45">
      <c r="A89" s="1" t="str">
        <f t="shared" ca="1" si="17"/>
        <v>yes</v>
      </c>
      <c r="B89" s="1">
        <f t="shared" ca="1" si="18"/>
        <v>94.016973701012319</v>
      </c>
      <c r="C89" s="1">
        <f t="shared" ca="1" si="19"/>
        <v>104.24209442372099</v>
      </c>
      <c r="D89" s="1">
        <f t="shared" ca="1" si="20"/>
        <v>99.34209442372098</v>
      </c>
      <c r="E89" s="1">
        <f t="shared" ca="1" si="21"/>
        <v>16.301389967475473</v>
      </c>
      <c r="F89" s="1">
        <v>83</v>
      </c>
      <c r="H89" s="1">
        <f t="shared" ca="1" si="23"/>
        <v>94.686863595429116</v>
      </c>
      <c r="I89" s="1">
        <f t="shared" ca="1" si="23"/>
        <v>116.07239748826865</v>
      </c>
      <c r="J89" s="1">
        <f t="shared" ca="1" si="23"/>
        <v>112.44508610830343</v>
      </c>
      <c r="K89" s="1">
        <f t="shared" ca="1" si="23"/>
        <v>112.81325499325563</v>
      </c>
      <c r="L89" s="1">
        <f t="shared" ca="1" si="23"/>
        <v>95.739929217660318</v>
      </c>
      <c r="M89" s="1">
        <f t="shared" ca="1" si="23"/>
        <v>105.8020150922904</v>
      </c>
      <c r="N89" s="1">
        <f t="shared" ca="1" si="23"/>
        <v>119.27210826010975</v>
      </c>
      <c r="O89" s="1">
        <f t="shared" ca="1" si="23"/>
        <v>98.648963158846158</v>
      </c>
      <c r="P89" s="1">
        <f t="shared" ca="1" si="23"/>
        <v>97.133388617663456</v>
      </c>
      <c r="Q89" s="1">
        <f t="shared" ca="1" si="23"/>
        <v>98.857763687615815</v>
      </c>
      <c r="R89" s="1">
        <f t="shared" ca="1" si="23"/>
        <v>97.853427517218321</v>
      </c>
      <c r="S89" s="1">
        <f t="shared" ca="1" si="23"/>
        <v>91.249579165780958</v>
      </c>
      <c r="T89" s="1">
        <f t="shared" ca="1" si="23"/>
        <v>84.726635585563358</v>
      </c>
      <c r="U89" s="1">
        <f t="shared" ca="1" si="23"/>
        <v>93.896833511469652</v>
      </c>
      <c r="V89" s="1">
        <f t="shared" ca="1" si="23"/>
        <v>76.03034046219031</v>
      </c>
      <c r="W89" s="1">
        <f t="shared" ca="1" si="23"/>
        <v>77.179443527426955</v>
      </c>
      <c r="X89" s="1">
        <f t="shared" ca="1" si="22"/>
        <v>128.34246759541128</v>
      </c>
      <c r="Y89" s="1">
        <f t="shared" ca="1" si="22"/>
        <v>94.540480037205512</v>
      </c>
      <c r="Z89" s="1">
        <f t="shared" ca="1" si="22"/>
        <v>111.01044169176355</v>
      </c>
      <c r="AA89" s="1">
        <f t="shared" ca="1" si="22"/>
        <v>101.95325829698719</v>
      </c>
      <c r="AB89" s="1">
        <f t="shared" ca="1" si="22"/>
        <v>91.49745951781901</v>
      </c>
      <c r="AC89" s="1">
        <f t="shared" ca="1" si="22"/>
        <v>105.89336318453354</v>
      </c>
      <c r="AD89" s="1">
        <f t="shared" ca="1" si="22"/>
        <v>95.647345425022408</v>
      </c>
      <c r="AE89" s="1">
        <f t="shared" ca="1" si="22"/>
        <v>117.35288648111315</v>
      </c>
      <c r="AF89" s="1">
        <f t="shared" ca="1" si="22"/>
        <v>128.14758679670976</v>
      </c>
      <c r="AG89" s="1">
        <f t="shared" ca="1" si="22"/>
        <v>95.588262659503471</v>
      </c>
      <c r="AH89" s="1">
        <f t="shared" ca="1" si="22"/>
        <v>85.544521271709101</v>
      </c>
      <c r="AI89" s="1">
        <f t="shared" ca="1" si="22"/>
        <v>133.19901924914043</v>
      </c>
      <c r="AJ89" s="1">
        <f t="shared" ca="1" si="22"/>
        <v>111.44575347865464</v>
      </c>
      <c r="AK89" s="1">
        <f t="shared" ca="1" si="22"/>
        <v>79.812084936811743</v>
      </c>
      <c r="AL89" s="1">
        <f t="shared" ca="1" si="22"/>
        <v>105.53174328699492</v>
      </c>
      <c r="AM89" s="1">
        <f t="shared" ca="1" si="12"/>
        <v>57.485433235169268</v>
      </c>
      <c r="AN89" s="1">
        <f t="shared" ca="1" si="12"/>
        <v>91.200493863097449</v>
      </c>
      <c r="AO89" s="1">
        <f t="shared" ca="1" si="12"/>
        <v>94.553414592087634</v>
      </c>
      <c r="AP89" s="1">
        <f t="shared" ca="1" si="12"/>
        <v>71.320875717522043</v>
      </c>
      <c r="AQ89" s="1">
        <f t="shared" ca="1" si="12"/>
        <v>103.84047794760733</v>
      </c>
    </row>
    <row r="90" spans="1:43" x14ac:dyDescent="0.45">
      <c r="A90" s="1" t="str">
        <f t="shared" ca="1" si="17"/>
        <v>yes</v>
      </c>
      <c r="B90" s="1">
        <f t="shared" ca="1" si="18"/>
        <v>93.86231870870445</v>
      </c>
      <c r="C90" s="1">
        <f t="shared" ca="1" si="19"/>
        <v>103.61141602914681</v>
      </c>
      <c r="D90" s="1">
        <f t="shared" ca="1" si="20"/>
        <v>98.711416029146804</v>
      </c>
      <c r="E90" s="1">
        <f t="shared" ca="1" si="21"/>
        <v>14.844175470741915</v>
      </c>
      <c r="F90" s="1">
        <v>84</v>
      </c>
      <c r="H90" s="1">
        <f t="shared" ca="1" si="23"/>
        <v>85.145481689733799</v>
      </c>
      <c r="I90" s="1">
        <f t="shared" ca="1" si="23"/>
        <v>100.90822788198187</v>
      </c>
      <c r="J90" s="1">
        <f t="shared" ca="1" si="23"/>
        <v>86.183724474326141</v>
      </c>
      <c r="K90" s="1">
        <f t="shared" ca="1" si="23"/>
        <v>118.48392517019749</v>
      </c>
      <c r="L90" s="1">
        <f t="shared" ca="1" si="23"/>
        <v>94.827479853032742</v>
      </c>
      <c r="M90" s="1">
        <f t="shared" ca="1" si="23"/>
        <v>87.127420765262627</v>
      </c>
      <c r="N90" s="1">
        <f t="shared" ca="1" si="23"/>
        <v>106.34942272576573</v>
      </c>
      <c r="O90" s="1">
        <f t="shared" ca="1" si="23"/>
        <v>94.14677640212301</v>
      </c>
      <c r="P90" s="1">
        <f t="shared" ca="1" si="23"/>
        <v>101.95408978830913</v>
      </c>
      <c r="Q90" s="1">
        <f t="shared" ca="1" si="23"/>
        <v>95.568001107880875</v>
      </c>
      <c r="R90" s="1">
        <f t="shared" ca="1" si="23"/>
        <v>74.581354742489424</v>
      </c>
      <c r="S90" s="1">
        <f t="shared" ca="1" si="23"/>
        <v>83.417783657495477</v>
      </c>
      <c r="T90" s="1">
        <f t="shared" ca="1" si="23"/>
        <v>94.269261949329348</v>
      </c>
      <c r="U90" s="1">
        <f t="shared" ca="1" si="23"/>
        <v>98.627461066580807</v>
      </c>
      <c r="V90" s="1">
        <f t="shared" ca="1" si="23"/>
        <v>131.24685335697532</v>
      </c>
      <c r="W90" s="1">
        <f t="shared" ca="1" si="23"/>
        <v>102.34499329785612</v>
      </c>
      <c r="X90" s="1">
        <f t="shared" ca="1" si="22"/>
        <v>97.379613938310669</v>
      </c>
      <c r="Y90" s="1">
        <f t="shared" ca="1" si="22"/>
        <v>93.689644118098926</v>
      </c>
      <c r="Z90" s="1">
        <f t="shared" ca="1" si="22"/>
        <v>91.809751194999507</v>
      </c>
      <c r="AA90" s="1">
        <f t="shared" ca="1" si="22"/>
        <v>81.772900658733207</v>
      </c>
      <c r="AB90" s="1">
        <f t="shared" ca="1" si="22"/>
        <v>106.44456616173385</v>
      </c>
      <c r="AC90" s="1">
        <f t="shared" ca="1" si="22"/>
        <v>90.114668678018162</v>
      </c>
      <c r="AD90" s="1">
        <f t="shared" ca="1" si="22"/>
        <v>104.97326580543657</v>
      </c>
      <c r="AE90" s="1">
        <f t="shared" ca="1" si="22"/>
        <v>140.67656715766708</v>
      </c>
      <c r="AF90" s="1">
        <f t="shared" ca="1" si="22"/>
        <v>88.954665750699718</v>
      </c>
      <c r="AG90" s="1">
        <f t="shared" ca="1" si="22"/>
        <v>129.98051784631039</v>
      </c>
      <c r="AH90" s="1">
        <f t="shared" ca="1" si="22"/>
        <v>94.686567544328327</v>
      </c>
      <c r="AI90" s="1">
        <f t="shared" ca="1" si="22"/>
        <v>101.2631542899547</v>
      </c>
      <c r="AJ90" s="1">
        <f t="shared" ca="1" si="22"/>
        <v>108.28034276910935</v>
      </c>
      <c r="AK90" s="1">
        <f t="shared" ca="1" si="22"/>
        <v>110.40599776884879</v>
      </c>
      <c r="AL90" s="1">
        <f t="shared" ca="1" si="22"/>
        <v>109.34704822797319</v>
      </c>
      <c r="AM90" s="1">
        <f t="shared" ca="1" si="12"/>
        <v>94.602222390049604</v>
      </c>
      <c r="AN90" s="1">
        <f t="shared" ca="1" si="12"/>
        <v>91.169716196511175</v>
      </c>
      <c r="AO90" s="1">
        <f t="shared" ca="1" si="12"/>
        <v>95.983471903034086</v>
      </c>
      <c r="AP90" s="1">
        <f t="shared" ca="1" si="12"/>
        <v>67.028454856307093</v>
      </c>
      <c r="AQ90" s="1">
        <f t="shared" ca="1" si="12"/>
        <v>99.86558186382041</v>
      </c>
    </row>
    <row r="91" spans="1:43" x14ac:dyDescent="0.45">
      <c r="A91" s="1" t="str">
        <f t="shared" ca="1" si="17"/>
        <v>yes</v>
      </c>
      <c r="B91" s="1">
        <f t="shared" ca="1" si="18"/>
        <v>92.350191542090059</v>
      </c>
      <c r="C91" s="1">
        <f t="shared" ca="1" si="19"/>
        <v>102.55744829103745</v>
      </c>
      <c r="D91" s="1">
        <f t="shared" ca="1" si="20"/>
        <v>97.65744829103744</v>
      </c>
      <c r="E91" s="1">
        <f t="shared" ca="1" si="21"/>
        <v>16.246704333512398</v>
      </c>
      <c r="F91" s="1">
        <v>85</v>
      </c>
      <c r="H91" s="1">
        <f t="shared" ca="1" si="23"/>
        <v>112.60892818311807</v>
      </c>
      <c r="I91" s="1">
        <f t="shared" ca="1" si="23"/>
        <v>105.6966096576049</v>
      </c>
      <c r="J91" s="1">
        <f t="shared" ca="1" si="23"/>
        <v>101.45305169199119</v>
      </c>
      <c r="K91" s="1">
        <f t="shared" ca="1" si="23"/>
        <v>80.888074808594823</v>
      </c>
      <c r="L91" s="1">
        <f t="shared" ca="1" si="23"/>
        <v>111.74707889075322</v>
      </c>
      <c r="M91" s="1">
        <f t="shared" ca="1" si="23"/>
        <v>105.81393848900109</v>
      </c>
      <c r="N91" s="1">
        <f t="shared" ca="1" si="23"/>
        <v>92.386010944463379</v>
      </c>
      <c r="O91" s="1">
        <f t="shared" ca="1" si="23"/>
        <v>100.29364660556877</v>
      </c>
      <c r="P91" s="1">
        <f t="shared" ca="1" si="23"/>
        <v>94.340799337784304</v>
      </c>
      <c r="Q91" s="1">
        <f t="shared" ca="1" si="23"/>
        <v>88.632222470133698</v>
      </c>
      <c r="R91" s="1">
        <f t="shared" ca="1" si="23"/>
        <v>98.88307405679322</v>
      </c>
      <c r="S91" s="1">
        <f t="shared" ca="1" si="23"/>
        <v>83.126084028400427</v>
      </c>
      <c r="T91" s="1">
        <f t="shared" ca="1" si="23"/>
        <v>86.827604957164695</v>
      </c>
      <c r="U91" s="1">
        <f t="shared" ca="1" si="23"/>
        <v>111.73873397068503</v>
      </c>
      <c r="V91" s="1">
        <f t="shared" ca="1" si="23"/>
        <v>98.650097721455737</v>
      </c>
      <c r="W91" s="1">
        <f t="shared" ca="1" si="23"/>
        <v>104.87087050438026</v>
      </c>
      <c r="X91" s="1">
        <f t="shared" ca="1" si="22"/>
        <v>102.07523122307578</v>
      </c>
      <c r="Y91" s="1">
        <f t="shared" ca="1" si="22"/>
        <v>108.33368945577821</v>
      </c>
      <c r="Z91" s="1">
        <f t="shared" ca="1" si="22"/>
        <v>72.731818582278052</v>
      </c>
      <c r="AA91" s="1">
        <f t="shared" ca="1" si="22"/>
        <v>82.2068951530905</v>
      </c>
      <c r="AB91" s="1">
        <f t="shared" ca="1" si="22"/>
        <v>107.85891282079619</v>
      </c>
      <c r="AC91" s="1">
        <f t="shared" ca="1" si="22"/>
        <v>87.420430072136085</v>
      </c>
      <c r="AD91" s="1">
        <f t="shared" ca="1" si="22"/>
        <v>78.130071430046058</v>
      </c>
      <c r="AE91" s="1">
        <f t="shared" ca="1" si="22"/>
        <v>122.29737314631672</v>
      </c>
      <c r="AF91" s="1">
        <f t="shared" ca="1" si="22"/>
        <v>90.944815331740259</v>
      </c>
      <c r="AG91" s="1">
        <f t="shared" ca="1" si="22"/>
        <v>117.90330648779411</v>
      </c>
      <c r="AH91" s="1">
        <f t="shared" ca="1" si="22"/>
        <v>139.4054154756993</v>
      </c>
      <c r="AI91" s="1">
        <f t="shared" ca="1" si="22"/>
        <v>116.46219958236679</v>
      </c>
      <c r="AJ91" s="1">
        <f t="shared" ca="1" si="22"/>
        <v>83.294688155445627</v>
      </c>
      <c r="AK91" s="1">
        <f t="shared" ca="1" si="22"/>
        <v>99.812396226793339</v>
      </c>
      <c r="AL91" s="1">
        <f t="shared" ca="1" si="22"/>
        <v>103.96825677252896</v>
      </c>
      <c r="AM91" s="1">
        <f t="shared" ca="1" si="12"/>
        <v>96.185489067015524</v>
      </c>
      <c r="AN91" s="1">
        <f t="shared" ca="1" si="12"/>
        <v>113.34599004674385</v>
      </c>
      <c r="AO91" s="1">
        <f t="shared" ca="1" si="12"/>
        <v>88.412321215162478</v>
      </c>
      <c r="AP91" s="1">
        <f t="shared" ref="AP91:AQ91" ca="1" si="24">NORMINV(RAND(),100,15)</f>
        <v>60.67228439339587</v>
      </c>
      <c r="AQ91" s="1">
        <f t="shared" ca="1" si="24"/>
        <v>66.24972752125143</v>
      </c>
    </row>
    <row r="92" spans="1:43" x14ac:dyDescent="0.45">
      <c r="A92" s="1" t="str">
        <f t="shared" ca="1" si="17"/>
        <v>yes</v>
      </c>
      <c r="B92" s="1">
        <f t="shared" ca="1" si="18"/>
        <v>95.636043003570251</v>
      </c>
      <c r="C92" s="1">
        <f t="shared" ca="1" si="19"/>
        <v>104.22059446523727</v>
      </c>
      <c r="D92" s="1">
        <f t="shared" ca="1" si="20"/>
        <v>99.320594465237264</v>
      </c>
      <c r="E92" s="1">
        <f t="shared" ca="1" si="21"/>
        <v>11.279239168368425</v>
      </c>
      <c r="F92" s="1">
        <v>86</v>
      </c>
      <c r="H92" s="1">
        <f t="shared" ca="1" si="23"/>
        <v>98.116389018057703</v>
      </c>
      <c r="I92" s="1">
        <f t="shared" ca="1" si="23"/>
        <v>85.971577909051376</v>
      </c>
      <c r="J92" s="1">
        <f t="shared" ca="1" si="23"/>
        <v>85.307601513446599</v>
      </c>
      <c r="K92" s="1">
        <f t="shared" ca="1" si="23"/>
        <v>96.575365938536024</v>
      </c>
      <c r="L92" s="1">
        <f t="shared" ca="1" si="23"/>
        <v>87.37078739399621</v>
      </c>
      <c r="M92" s="1">
        <f t="shared" ca="1" si="23"/>
        <v>88.242854406688011</v>
      </c>
      <c r="N92" s="1">
        <f t="shared" ca="1" si="23"/>
        <v>108.1725126365388</v>
      </c>
      <c r="O92" s="1">
        <f t="shared" ca="1" si="23"/>
        <v>88.975706846877614</v>
      </c>
      <c r="P92" s="1">
        <f t="shared" ca="1" si="23"/>
        <v>116.31855915687935</v>
      </c>
      <c r="Q92" s="1">
        <f t="shared" ca="1" si="23"/>
        <v>112.2377409437902</v>
      </c>
      <c r="R92" s="1">
        <f t="shared" ca="1" si="23"/>
        <v>112.00392433555596</v>
      </c>
      <c r="S92" s="1">
        <f t="shared" ca="1" si="23"/>
        <v>103.02346978368983</v>
      </c>
      <c r="T92" s="1">
        <f t="shared" ca="1" si="23"/>
        <v>98.933698071896714</v>
      </c>
      <c r="U92" s="1">
        <f t="shared" ca="1" si="23"/>
        <v>94.696720918957496</v>
      </c>
      <c r="V92" s="1">
        <f t="shared" ca="1" si="23"/>
        <v>86.320585747656764</v>
      </c>
      <c r="W92" s="1">
        <f t="shared" ca="1" si="23"/>
        <v>90.639938537172554</v>
      </c>
      <c r="X92" s="1">
        <f t="shared" ca="1" si="22"/>
        <v>111.78305719873008</v>
      </c>
      <c r="Y92" s="1">
        <f t="shared" ca="1" si="22"/>
        <v>119.28603509664924</v>
      </c>
      <c r="Z92" s="1">
        <f t="shared" ca="1" si="22"/>
        <v>125.00825191215168</v>
      </c>
      <c r="AA92" s="1">
        <f t="shared" ca="1" si="22"/>
        <v>94.645359029168716</v>
      </c>
      <c r="AB92" s="1">
        <f t="shared" ca="1" si="22"/>
        <v>85.547889454926491</v>
      </c>
      <c r="AC92" s="1">
        <f t="shared" ca="1" si="22"/>
        <v>102.2396079551645</v>
      </c>
      <c r="AD92" s="1">
        <f t="shared" ca="1" si="22"/>
        <v>106.04941487531806</v>
      </c>
      <c r="AE92" s="1">
        <f t="shared" ca="1" si="22"/>
        <v>97.51379891389368</v>
      </c>
      <c r="AF92" s="1">
        <f t="shared" ca="1" si="22"/>
        <v>105.79186990558607</v>
      </c>
      <c r="AG92" s="1">
        <f t="shared" ca="1" si="22"/>
        <v>87.83945465873191</v>
      </c>
      <c r="AH92" s="1">
        <f t="shared" ca="1" si="22"/>
        <v>88.778497824245449</v>
      </c>
      <c r="AI92" s="1">
        <f t="shared" ca="1" si="22"/>
        <v>80.865577239241361</v>
      </c>
      <c r="AJ92" s="1">
        <f t="shared" ca="1" si="22"/>
        <v>104.84898128542845</v>
      </c>
      <c r="AK92" s="1">
        <f t="shared" ca="1" si="22"/>
        <v>88.341238948714505</v>
      </c>
      <c r="AL92" s="1">
        <f t="shared" ca="1" si="22"/>
        <v>109.80273087266501</v>
      </c>
      <c r="AM92" s="1">
        <f t="shared" ref="AM92:AQ106" ca="1" si="25">NORMINV(RAND(),100,15)</f>
        <v>109.40862050787079</v>
      </c>
      <c r="AN92" s="1">
        <f t="shared" ca="1" si="25"/>
        <v>93.155590363676879</v>
      </c>
      <c r="AO92" s="1">
        <f t="shared" ca="1" si="25"/>
        <v>113.89795201832629</v>
      </c>
      <c r="AP92" s="1">
        <f t="shared" ca="1" si="25"/>
        <v>98.339255916167403</v>
      </c>
      <c r="AQ92" s="1">
        <f t="shared" ca="1" si="25"/>
        <v>99.490783613093853</v>
      </c>
    </row>
    <row r="93" spans="1:43" x14ac:dyDescent="0.45">
      <c r="A93" s="1" t="str">
        <f t="shared" ca="1" si="17"/>
        <v>yes</v>
      </c>
      <c r="B93" s="1">
        <f t="shared" ca="1" si="18"/>
        <v>94.496221478122209</v>
      </c>
      <c r="C93" s="1">
        <f t="shared" ca="1" si="19"/>
        <v>104.8269388788334</v>
      </c>
      <c r="D93" s="1">
        <f t="shared" ca="1" si="20"/>
        <v>99.926938878833397</v>
      </c>
      <c r="E93" s="1">
        <f t="shared" ca="1" si="21"/>
        <v>16.624645104217901</v>
      </c>
      <c r="F93" s="1">
        <v>87</v>
      </c>
      <c r="H93" s="1">
        <f t="shared" ca="1" si="23"/>
        <v>71.747036308599334</v>
      </c>
      <c r="I93" s="1">
        <f t="shared" ca="1" si="23"/>
        <v>97.396459101410883</v>
      </c>
      <c r="J93" s="1">
        <f t="shared" ca="1" si="23"/>
        <v>110.16698100000968</v>
      </c>
      <c r="K93" s="1">
        <f t="shared" ca="1" si="23"/>
        <v>109.08832620437674</v>
      </c>
      <c r="L93" s="1">
        <f t="shared" ca="1" si="23"/>
        <v>84.152345872861744</v>
      </c>
      <c r="M93" s="1">
        <f t="shared" ca="1" si="23"/>
        <v>83.833918631394994</v>
      </c>
      <c r="N93" s="1">
        <f t="shared" ca="1" si="23"/>
        <v>95.460636333767766</v>
      </c>
      <c r="O93" s="1">
        <f t="shared" ca="1" si="23"/>
        <v>116.84612456523932</v>
      </c>
      <c r="P93" s="1">
        <f t="shared" ca="1" si="23"/>
        <v>97.350664020750074</v>
      </c>
      <c r="Q93" s="1">
        <f t="shared" ca="1" si="23"/>
        <v>96.632476797348119</v>
      </c>
      <c r="R93" s="1">
        <f t="shared" ca="1" si="23"/>
        <v>120.30557216057642</v>
      </c>
      <c r="S93" s="1">
        <f t="shared" ca="1" si="23"/>
        <v>120.37106635067073</v>
      </c>
      <c r="T93" s="1">
        <f t="shared" ca="1" si="23"/>
        <v>110.51622670272218</v>
      </c>
      <c r="U93" s="1">
        <f t="shared" ca="1" si="23"/>
        <v>88.776788098032938</v>
      </c>
      <c r="V93" s="1">
        <f t="shared" ca="1" si="23"/>
        <v>117.97444867793902</v>
      </c>
      <c r="W93" s="1">
        <f t="shared" ca="1" si="23"/>
        <v>83.049030137603836</v>
      </c>
      <c r="X93" s="1">
        <f t="shared" ca="1" si="22"/>
        <v>130.27397194716846</v>
      </c>
      <c r="Y93" s="1">
        <f t="shared" ca="1" si="22"/>
        <v>105.32894228753956</v>
      </c>
      <c r="Z93" s="1">
        <f t="shared" ca="1" si="22"/>
        <v>111.03504432779465</v>
      </c>
      <c r="AA93" s="1">
        <f t="shared" ca="1" si="22"/>
        <v>97.981148128484193</v>
      </c>
      <c r="AB93" s="1">
        <f t="shared" ca="1" si="22"/>
        <v>123.97595911718047</v>
      </c>
      <c r="AC93" s="1">
        <f t="shared" ca="1" si="22"/>
        <v>115.75374610352407</v>
      </c>
      <c r="AD93" s="1">
        <f t="shared" ca="1" si="22"/>
        <v>114.79113633246659</v>
      </c>
      <c r="AE93" s="1">
        <f t="shared" ca="1" si="22"/>
        <v>93.36664768666202</v>
      </c>
      <c r="AF93" s="1">
        <f t="shared" ca="1" si="22"/>
        <v>95.191397300350516</v>
      </c>
      <c r="AG93" s="1">
        <f t="shared" ca="1" si="22"/>
        <v>79.082691648174773</v>
      </c>
      <c r="AH93" s="1">
        <f t="shared" ca="1" si="22"/>
        <v>102.21540344924702</v>
      </c>
      <c r="AI93" s="1">
        <f t="shared" ca="1" si="22"/>
        <v>89.556018844976307</v>
      </c>
      <c r="AJ93" s="1">
        <f t="shared" ca="1" si="22"/>
        <v>118.83944552785897</v>
      </c>
      <c r="AK93" s="1">
        <f t="shared" ca="1" si="22"/>
        <v>97.406589231312267</v>
      </c>
      <c r="AL93" s="1">
        <f t="shared" ca="1" si="22"/>
        <v>57.052623703867262</v>
      </c>
      <c r="AM93" s="1">
        <f t="shared" ca="1" si="25"/>
        <v>93.491080091367422</v>
      </c>
      <c r="AN93" s="1">
        <f t="shared" ca="1" si="25"/>
        <v>75.889355573711939</v>
      </c>
      <c r="AO93" s="1">
        <f t="shared" ca="1" si="25"/>
        <v>114.82776605439858</v>
      </c>
      <c r="AP93" s="1">
        <f t="shared" ca="1" si="25"/>
        <v>97.252152392016839</v>
      </c>
      <c r="AQ93" s="1">
        <f t="shared" ca="1" si="25"/>
        <v>80.390578926597016</v>
      </c>
    </row>
    <row r="94" spans="1:43" x14ac:dyDescent="0.45">
      <c r="A94" s="1" t="str">
        <f t="shared" ca="1" si="17"/>
        <v>yes</v>
      </c>
      <c r="B94" s="1">
        <f t="shared" ca="1" si="18"/>
        <v>90.829080915073419</v>
      </c>
      <c r="C94" s="1">
        <f t="shared" ca="1" si="19"/>
        <v>100.7820251837344</v>
      </c>
      <c r="D94" s="1">
        <f t="shared" ca="1" si="20"/>
        <v>95.882025183734399</v>
      </c>
      <c r="E94" s="1">
        <f t="shared" ca="1" si="21"/>
        <v>15.468196740798913</v>
      </c>
      <c r="F94" s="1">
        <v>88</v>
      </c>
      <c r="H94" s="1">
        <f t="shared" ca="1" si="23"/>
        <v>91.816691642479014</v>
      </c>
      <c r="I94" s="1">
        <f t="shared" ca="1" si="23"/>
        <v>99.88600243768488</v>
      </c>
      <c r="J94" s="1">
        <f t="shared" ca="1" si="23"/>
        <v>97.344909616107799</v>
      </c>
      <c r="K94" s="1">
        <f t="shared" ca="1" si="23"/>
        <v>90.446675248051918</v>
      </c>
      <c r="L94" s="1">
        <f t="shared" ca="1" si="23"/>
        <v>98.987109562595407</v>
      </c>
      <c r="M94" s="1">
        <f t="shared" ca="1" si="23"/>
        <v>102.17608292967995</v>
      </c>
      <c r="N94" s="1">
        <f t="shared" ca="1" si="23"/>
        <v>93.124920209786922</v>
      </c>
      <c r="O94" s="1">
        <f t="shared" ca="1" si="23"/>
        <v>100.66788265756192</v>
      </c>
      <c r="P94" s="1">
        <f t="shared" ca="1" si="23"/>
        <v>95.039453367619927</v>
      </c>
      <c r="Q94" s="1">
        <f t="shared" ca="1" si="23"/>
        <v>62.758301922670881</v>
      </c>
      <c r="R94" s="1">
        <f t="shared" ca="1" si="23"/>
        <v>105.89782369062195</v>
      </c>
      <c r="S94" s="1">
        <f t="shared" ca="1" si="23"/>
        <v>98.741437523298558</v>
      </c>
      <c r="T94" s="1">
        <f t="shared" ca="1" si="23"/>
        <v>104.8669586973045</v>
      </c>
      <c r="U94" s="1">
        <f t="shared" ca="1" si="23"/>
        <v>73.900324746418818</v>
      </c>
      <c r="V94" s="1">
        <f t="shared" ca="1" si="23"/>
        <v>115.13713435318098</v>
      </c>
      <c r="W94" s="1">
        <f t="shared" ref="W94:AL106" ca="1" si="26">NORMINV(RAND(),100,15)</f>
        <v>76.539768363579412</v>
      </c>
      <c r="X94" s="1">
        <f t="shared" ca="1" si="26"/>
        <v>94.743896672130532</v>
      </c>
      <c r="Y94" s="1">
        <f t="shared" ca="1" si="26"/>
        <v>103.01974394023593</v>
      </c>
      <c r="Z94" s="1">
        <f t="shared" ca="1" si="26"/>
        <v>95.093209036841685</v>
      </c>
      <c r="AA94" s="1">
        <f t="shared" ca="1" si="26"/>
        <v>98.30536300672415</v>
      </c>
      <c r="AB94" s="1">
        <f t="shared" ca="1" si="26"/>
        <v>77.432197381467034</v>
      </c>
      <c r="AC94" s="1">
        <f t="shared" ca="1" si="26"/>
        <v>83.90684405472436</v>
      </c>
      <c r="AD94" s="1">
        <f t="shared" ca="1" si="26"/>
        <v>67.312510950157645</v>
      </c>
      <c r="AE94" s="1">
        <f t="shared" ca="1" si="26"/>
        <v>95.924831960891183</v>
      </c>
      <c r="AF94" s="1">
        <f t="shared" ca="1" si="26"/>
        <v>115.13762178558096</v>
      </c>
      <c r="AG94" s="1">
        <f t="shared" ca="1" si="26"/>
        <v>111.85104719060692</v>
      </c>
      <c r="AH94" s="1">
        <f t="shared" ca="1" si="26"/>
        <v>98.764100648393651</v>
      </c>
      <c r="AI94" s="1">
        <f t="shared" ca="1" si="26"/>
        <v>100.03652023710296</v>
      </c>
      <c r="AJ94" s="1">
        <f t="shared" ca="1" si="26"/>
        <v>51.969655783988209</v>
      </c>
      <c r="AK94" s="1">
        <f t="shared" ca="1" si="26"/>
        <v>103.69759529933647</v>
      </c>
      <c r="AL94" s="1">
        <f t="shared" ca="1" si="26"/>
        <v>110.9476192100223</v>
      </c>
      <c r="AM94" s="1">
        <f t="shared" ca="1" si="25"/>
        <v>89.898976880724092</v>
      </c>
      <c r="AN94" s="1">
        <f t="shared" ca="1" si="25"/>
        <v>121.54499356159363</v>
      </c>
      <c r="AO94" s="1">
        <f t="shared" ca="1" si="25"/>
        <v>99.949328151549054</v>
      </c>
      <c r="AP94" s="1">
        <f t="shared" ca="1" si="25"/>
        <v>123.14743292747697</v>
      </c>
      <c r="AQ94" s="1">
        <f t="shared" ca="1" si="25"/>
        <v>101.73794096624736</v>
      </c>
    </row>
    <row r="95" spans="1:43" x14ac:dyDescent="0.45">
      <c r="A95" s="1" t="str">
        <f t="shared" ca="1" si="17"/>
        <v>yes</v>
      </c>
      <c r="B95" s="1">
        <f t="shared" ca="1" si="18"/>
        <v>93.20181181358663</v>
      </c>
      <c r="C95" s="1">
        <f t="shared" ca="1" si="19"/>
        <v>102.54941796326878</v>
      </c>
      <c r="D95" s="1">
        <f t="shared" ca="1" si="20"/>
        <v>97.649417963268775</v>
      </c>
      <c r="E95" s="1">
        <f t="shared" ca="1" si="21"/>
        <v>13.61512086637393</v>
      </c>
      <c r="F95" s="1">
        <v>89</v>
      </c>
      <c r="H95" s="1">
        <f t="shared" ref="H95:W106" ca="1" si="27">NORMINV(RAND(),100,15)</f>
        <v>108.71688906214243</v>
      </c>
      <c r="I95" s="1">
        <f t="shared" ca="1" si="27"/>
        <v>102.05730142709984</v>
      </c>
      <c r="J95" s="1">
        <f t="shared" ca="1" si="27"/>
        <v>84.480799007505411</v>
      </c>
      <c r="K95" s="1">
        <f t="shared" ca="1" si="27"/>
        <v>82.564997007780818</v>
      </c>
      <c r="L95" s="1">
        <f t="shared" ca="1" si="27"/>
        <v>110.58122581233427</v>
      </c>
      <c r="M95" s="1">
        <f t="shared" ca="1" si="27"/>
        <v>116.96570256791247</v>
      </c>
      <c r="N95" s="1">
        <f t="shared" ca="1" si="27"/>
        <v>107.0094909402717</v>
      </c>
      <c r="O95" s="1">
        <f t="shared" ca="1" si="27"/>
        <v>105.87269169810391</v>
      </c>
      <c r="P95" s="1">
        <f t="shared" ca="1" si="27"/>
        <v>73.916862293495356</v>
      </c>
      <c r="Q95" s="1">
        <f t="shared" ca="1" si="27"/>
        <v>82.950098372762497</v>
      </c>
      <c r="R95" s="1">
        <f t="shared" ca="1" si="27"/>
        <v>97.714579009321596</v>
      </c>
      <c r="S95" s="1">
        <f t="shared" ca="1" si="27"/>
        <v>87.231094522584499</v>
      </c>
      <c r="T95" s="1">
        <f t="shared" ca="1" si="27"/>
        <v>99.611376461902083</v>
      </c>
      <c r="U95" s="1">
        <f t="shared" ca="1" si="27"/>
        <v>93.912606789982021</v>
      </c>
      <c r="V95" s="1">
        <f t="shared" ca="1" si="27"/>
        <v>118.60375633989052</v>
      </c>
      <c r="W95" s="1">
        <f t="shared" ca="1" si="27"/>
        <v>105.45585077760255</v>
      </c>
      <c r="X95" s="1">
        <f t="shared" ca="1" si="26"/>
        <v>107.66218213625119</v>
      </c>
      <c r="Y95" s="1">
        <f t="shared" ca="1" si="26"/>
        <v>89.085026953280504</v>
      </c>
      <c r="Z95" s="1">
        <f t="shared" ca="1" si="26"/>
        <v>115.6977828558902</v>
      </c>
      <c r="AA95" s="1">
        <f t="shared" ca="1" si="26"/>
        <v>99.726048622538457</v>
      </c>
      <c r="AB95" s="1">
        <f t="shared" ca="1" si="26"/>
        <v>87.080810673298998</v>
      </c>
      <c r="AC95" s="1">
        <f t="shared" ca="1" si="26"/>
        <v>92.711540870484114</v>
      </c>
      <c r="AD95" s="1">
        <f t="shared" ca="1" si="26"/>
        <v>70.928185141042377</v>
      </c>
      <c r="AE95" s="1">
        <f t="shared" ca="1" si="26"/>
        <v>89.637755920713715</v>
      </c>
      <c r="AF95" s="1">
        <f t="shared" ca="1" si="26"/>
        <v>100.53782096067411</v>
      </c>
      <c r="AG95" s="1">
        <f t="shared" ca="1" si="26"/>
        <v>85.07927358596848</v>
      </c>
      <c r="AH95" s="1">
        <f t="shared" ca="1" si="26"/>
        <v>111.76229332947948</v>
      </c>
      <c r="AI95" s="1">
        <f t="shared" ca="1" si="26"/>
        <v>100.30959672941107</v>
      </c>
      <c r="AJ95" s="1">
        <f t="shared" ca="1" si="26"/>
        <v>124.13992757337203</v>
      </c>
      <c r="AK95" s="1">
        <f t="shared" ca="1" si="26"/>
        <v>93.019029137659871</v>
      </c>
      <c r="AL95" s="1">
        <f t="shared" ca="1" si="26"/>
        <v>101.68972411487785</v>
      </c>
      <c r="AM95" s="1">
        <f t="shared" ca="1" si="25"/>
        <v>103.34258344151598</v>
      </c>
      <c r="AN95" s="1">
        <f t="shared" ca="1" si="25"/>
        <v>91.378919807788321</v>
      </c>
      <c r="AO95" s="1">
        <f t="shared" ca="1" si="25"/>
        <v>112.36641024361819</v>
      </c>
      <c r="AP95" s="1">
        <f t="shared" ca="1" si="25"/>
        <v>65.673886481782745</v>
      </c>
      <c r="AQ95" s="1">
        <f t="shared" ca="1" si="25"/>
        <v>95.904926007336286</v>
      </c>
    </row>
    <row r="96" spans="1:43" x14ac:dyDescent="0.45">
      <c r="A96" s="1" t="str">
        <f t="shared" ca="1" si="17"/>
        <v>yes</v>
      </c>
      <c r="B96" s="1">
        <f t="shared" ca="1" si="18"/>
        <v>97.213063902276375</v>
      </c>
      <c r="C96" s="1">
        <f t="shared" ca="1" si="19"/>
        <v>106.43642152610779</v>
      </c>
      <c r="D96" s="1">
        <f t="shared" ca="1" si="20"/>
        <v>101.53642152610779</v>
      </c>
      <c r="E96" s="1">
        <f t="shared" ca="1" si="21"/>
        <v>13.234768236218631</v>
      </c>
      <c r="F96" s="1">
        <v>90</v>
      </c>
      <c r="H96" s="1">
        <f t="shared" ca="1" si="27"/>
        <v>92.868457215902581</v>
      </c>
      <c r="I96" s="1">
        <f t="shared" ca="1" si="27"/>
        <v>104.78972465978359</v>
      </c>
      <c r="J96" s="1">
        <f t="shared" ca="1" si="27"/>
        <v>109.13944277418533</v>
      </c>
      <c r="K96" s="1">
        <f t="shared" ca="1" si="27"/>
        <v>110.07285795671467</v>
      </c>
      <c r="L96" s="1">
        <f t="shared" ca="1" si="27"/>
        <v>78.382957577434894</v>
      </c>
      <c r="M96" s="1">
        <f t="shared" ca="1" si="27"/>
        <v>98.349331373167331</v>
      </c>
      <c r="N96" s="1">
        <f t="shared" ca="1" si="27"/>
        <v>98.48484316751572</v>
      </c>
      <c r="O96" s="1">
        <f t="shared" ca="1" si="27"/>
        <v>105.20938332096519</v>
      </c>
      <c r="P96" s="1">
        <f t="shared" ca="1" si="27"/>
        <v>92.856285098276501</v>
      </c>
      <c r="Q96" s="1">
        <f t="shared" ca="1" si="27"/>
        <v>119.38575621266818</v>
      </c>
      <c r="R96" s="1">
        <f t="shared" ca="1" si="27"/>
        <v>115.01815815037578</v>
      </c>
      <c r="S96" s="1">
        <f t="shared" ca="1" si="27"/>
        <v>88.221252786168478</v>
      </c>
      <c r="T96" s="1">
        <f t="shared" ca="1" si="27"/>
        <v>97.302290739497622</v>
      </c>
      <c r="U96" s="1">
        <f t="shared" ca="1" si="27"/>
        <v>121.66404399407415</v>
      </c>
      <c r="V96" s="1">
        <f t="shared" ca="1" si="27"/>
        <v>122.88528679710072</v>
      </c>
      <c r="W96" s="1">
        <f t="shared" ca="1" si="27"/>
        <v>94.856362101233316</v>
      </c>
      <c r="X96" s="1">
        <f t="shared" ca="1" si="26"/>
        <v>111.82037185708583</v>
      </c>
      <c r="Y96" s="1">
        <f t="shared" ca="1" si="26"/>
        <v>91.525150891565346</v>
      </c>
      <c r="Z96" s="1">
        <f t="shared" ca="1" si="26"/>
        <v>101.95810552525522</v>
      </c>
      <c r="AA96" s="1">
        <f t="shared" ca="1" si="26"/>
        <v>94.083353999197271</v>
      </c>
      <c r="AB96" s="1">
        <f t="shared" ca="1" si="26"/>
        <v>109.7829760192288</v>
      </c>
      <c r="AC96" s="1">
        <f t="shared" ca="1" si="26"/>
        <v>94.010925872649082</v>
      </c>
      <c r="AD96" s="1">
        <f t="shared" ca="1" si="26"/>
        <v>92.670928238133428</v>
      </c>
      <c r="AE96" s="1">
        <f t="shared" ca="1" si="26"/>
        <v>108.82619899964942</v>
      </c>
      <c r="AF96" s="1">
        <f t="shared" ca="1" si="26"/>
        <v>104.20472375504438</v>
      </c>
      <c r="AG96" s="1">
        <f t="shared" ca="1" si="26"/>
        <v>103.17430580204638</v>
      </c>
      <c r="AH96" s="1">
        <f t="shared" ca="1" si="26"/>
        <v>89.154410856336298</v>
      </c>
      <c r="AI96" s="1">
        <f t="shared" ca="1" si="26"/>
        <v>116.07433239415124</v>
      </c>
      <c r="AJ96" s="1">
        <f t="shared" ca="1" si="26"/>
        <v>92.091422145048966</v>
      </c>
      <c r="AK96" s="1">
        <f t="shared" ca="1" si="26"/>
        <v>70.850155357420164</v>
      </c>
      <c r="AL96" s="1">
        <f t="shared" ca="1" si="26"/>
        <v>90.655507747137335</v>
      </c>
      <c r="AM96" s="1">
        <f t="shared" ca="1" si="25"/>
        <v>91.723679145340114</v>
      </c>
      <c r="AN96" s="1">
        <f t="shared" ca="1" si="25"/>
        <v>139.83562367034273</v>
      </c>
      <c r="AO96" s="1">
        <f t="shared" ca="1" si="25"/>
        <v>103.51918763759582</v>
      </c>
      <c r="AP96" s="1">
        <f t="shared" ca="1" si="25"/>
        <v>105.16069114708588</v>
      </c>
      <c r="AQ96" s="1">
        <f t="shared" ca="1" si="25"/>
        <v>94.702689954502929</v>
      </c>
    </row>
    <row r="97" spans="1:43" x14ac:dyDescent="0.45">
      <c r="A97" s="1" t="str">
        <f t="shared" ca="1" si="17"/>
        <v>yes</v>
      </c>
      <c r="B97" s="1">
        <f t="shared" ca="1" si="18"/>
        <v>93.621504238067274</v>
      </c>
      <c r="C97" s="1">
        <f t="shared" ca="1" si="19"/>
        <v>104.52591466043793</v>
      </c>
      <c r="D97" s="1">
        <f t="shared" ca="1" si="20"/>
        <v>99.625914660437928</v>
      </c>
      <c r="E97" s="1">
        <f t="shared" ca="1" si="21"/>
        <v>18.380848231746914</v>
      </c>
      <c r="F97" s="1">
        <v>91</v>
      </c>
      <c r="H97" s="1">
        <f t="shared" ca="1" si="27"/>
        <v>119.86513758765834</v>
      </c>
      <c r="I97" s="1">
        <f t="shared" ca="1" si="27"/>
        <v>116.05420688766131</v>
      </c>
      <c r="J97" s="1">
        <f t="shared" ca="1" si="27"/>
        <v>116.51828919942997</v>
      </c>
      <c r="K97" s="1">
        <f t="shared" ca="1" si="27"/>
        <v>99.785958142859428</v>
      </c>
      <c r="L97" s="1">
        <f t="shared" ca="1" si="27"/>
        <v>90.704462519895486</v>
      </c>
      <c r="M97" s="1">
        <f t="shared" ca="1" si="27"/>
        <v>83.444928106161953</v>
      </c>
      <c r="N97" s="1">
        <f t="shared" ca="1" si="27"/>
        <v>76.123169876596208</v>
      </c>
      <c r="O97" s="1">
        <f t="shared" ca="1" si="27"/>
        <v>86.665703240213105</v>
      </c>
      <c r="P97" s="1">
        <f t="shared" ca="1" si="27"/>
        <v>108.1450674726737</v>
      </c>
      <c r="Q97" s="1">
        <f t="shared" ca="1" si="27"/>
        <v>104.51430622428359</v>
      </c>
      <c r="R97" s="1">
        <f t="shared" ca="1" si="27"/>
        <v>97.211234744416615</v>
      </c>
      <c r="S97" s="1">
        <f t="shared" ca="1" si="27"/>
        <v>116.24682866592164</v>
      </c>
      <c r="T97" s="1">
        <f t="shared" ca="1" si="27"/>
        <v>122.87588372962337</v>
      </c>
      <c r="U97" s="1">
        <f t="shared" ca="1" si="27"/>
        <v>131.0644468604543</v>
      </c>
      <c r="V97" s="1">
        <f t="shared" ca="1" si="27"/>
        <v>86.011208960295761</v>
      </c>
      <c r="W97" s="1">
        <f t="shared" ca="1" si="27"/>
        <v>97.365077424196301</v>
      </c>
      <c r="X97" s="1">
        <f t="shared" ca="1" si="26"/>
        <v>79.500085265305131</v>
      </c>
      <c r="Y97" s="1">
        <f t="shared" ca="1" si="26"/>
        <v>118.73862017122586</v>
      </c>
      <c r="Z97" s="1">
        <f t="shared" ca="1" si="26"/>
        <v>74.751980899170206</v>
      </c>
      <c r="AA97" s="1">
        <f t="shared" ca="1" si="26"/>
        <v>75.876209452478008</v>
      </c>
      <c r="AB97" s="1">
        <f t="shared" ca="1" si="26"/>
        <v>103.16704950574048</v>
      </c>
      <c r="AC97" s="1">
        <f t="shared" ca="1" si="26"/>
        <v>79.623639517157798</v>
      </c>
      <c r="AD97" s="1">
        <f t="shared" ca="1" si="26"/>
        <v>82.862237252337934</v>
      </c>
      <c r="AE97" s="1">
        <f t="shared" ca="1" si="26"/>
        <v>116.48947846138924</v>
      </c>
      <c r="AF97" s="1">
        <f t="shared" ca="1" si="26"/>
        <v>112.56014433115936</v>
      </c>
      <c r="AG97" s="1">
        <f t="shared" ca="1" si="26"/>
        <v>83.868387478069252</v>
      </c>
      <c r="AH97" s="1">
        <f t="shared" ca="1" si="26"/>
        <v>89.142063683324523</v>
      </c>
      <c r="AI97" s="1">
        <f t="shared" ca="1" si="26"/>
        <v>131.95364272270169</v>
      </c>
      <c r="AJ97" s="1">
        <f t="shared" ca="1" si="26"/>
        <v>97.238541258818188</v>
      </c>
      <c r="AK97" s="1">
        <f t="shared" ca="1" si="26"/>
        <v>52.894271381550865</v>
      </c>
      <c r="AL97" s="1">
        <f t="shared" ca="1" si="26"/>
        <v>105.2154084381875</v>
      </c>
      <c r="AM97" s="1">
        <f t="shared" ca="1" si="25"/>
        <v>111.96418954174216</v>
      </c>
      <c r="AN97" s="1">
        <f t="shared" ca="1" si="25"/>
        <v>111.03698951256467</v>
      </c>
      <c r="AO97" s="1">
        <f t="shared" ca="1" si="25"/>
        <v>110.68831231153557</v>
      </c>
      <c r="AP97" s="1">
        <f t="shared" ca="1" si="25"/>
        <v>115.04732170046927</v>
      </c>
      <c r="AQ97" s="1">
        <f t="shared" ca="1" si="25"/>
        <v>81.318445248497909</v>
      </c>
    </row>
    <row r="98" spans="1:43" x14ac:dyDescent="0.45">
      <c r="A98" s="1" t="str">
        <f t="shared" ca="1" si="17"/>
        <v>yes</v>
      </c>
      <c r="B98" s="1">
        <f t="shared" ca="1" si="18"/>
        <v>93.761934958845089</v>
      </c>
      <c r="C98" s="1">
        <f t="shared" ca="1" si="19"/>
        <v>102.87157877169309</v>
      </c>
      <c r="D98" s="1">
        <f t="shared" ca="1" si="20"/>
        <v>97.971578771693089</v>
      </c>
      <c r="E98" s="1">
        <f t="shared" ca="1" si="21"/>
        <v>12.886664733208177</v>
      </c>
      <c r="F98" s="1">
        <v>92</v>
      </c>
      <c r="H98" s="1">
        <f t="shared" ca="1" si="27"/>
        <v>86.479917899054882</v>
      </c>
      <c r="I98" s="1">
        <f t="shared" ca="1" si="27"/>
        <v>99.78361222887834</v>
      </c>
      <c r="J98" s="1">
        <f t="shared" ca="1" si="27"/>
        <v>100.75454522235283</v>
      </c>
      <c r="K98" s="1">
        <f t="shared" ca="1" si="27"/>
        <v>97.293358786955324</v>
      </c>
      <c r="L98" s="1">
        <f t="shared" ca="1" si="27"/>
        <v>97.244383601768689</v>
      </c>
      <c r="M98" s="1">
        <f t="shared" ca="1" si="27"/>
        <v>95.375136970800625</v>
      </c>
      <c r="N98" s="1">
        <f t="shared" ca="1" si="27"/>
        <v>81.907011279447303</v>
      </c>
      <c r="O98" s="1">
        <f t="shared" ca="1" si="27"/>
        <v>85.62839272654486</v>
      </c>
      <c r="P98" s="1">
        <f t="shared" ca="1" si="27"/>
        <v>85.058837567194033</v>
      </c>
      <c r="Q98" s="1">
        <f t="shared" ca="1" si="27"/>
        <v>83.073543786996652</v>
      </c>
      <c r="R98" s="1">
        <f t="shared" ca="1" si="27"/>
        <v>101.95238449173742</v>
      </c>
      <c r="S98" s="1">
        <f t="shared" ca="1" si="27"/>
        <v>108.59021164615945</v>
      </c>
      <c r="T98" s="1">
        <f t="shared" ca="1" si="27"/>
        <v>100.41718351445124</v>
      </c>
      <c r="U98" s="1">
        <f t="shared" ca="1" si="27"/>
        <v>91.333094512204681</v>
      </c>
      <c r="V98" s="1">
        <f t="shared" ca="1" si="27"/>
        <v>112.76794552766052</v>
      </c>
      <c r="W98" s="1">
        <f t="shared" ca="1" si="27"/>
        <v>112.96837578838964</v>
      </c>
      <c r="X98" s="1">
        <f t="shared" ca="1" si="26"/>
        <v>120.10436049937299</v>
      </c>
      <c r="Y98" s="1">
        <f t="shared" ca="1" si="26"/>
        <v>89.057844437620858</v>
      </c>
      <c r="Z98" s="1">
        <f t="shared" ca="1" si="26"/>
        <v>81.069225736722188</v>
      </c>
      <c r="AA98" s="1">
        <f t="shared" ca="1" si="26"/>
        <v>110.89670237164896</v>
      </c>
      <c r="AB98" s="1">
        <f t="shared" ca="1" si="26"/>
        <v>102.35835395769799</v>
      </c>
      <c r="AC98" s="1">
        <f t="shared" ca="1" si="26"/>
        <v>90.921494592233273</v>
      </c>
      <c r="AD98" s="1">
        <f t="shared" ca="1" si="26"/>
        <v>84.854577499057598</v>
      </c>
      <c r="AE98" s="1">
        <f t="shared" ca="1" si="26"/>
        <v>98.06497118739135</v>
      </c>
      <c r="AF98" s="1">
        <f t="shared" ca="1" si="26"/>
        <v>134.19867324100431</v>
      </c>
      <c r="AG98" s="1">
        <f t="shared" ca="1" si="26"/>
        <v>72.998164860901895</v>
      </c>
      <c r="AH98" s="1">
        <f t="shared" ca="1" si="26"/>
        <v>119.91580345035509</v>
      </c>
      <c r="AI98" s="1">
        <f t="shared" ca="1" si="26"/>
        <v>107.16546957230194</v>
      </c>
      <c r="AJ98" s="1">
        <f t="shared" ca="1" si="26"/>
        <v>85.547526570776682</v>
      </c>
      <c r="AK98" s="1">
        <f t="shared" ca="1" si="26"/>
        <v>86.737240813015077</v>
      </c>
      <c r="AL98" s="1">
        <f t="shared" ca="1" si="26"/>
        <v>96.020438885783435</v>
      </c>
      <c r="AM98" s="1">
        <f t="shared" ca="1" si="25"/>
        <v>104.04797892165801</v>
      </c>
      <c r="AN98" s="1">
        <f t="shared" ca="1" si="25"/>
        <v>92.918505444412276</v>
      </c>
      <c r="AO98" s="1">
        <f t="shared" ca="1" si="25"/>
        <v>108.72159436648869</v>
      </c>
      <c r="AP98" s="1">
        <f t="shared" ca="1" si="25"/>
        <v>99.77411220327923</v>
      </c>
      <c r="AQ98" s="1">
        <f t="shared" ca="1" si="25"/>
        <v>100.97586161863343</v>
      </c>
    </row>
    <row r="99" spans="1:43" x14ac:dyDescent="0.45">
      <c r="A99" s="1" t="str">
        <f t="shared" ca="1" si="17"/>
        <v>no</v>
      </c>
      <c r="B99" s="1">
        <f t="shared" ca="1" si="18"/>
        <v>86.726814824794445</v>
      </c>
      <c r="C99" s="1">
        <f t="shared" ca="1" si="19"/>
        <v>97.264681655800089</v>
      </c>
      <c r="D99" s="1">
        <f t="shared" ca="1" si="20"/>
        <v>92.364681655800084</v>
      </c>
      <c r="E99" s="1">
        <f t="shared" ca="1" si="21"/>
        <v>17.258776013282578</v>
      </c>
      <c r="F99" s="1">
        <v>93</v>
      </c>
      <c r="H99" s="1">
        <f t="shared" ca="1" si="27"/>
        <v>90.064870634818888</v>
      </c>
      <c r="I99" s="1">
        <f t="shared" ca="1" si="27"/>
        <v>84.611159353114417</v>
      </c>
      <c r="J99" s="1">
        <f t="shared" ca="1" si="27"/>
        <v>84.72257715124654</v>
      </c>
      <c r="K99" s="1">
        <f t="shared" ca="1" si="27"/>
        <v>90.584896159203907</v>
      </c>
      <c r="L99" s="1">
        <f t="shared" ca="1" si="27"/>
        <v>85.290500736190893</v>
      </c>
      <c r="M99" s="1">
        <f t="shared" ca="1" si="27"/>
        <v>68.713938351614502</v>
      </c>
      <c r="N99" s="1">
        <f t="shared" ca="1" si="27"/>
        <v>108.30757193472425</v>
      </c>
      <c r="O99" s="1">
        <f t="shared" ca="1" si="27"/>
        <v>58.745843795020676</v>
      </c>
      <c r="P99" s="1">
        <f t="shared" ca="1" si="27"/>
        <v>110.48379958123543</v>
      </c>
      <c r="Q99" s="1">
        <f t="shared" ca="1" si="27"/>
        <v>90.502686404070033</v>
      </c>
      <c r="R99" s="1">
        <f t="shared" ca="1" si="27"/>
        <v>73.129389210911569</v>
      </c>
      <c r="S99" s="1">
        <f t="shared" ca="1" si="27"/>
        <v>96.426014985822647</v>
      </c>
      <c r="T99" s="1">
        <f t="shared" ca="1" si="27"/>
        <v>116.57801669691892</v>
      </c>
      <c r="U99" s="1">
        <f t="shared" ca="1" si="27"/>
        <v>100.610105368791</v>
      </c>
      <c r="V99" s="1">
        <f t="shared" ca="1" si="27"/>
        <v>89.690184837584184</v>
      </c>
      <c r="W99" s="1">
        <f t="shared" ca="1" si="27"/>
        <v>87.230579229741323</v>
      </c>
      <c r="X99" s="1">
        <f t="shared" ca="1" si="26"/>
        <v>65.705667666672412</v>
      </c>
      <c r="Y99" s="1">
        <f t="shared" ca="1" si="26"/>
        <v>94.372857563938354</v>
      </c>
      <c r="Z99" s="1">
        <f t="shared" ca="1" si="26"/>
        <v>108.95096671255405</v>
      </c>
      <c r="AA99" s="1">
        <f t="shared" ca="1" si="26"/>
        <v>67.664858946652558</v>
      </c>
      <c r="AB99" s="1">
        <f t="shared" ca="1" si="26"/>
        <v>103.74221988476644</v>
      </c>
      <c r="AC99" s="1">
        <f t="shared" ca="1" si="26"/>
        <v>111.1650031910564</v>
      </c>
      <c r="AD99" s="1">
        <f t="shared" ca="1" si="26"/>
        <v>69.202200069875488</v>
      </c>
      <c r="AE99" s="1">
        <f t="shared" ca="1" si="26"/>
        <v>103.46748373926539</v>
      </c>
      <c r="AF99" s="1">
        <f t="shared" ca="1" si="26"/>
        <v>84.601837857603172</v>
      </c>
      <c r="AG99" s="1">
        <f t="shared" ca="1" si="26"/>
        <v>67.792078620242293</v>
      </c>
      <c r="AH99" s="1">
        <f t="shared" ca="1" si="26"/>
        <v>100.15886600339718</v>
      </c>
      <c r="AI99" s="1">
        <f t="shared" ca="1" si="26"/>
        <v>107.30188573515696</v>
      </c>
      <c r="AJ99" s="1">
        <f t="shared" ca="1" si="26"/>
        <v>133.09894161705131</v>
      </c>
      <c r="AK99" s="1">
        <f t="shared" ca="1" si="26"/>
        <v>87.227272956137668</v>
      </c>
      <c r="AL99" s="1">
        <f t="shared" ca="1" si="26"/>
        <v>84.125263687844964</v>
      </c>
      <c r="AM99" s="1">
        <f t="shared" ca="1" si="25"/>
        <v>106.23510923751547</v>
      </c>
      <c r="AN99" s="1">
        <f t="shared" ca="1" si="25"/>
        <v>92.187514972366714</v>
      </c>
      <c r="AO99" s="1">
        <f t="shared" ca="1" si="25"/>
        <v>120.33691593705001</v>
      </c>
      <c r="AP99" s="1">
        <f t="shared" ca="1" si="25"/>
        <v>75.621853493070333</v>
      </c>
      <c r="AQ99" s="1">
        <f t="shared" ca="1" si="25"/>
        <v>106.47760728557603</v>
      </c>
    </row>
    <row r="100" spans="1:43" x14ac:dyDescent="0.45">
      <c r="A100" s="1" t="str">
        <f t="shared" ca="1" si="17"/>
        <v>yes</v>
      </c>
      <c r="B100" s="1">
        <f t="shared" ca="1" si="18"/>
        <v>94.140602068181266</v>
      </c>
      <c r="C100" s="1">
        <f t="shared" ca="1" si="19"/>
        <v>102.64809757575696</v>
      </c>
      <c r="D100" s="1">
        <f t="shared" ca="1" si="20"/>
        <v>97.748097575756958</v>
      </c>
      <c r="E100" s="1">
        <f t="shared" ca="1" si="21"/>
        <v>11.043353594619465</v>
      </c>
      <c r="F100" s="1">
        <v>94</v>
      </c>
      <c r="H100" s="1">
        <f t="shared" ca="1" si="27"/>
        <v>100.82660290632485</v>
      </c>
      <c r="I100" s="1">
        <f t="shared" ca="1" si="27"/>
        <v>93.860276872434071</v>
      </c>
      <c r="J100" s="1">
        <f t="shared" ca="1" si="27"/>
        <v>108.14664826213404</v>
      </c>
      <c r="K100" s="1">
        <f t="shared" ca="1" si="27"/>
        <v>92.312807719067735</v>
      </c>
      <c r="L100" s="1">
        <f t="shared" ca="1" si="27"/>
        <v>113.81719750479739</v>
      </c>
      <c r="M100" s="1">
        <f t="shared" ca="1" si="27"/>
        <v>131.36679368448912</v>
      </c>
      <c r="N100" s="1">
        <f t="shared" ca="1" si="27"/>
        <v>89.307284812731936</v>
      </c>
      <c r="O100" s="1">
        <f t="shared" ca="1" si="27"/>
        <v>91.730262610994501</v>
      </c>
      <c r="P100" s="1">
        <f t="shared" ca="1" si="27"/>
        <v>100.53177696648957</v>
      </c>
      <c r="Q100" s="1">
        <f t="shared" ca="1" si="27"/>
        <v>108.39132109133061</v>
      </c>
      <c r="R100" s="1">
        <f t="shared" ca="1" si="27"/>
        <v>98.647147376376068</v>
      </c>
      <c r="S100" s="1">
        <f t="shared" ca="1" si="27"/>
        <v>95.649019760331015</v>
      </c>
      <c r="T100" s="1">
        <f t="shared" ca="1" si="27"/>
        <v>83.743786603968161</v>
      </c>
      <c r="U100" s="1">
        <f t="shared" ca="1" si="27"/>
        <v>95.617452068438141</v>
      </c>
      <c r="V100" s="1">
        <f t="shared" ca="1" si="27"/>
        <v>110.94167991690901</v>
      </c>
      <c r="W100" s="1">
        <f t="shared" ca="1" si="27"/>
        <v>109.68637966566992</v>
      </c>
      <c r="X100" s="1">
        <f t="shared" ca="1" si="26"/>
        <v>83.108581769502322</v>
      </c>
      <c r="Y100" s="1">
        <f t="shared" ca="1" si="26"/>
        <v>81.944768764918308</v>
      </c>
      <c r="Z100" s="1">
        <f t="shared" ca="1" si="26"/>
        <v>106.29685109869968</v>
      </c>
      <c r="AA100" s="1">
        <f t="shared" ca="1" si="26"/>
        <v>110.61193743958053</v>
      </c>
      <c r="AB100" s="1">
        <f t="shared" ca="1" si="26"/>
        <v>89.525394913016896</v>
      </c>
      <c r="AC100" s="1">
        <f t="shared" ca="1" si="26"/>
        <v>84.294479351025871</v>
      </c>
      <c r="AD100" s="1">
        <f t="shared" ca="1" si="26"/>
        <v>103.92201700374665</v>
      </c>
      <c r="AE100" s="1">
        <f t="shared" ca="1" si="26"/>
        <v>105.85181782731317</v>
      </c>
      <c r="AF100" s="1">
        <f t="shared" ca="1" si="26"/>
        <v>88.295706917165788</v>
      </c>
      <c r="AG100" s="1">
        <f t="shared" ca="1" si="26"/>
        <v>94.995176949652446</v>
      </c>
      <c r="AH100" s="1">
        <f t="shared" ca="1" si="26"/>
        <v>103.125250605362</v>
      </c>
      <c r="AI100" s="1">
        <f t="shared" ca="1" si="26"/>
        <v>89.097903995096942</v>
      </c>
      <c r="AJ100" s="1">
        <f t="shared" ca="1" si="26"/>
        <v>95.524847537635296</v>
      </c>
      <c r="AK100" s="1">
        <f t="shared" ca="1" si="26"/>
        <v>101.81667879659807</v>
      </c>
      <c r="AL100" s="1">
        <f t="shared" ca="1" si="26"/>
        <v>94.91469924495199</v>
      </c>
      <c r="AM100" s="1">
        <f t="shared" ca="1" si="25"/>
        <v>105.24832564078598</v>
      </c>
      <c r="AN100" s="1">
        <f t="shared" ca="1" si="25"/>
        <v>103.61376314575743</v>
      </c>
      <c r="AO100" s="1">
        <f t="shared" ca="1" si="25"/>
        <v>80.130323402967775</v>
      </c>
      <c r="AP100" s="1">
        <f t="shared" ca="1" si="25"/>
        <v>87.65542341393882</v>
      </c>
      <c r="AQ100" s="1">
        <f t="shared" ca="1" si="25"/>
        <v>84.381127087049848</v>
      </c>
    </row>
    <row r="101" spans="1:43" x14ac:dyDescent="0.45">
      <c r="A101" s="1" t="str">
        <f t="shared" ca="1" si="17"/>
        <v>yes</v>
      </c>
      <c r="B101" s="1">
        <f t="shared" ca="1" si="18"/>
        <v>94.10399776580465</v>
      </c>
      <c r="C101" s="1">
        <f t="shared" ca="1" si="19"/>
        <v>104.35849548798697</v>
      </c>
      <c r="D101" s="1">
        <f t="shared" ca="1" si="20"/>
        <v>99.458495487986966</v>
      </c>
      <c r="E101" s="1">
        <f t="shared" ca="1" si="21"/>
        <v>16.391319557700978</v>
      </c>
      <c r="F101" s="1">
        <v>95</v>
      </c>
      <c r="H101" s="1">
        <f t="shared" ca="1" si="27"/>
        <v>89.815706167843075</v>
      </c>
      <c r="I101" s="1">
        <f t="shared" ca="1" si="27"/>
        <v>66.603099990314149</v>
      </c>
      <c r="J101" s="1">
        <f t="shared" ca="1" si="27"/>
        <v>101.56802441687827</v>
      </c>
      <c r="K101" s="1">
        <f t="shared" ca="1" si="27"/>
        <v>91.524968745375162</v>
      </c>
      <c r="L101" s="1">
        <f t="shared" ca="1" si="27"/>
        <v>111.7029808033876</v>
      </c>
      <c r="M101" s="1">
        <f t="shared" ca="1" si="27"/>
        <v>79.723166655297462</v>
      </c>
      <c r="N101" s="1">
        <f t="shared" ca="1" si="27"/>
        <v>94.378152978740943</v>
      </c>
      <c r="O101" s="1">
        <f t="shared" ca="1" si="27"/>
        <v>128.49028973133068</v>
      </c>
      <c r="P101" s="1">
        <f t="shared" ca="1" si="27"/>
        <v>101.979535091447</v>
      </c>
      <c r="Q101" s="1">
        <f t="shared" ca="1" si="27"/>
        <v>79.681284906157217</v>
      </c>
      <c r="R101" s="1">
        <f t="shared" ca="1" si="27"/>
        <v>86.667679879692301</v>
      </c>
      <c r="S101" s="1">
        <f t="shared" ca="1" si="27"/>
        <v>124.37731819897978</v>
      </c>
      <c r="T101" s="1">
        <f t="shared" ca="1" si="27"/>
        <v>97.862919865147319</v>
      </c>
      <c r="U101" s="1">
        <f t="shared" ca="1" si="27"/>
        <v>100.73455574829754</v>
      </c>
      <c r="V101" s="1">
        <f t="shared" ca="1" si="27"/>
        <v>69.870135401405477</v>
      </c>
      <c r="W101" s="1">
        <f t="shared" ca="1" si="27"/>
        <v>109.36313501373101</v>
      </c>
      <c r="X101" s="1">
        <f t="shared" ca="1" si="26"/>
        <v>65.971241306134317</v>
      </c>
      <c r="Y101" s="1">
        <f t="shared" ca="1" si="26"/>
        <v>103.49034879092299</v>
      </c>
      <c r="Z101" s="1">
        <f t="shared" ca="1" si="26"/>
        <v>107.734862913122</v>
      </c>
      <c r="AA101" s="1">
        <f t="shared" ca="1" si="26"/>
        <v>93.50779731437683</v>
      </c>
      <c r="AB101" s="1">
        <f t="shared" ca="1" si="26"/>
        <v>96.693213581094568</v>
      </c>
      <c r="AC101" s="1">
        <f t="shared" ca="1" si="26"/>
        <v>114.3762589846515</v>
      </c>
      <c r="AD101" s="1">
        <f t="shared" ca="1" si="26"/>
        <v>88.413070376762121</v>
      </c>
      <c r="AE101" s="1">
        <f t="shared" ca="1" si="26"/>
        <v>98.348594024161201</v>
      </c>
      <c r="AF101" s="1">
        <f t="shared" ca="1" si="26"/>
        <v>133.22406056982751</v>
      </c>
      <c r="AG101" s="1">
        <f t="shared" ca="1" si="26"/>
        <v>97.146873828341683</v>
      </c>
      <c r="AH101" s="1">
        <f t="shared" ca="1" si="26"/>
        <v>111.91446063358092</v>
      </c>
      <c r="AI101" s="1">
        <f t="shared" ca="1" si="26"/>
        <v>105.91184511021261</v>
      </c>
      <c r="AJ101" s="1">
        <f t="shared" ca="1" si="26"/>
        <v>104.51683135916184</v>
      </c>
      <c r="AK101" s="1">
        <f t="shared" ca="1" si="26"/>
        <v>99.455836212966162</v>
      </c>
      <c r="AL101" s="1">
        <f t="shared" ca="1" si="26"/>
        <v>102.87922729447159</v>
      </c>
      <c r="AM101" s="1">
        <f t="shared" ca="1" si="25"/>
        <v>74.819161840559957</v>
      </c>
      <c r="AN101" s="1">
        <f t="shared" ca="1" si="25"/>
        <v>127.21674870049337</v>
      </c>
      <c r="AO101" s="1">
        <f t="shared" ca="1" si="25"/>
        <v>105.84456157474604</v>
      </c>
      <c r="AP101" s="1">
        <f t="shared" ca="1" si="25"/>
        <v>113.61339351938544</v>
      </c>
      <c r="AQ101" s="1">
        <f t="shared" ca="1" si="25"/>
        <v>101.08449603853367</v>
      </c>
    </row>
    <row r="102" spans="1:43" x14ac:dyDescent="0.45">
      <c r="A102" s="1" t="str">
        <f t="shared" ca="1" si="17"/>
        <v>yes</v>
      </c>
      <c r="B102" s="1">
        <f t="shared" ca="1" si="18"/>
        <v>92.864870733635371</v>
      </c>
      <c r="C102" s="1">
        <f t="shared" ca="1" si="19"/>
        <v>102.92935766638504</v>
      </c>
      <c r="D102" s="1">
        <f t="shared" ca="1" si="20"/>
        <v>98.029357666385039</v>
      </c>
      <c r="E102" s="1">
        <f t="shared" ca="1" si="21"/>
        <v>15.809653875764276</v>
      </c>
      <c r="F102" s="1">
        <v>96</v>
      </c>
      <c r="H102" s="1">
        <f t="shared" ca="1" si="27"/>
        <v>120.93170471850479</v>
      </c>
      <c r="I102" s="1">
        <f t="shared" ca="1" si="27"/>
        <v>108.27992548012088</v>
      </c>
      <c r="J102" s="1">
        <f t="shared" ca="1" si="27"/>
        <v>76.94614692984112</v>
      </c>
      <c r="K102" s="1">
        <f t="shared" ca="1" si="27"/>
        <v>109.52755749877112</v>
      </c>
      <c r="L102" s="1">
        <f t="shared" ca="1" si="27"/>
        <v>86.18977162355074</v>
      </c>
      <c r="M102" s="1">
        <f t="shared" ca="1" si="27"/>
        <v>85.514163061862121</v>
      </c>
      <c r="N102" s="1">
        <f t="shared" ca="1" si="27"/>
        <v>119.53272609285081</v>
      </c>
      <c r="O102" s="1">
        <f t="shared" ca="1" si="27"/>
        <v>82.487007649654402</v>
      </c>
      <c r="P102" s="1">
        <f t="shared" ca="1" si="27"/>
        <v>71.651737253130136</v>
      </c>
      <c r="Q102" s="1">
        <f t="shared" ca="1" si="27"/>
        <v>107.29802398058399</v>
      </c>
      <c r="R102" s="1">
        <f t="shared" ca="1" si="27"/>
        <v>107.71745669242964</v>
      </c>
      <c r="S102" s="1">
        <f t="shared" ca="1" si="27"/>
        <v>95.106753473783542</v>
      </c>
      <c r="T102" s="1">
        <f t="shared" ca="1" si="27"/>
        <v>94.396972099072812</v>
      </c>
      <c r="U102" s="1">
        <f t="shared" ca="1" si="27"/>
        <v>104.88677139923588</v>
      </c>
      <c r="V102" s="1">
        <f t="shared" ca="1" si="27"/>
        <v>127.32519830158219</v>
      </c>
      <c r="W102" s="1">
        <f t="shared" ca="1" si="27"/>
        <v>109.92063217415388</v>
      </c>
      <c r="X102" s="1">
        <f t="shared" ca="1" si="26"/>
        <v>88.875299591085692</v>
      </c>
      <c r="Y102" s="1">
        <f t="shared" ca="1" si="26"/>
        <v>91.7923893360189</v>
      </c>
      <c r="Z102" s="1">
        <f t="shared" ca="1" si="26"/>
        <v>72.217951146148948</v>
      </c>
      <c r="AA102" s="1">
        <f t="shared" ca="1" si="26"/>
        <v>95.898344973776247</v>
      </c>
      <c r="AB102" s="1">
        <f t="shared" ca="1" si="26"/>
        <v>86.868594442502143</v>
      </c>
      <c r="AC102" s="1">
        <f t="shared" ca="1" si="26"/>
        <v>90.811048773876024</v>
      </c>
      <c r="AD102" s="1">
        <f t="shared" ca="1" si="26"/>
        <v>90.124394509974408</v>
      </c>
      <c r="AE102" s="1">
        <f t="shared" ca="1" si="26"/>
        <v>78.492300407089857</v>
      </c>
      <c r="AF102" s="1">
        <f t="shared" ca="1" si="26"/>
        <v>108.32319659159054</v>
      </c>
      <c r="AG102" s="1">
        <f t="shared" ca="1" si="26"/>
        <v>123.85334694788824</v>
      </c>
      <c r="AH102" s="1">
        <f t="shared" ca="1" si="26"/>
        <v>101.02900753154179</v>
      </c>
      <c r="AI102" s="1">
        <f t="shared" ca="1" si="26"/>
        <v>120.46719024901866</v>
      </c>
      <c r="AJ102" s="1">
        <f t="shared" ca="1" si="26"/>
        <v>125.23854888426668</v>
      </c>
      <c r="AK102" s="1">
        <f t="shared" ca="1" si="26"/>
        <v>97.031784089476773</v>
      </c>
      <c r="AL102" s="1">
        <f t="shared" ca="1" si="26"/>
        <v>85.793747218185445</v>
      </c>
      <c r="AM102" s="1">
        <f t="shared" ca="1" si="25"/>
        <v>74.535125244637911</v>
      </c>
      <c r="AN102" s="1">
        <f t="shared" ca="1" si="25"/>
        <v>95.666431648547103</v>
      </c>
      <c r="AO102" s="1">
        <f t="shared" ca="1" si="25"/>
        <v>99.123411064696725</v>
      </c>
      <c r="AP102" s="1">
        <f t="shared" ca="1" si="25"/>
        <v>112.55558253877717</v>
      </c>
      <c r="AQ102" s="1">
        <f t="shared" ca="1" si="25"/>
        <v>82.646632371633203</v>
      </c>
    </row>
    <row r="103" spans="1:43" x14ac:dyDescent="0.45">
      <c r="A103" s="1" t="str">
        <f t="shared" ca="1" si="17"/>
        <v>yes</v>
      </c>
      <c r="B103" s="1">
        <f t="shared" ca="1" si="18"/>
        <v>96.47749499801229</v>
      </c>
      <c r="C103" s="1">
        <f t="shared" ca="1" si="19"/>
        <v>106.90985410937284</v>
      </c>
      <c r="D103" s="1">
        <f t="shared" ca="1" si="20"/>
        <v>102.00985410937284</v>
      </c>
      <c r="E103" s="1">
        <f t="shared" ca="1" si="21"/>
        <v>16.935793198042504</v>
      </c>
      <c r="F103" s="1">
        <v>97</v>
      </c>
      <c r="H103" s="1">
        <f t="shared" ca="1" si="27"/>
        <v>97.126404674589452</v>
      </c>
      <c r="I103" s="1">
        <f t="shared" ca="1" si="27"/>
        <v>102.08730657764988</v>
      </c>
      <c r="J103" s="1">
        <f t="shared" ca="1" si="27"/>
        <v>61.497932087182967</v>
      </c>
      <c r="K103" s="1">
        <f t="shared" ca="1" si="27"/>
        <v>103.34216934036793</v>
      </c>
      <c r="L103" s="1">
        <f t="shared" ca="1" si="27"/>
        <v>126.9709537654243</v>
      </c>
      <c r="M103" s="1">
        <f t="shared" ca="1" si="27"/>
        <v>112.35990440380915</v>
      </c>
      <c r="N103" s="1">
        <f t="shared" ca="1" si="27"/>
        <v>123.43194136317317</v>
      </c>
      <c r="O103" s="1">
        <f t="shared" ca="1" si="27"/>
        <v>119.43659976903353</v>
      </c>
      <c r="P103" s="1">
        <f t="shared" ca="1" si="27"/>
        <v>87.885904166187785</v>
      </c>
      <c r="Q103" s="1">
        <f t="shared" ca="1" si="27"/>
        <v>135.28708191733648</v>
      </c>
      <c r="R103" s="1">
        <f t="shared" ca="1" si="27"/>
        <v>76.407819409874023</v>
      </c>
      <c r="S103" s="1">
        <f t="shared" ca="1" si="27"/>
        <v>97.555609129895018</v>
      </c>
      <c r="T103" s="1">
        <f t="shared" ca="1" si="27"/>
        <v>102.32273814137196</v>
      </c>
      <c r="U103" s="1">
        <f t="shared" ca="1" si="27"/>
        <v>103.07195893041839</v>
      </c>
      <c r="V103" s="1">
        <f t="shared" ca="1" si="27"/>
        <v>99.091385262215724</v>
      </c>
      <c r="W103" s="1">
        <f t="shared" ca="1" si="27"/>
        <v>115.7925408711783</v>
      </c>
      <c r="X103" s="1">
        <f t="shared" ca="1" si="26"/>
        <v>121.45869244291038</v>
      </c>
      <c r="Y103" s="1">
        <f t="shared" ca="1" si="26"/>
        <v>123.8487119449476</v>
      </c>
      <c r="Z103" s="1">
        <f t="shared" ca="1" si="26"/>
        <v>78.657434710682637</v>
      </c>
      <c r="AA103" s="1">
        <f t="shared" ca="1" si="26"/>
        <v>100.57189407683862</v>
      </c>
      <c r="AB103" s="1">
        <f t="shared" ca="1" si="26"/>
        <v>78.26604133702034</v>
      </c>
      <c r="AC103" s="1">
        <f t="shared" ca="1" si="26"/>
        <v>98.201567473521351</v>
      </c>
      <c r="AD103" s="1">
        <f t="shared" ca="1" si="26"/>
        <v>88.498729870394044</v>
      </c>
      <c r="AE103" s="1">
        <f t="shared" ca="1" si="26"/>
        <v>112.82728789520908</v>
      </c>
      <c r="AF103" s="1">
        <f t="shared" ca="1" si="26"/>
        <v>113.31770765136243</v>
      </c>
      <c r="AG103" s="1">
        <f t="shared" ca="1" si="26"/>
        <v>90.158132990395913</v>
      </c>
      <c r="AH103" s="1">
        <f t="shared" ca="1" si="26"/>
        <v>88.43938163477732</v>
      </c>
      <c r="AI103" s="1">
        <f t="shared" ca="1" si="26"/>
        <v>116.02296550567941</v>
      </c>
      <c r="AJ103" s="1">
        <f t="shared" ca="1" si="26"/>
        <v>122.09593767471104</v>
      </c>
      <c r="AK103" s="1">
        <f t="shared" ca="1" si="26"/>
        <v>80.741399276239576</v>
      </c>
      <c r="AL103" s="1">
        <f t="shared" ca="1" si="26"/>
        <v>88.279693832475729</v>
      </c>
      <c r="AM103" s="1">
        <f t="shared" ca="1" si="25"/>
        <v>108.54548721906802</v>
      </c>
      <c r="AN103" s="1">
        <f t="shared" ca="1" si="25"/>
        <v>94.721371356282788</v>
      </c>
      <c r="AO103" s="1">
        <f t="shared" ca="1" si="25"/>
        <v>96.314824285421963</v>
      </c>
      <c r="AP103" s="1">
        <f t="shared" ca="1" si="25"/>
        <v>121.01371736849904</v>
      </c>
      <c r="AQ103" s="1">
        <f t="shared" ca="1" si="25"/>
        <v>86.705519581277315</v>
      </c>
    </row>
    <row r="104" spans="1:43" x14ac:dyDescent="0.45">
      <c r="A104" s="1" t="str">
        <f t="shared" ca="1" si="17"/>
        <v>yes</v>
      </c>
      <c r="B104" s="1">
        <f t="shared" ca="1" si="18"/>
        <v>92.626881864162883</v>
      </c>
      <c r="C104" s="1">
        <f t="shared" ca="1" si="19"/>
        <v>102.98610419975891</v>
      </c>
      <c r="D104" s="1">
        <f t="shared" ca="1" si="20"/>
        <v>98.086104199758907</v>
      </c>
      <c r="E104" s="1">
        <f t="shared" ca="1" si="21"/>
        <v>16.711905108967407</v>
      </c>
      <c r="F104" s="1">
        <v>98</v>
      </c>
      <c r="H104" s="1">
        <f t="shared" ca="1" si="27"/>
        <v>102.84516671416061</v>
      </c>
      <c r="I104" s="1">
        <f t="shared" ca="1" si="27"/>
        <v>104.41877867038504</v>
      </c>
      <c r="J104" s="1">
        <f t="shared" ca="1" si="27"/>
        <v>102.46727892662618</v>
      </c>
      <c r="K104" s="1">
        <f t="shared" ca="1" si="27"/>
        <v>116.24784126024041</v>
      </c>
      <c r="L104" s="1">
        <f t="shared" ca="1" si="27"/>
        <v>111.91177114857484</v>
      </c>
      <c r="M104" s="1">
        <f t="shared" ca="1" si="27"/>
        <v>110.44709173123057</v>
      </c>
      <c r="N104" s="1">
        <f t="shared" ca="1" si="27"/>
        <v>94.943118523768135</v>
      </c>
      <c r="O104" s="1">
        <f t="shared" ca="1" si="27"/>
        <v>74.397862626937865</v>
      </c>
      <c r="P104" s="1">
        <f t="shared" ca="1" si="27"/>
        <v>92.113614609012274</v>
      </c>
      <c r="Q104" s="1">
        <f t="shared" ca="1" si="27"/>
        <v>116.83046682494052</v>
      </c>
      <c r="R104" s="1">
        <f t="shared" ca="1" si="27"/>
        <v>85.789624660551908</v>
      </c>
      <c r="S104" s="1">
        <f t="shared" ca="1" si="27"/>
        <v>106.05721019593057</v>
      </c>
      <c r="T104" s="1">
        <f t="shared" ca="1" si="27"/>
        <v>92.891629964848121</v>
      </c>
      <c r="U104" s="1">
        <f t="shared" ca="1" si="27"/>
        <v>78.033481218915995</v>
      </c>
      <c r="V104" s="1">
        <f t="shared" ca="1" si="27"/>
        <v>105.73895769017571</v>
      </c>
      <c r="W104" s="1">
        <f t="shared" ca="1" si="27"/>
        <v>90.041661709701756</v>
      </c>
      <c r="X104" s="1">
        <f t="shared" ca="1" si="26"/>
        <v>73.216819351785546</v>
      </c>
      <c r="Y104" s="1">
        <f t="shared" ca="1" si="26"/>
        <v>84.489346771447543</v>
      </c>
      <c r="Z104" s="1">
        <f t="shared" ca="1" si="26"/>
        <v>112.09505382832197</v>
      </c>
      <c r="AA104" s="1">
        <f t="shared" ca="1" si="26"/>
        <v>109.37476240235681</v>
      </c>
      <c r="AB104" s="1">
        <f t="shared" ca="1" si="26"/>
        <v>97.233899294438018</v>
      </c>
      <c r="AC104" s="1">
        <f t="shared" ca="1" si="26"/>
        <v>108.12099135227847</v>
      </c>
      <c r="AD104" s="1">
        <f t="shared" ca="1" si="26"/>
        <v>86.291451591657307</v>
      </c>
      <c r="AE104" s="1">
        <f t="shared" ca="1" si="26"/>
        <v>87.87879822372976</v>
      </c>
      <c r="AF104" s="1">
        <f t="shared" ca="1" si="26"/>
        <v>68.202182930034667</v>
      </c>
      <c r="AG104" s="1">
        <f t="shared" ca="1" si="26"/>
        <v>93.060761152824938</v>
      </c>
      <c r="AH104" s="1">
        <f t="shared" ca="1" si="26"/>
        <v>79.727357188670979</v>
      </c>
      <c r="AI104" s="1">
        <f t="shared" ca="1" si="26"/>
        <v>133.20697434944367</v>
      </c>
      <c r="AJ104" s="1">
        <f t="shared" ca="1" si="26"/>
        <v>142.50492569231426</v>
      </c>
      <c r="AK104" s="1">
        <f t="shared" ca="1" si="26"/>
        <v>93.668869289039279</v>
      </c>
      <c r="AL104" s="1">
        <f t="shared" ca="1" si="26"/>
        <v>90.076929212529393</v>
      </c>
      <c r="AM104" s="1">
        <f t="shared" ca="1" si="25"/>
        <v>124.79000473300906</v>
      </c>
      <c r="AN104" s="1">
        <f t="shared" ca="1" si="25"/>
        <v>103.3347801021428</v>
      </c>
      <c r="AO104" s="1">
        <f t="shared" ca="1" si="25"/>
        <v>86.451489814792438</v>
      </c>
      <c r="AP104" s="1">
        <f t="shared" ca="1" si="25"/>
        <v>93.633925689470715</v>
      </c>
      <c r="AQ104" s="1">
        <f t="shared" ca="1" si="25"/>
        <v>78.564871745033486</v>
      </c>
    </row>
    <row r="105" spans="1:43" x14ac:dyDescent="0.45">
      <c r="A105" s="1" t="str">
        <f t="shared" ca="1" si="17"/>
        <v>yes</v>
      </c>
      <c r="B105" s="1">
        <f t="shared" ca="1" si="18"/>
        <v>91.867553707383053</v>
      </c>
      <c r="C105" s="1">
        <f t="shared" ca="1" si="19"/>
        <v>100.45915991732667</v>
      </c>
      <c r="D105" s="1">
        <f t="shared" ca="1" si="20"/>
        <v>95.559159917326667</v>
      </c>
      <c r="E105" s="1">
        <f t="shared" ca="1" si="21"/>
        <v>11.300835336562081</v>
      </c>
      <c r="F105" s="1">
        <v>99</v>
      </c>
      <c r="H105" s="1">
        <f t="shared" ca="1" si="27"/>
        <v>91.333045525903145</v>
      </c>
      <c r="I105" s="1">
        <f t="shared" ca="1" si="27"/>
        <v>100.02214566181536</v>
      </c>
      <c r="J105" s="1">
        <f t="shared" ca="1" si="27"/>
        <v>80.751219942673643</v>
      </c>
      <c r="K105" s="1">
        <f t="shared" ca="1" si="27"/>
        <v>117.70379584827401</v>
      </c>
      <c r="L105" s="1">
        <f t="shared" ca="1" si="27"/>
        <v>111.08240805994141</v>
      </c>
      <c r="M105" s="1">
        <f t="shared" ca="1" si="27"/>
        <v>95.374621397501599</v>
      </c>
      <c r="N105" s="1">
        <f t="shared" ca="1" si="27"/>
        <v>100.51751849535782</v>
      </c>
      <c r="O105" s="1">
        <f t="shared" ca="1" si="27"/>
        <v>107.42182359709781</v>
      </c>
      <c r="P105" s="1">
        <f t="shared" ca="1" si="27"/>
        <v>92.237203951620003</v>
      </c>
      <c r="Q105" s="1">
        <f t="shared" ca="1" si="27"/>
        <v>100.98359696802697</v>
      </c>
      <c r="R105" s="1">
        <f t="shared" ca="1" si="27"/>
        <v>103.68165016970477</v>
      </c>
      <c r="S105" s="1">
        <f t="shared" ca="1" si="27"/>
        <v>98.651915925817022</v>
      </c>
      <c r="T105" s="1">
        <f t="shared" ca="1" si="27"/>
        <v>94.816059532948614</v>
      </c>
      <c r="U105" s="1">
        <f t="shared" ca="1" si="27"/>
        <v>102.82802003917696</v>
      </c>
      <c r="V105" s="1">
        <f t="shared" ca="1" si="27"/>
        <v>96.836476042210649</v>
      </c>
      <c r="W105" s="1">
        <f t="shared" ca="1" si="27"/>
        <v>86.843703911161626</v>
      </c>
      <c r="X105" s="1">
        <f t="shared" ca="1" si="26"/>
        <v>71.118410799131397</v>
      </c>
      <c r="Y105" s="1">
        <f t="shared" ca="1" si="26"/>
        <v>85.090332138356729</v>
      </c>
      <c r="Z105" s="1">
        <f t="shared" ca="1" si="26"/>
        <v>93.086261182140603</v>
      </c>
      <c r="AA105" s="1">
        <f t="shared" ca="1" si="26"/>
        <v>80.78755316350275</v>
      </c>
      <c r="AB105" s="1">
        <f t="shared" ca="1" si="26"/>
        <v>91.612564588422984</v>
      </c>
      <c r="AC105" s="1">
        <f t="shared" ca="1" si="26"/>
        <v>102.34737323040042</v>
      </c>
      <c r="AD105" s="1">
        <f t="shared" ca="1" si="26"/>
        <v>76.41833281795418</v>
      </c>
      <c r="AE105" s="1">
        <f t="shared" ca="1" si="26"/>
        <v>97.040952414108091</v>
      </c>
      <c r="AF105" s="1">
        <f t="shared" ca="1" si="26"/>
        <v>91.771657763269957</v>
      </c>
      <c r="AG105" s="1">
        <f t="shared" ca="1" si="26"/>
        <v>114.35221631571187</v>
      </c>
      <c r="AH105" s="1">
        <f t="shared" ca="1" si="26"/>
        <v>73.014384848146406</v>
      </c>
      <c r="AI105" s="1">
        <f t="shared" ca="1" si="26"/>
        <v>108.94080044295107</v>
      </c>
      <c r="AJ105" s="1">
        <f t="shared" ca="1" si="26"/>
        <v>94.080657516291254</v>
      </c>
      <c r="AK105" s="1">
        <f t="shared" ca="1" si="26"/>
        <v>91.966803260983269</v>
      </c>
      <c r="AL105" s="1">
        <f t="shared" ca="1" si="26"/>
        <v>89.220845417140552</v>
      </c>
      <c r="AM105" s="1">
        <f t="shared" ca="1" si="25"/>
        <v>105.83876727094398</v>
      </c>
      <c r="AN105" s="1">
        <f t="shared" ca="1" si="25"/>
        <v>113.61042942696196</v>
      </c>
      <c r="AO105" s="1">
        <f t="shared" ca="1" si="25"/>
        <v>95.791879530123921</v>
      </c>
      <c r="AP105" s="1">
        <f t="shared" ca="1" si="25"/>
        <v>83.33552361230872</v>
      </c>
      <c r="AQ105" s="1">
        <f t="shared" ca="1" si="25"/>
        <v>99.618806215676912</v>
      </c>
    </row>
    <row r="106" spans="1:43" x14ac:dyDescent="0.45">
      <c r="A106" s="1" t="str">
        <f t="shared" ca="1" si="17"/>
        <v>yes</v>
      </c>
      <c r="B106" s="1">
        <f t="shared" ca="1" si="18"/>
        <v>97.257457636481732</v>
      </c>
      <c r="C106" s="1">
        <f t="shared" ca="1" si="19"/>
        <v>106.2870246465873</v>
      </c>
      <c r="D106" s="1">
        <f t="shared" ca="1" si="20"/>
        <v>101.38702464658729</v>
      </c>
      <c r="E106" s="1">
        <f t="shared" ca="1" si="21"/>
        <v>12.641531663588442</v>
      </c>
      <c r="F106" s="1">
        <v>100</v>
      </c>
      <c r="H106" s="1">
        <f t="shared" ca="1" si="27"/>
        <v>100.59924210392565</v>
      </c>
      <c r="I106" s="1">
        <f t="shared" ca="1" si="27"/>
        <v>113.02733411351321</v>
      </c>
      <c r="J106" s="1">
        <f t="shared" ca="1" si="27"/>
        <v>97.407671855654613</v>
      </c>
      <c r="K106" s="1">
        <f t="shared" ca="1" si="27"/>
        <v>105.18424187647787</v>
      </c>
      <c r="L106" s="1">
        <f t="shared" ca="1" si="27"/>
        <v>77.770387350301888</v>
      </c>
      <c r="M106" s="1">
        <f t="shared" ca="1" si="27"/>
        <v>96.147131167301524</v>
      </c>
      <c r="N106" s="1">
        <f t="shared" ca="1" si="27"/>
        <v>92.676317895118672</v>
      </c>
      <c r="O106" s="1">
        <f t="shared" ca="1" si="27"/>
        <v>97.941886442066547</v>
      </c>
      <c r="P106" s="1">
        <f t="shared" ca="1" si="27"/>
        <v>116.95504499495725</v>
      </c>
      <c r="Q106" s="1">
        <f t="shared" ca="1" si="27"/>
        <v>102.94490253894081</v>
      </c>
      <c r="R106" s="1">
        <f t="shared" ca="1" si="27"/>
        <v>70.754247426170991</v>
      </c>
      <c r="S106" s="1">
        <f t="shared" ca="1" si="27"/>
        <v>99.028163646462318</v>
      </c>
      <c r="T106" s="1">
        <f t="shared" ca="1" si="27"/>
        <v>98.84574043686267</v>
      </c>
      <c r="U106" s="1">
        <f t="shared" ca="1" si="27"/>
        <v>130.13640460741209</v>
      </c>
      <c r="V106" s="1">
        <f t="shared" ca="1" si="27"/>
        <v>90.887417398927298</v>
      </c>
      <c r="W106" s="1">
        <f t="shared" ca="1" si="27"/>
        <v>82.10808141681288</v>
      </c>
      <c r="X106" s="1">
        <f t="shared" ca="1" si="26"/>
        <v>84.000206764072644</v>
      </c>
      <c r="Y106" s="1">
        <f t="shared" ca="1" si="26"/>
        <v>125.04428504608177</v>
      </c>
      <c r="Z106" s="1">
        <f t="shared" ca="1" si="26"/>
        <v>97.44660238317438</v>
      </c>
      <c r="AA106" s="1">
        <f t="shared" ca="1" si="26"/>
        <v>115.84490243642492</v>
      </c>
      <c r="AB106" s="1">
        <f t="shared" ca="1" si="26"/>
        <v>108.16997869015061</v>
      </c>
      <c r="AC106" s="1">
        <f t="shared" ca="1" si="26"/>
        <v>110.69694927029649</v>
      </c>
      <c r="AD106" s="1">
        <f t="shared" ca="1" si="26"/>
        <v>97.697901674719475</v>
      </c>
      <c r="AE106" s="1">
        <f t="shared" ca="1" si="26"/>
        <v>105.52853919933116</v>
      </c>
      <c r="AF106" s="1">
        <f t="shared" ca="1" si="26"/>
        <v>101.79268303930085</v>
      </c>
      <c r="AG106" s="1">
        <f t="shared" ca="1" si="26"/>
        <v>105.83434320306782</v>
      </c>
      <c r="AH106" s="1">
        <f t="shared" ca="1" si="26"/>
        <v>105.91983202095244</v>
      </c>
      <c r="AI106" s="1">
        <f t="shared" ca="1" si="26"/>
        <v>119.57635570352429</v>
      </c>
      <c r="AJ106" s="1">
        <f t="shared" ca="1" si="26"/>
        <v>99.670287470177257</v>
      </c>
      <c r="AK106" s="1">
        <f t="shared" ca="1" si="26"/>
        <v>86.417441241349195</v>
      </c>
      <c r="AL106" s="1">
        <f t="shared" ca="1" si="26"/>
        <v>112.91171087281165</v>
      </c>
      <c r="AM106" s="1">
        <f t="shared" ca="1" si="25"/>
        <v>106.58247258828861</v>
      </c>
      <c r="AN106" s="1">
        <f t="shared" ca="1" si="25"/>
        <v>97.227623394068928</v>
      </c>
      <c r="AO106" s="1">
        <f t="shared" ca="1" si="25"/>
        <v>92.0253645910621</v>
      </c>
      <c r="AP106" s="1">
        <f t="shared" ca="1" si="25"/>
        <v>94.365912676889224</v>
      </c>
      <c r="AQ106" s="1">
        <f t="shared" ca="1" si="25"/>
        <v>110.76527974049324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4"/>
  <sheetViews>
    <sheetView zoomScale="110" zoomScaleNormal="110" workbookViewId="0"/>
  </sheetViews>
  <sheetFormatPr defaultRowHeight="14.25" x14ac:dyDescent="0.45"/>
  <cols>
    <col min="2" max="2" width="45.19921875" customWidth="1"/>
    <col min="3" max="3" width="31.53125" customWidth="1"/>
    <col min="4" max="4" width="39.265625" customWidth="1"/>
  </cols>
  <sheetData>
    <row r="1" spans="2:8" ht="23.25" x14ac:dyDescent="0.7">
      <c r="B1" s="19" t="s">
        <v>413</v>
      </c>
      <c r="D1" s="42" t="s">
        <v>477</v>
      </c>
      <c r="E1" s="33"/>
      <c r="F1" s="33"/>
      <c r="G1" s="33"/>
    </row>
    <row r="2" spans="2:8" ht="18" x14ac:dyDescent="0.55000000000000004">
      <c r="B2" s="19" t="s">
        <v>414</v>
      </c>
      <c r="D2" s="5"/>
      <c r="E2" s="5"/>
      <c r="F2" s="5"/>
      <c r="G2" s="5"/>
      <c r="H2" s="5"/>
    </row>
    <row r="3" spans="2:8" ht="23.25" x14ac:dyDescent="0.7">
      <c r="B3" s="19" t="s">
        <v>415</v>
      </c>
      <c r="C3" s="34"/>
      <c r="D3" s="19" t="s">
        <v>333</v>
      </c>
      <c r="E3" s="19">
        <v>1500</v>
      </c>
      <c r="F3" s="19"/>
      <c r="G3" s="19"/>
      <c r="H3" s="19"/>
    </row>
    <row r="4" spans="2:8" ht="23.25" x14ac:dyDescent="0.7">
      <c r="C4" s="34"/>
      <c r="D4" s="19" t="s">
        <v>334</v>
      </c>
      <c r="E4" s="19">
        <f>800/1500</f>
        <v>0.53333333333333333</v>
      </c>
      <c r="F4" s="19" t="str">
        <f ca="1">_xlfn.FORMULATEXT(phat)</f>
        <v>=800/1500</v>
      </c>
      <c r="G4" s="19"/>
      <c r="H4" s="19"/>
    </row>
    <row r="5" spans="2:8" ht="23.25" x14ac:dyDescent="0.7">
      <c r="C5" s="34"/>
      <c r="D5" s="19" t="s">
        <v>335</v>
      </c>
      <c r="E5" s="19">
        <f>SQRT((phat)*(1-phat)/n)</f>
        <v>1.2881223774390611E-2</v>
      </c>
      <c r="F5" s="19" t="str">
        <f ca="1">_xlfn.FORMULATEXT(Std_Error_phat)</f>
        <v>=SQRT((phat)*(1-phat)/n)</v>
      </c>
      <c r="G5" s="19"/>
      <c r="H5" s="19"/>
    </row>
    <row r="6" spans="2:8" ht="23.25" x14ac:dyDescent="0.7">
      <c r="C6" s="34"/>
      <c r="D6" s="19" t="s">
        <v>291</v>
      </c>
      <c r="E6" s="19">
        <f>phat-1.96*Std_Error_phat</f>
        <v>0.50808613473552777</v>
      </c>
      <c r="F6" s="19" t="str">
        <f ca="1">_xlfn.FORMULATEXT(E6)</f>
        <v>=phat-1.96*Std_Error_phat</v>
      </c>
      <c r="G6" s="19"/>
      <c r="H6" s="19"/>
    </row>
    <row r="7" spans="2:8" ht="23.25" x14ac:dyDescent="0.7">
      <c r="C7" s="34"/>
      <c r="D7" s="19" t="s">
        <v>290</v>
      </c>
      <c r="E7" s="19">
        <f>phat+1.96*Std_Error_phat</f>
        <v>0.55858053193113888</v>
      </c>
      <c r="F7" s="19" t="str">
        <f ca="1">_xlfn.FORMULATEXT(E7)</f>
        <v>=phat+1.96*Std_Error_phat</v>
      </c>
      <c r="G7" s="19"/>
      <c r="H7" s="19"/>
    </row>
    <row r="8" spans="2:8" ht="23.25" x14ac:dyDescent="0.7">
      <c r="C8" s="34"/>
      <c r="D8" s="19" t="s">
        <v>336</v>
      </c>
      <c r="E8" s="19">
        <f>1.96*Std_Error_phat</f>
        <v>2.5247198597805599E-2</v>
      </c>
      <c r="F8" s="19" t="str">
        <f ca="1">_xlfn.FORMULATEXT(E8)</f>
        <v>=1.96*Std_Error_phat</v>
      </c>
      <c r="G8" s="5"/>
      <c r="H8" s="5"/>
    </row>
    <row r="9" spans="2:8" ht="18" x14ac:dyDescent="0.55000000000000004">
      <c r="D9" s="5"/>
      <c r="E9" s="5"/>
      <c r="F9" s="5"/>
      <c r="G9" s="5"/>
      <c r="H9" s="5"/>
    </row>
    <row r="10" spans="2:8" ht="21" x14ac:dyDescent="0.65">
      <c r="B10" s="23" t="s">
        <v>411</v>
      </c>
      <c r="C10" s="23"/>
      <c r="D10" s="23"/>
    </row>
    <row r="11" spans="2:8" ht="21" x14ac:dyDescent="0.65">
      <c r="B11" s="23"/>
      <c r="C11" s="23"/>
      <c r="D11" s="23"/>
    </row>
    <row r="12" spans="2:8" ht="21" x14ac:dyDescent="0.65">
      <c r="B12" s="51" t="s">
        <v>291</v>
      </c>
      <c r="C12" s="51"/>
      <c r="D12" s="51" t="s">
        <v>290</v>
      </c>
    </row>
    <row r="13" spans="2:8" ht="47.25" customHeight="1" x14ac:dyDescent="0.65">
      <c r="B13" s="51" t="s">
        <v>412</v>
      </c>
      <c r="C13" s="51"/>
      <c r="D13" s="51" t="s">
        <v>442</v>
      </c>
    </row>
    <row r="14" spans="2:8" ht="21" x14ac:dyDescent="0.65">
      <c r="B14" s="22"/>
      <c r="C14" s="22"/>
      <c r="D14" s="22"/>
    </row>
  </sheetData>
  <printOptions headings="1" gridLines="1"/>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20" zoomScaleNormal="120" workbookViewId="0">
      <selection activeCell="B17" sqref="B17"/>
    </sheetView>
  </sheetViews>
  <sheetFormatPr defaultColWidth="8.73046875" defaultRowHeight="14.25" x14ac:dyDescent="0.45"/>
  <cols>
    <col min="1" max="1" width="8.73046875" style="1"/>
    <col min="2" max="2" width="25.796875" style="1" customWidth="1"/>
    <col min="3" max="3" width="11" style="1" customWidth="1"/>
    <col min="4" max="4" width="8.73046875" style="1"/>
    <col min="5" max="5" width="21.46484375" style="1" customWidth="1"/>
    <col min="6" max="6" width="19.796875" style="1" customWidth="1"/>
    <col min="7" max="16384" width="8.73046875" style="1"/>
  </cols>
  <sheetData>
    <row r="1" spans="1:9" x14ac:dyDescent="0.45">
      <c r="A1" s="1" t="s">
        <v>508</v>
      </c>
    </row>
    <row r="3" spans="1:9" x14ac:dyDescent="0.45">
      <c r="B3" s="1" t="s">
        <v>333</v>
      </c>
      <c r="C3" s="1">
        <v>500</v>
      </c>
    </row>
    <row r="4" spans="1:9" x14ac:dyDescent="0.45">
      <c r="B4" s="1" t="s">
        <v>509</v>
      </c>
      <c r="C4" s="1">
        <v>0.05</v>
      </c>
      <c r="G4" s="1" t="s">
        <v>515</v>
      </c>
    </row>
    <row r="5" spans="1:9" x14ac:dyDescent="0.45">
      <c r="G5" s="1" t="s">
        <v>511</v>
      </c>
    </row>
    <row r="6" spans="1:9" x14ac:dyDescent="0.45">
      <c r="G6" s="1" t="s">
        <v>512</v>
      </c>
    </row>
    <row r="7" spans="1:9" x14ac:dyDescent="0.45">
      <c r="B7" s="1" t="s">
        <v>510</v>
      </c>
      <c r="C7" s="1" t="s">
        <v>329</v>
      </c>
      <c r="D7" s="1" t="s">
        <v>330</v>
      </c>
      <c r="G7" s="1" t="s">
        <v>513</v>
      </c>
    </row>
    <row r="8" spans="1:9" x14ac:dyDescent="0.45">
      <c r="B8" s="1">
        <v>0</v>
      </c>
      <c r="C8" s="53">
        <v>0</v>
      </c>
      <c r="D8" s="53">
        <f>1-alpha^(1/n)</f>
        <v>5.9735515163495956E-3</v>
      </c>
      <c r="E8" s="1">
        <v>0</v>
      </c>
      <c r="F8" s="1" t="str">
        <f ca="1">_xlfn.FORMULATEXT(D8)</f>
        <v>=1-alpha^(1/n)</v>
      </c>
      <c r="G8" s="1" t="s">
        <v>516</v>
      </c>
      <c r="I8" s="1" t="s">
        <v>521</v>
      </c>
    </row>
    <row r="9" spans="1:9" x14ac:dyDescent="0.45">
      <c r="B9" s="1">
        <v>1</v>
      </c>
      <c r="C9" s="1">
        <f>1-(1-0.5*alpha)^(1/n)</f>
        <v>5.0634334007426673E-5</v>
      </c>
      <c r="D9" s="1">
        <f>1-(0.5*alpha)^(1/n)</f>
        <v>7.3506100519077355E-3</v>
      </c>
      <c r="E9" s="1" t="str">
        <f t="shared" ref="E9:F11" ca="1" si="0">_xlfn.FORMULATEXT(C9)</f>
        <v>=1-(1-0.5*alpha)^(1/n)</v>
      </c>
      <c r="F9" s="1" t="str">
        <f t="shared" ca="1" si="0"/>
        <v>=1-(0.5*alpha)^(1/n)</v>
      </c>
      <c r="G9" s="1" t="s">
        <v>514</v>
      </c>
    </row>
    <row r="10" spans="1:9" x14ac:dyDescent="0.45">
      <c r="B10" s="1">
        <f>n-1</f>
        <v>499</v>
      </c>
      <c r="C10" s="1">
        <f>(0.5*alpha)^(1/n)</f>
        <v>0.99264938994809226</v>
      </c>
      <c r="D10" s="1">
        <f>(1-0.5*alpha)^(1/n)</f>
        <v>0.99994936566599257</v>
      </c>
      <c r="E10" s="1" t="str">
        <f t="shared" ca="1" si="0"/>
        <v>=(0.5*alpha)^(1/n)</v>
      </c>
      <c r="F10" s="1" t="str">
        <f t="shared" ca="1" si="0"/>
        <v>=(1-0.5*alpha)^(1/n)</v>
      </c>
    </row>
    <row r="11" spans="1:9" x14ac:dyDescent="0.45">
      <c r="B11" s="1">
        <f>n</f>
        <v>500</v>
      </c>
      <c r="C11" s="53">
        <f>(alpha)^(1/n)</f>
        <v>0.9940264484836504</v>
      </c>
      <c r="D11" s="53">
        <v>1</v>
      </c>
      <c r="E11" s="1" t="str">
        <f t="shared" ca="1" si="0"/>
        <v>=(alpha)^(1/n)</v>
      </c>
      <c r="F11" s="1">
        <v>1</v>
      </c>
      <c r="G11" s="1" t="s">
        <v>517</v>
      </c>
    </row>
    <row r="12" spans="1:9" x14ac:dyDescent="0.45">
      <c r="G12" s="1" t="s">
        <v>518</v>
      </c>
    </row>
    <row r="14" spans="1:9" x14ac:dyDescent="0.45">
      <c r="G14" s="1" t="s">
        <v>519</v>
      </c>
    </row>
    <row r="15" spans="1:9" ht="21" x14ac:dyDescent="0.65">
      <c r="B15" s="51" t="s">
        <v>291</v>
      </c>
      <c r="C15" s="51"/>
      <c r="D15" s="51" t="s">
        <v>290</v>
      </c>
      <c r="E15" s="20"/>
      <c r="F15" s="20"/>
      <c r="G15" s="1" t="s">
        <v>520</v>
      </c>
    </row>
    <row r="16" spans="1:9" ht="24" x14ac:dyDescent="0.65">
      <c r="B16" s="51" t="s">
        <v>412</v>
      </c>
      <c r="C16" s="51"/>
      <c r="D16" s="51" t="s">
        <v>442</v>
      </c>
      <c r="E16" s="20"/>
      <c r="F16" s="20"/>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
  <sheetViews>
    <sheetView topLeftCell="A8" zoomScale="110" zoomScaleNormal="110" workbookViewId="0">
      <selection activeCell="A8" sqref="A8"/>
    </sheetView>
  </sheetViews>
  <sheetFormatPr defaultColWidth="9.19921875" defaultRowHeight="102" customHeight="1" x14ac:dyDescent="0.55000000000000004"/>
  <cols>
    <col min="1" max="1" width="70.53125" style="19" customWidth="1"/>
    <col min="2" max="2" width="14.53125" style="19" customWidth="1"/>
    <col min="3" max="3" width="20.53125" style="19" customWidth="1"/>
    <col min="4" max="4" width="10.53125" style="19" bestFit="1" customWidth="1"/>
    <col min="5" max="5" width="23.19921875" style="19" customWidth="1"/>
    <col min="6" max="16384" width="9.19921875" style="19"/>
  </cols>
  <sheetData>
    <row r="1" spans="1:5" ht="147.75" customHeight="1" x14ac:dyDescent="0.55000000000000004">
      <c r="A1" s="44" t="s">
        <v>485</v>
      </c>
    </row>
    <row r="2" spans="1:5" ht="27.75" customHeight="1" x14ac:dyDescent="0.55000000000000004">
      <c r="A2" s="17" t="s">
        <v>483</v>
      </c>
      <c r="C2" s="19" t="s">
        <v>337</v>
      </c>
    </row>
    <row r="3" spans="1:5" ht="33.75" customHeight="1" x14ac:dyDescent="0.55000000000000004">
      <c r="A3" s="17" t="s">
        <v>417</v>
      </c>
    </row>
    <row r="4" spans="1:5" ht="102" customHeight="1" x14ac:dyDescent="0.55000000000000004">
      <c r="C4" s="19" t="s">
        <v>338</v>
      </c>
      <c r="D4" s="45">
        <v>100</v>
      </c>
    </row>
    <row r="5" spans="1:5" ht="102" customHeight="1" x14ac:dyDescent="0.55000000000000004">
      <c r="A5" s="17"/>
      <c r="C5" s="19" t="s">
        <v>339</v>
      </c>
      <c r="D5" s="45">
        <v>20</v>
      </c>
    </row>
    <row r="6" spans="1:5" ht="102" customHeight="1" x14ac:dyDescent="0.55000000000000004">
      <c r="A6" s="18" t="s">
        <v>418</v>
      </c>
      <c r="C6" s="19" t="s">
        <v>340</v>
      </c>
      <c r="D6" s="19">
        <f>(1.96*SIGMA/ERROR)^2</f>
        <v>96.04000000000002</v>
      </c>
      <c r="E6" s="19" t="str">
        <f ca="1">_xlfn.FORMULATEXT(SAMPLE_SIZE)</f>
        <v>=(1.96*SIGMA/ERROR)^2</v>
      </c>
    </row>
    <row r="7" spans="1:5" ht="102" customHeight="1" x14ac:dyDescent="0.55000000000000004">
      <c r="A7" s="43" t="s">
        <v>416</v>
      </c>
    </row>
    <row r="8" spans="1:5" ht="102" customHeight="1" x14ac:dyDescent="0.55000000000000004">
      <c r="C8" s="19" t="s">
        <v>341</v>
      </c>
    </row>
    <row r="9" spans="1:5" ht="27" customHeight="1" x14ac:dyDescent="0.55000000000000004">
      <c r="A9" s="19" t="s">
        <v>504</v>
      </c>
      <c r="B9" s="19">
        <f>1.96^2/(4*(0.03^2))</f>
        <v>1067.1111111111111</v>
      </c>
      <c r="C9" s="19" t="s">
        <v>342</v>
      </c>
      <c r="D9" s="43">
        <v>2.5000000000000001E-2</v>
      </c>
    </row>
    <row r="10" spans="1:5" ht="27.75" customHeight="1" x14ac:dyDescent="0.55000000000000004">
      <c r="C10" s="19" t="s">
        <v>343</v>
      </c>
      <c r="D10" s="19">
        <f>1.96^2/(4*(D9)^2)</f>
        <v>1536.6399999999996</v>
      </c>
      <c r="E10" s="19" t="str">
        <f ca="1">_xlfn.FORMULATEXT(D10)</f>
        <v>=1.96^2/(4*(D9)^2)</v>
      </c>
    </row>
    <row r="11" spans="1:5" ht="57.75" customHeight="1" x14ac:dyDescent="0.55000000000000004">
      <c r="A11" s="44" t="s">
        <v>419</v>
      </c>
      <c r="B11" s="47" t="s">
        <v>484</v>
      </c>
      <c r="C11" s="19" t="s">
        <v>434</v>
      </c>
    </row>
    <row r="12" spans="1:5" ht="102" customHeight="1" x14ac:dyDescent="0.55000000000000004">
      <c r="A12" s="43" t="s">
        <v>420</v>
      </c>
      <c r="B12" s="18"/>
    </row>
    <row r="13" spans="1:5" ht="102" customHeight="1" x14ac:dyDescent="0.55000000000000004">
      <c r="A13" s="46" t="s">
        <v>389</v>
      </c>
    </row>
  </sheetData>
  <printOptions headings="1" gridLines="1"/>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130" zoomScaleNormal="130" workbookViewId="0">
      <selection activeCell="A14" sqref="A14"/>
    </sheetView>
  </sheetViews>
  <sheetFormatPr defaultColWidth="9.19921875" defaultRowHeight="14.25" x14ac:dyDescent="0.45"/>
  <cols>
    <col min="1" max="1" width="44.796875" style="1" customWidth="1"/>
    <col min="2" max="4" width="9.19921875" style="1"/>
    <col min="5" max="5" width="20.53125" style="1" customWidth="1"/>
    <col min="6" max="6" width="13.265625" style="1" customWidth="1"/>
    <col min="7" max="7" width="9.19921875" style="1"/>
    <col min="8" max="8" width="36.796875" style="1" customWidth="1"/>
    <col min="9" max="16384" width="9.19921875" style="1"/>
  </cols>
  <sheetData>
    <row r="1" spans="1:8" ht="61.5" customHeight="1" x14ac:dyDescent="0.45">
      <c r="A1" s="20" t="s">
        <v>486</v>
      </c>
      <c r="B1" s="20"/>
    </row>
    <row r="2" spans="1:8" x14ac:dyDescent="0.45">
      <c r="A2" s="20" t="s">
        <v>435</v>
      </c>
      <c r="B2" s="20"/>
      <c r="F2" s="1" t="s">
        <v>287</v>
      </c>
      <c r="G2" s="1">
        <v>100</v>
      </c>
    </row>
    <row r="3" spans="1:8" x14ac:dyDescent="0.45">
      <c r="A3" s="20" t="s">
        <v>421</v>
      </c>
      <c r="B3" s="20"/>
      <c r="F3" s="1" t="s">
        <v>344</v>
      </c>
      <c r="G3" s="1">
        <v>500</v>
      </c>
    </row>
    <row r="4" spans="1:8" x14ac:dyDescent="0.45">
      <c r="A4" s="20" t="s">
        <v>422</v>
      </c>
      <c r="B4" s="20"/>
      <c r="F4" s="1" t="s">
        <v>345</v>
      </c>
      <c r="G4" s="1">
        <v>5</v>
      </c>
    </row>
    <row r="5" spans="1:8" x14ac:dyDescent="0.45">
      <c r="F5" s="1" t="s">
        <v>346</v>
      </c>
      <c r="G5" s="1">
        <v>40</v>
      </c>
    </row>
    <row r="7" spans="1:8" x14ac:dyDescent="0.45">
      <c r="A7" s="20" t="s">
        <v>505</v>
      </c>
    </row>
    <row r="8" spans="1:8" x14ac:dyDescent="0.45">
      <c r="A8" s="20" t="s">
        <v>487</v>
      </c>
      <c r="E8" s="1">
        <f>SQRT((popsize-samplesize)/(popsize-1))</f>
        <v>0.89532296207169049</v>
      </c>
      <c r="F8" s="1" t="s">
        <v>491</v>
      </c>
      <c r="G8" s="1">
        <f>SQRT((popsize-samplesize)/(popsize-1))</f>
        <v>0.89532296207169049</v>
      </c>
      <c r="H8" s="1" t="str">
        <f ca="1">_xlfn.FORMULATEXT(FC)</f>
        <v>=SQRT((popsize-samplesize)/(popsize-1))</v>
      </c>
    </row>
    <row r="9" spans="1:8" x14ac:dyDescent="0.45">
      <c r="A9" s="20" t="s">
        <v>488</v>
      </c>
    </row>
    <row r="10" spans="1:8" x14ac:dyDescent="0.45">
      <c r="A10" s="20" t="s">
        <v>489</v>
      </c>
      <c r="E10" s="1">
        <f>xbar-E8*1.96*sigma/SQRT(samplesize)</f>
        <v>39.122583497169742</v>
      </c>
      <c r="F10" s="1" t="s">
        <v>347</v>
      </c>
      <c r="G10" s="2">
        <f>xbar-1.96*FC*sigma/SQRT(samplesize)</f>
        <v>39.122583497169742</v>
      </c>
      <c r="H10" s="1" t="str">
        <f ca="1">_xlfn.FORMULATEXT(lowerlimit)</f>
        <v>=xbar-1.96*FC*sigma/SQRT(samplesize)</v>
      </c>
    </row>
    <row r="11" spans="1:8" x14ac:dyDescent="0.45">
      <c r="A11" s="20" t="s">
        <v>490</v>
      </c>
      <c r="E11" s="1">
        <f>xbar+E8*1.96*sigma/SQRT(samplesize)</f>
        <v>40.877416502830258</v>
      </c>
      <c r="F11" s="1" t="s">
        <v>348</v>
      </c>
      <c r="G11" s="2">
        <f>xbar+1.96*FC*sigma/SQRT(samplesize)</f>
        <v>40.877416502830258</v>
      </c>
      <c r="H11" s="1" t="str">
        <f ca="1">_xlfn.FORMULATEXT(upperlimit)</f>
        <v>=xbar+1.96*FC*sigma/SQRT(samplesize)</v>
      </c>
    </row>
    <row r="13" spans="1:8" x14ac:dyDescent="0.45">
      <c r="F13" s="1" t="s">
        <v>349</v>
      </c>
    </row>
    <row r="14" spans="1:8" x14ac:dyDescent="0.45">
      <c r="F14" s="1" t="s">
        <v>350</v>
      </c>
      <c r="G14" s="1">
        <f>xbar-1.96*sigma/SQRT(samplesize)</f>
        <v>39.020000000000003</v>
      </c>
      <c r="H14" s="1" t="str">
        <f ca="1">_xlfn.FORMULATEXT(G14)</f>
        <v>=xbar-1.96*sigma/SQRT(samplesize)</v>
      </c>
    </row>
    <row r="15" spans="1:8" x14ac:dyDescent="0.45">
      <c r="F15" s="1" t="s">
        <v>351</v>
      </c>
      <c r="G15" s="1">
        <f>xbar+1.96*sigma/SQRT(samplesize)</f>
        <v>40.98</v>
      </c>
      <c r="H15" s="1" t="str">
        <f ca="1">_xlfn.FORMULATEXT(G15)</f>
        <v>=xbar+1.96*sigma/SQRT(samplesize)</v>
      </c>
    </row>
  </sheetData>
  <printOptions headings="1" gridLines="1"/>
  <pageMargins left="0.7" right="0.7" top="0.75" bottom="0.75" header="0.3" footer="0.3"/>
  <pageSetup scale="81"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1"/>
  <sheetViews>
    <sheetView zoomScale="130" zoomScaleNormal="130" workbookViewId="0">
      <selection activeCell="E11" sqref="E11"/>
    </sheetView>
  </sheetViews>
  <sheetFormatPr defaultRowHeight="14.25" x14ac:dyDescent="0.45"/>
  <cols>
    <col min="2" max="2" width="25.265625" customWidth="1"/>
    <col min="6" max="6" width="19.265625" customWidth="1"/>
    <col min="9" max="9" width="32.46484375" customWidth="1"/>
  </cols>
  <sheetData>
    <row r="1" spans="2:12" x14ac:dyDescent="0.45">
      <c r="B1" s="1" t="s">
        <v>494</v>
      </c>
      <c r="F1" s="1" t="s">
        <v>342</v>
      </c>
      <c r="G1" s="1">
        <v>1</v>
      </c>
      <c r="H1" s="1"/>
      <c r="I1" s="1"/>
      <c r="J1" s="1"/>
      <c r="K1" s="1"/>
      <c r="L1" s="1"/>
    </row>
    <row r="2" spans="2:12" x14ac:dyDescent="0.45">
      <c r="B2" s="1" t="s">
        <v>506</v>
      </c>
      <c r="F2" s="1" t="s">
        <v>352</v>
      </c>
      <c r="G2" s="1">
        <v>500</v>
      </c>
      <c r="H2" s="1"/>
      <c r="I2" s="1"/>
      <c r="J2" s="1"/>
      <c r="K2" s="1"/>
      <c r="L2" s="1"/>
    </row>
    <row r="3" spans="2:12" x14ac:dyDescent="0.45">
      <c r="B3" s="1" t="s">
        <v>495</v>
      </c>
      <c r="F3" s="1" t="s">
        <v>345</v>
      </c>
      <c r="G3" s="1">
        <v>5</v>
      </c>
      <c r="H3" s="1"/>
      <c r="I3" s="1"/>
      <c r="J3" s="1"/>
      <c r="K3" s="1"/>
      <c r="L3" s="1"/>
    </row>
    <row r="4" spans="2:12" x14ac:dyDescent="0.45">
      <c r="B4" s="1" t="s">
        <v>507</v>
      </c>
      <c r="F4" s="1" t="s">
        <v>353</v>
      </c>
      <c r="G4" s="1">
        <f>(1.96*sigma/Error)^2</f>
        <v>96.04000000000002</v>
      </c>
      <c r="H4" s="1" t="str">
        <f ca="1">_xlfn.FORMULATEXT(samplesizenoFC)</f>
        <v>=(1.96*sigma/Error)^2</v>
      </c>
      <c r="I4" s="1"/>
      <c r="J4" s="1"/>
      <c r="K4" s="1"/>
      <c r="L4" s="1"/>
    </row>
    <row r="5" spans="2:12" ht="28.5" x14ac:dyDescent="0.45">
      <c r="B5" s="24" t="s">
        <v>436</v>
      </c>
      <c r="C5" s="20"/>
      <c r="D5" s="20"/>
      <c r="F5" s="1" t="s">
        <v>354</v>
      </c>
      <c r="G5" s="1">
        <f>samplesizenoFC*N/(samplesizenoFC+N-1)</f>
        <v>80.700457112126927</v>
      </c>
      <c r="H5" s="1" t="str">
        <f ca="1">_xlfn.FORMULATEXT(samplesizeFC)</f>
        <v>=samplesizenoFC*N/(samplesizenoFC+N-1)</v>
      </c>
      <c r="I5" s="1"/>
      <c r="J5" s="1"/>
      <c r="K5" s="1"/>
      <c r="L5" s="1"/>
    </row>
    <row r="6" spans="2:12" x14ac:dyDescent="0.45">
      <c r="B6" s="20" t="s">
        <v>423</v>
      </c>
      <c r="C6" s="20"/>
      <c r="D6" s="20"/>
      <c r="G6" s="1">
        <f>samplesizenoFC*N/(samplesizenoFC+N-1)</f>
        <v>80.700457112126927</v>
      </c>
    </row>
    <row r="7" spans="2:12" x14ac:dyDescent="0.45">
      <c r="B7" s="20" t="s">
        <v>424</v>
      </c>
      <c r="C7" s="20"/>
      <c r="D7" s="20"/>
    </row>
    <row r="8" spans="2:12" x14ac:dyDescent="0.45">
      <c r="B8" s="20" t="s">
        <v>425</v>
      </c>
      <c r="C8" s="20"/>
      <c r="D8" s="20"/>
      <c r="F8" s="48" t="s">
        <v>492</v>
      </c>
    </row>
    <row r="9" spans="2:12" ht="20.65" x14ac:dyDescent="0.45">
      <c r="B9" s="20" t="s">
        <v>426</v>
      </c>
      <c r="C9" s="20"/>
      <c r="D9" s="20"/>
      <c r="F9" s="49" t="s">
        <v>483</v>
      </c>
    </row>
    <row r="10" spans="2:12" x14ac:dyDescent="0.45">
      <c r="B10" s="20" t="s">
        <v>427</v>
      </c>
      <c r="C10" s="20"/>
      <c r="D10" s="20"/>
      <c r="F10" s="48" t="s">
        <v>493</v>
      </c>
    </row>
    <row r="11" spans="2:12" ht="20.65" x14ac:dyDescent="0.45">
      <c r="B11" s="20" t="s">
        <v>428</v>
      </c>
      <c r="C11" s="20"/>
      <c r="D11" s="20"/>
      <c r="F11" s="49" t="s">
        <v>484</v>
      </c>
    </row>
  </sheetData>
  <printOptions headings="1" gridLines="1"/>
  <pageMargins left="0.7" right="0.7" top="0.75" bottom="0.75" header="0.3" footer="0.3"/>
  <pageSetup scale="7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2"/>
  <sheetViews>
    <sheetView topLeftCell="A7" zoomScale="120" zoomScaleNormal="120" workbookViewId="0">
      <selection activeCell="C1" sqref="C1"/>
    </sheetView>
  </sheetViews>
  <sheetFormatPr defaultColWidth="9.19921875" defaultRowHeight="14.25" x14ac:dyDescent="0.45"/>
  <cols>
    <col min="1" max="2" width="9.19921875" style="1"/>
    <col min="3" max="3" width="81.796875" style="1" customWidth="1"/>
    <col min="4" max="16384" width="9.19921875" style="1"/>
  </cols>
  <sheetData>
    <row r="1" spans="3:7" ht="14.25" customHeight="1" x14ac:dyDescent="0.45">
      <c r="C1" s="1" t="s">
        <v>438</v>
      </c>
    </row>
    <row r="2" spans="3:7" hidden="1" x14ac:dyDescent="0.45"/>
    <row r="3" spans="3:7" ht="50.25" customHeight="1" x14ac:dyDescent="0.45">
      <c r="C3" s="25" t="s">
        <v>443</v>
      </c>
      <c r="D3" s="3"/>
      <c r="E3" s="3"/>
      <c r="F3" s="3"/>
      <c r="G3" s="3"/>
    </row>
    <row r="4" spans="3:7" ht="39" customHeight="1" x14ac:dyDescent="0.45">
      <c r="C4" s="26" t="s">
        <v>368</v>
      </c>
      <c r="D4" s="3"/>
      <c r="E4" s="3"/>
      <c r="F4" s="3"/>
      <c r="G4" s="3"/>
    </row>
    <row r="5" spans="3:7" ht="36" customHeight="1" x14ac:dyDescent="0.45">
      <c r="C5" s="26" t="s">
        <v>369</v>
      </c>
      <c r="D5" s="3"/>
      <c r="E5" s="3"/>
      <c r="F5" s="3"/>
      <c r="G5" s="3"/>
    </row>
    <row r="6" spans="3:7" ht="40.5" customHeight="1" x14ac:dyDescent="0.45">
      <c r="C6" s="26" t="s">
        <v>370</v>
      </c>
      <c r="D6" s="3"/>
      <c r="E6" s="3"/>
      <c r="F6" s="3"/>
      <c r="G6" s="3"/>
    </row>
    <row r="7" spans="3:7" ht="36.75" customHeight="1" x14ac:dyDescent="0.45">
      <c r="C7" s="30" t="s">
        <v>371</v>
      </c>
      <c r="D7" s="3"/>
      <c r="E7" s="3"/>
      <c r="F7" s="3"/>
      <c r="G7" s="3"/>
    </row>
    <row r="8" spans="3:7" ht="49.5" customHeight="1" x14ac:dyDescent="0.45">
      <c r="C8" s="31" t="s">
        <v>372</v>
      </c>
      <c r="D8" s="3"/>
      <c r="E8" s="3"/>
      <c r="F8" s="3"/>
      <c r="G8" s="3"/>
    </row>
    <row r="9" spans="3:7" ht="62.25" customHeight="1" x14ac:dyDescent="0.45">
      <c r="C9" s="31" t="s">
        <v>373</v>
      </c>
      <c r="D9" s="3"/>
      <c r="E9" s="3"/>
      <c r="F9" s="3"/>
      <c r="G9" s="3"/>
    </row>
    <row r="10" spans="3:7" ht="51" customHeight="1" x14ac:dyDescent="0.45">
      <c r="C10" s="31" t="s">
        <v>374</v>
      </c>
      <c r="D10" s="3"/>
      <c r="E10" s="3"/>
      <c r="F10" s="3"/>
      <c r="G10" s="3"/>
    </row>
    <row r="11" spans="3:7" x14ac:dyDescent="0.45">
      <c r="C11" s="32" t="s">
        <v>429</v>
      </c>
    </row>
    <row r="12" spans="3:7" x14ac:dyDescent="0.45">
      <c r="C12" s="32" t="s">
        <v>430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zoomScale="120" zoomScaleNormal="120" workbookViewId="0">
      <selection activeCell="C3" sqref="C3"/>
    </sheetView>
  </sheetViews>
  <sheetFormatPr defaultColWidth="9.19921875" defaultRowHeight="14.25" x14ac:dyDescent="0.45"/>
  <cols>
    <col min="1" max="2" width="9.19921875" style="1"/>
    <col min="3" max="3" width="86.73046875" style="1" customWidth="1"/>
    <col min="4" max="16384" width="9.19921875" style="1"/>
  </cols>
  <sheetData>
    <row r="3" spans="3:3" ht="81" customHeight="1" x14ac:dyDescent="0.45">
      <c r="C3" s="25" t="s">
        <v>496</v>
      </c>
    </row>
    <row r="4" spans="3:3" ht="181.5" customHeight="1" x14ac:dyDescent="0.45">
      <c r="C4" s="25" t="s">
        <v>376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2:G291"/>
  <sheetViews>
    <sheetView workbookViewId="0">
      <selection activeCell="G14" sqref="G14"/>
    </sheetView>
  </sheetViews>
  <sheetFormatPr defaultRowHeight="14.25" x14ac:dyDescent="0.45"/>
  <cols>
    <col min="5" max="5" width="16.796875" customWidth="1"/>
  </cols>
  <sheetData>
    <row r="2" spans="4:7" x14ac:dyDescent="0.45">
      <c r="D2" s="1"/>
      <c r="E2" s="1"/>
      <c r="F2" s="1"/>
      <c r="G2" s="1"/>
    </row>
    <row r="3" spans="4:7" x14ac:dyDescent="0.45">
      <c r="D3" s="1" t="s">
        <v>377</v>
      </c>
      <c r="E3" s="1"/>
      <c r="F3" s="1"/>
      <c r="G3" s="1"/>
    </row>
    <row r="4" spans="4:7" x14ac:dyDescent="0.45">
      <c r="D4" s="1" t="s">
        <v>378</v>
      </c>
      <c r="E4" s="1"/>
      <c r="F4" s="1"/>
      <c r="G4" s="1"/>
    </row>
    <row r="6" spans="4:7" x14ac:dyDescent="0.45">
      <c r="D6" s="1" t="s">
        <v>275</v>
      </c>
      <c r="E6" s="1" t="s">
        <v>0</v>
      </c>
    </row>
    <row r="7" spans="4:7" x14ac:dyDescent="0.45">
      <c r="D7">
        <v>0.99680380376015687</v>
      </c>
      <c r="E7" s="20" t="s">
        <v>33</v>
      </c>
    </row>
    <row r="8" spans="4:7" x14ac:dyDescent="0.45">
      <c r="D8">
        <v>0.99176396325805571</v>
      </c>
      <c r="E8" s="20" t="s">
        <v>258</v>
      </c>
    </row>
    <row r="9" spans="4:7" x14ac:dyDescent="0.45">
      <c r="D9">
        <v>0.98222510556575171</v>
      </c>
      <c r="E9" s="20" t="s">
        <v>196</v>
      </c>
    </row>
    <row r="10" spans="4:7" x14ac:dyDescent="0.45">
      <c r="D10">
        <v>0.98140115543860729</v>
      </c>
      <c r="E10" s="20" t="s">
        <v>81</v>
      </c>
    </row>
    <row r="11" spans="4:7" x14ac:dyDescent="0.45">
      <c r="D11">
        <v>0.98113393208900701</v>
      </c>
      <c r="E11" s="20" t="s">
        <v>109</v>
      </c>
    </row>
    <row r="12" spans="4:7" x14ac:dyDescent="0.45">
      <c r="D12">
        <v>0.98046064841369629</v>
      </c>
      <c r="E12" s="20" t="s">
        <v>3</v>
      </c>
    </row>
    <row r="13" spans="4:7" x14ac:dyDescent="0.45">
      <c r="D13">
        <v>0.9780920115606615</v>
      </c>
      <c r="E13" s="20" t="s">
        <v>55</v>
      </c>
    </row>
    <row r="14" spans="4:7" x14ac:dyDescent="0.45">
      <c r="D14">
        <v>0.97305048911632963</v>
      </c>
      <c r="E14" s="20" t="s">
        <v>64</v>
      </c>
    </row>
    <row r="15" spans="4:7" x14ac:dyDescent="0.45">
      <c r="D15">
        <v>0.9565913658762798</v>
      </c>
      <c r="E15" s="20" t="s">
        <v>135</v>
      </c>
    </row>
    <row r="16" spans="4:7" x14ac:dyDescent="0.45">
      <c r="D16">
        <v>0.9420040005245699</v>
      </c>
      <c r="E16" s="20" t="s">
        <v>44</v>
      </c>
    </row>
    <row r="17" spans="4:5" x14ac:dyDescent="0.45">
      <c r="D17">
        <v>0.9372903062352772</v>
      </c>
      <c r="E17" s="1" t="s">
        <v>106</v>
      </c>
    </row>
    <row r="18" spans="4:5" x14ac:dyDescent="0.45">
      <c r="D18">
        <v>0.93559110150092051</v>
      </c>
      <c r="E18" s="1" t="s">
        <v>242</v>
      </c>
    </row>
    <row r="19" spans="4:5" x14ac:dyDescent="0.45">
      <c r="D19">
        <v>0.93182901326292877</v>
      </c>
      <c r="E19" s="1" t="s">
        <v>63</v>
      </c>
    </row>
    <row r="20" spans="4:5" x14ac:dyDescent="0.45">
      <c r="D20">
        <v>0.92811944163378235</v>
      </c>
      <c r="E20" s="1" t="s">
        <v>126</v>
      </c>
    </row>
    <row r="21" spans="4:5" x14ac:dyDescent="0.45">
      <c r="D21">
        <v>0.92729509695458123</v>
      </c>
      <c r="E21" s="1" t="s">
        <v>156</v>
      </c>
    </row>
    <row r="22" spans="4:5" x14ac:dyDescent="0.45">
      <c r="D22">
        <v>0.92054922081168711</v>
      </c>
      <c r="E22" s="1" t="s">
        <v>210</v>
      </c>
    </row>
    <row r="23" spans="4:5" x14ac:dyDescent="0.45">
      <c r="D23">
        <v>0.91580536954471159</v>
      </c>
      <c r="E23" s="1" t="s">
        <v>121</v>
      </c>
    </row>
    <row r="24" spans="4:5" x14ac:dyDescent="0.45">
      <c r="D24">
        <v>0.91442286807120998</v>
      </c>
      <c r="E24" s="1" t="s">
        <v>211</v>
      </c>
    </row>
    <row r="25" spans="4:5" x14ac:dyDescent="0.45">
      <c r="D25">
        <v>0.91402546492165226</v>
      </c>
      <c r="E25" s="1" t="s">
        <v>143</v>
      </c>
    </row>
    <row r="26" spans="4:5" x14ac:dyDescent="0.45">
      <c r="D26">
        <v>0.91179196222602588</v>
      </c>
      <c r="E26" s="1" t="s">
        <v>41</v>
      </c>
    </row>
    <row r="27" spans="4:5" x14ac:dyDescent="0.45">
      <c r="D27">
        <v>0.91115496084469605</v>
      </c>
      <c r="E27" s="1" t="s">
        <v>209</v>
      </c>
    </row>
    <row r="28" spans="4:5" x14ac:dyDescent="0.45">
      <c r="D28">
        <v>0.89994917643183781</v>
      </c>
      <c r="E28" s="1" t="s">
        <v>141</v>
      </c>
    </row>
    <row r="29" spans="4:5" x14ac:dyDescent="0.45">
      <c r="D29">
        <v>0.89865577853160561</v>
      </c>
      <c r="E29" s="1" t="s">
        <v>252</v>
      </c>
    </row>
    <row r="30" spans="4:5" x14ac:dyDescent="0.45">
      <c r="D30">
        <v>0.88797131105330118</v>
      </c>
      <c r="E30" s="1" t="s">
        <v>79</v>
      </c>
    </row>
    <row r="31" spans="4:5" x14ac:dyDescent="0.45">
      <c r="D31">
        <v>0.88425918014571681</v>
      </c>
      <c r="E31" s="1" t="s">
        <v>206</v>
      </c>
    </row>
    <row r="32" spans="4:5" x14ac:dyDescent="0.45">
      <c r="D32">
        <v>0.88284720819699081</v>
      </c>
      <c r="E32" s="1" t="s">
        <v>61</v>
      </c>
    </row>
    <row r="33" spans="4:5" x14ac:dyDescent="0.45">
      <c r="D33">
        <v>0.87490192269143507</v>
      </c>
      <c r="E33" s="1" t="s">
        <v>138</v>
      </c>
    </row>
    <row r="34" spans="4:5" x14ac:dyDescent="0.45">
      <c r="D34">
        <v>0.87330384646737591</v>
      </c>
      <c r="E34" s="1" t="s">
        <v>164</v>
      </c>
    </row>
    <row r="35" spans="4:5" x14ac:dyDescent="0.45">
      <c r="D35">
        <v>0.87056404184651348</v>
      </c>
      <c r="E35" s="1" t="s">
        <v>31</v>
      </c>
    </row>
    <row r="36" spans="4:5" x14ac:dyDescent="0.45">
      <c r="D36">
        <v>0.86805289471560299</v>
      </c>
      <c r="E36" s="1" t="s">
        <v>208</v>
      </c>
    </row>
    <row r="37" spans="4:5" x14ac:dyDescent="0.45">
      <c r="D37">
        <v>0.86486608540120213</v>
      </c>
      <c r="E37" s="1" t="s">
        <v>191</v>
      </c>
    </row>
    <row r="38" spans="4:5" x14ac:dyDescent="0.45">
      <c r="D38">
        <v>0.86475091779577384</v>
      </c>
      <c r="E38" s="1" t="s">
        <v>137</v>
      </c>
    </row>
    <row r="39" spans="4:5" x14ac:dyDescent="0.45">
      <c r="D39">
        <v>0.86417177364681153</v>
      </c>
      <c r="E39" s="1" t="s">
        <v>71</v>
      </c>
    </row>
    <row r="40" spans="4:5" x14ac:dyDescent="0.45">
      <c r="D40">
        <v>0.85937692947144906</v>
      </c>
      <c r="E40" s="1" t="s">
        <v>47</v>
      </c>
    </row>
    <row r="41" spans="4:5" x14ac:dyDescent="0.45">
      <c r="D41">
        <v>0.85541989863159751</v>
      </c>
      <c r="E41" s="1" t="s">
        <v>27</v>
      </c>
    </row>
    <row r="42" spans="4:5" x14ac:dyDescent="0.45">
      <c r="D42">
        <v>0.85088622019229909</v>
      </c>
      <c r="E42" s="1" t="s">
        <v>146</v>
      </c>
    </row>
    <row r="43" spans="4:5" x14ac:dyDescent="0.45">
      <c r="D43">
        <v>0.8504424033710053</v>
      </c>
      <c r="E43" s="1" t="s">
        <v>264</v>
      </c>
    </row>
    <row r="44" spans="4:5" x14ac:dyDescent="0.45">
      <c r="D44">
        <v>0.84359412245704346</v>
      </c>
      <c r="E44" s="1" t="s">
        <v>204</v>
      </c>
    </row>
    <row r="45" spans="4:5" x14ac:dyDescent="0.45">
      <c r="D45">
        <v>0.84342264773839237</v>
      </c>
      <c r="E45" s="1" t="s">
        <v>192</v>
      </c>
    </row>
    <row r="46" spans="4:5" x14ac:dyDescent="0.45">
      <c r="D46">
        <v>0.83860035940721811</v>
      </c>
      <c r="E46" s="1" t="s">
        <v>238</v>
      </c>
    </row>
    <row r="47" spans="4:5" x14ac:dyDescent="0.45">
      <c r="D47">
        <v>0.82857433001648273</v>
      </c>
      <c r="E47" s="1" t="s">
        <v>202</v>
      </c>
    </row>
    <row r="48" spans="4:5" x14ac:dyDescent="0.45">
      <c r="D48">
        <v>0.82661993466586481</v>
      </c>
      <c r="E48" s="1" t="s">
        <v>171</v>
      </c>
    </row>
    <row r="49" spans="4:5" x14ac:dyDescent="0.45">
      <c r="D49">
        <v>0.82399994263970799</v>
      </c>
      <c r="E49" s="1" t="s">
        <v>152</v>
      </c>
    </row>
    <row r="50" spans="4:5" x14ac:dyDescent="0.45">
      <c r="D50">
        <v>0.82177517611553774</v>
      </c>
      <c r="E50" s="1" t="s">
        <v>96</v>
      </c>
    </row>
    <row r="51" spans="4:5" x14ac:dyDescent="0.45">
      <c r="D51">
        <v>0.81768190590310563</v>
      </c>
      <c r="E51" s="1" t="s">
        <v>197</v>
      </c>
    </row>
    <row r="52" spans="4:5" x14ac:dyDescent="0.45">
      <c r="D52">
        <v>0.8115204738183488</v>
      </c>
      <c r="E52" s="1" t="s">
        <v>87</v>
      </c>
    </row>
    <row r="53" spans="4:5" x14ac:dyDescent="0.45">
      <c r="D53">
        <v>0.81085332334035332</v>
      </c>
      <c r="E53" s="1" t="s">
        <v>157</v>
      </c>
    </row>
    <row r="54" spans="4:5" x14ac:dyDescent="0.45">
      <c r="D54">
        <v>0.81036143143374173</v>
      </c>
      <c r="E54" s="1" t="s">
        <v>247</v>
      </c>
    </row>
    <row r="55" spans="4:5" x14ac:dyDescent="0.45">
      <c r="D55">
        <v>0.80508714288743211</v>
      </c>
      <c r="E55" s="1" t="s">
        <v>155</v>
      </c>
    </row>
    <row r="56" spans="4:5" x14ac:dyDescent="0.45">
      <c r="D56">
        <v>0.80221716745789118</v>
      </c>
      <c r="E56" s="1" t="s">
        <v>257</v>
      </c>
    </row>
    <row r="57" spans="4:5" x14ac:dyDescent="0.45">
      <c r="D57">
        <v>0.79206445682194293</v>
      </c>
      <c r="E57" s="1" t="s">
        <v>222</v>
      </c>
    </row>
    <row r="58" spans="4:5" x14ac:dyDescent="0.45">
      <c r="D58">
        <v>0.79087868863042843</v>
      </c>
      <c r="E58" s="1" t="s">
        <v>159</v>
      </c>
    </row>
    <row r="59" spans="4:5" x14ac:dyDescent="0.45">
      <c r="D59">
        <v>0.79026804076915413</v>
      </c>
      <c r="E59" s="1" t="s">
        <v>180</v>
      </c>
    </row>
    <row r="60" spans="4:5" x14ac:dyDescent="0.45">
      <c r="D60">
        <v>0.7896869328647389</v>
      </c>
      <c r="E60" s="1" t="s">
        <v>20</v>
      </c>
    </row>
    <row r="61" spans="4:5" x14ac:dyDescent="0.45">
      <c r="D61">
        <v>0.78676670271824567</v>
      </c>
      <c r="E61" s="1" t="s">
        <v>183</v>
      </c>
    </row>
    <row r="62" spans="4:5" x14ac:dyDescent="0.45">
      <c r="D62">
        <v>0.78613611217452728</v>
      </c>
      <c r="E62" s="1" t="s">
        <v>86</v>
      </c>
    </row>
    <row r="63" spans="4:5" x14ac:dyDescent="0.45">
      <c r="D63">
        <v>0.7858758085195704</v>
      </c>
      <c r="E63" s="1" t="s">
        <v>53</v>
      </c>
    </row>
    <row r="64" spans="4:5" x14ac:dyDescent="0.45">
      <c r="D64">
        <v>0.78376411303388682</v>
      </c>
      <c r="E64" s="1" t="s">
        <v>21</v>
      </c>
    </row>
    <row r="65" spans="4:5" x14ac:dyDescent="0.45">
      <c r="D65">
        <v>0.78075085119757304</v>
      </c>
      <c r="E65" s="1" t="s">
        <v>122</v>
      </c>
    </row>
    <row r="66" spans="4:5" x14ac:dyDescent="0.45">
      <c r="D66">
        <v>0.77757318922622831</v>
      </c>
      <c r="E66" s="1" t="s">
        <v>39</v>
      </c>
    </row>
    <row r="67" spans="4:5" x14ac:dyDescent="0.45">
      <c r="D67">
        <v>0.77353909546811928</v>
      </c>
      <c r="E67" s="1" t="s">
        <v>151</v>
      </c>
    </row>
    <row r="68" spans="4:5" x14ac:dyDescent="0.45">
      <c r="D68">
        <v>0.7730802091249902</v>
      </c>
      <c r="E68" s="1" t="s">
        <v>231</v>
      </c>
    </row>
    <row r="69" spans="4:5" x14ac:dyDescent="0.45">
      <c r="D69">
        <v>0.77088325748026931</v>
      </c>
      <c r="E69" s="1" t="s">
        <v>15</v>
      </c>
    </row>
    <row r="70" spans="4:5" x14ac:dyDescent="0.45">
      <c r="D70">
        <v>0.77063063487889594</v>
      </c>
      <c r="E70" s="1" t="s">
        <v>240</v>
      </c>
    </row>
    <row r="71" spans="4:5" x14ac:dyDescent="0.45">
      <c r="D71">
        <v>0.7701910325597624</v>
      </c>
      <c r="E71" s="1" t="s">
        <v>148</v>
      </c>
    </row>
    <row r="72" spans="4:5" x14ac:dyDescent="0.45">
      <c r="D72">
        <v>0.76984345339324889</v>
      </c>
      <c r="E72" s="1" t="s">
        <v>181</v>
      </c>
    </row>
    <row r="73" spans="4:5" x14ac:dyDescent="0.45">
      <c r="D73">
        <v>0.76964398622577135</v>
      </c>
      <c r="E73" s="1" t="s">
        <v>72</v>
      </c>
    </row>
    <row r="74" spans="4:5" x14ac:dyDescent="0.45">
      <c r="D74">
        <v>0.76547066190326607</v>
      </c>
      <c r="E74" s="1" t="s">
        <v>170</v>
      </c>
    </row>
    <row r="75" spans="4:5" x14ac:dyDescent="0.45">
      <c r="D75">
        <v>0.75824856788948369</v>
      </c>
      <c r="E75" s="1" t="s">
        <v>177</v>
      </c>
    </row>
    <row r="76" spans="4:5" x14ac:dyDescent="0.45">
      <c r="D76">
        <v>0.75365613730843062</v>
      </c>
      <c r="E76" s="1" t="s">
        <v>244</v>
      </c>
    </row>
    <row r="77" spans="4:5" x14ac:dyDescent="0.45">
      <c r="D77">
        <v>0.74895703288116655</v>
      </c>
      <c r="E77" s="1" t="s">
        <v>271</v>
      </c>
    </row>
    <row r="78" spans="4:5" x14ac:dyDescent="0.45">
      <c r="D78">
        <v>0.74771194798305463</v>
      </c>
      <c r="E78" s="1" t="s">
        <v>10</v>
      </c>
    </row>
    <row r="79" spans="4:5" x14ac:dyDescent="0.45">
      <c r="D79">
        <v>0.74480160762740388</v>
      </c>
      <c r="E79" s="1" t="s">
        <v>45</v>
      </c>
    </row>
    <row r="80" spans="4:5" x14ac:dyDescent="0.45">
      <c r="D80">
        <v>0.74293857203928648</v>
      </c>
      <c r="E80" s="1" t="s">
        <v>18</v>
      </c>
    </row>
    <row r="81" spans="4:5" x14ac:dyDescent="0.45">
      <c r="D81">
        <v>0.74244230289505087</v>
      </c>
      <c r="E81" s="1" t="s">
        <v>77</v>
      </c>
    </row>
    <row r="82" spans="4:5" x14ac:dyDescent="0.45">
      <c r="D82">
        <v>0.73843442912409973</v>
      </c>
      <c r="E82" s="1" t="s">
        <v>162</v>
      </c>
    </row>
    <row r="83" spans="4:5" x14ac:dyDescent="0.45">
      <c r="D83">
        <v>0.72873820142323209</v>
      </c>
      <c r="E83" s="1" t="s">
        <v>253</v>
      </c>
    </row>
    <row r="84" spans="4:5" x14ac:dyDescent="0.45">
      <c r="D84">
        <v>0.72846265624549889</v>
      </c>
      <c r="E84" s="1" t="s">
        <v>273</v>
      </c>
    </row>
    <row r="85" spans="4:5" x14ac:dyDescent="0.45">
      <c r="D85">
        <v>0.72806063354660777</v>
      </c>
      <c r="E85" s="1" t="s">
        <v>195</v>
      </c>
    </row>
    <row r="86" spans="4:5" x14ac:dyDescent="0.45">
      <c r="D86">
        <v>0.72413240998251904</v>
      </c>
      <c r="E86" s="1" t="s">
        <v>241</v>
      </c>
    </row>
    <row r="87" spans="4:5" x14ac:dyDescent="0.45">
      <c r="D87">
        <v>0.71681278322906472</v>
      </c>
      <c r="E87" s="1" t="s">
        <v>6</v>
      </c>
    </row>
    <row r="88" spans="4:5" x14ac:dyDescent="0.45">
      <c r="D88">
        <v>0.71622327201229619</v>
      </c>
      <c r="E88" s="1" t="s">
        <v>147</v>
      </c>
    </row>
    <row r="89" spans="4:5" x14ac:dyDescent="0.45">
      <c r="D89">
        <v>0.70302619410632117</v>
      </c>
      <c r="E89" s="1" t="s">
        <v>144</v>
      </c>
    </row>
    <row r="90" spans="4:5" x14ac:dyDescent="0.45">
      <c r="D90">
        <v>0.69729508827827436</v>
      </c>
      <c r="E90" s="1" t="s">
        <v>2</v>
      </c>
    </row>
    <row r="91" spans="4:5" x14ac:dyDescent="0.45">
      <c r="D91">
        <v>0.69485718158799437</v>
      </c>
      <c r="E91" s="1" t="s">
        <v>266</v>
      </c>
    </row>
    <row r="92" spans="4:5" x14ac:dyDescent="0.45">
      <c r="D92">
        <v>0.69275076426352156</v>
      </c>
      <c r="E92" s="1" t="s">
        <v>50</v>
      </c>
    </row>
    <row r="93" spans="4:5" x14ac:dyDescent="0.45">
      <c r="D93">
        <v>0.69163990011684862</v>
      </c>
      <c r="E93" s="1" t="s">
        <v>81</v>
      </c>
    </row>
    <row r="94" spans="4:5" x14ac:dyDescent="0.45">
      <c r="D94">
        <v>0.68073363459216285</v>
      </c>
      <c r="E94" s="1" t="s">
        <v>168</v>
      </c>
    </row>
    <row r="95" spans="4:5" x14ac:dyDescent="0.45">
      <c r="D95">
        <v>0.67711469572720084</v>
      </c>
      <c r="E95" s="1" t="s">
        <v>245</v>
      </c>
    </row>
    <row r="96" spans="4:5" x14ac:dyDescent="0.45">
      <c r="D96">
        <v>0.67457522832439121</v>
      </c>
      <c r="E96" s="1" t="s">
        <v>62</v>
      </c>
    </row>
    <row r="97" spans="4:5" x14ac:dyDescent="0.45">
      <c r="D97">
        <v>0.67005569335878468</v>
      </c>
      <c r="E97" s="1" t="s">
        <v>110</v>
      </c>
    </row>
    <row r="98" spans="4:5" x14ac:dyDescent="0.45">
      <c r="D98">
        <v>0.66935134231935989</v>
      </c>
      <c r="E98" s="1" t="s">
        <v>246</v>
      </c>
    </row>
    <row r="99" spans="4:5" x14ac:dyDescent="0.45">
      <c r="D99">
        <v>0.66491013517627973</v>
      </c>
      <c r="E99" s="1" t="s">
        <v>214</v>
      </c>
    </row>
    <row r="100" spans="4:5" x14ac:dyDescent="0.45">
      <c r="D100">
        <v>0.66034313842114001</v>
      </c>
      <c r="E100" s="1" t="s">
        <v>19</v>
      </c>
    </row>
    <row r="101" spans="4:5" x14ac:dyDescent="0.45">
      <c r="D101">
        <v>0.65688947742290216</v>
      </c>
      <c r="E101" s="1" t="s">
        <v>49</v>
      </c>
    </row>
    <row r="102" spans="4:5" x14ac:dyDescent="0.45">
      <c r="D102">
        <v>0.64319486697377359</v>
      </c>
      <c r="E102" s="1" t="s">
        <v>117</v>
      </c>
    </row>
    <row r="103" spans="4:5" x14ac:dyDescent="0.45">
      <c r="D103">
        <v>0.64246706625342975</v>
      </c>
      <c r="E103" s="1" t="s">
        <v>16</v>
      </c>
    </row>
    <row r="104" spans="4:5" x14ac:dyDescent="0.45">
      <c r="D104">
        <v>0.64052436473851748</v>
      </c>
      <c r="E104" s="1" t="s">
        <v>221</v>
      </c>
    </row>
    <row r="105" spans="4:5" x14ac:dyDescent="0.45">
      <c r="D105">
        <v>0.64012127714414713</v>
      </c>
      <c r="E105" s="1" t="s">
        <v>7</v>
      </c>
    </row>
    <row r="106" spans="4:5" x14ac:dyDescent="0.45">
      <c r="D106">
        <v>0.63383702737638259</v>
      </c>
      <c r="E106" s="1" t="s">
        <v>250</v>
      </c>
    </row>
    <row r="107" spans="4:5" x14ac:dyDescent="0.45">
      <c r="D107">
        <v>0.62889405262750042</v>
      </c>
      <c r="E107" s="1" t="s">
        <v>255</v>
      </c>
    </row>
    <row r="108" spans="4:5" x14ac:dyDescent="0.45">
      <c r="D108">
        <v>0.62340452009744329</v>
      </c>
      <c r="E108" s="1" t="s">
        <v>91</v>
      </c>
    </row>
    <row r="109" spans="4:5" x14ac:dyDescent="0.45">
      <c r="D109">
        <v>0.61583772946433846</v>
      </c>
      <c r="E109" s="1" t="s">
        <v>54</v>
      </c>
    </row>
    <row r="110" spans="4:5" x14ac:dyDescent="0.45">
      <c r="D110">
        <v>0.60806184681106246</v>
      </c>
      <c r="E110" s="1" t="s">
        <v>185</v>
      </c>
    </row>
    <row r="111" spans="4:5" x14ac:dyDescent="0.45">
      <c r="D111">
        <v>0.60703601261726259</v>
      </c>
      <c r="E111" s="1" t="s">
        <v>179</v>
      </c>
    </row>
    <row r="112" spans="4:5" x14ac:dyDescent="0.45">
      <c r="D112">
        <v>0.60665098706566545</v>
      </c>
      <c r="E112" s="1" t="s">
        <v>22</v>
      </c>
    </row>
    <row r="113" spans="4:5" x14ac:dyDescent="0.45">
      <c r="D113">
        <v>0.59978184270583201</v>
      </c>
      <c r="E113" s="1" t="s">
        <v>128</v>
      </c>
    </row>
    <row r="114" spans="4:5" x14ac:dyDescent="0.45">
      <c r="D114">
        <v>0.59484977719386045</v>
      </c>
      <c r="E114" s="1" t="s">
        <v>199</v>
      </c>
    </row>
    <row r="115" spans="4:5" x14ac:dyDescent="0.45">
      <c r="D115">
        <v>0.59411487457222822</v>
      </c>
      <c r="E115" s="1" t="s">
        <v>160</v>
      </c>
    </row>
    <row r="116" spans="4:5" x14ac:dyDescent="0.45">
      <c r="D116">
        <v>0.59020723225272798</v>
      </c>
      <c r="E116" s="1" t="s">
        <v>158</v>
      </c>
    </row>
    <row r="117" spans="4:5" x14ac:dyDescent="0.45">
      <c r="D117">
        <v>0.58850002814176017</v>
      </c>
      <c r="E117" s="1" t="s">
        <v>11</v>
      </c>
    </row>
    <row r="118" spans="4:5" x14ac:dyDescent="0.45">
      <c r="D118">
        <v>0.58673730081015529</v>
      </c>
      <c r="E118" s="1" t="s">
        <v>133</v>
      </c>
    </row>
    <row r="119" spans="4:5" x14ac:dyDescent="0.45">
      <c r="D119">
        <v>0.58419497467137071</v>
      </c>
      <c r="E119" s="1" t="s">
        <v>43</v>
      </c>
    </row>
    <row r="120" spans="4:5" x14ac:dyDescent="0.45">
      <c r="D120">
        <v>0.58404925197102142</v>
      </c>
      <c r="E120" s="1" t="s">
        <v>223</v>
      </c>
    </row>
    <row r="121" spans="4:5" x14ac:dyDescent="0.45">
      <c r="D121">
        <v>0.58151791055507163</v>
      </c>
      <c r="E121" s="1" t="s">
        <v>76</v>
      </c>
    </row>
    <row r="122" spans="4:5" x14ac:dyDescent="0.45">
      <c r="D122">
        <v>0.5809781276166387</v>
      </c>
      <c r="E122" s="1" t="s">
        <v>201</v>
      </c>
    </row>
    <row r="123" spans="4:5" x14ac:dyDescent="0.45">
      <c r="D123">
        <v>0.57410602926282739</v>
      </c>
      <c r="E123" s="1" t="s">
        <v>166</v>
      </c>
    </row>
    <row r="124" spans="4:5" x14ac:dyDescent="0.45">
      <c r="D124">
        <v>0.57318390420016385</v>
      </c>
      <c r="E124" s="1" t="s">
        <v>73</v>
      </c>
    </row>
    <row r="125" spans="4:5" x14ac:dyDescent="0.45">
      <c r="D125">
        <v>0.56363309873847589</v>
      </c>
      <c r="E125" s="1" t="s">
        <v>92</v>
      </c>
    </row>
    <row r="126" spans="4:5" x14ac:dyDescent="0.45">
      <c r="D126">
        <v>0.55646307760293623</v>
      </c>
      <c r="E126" s="1" t="s">
        <v>229</v>
      </c>
    </row>
    <row r="127" spans="4:5" x14ac:dyDescent="0.45">
      <c r="D127">
        <v>0.55024970531540029</v>
      </c>
      <c r="E127" s="1" t="s">
        <v>74</v>
      </c>
    </row>
    <row r="128" spans="4:5" x14ac:dyDescent="0.45">
      <c r="D128">
        <v>0.54929395932713754</v>
      </c>
      <c r="E128" s="1" t="s">
        <v>153</v>
      </c>
    </row>
    <row r="129" spans="4:5" x14ac:dyDescent="0.45">
      <c r="D129">
        <v>0.54916803253974456</v>
      </c>
      <c r="E129" s="1" t="s">
        <v>254</v>
      </c>
    </row>
    <row r="130" spans="4:5" x14ac:dyDescent="0.45">
      <c r="D130">
        <v>0.53744224408899588</v>
      </c>
      <c r="E130" s="1" t="s">
        <v>140</v>
      </c>
    </row>
    <row r="131" spans="4:5" x14ac:dyDescent="0.45">
      <c r="D131">
        <v>0.5345832402247529</v>
      </c>
      <c r="E131" s="1" t="s">
        <v>134</v>
      </c>
    </row>
    <row r="132" spans="4:5" x14ac:dyDescent="0.45">
      <c r="D132">
        <v>0.52739800462760822</v>
      </c>
      <c r="E132" s="1" t="s">
        <v>224</v>
      </c>
    </row>
    <row r="133" spans="4:5" x14ac:dyDescent="0.45">
      <c r="D133">
        <v>0.5224381353351939</v>
      </c>
      <c r="E133" s="1" t="s">
        <v>249</v>
      </c>
    </row>
    <row r="134" spans="4:5" x14ac:dyDescent="0.45">
      <c r="D134">
        <v>0.52153278670393566</v>
      </c>
      <c r="E134" s="1" t="s">
        <v>93</v>
      </c>
    </row>
    <row r="135" spans="4:5" x14ac:dyDescent="0.45">
      <c r="D135">
        <v>0.51698529890295075</v>
      </c>
      <c r="E135" s="1" t="s">
        <v>120</v>
      </c>
    </row>
    <row r="136" spans="4:5" x14ac:dyDescent="0.45">
      <c r="D136">
        <v>0.51340392494709675</v>
      </c>
      <c r="E136" s="1" t="s">
        <v>194</v>
      </c>
    </row>
    <row r="137" spans="4:5" x14ac:dyDescent="0.45">
      <c r="D137">
        <v>0.51245203283669261</v>
      </c>
      <c r="E137" s="1" t="s">
        <v>20</v>
      </c>
    </row>
    <row r="138" spans="4:5" x14ac:dyDescent="0.45">
      <c r="D138">
        <v>0.51046211481803905</v>
      </c>
      <c r="E138" s="1" t="s">
        <v>261</v>
      </c>
    </row>
    <row r="139" spans="4:5" x14ac:dyDescent="0.45">
      <c r="D139">
        <v>0.50635911114214793</v>
      </c>
      <c r="E139" s="1" t="s">
        <v>173</v>
      </c>
    </row>
    <row r="140" spans="4:5" x14ac:dyDescent="0.45">
      <c r="D140">
        <v>0.50575045443858746</v>
      </c>
      <c r="E140" s="1" t="s">
        <v>32</v>
      </c>
    </row>
    <row r="141" spans="4:5" x14ac:dyDescent="0.45">
      <c r="D141">
        <v>0.50395527811378571</v>
      </c>
      <c r="E141" s="1" t="s">
        <v>189</v>
      </c>
    </row>
    <row r="142" spans="4:5" x14ac:dyDescent="0.45">
      <c r="D142">
        <v>0.50119193041044641</v>
      </c>
      <c r="E142" s="1" t="s">
        <v>123</v>
      </c>
    </row>
    <row r="143" spans="4:5" x14ac:dyDescent="0.45">
      <c r="D143">
        <v>0.49964273898257205</v>
      </c>
      <c r="E143" s="1" t="s">
        <v>207</v>
      </c>
    </row>
    <row r="144" spans="4:5" x14ac:dyDescent="0.45">
      <c r="D144">
        <v>0.49553247851730586</v>
      </c>
      <c r="E144" s="1" t="s">
        <v>215</v>
      </c>
    </row>
    <row r="145" spans="4:5" x14ac:dyDescent="0.45">
      <c r="D145">
        <v>0.49227185255660233</v>
      </c>
      <c r="E145" s="1" t="s">
        <v>233</v>
      </c>
    </row>
    <row r="146" spans="4:5" x14ac:dyDescent="0.45">
      <c r="D146">
        <v>0.49198539145356401</v>
      </c>
      <c r="E146" s="1" t="s">
        <v>113</v>
      </c>
    </row>
    <row r="147" spans="4:5" x14ac:dyDescent="0.45">
      <c r="D147">
        <v>0.4919175864612173</v>
      </c>
      <c r="E147" s="1" t="s">
        <v>116</v>
      </c>
    </row>
    <row r="148" spans="4:5" x14ac:dyDescent="0.45">
      <c r="D148">
        <v>0.47193255455057392</v>
      </c>
      <c r="E148" s="1" t="s">
        <v>4</v>
      </c>
    </row>
    <row r="149" spans="4:5" x14ac:dyDescent="0.45">
      <c r="D149">
        <v>0.4687808142176545</v>
      </c>
      <c r="E149" s="1" t="s">
        <v>33</v>
      </c>
    </row>
    <row r="150" spans="4:5" x14ac:dyDescent="0.45">
      <c r="D150">
        <v>0.46304340431709545</v>
      </c>
      <c r="E150" s="1" t="s">
        <v>68</v>
      </c>
    </row>
    <row r="151" spans="4:5" x14ac:dyDescent="0.45">
      <c r="D151">
        <v>0.46150248763506951</v>
      </c>
      <c r="E151" s="1" t="s">
        <v>78</v>
      </c>
    </row>
    <row r="152" spans="4:5" x14ac:dyDescent="0.45">
      <c r="D152">
        <v>0.46001708702514177</v>
      </c>
      <c r="E152" s="1" t="s">
        <v>260</v>
      </c>
    </row>
    <row r="153" spans="4:5" x14ac:dyDescent="0.45">
      <c r="D153">
        <v>0.4584102678987757</v>
      </c>
      <c r="E153" s="1" t="s">
        <v>90</v>
      </c>
    </row>
    <row r="154" spans="4:5" x14ac:dyDescent="0.45">
      <c r="D154">
        <v>0.45284306587068579</v>
      </c>
      <c r="E154" s="1" t="s">
        <v>125</v>
      </c>
    </row>
    <row r="155" spans="4:5" x14ac:dyDescent="0.45">
      <c r="D155">
        <v>0.44592091010675683</v>
      </c>
      <c r="E155" s="1" t="s">
        <v>84</v>
      </c>
    </row>
    <row r="156" spans="4:5" x14ac:dyDescent="0.45">
      <c r="D156">
        <v>0.4442428836985951</v>
      </c>
      <c r="E156" s="1" t="s">
        <v>227</v>
      </c>
    </row>
    <row r="157" spans="4:5" x14ac:dyDescent="0.45">
      <c r="D157">
        <v>0.44323881836643508</v>
      </c>
      <c r="E157" s="1" t="s">
        <v>265</v>
      </c>
    </row>
    <row r="158" spans="4:5" x14ac:dyDescent="0.45">
      <c r="D158">
        <v>0.44152856152563191</v>
      </c>
      <c r="E158" s="1" t="s">
        <v>131</v>
      </c>
    </row>
    <row r="159" spans="4:5" x14ac:dyDescent="0.45">
      <c r="D159">
        <v>0.4397488313995267</v>
      </c>
      <c r="E159" s="1" t="s">
        <v>226</v>
      </c>
    </row>
    <row r="160" spans="4:5" x14ac:dyDescent="0.45">
      <c r="D160">
        <v>0.43579937423675486</v>
      </c>
      <c r="E160" s="1" t="s">
        <v>259</v>
      </c>
    </row>
    <row r="161" spans="4:5" x14ac:dyDescent="0.45">
      <c r="D161">
        <v>0.429847111100084</v>
      </c>
      <c r="E161" s="1" t="s">
        <v>145</v>
      </c>
    </row>
    <row r="162" spans="4:5" x14ac:dyDescent="0.45">
      <c r="D162">
        <v>0.42419939312909438</v>
      </c>
      <c r="E162" s="1" t="s">
        <v>34</v>
      </c>
    </row>
    <row r="163" spans="4:5" x14ac:dyDescent="0.45">
      <c r="D163">
        <v>0.42411384064315061</v>
      </c>
      <c r="E163" s="1" t="s">
        <v>267</v>
      </c>
    </row>
    <row r="164" spans="4:5" x14ac:dyDescent="0.45">
      <c r="D164">
        <v>0.42285183449798425</v>
      </c>
      <c r="E164" s="1" t="s">
        <v>127</v>
      </c>
    </row>
    <row r="165" spans="4:5" x14ac:dyDescent="0.45">
      <c r="D165">
        <v>0.42219375327082198</v>
      </c>
      <c r="E165" s="1" t="s">
        <v>186</v>
      </c>
    </row>
    <row r="166" spans="4:5" x14ac:dyDescent="0.45">
      <c r="D166">
        <v>0.41947279641959567</v>
      </c>
      <c r="E166" s="1" t="s">
        <v>205</v>
      </c>
    </row>
    <row r="167" spans="4:5" x14ac:dyDescent="0.45">
      <c r="D167">
        <v>0.41812188480641221</v>
      </c>
      <c r="E167" s="1" t="s">
        <v>80</v>
      </c>
    </row>
    <row r="168" spans="4:5" x14ac:dyDescent="0.45">
      <c r="D168">
        <v>0.4112685743171639</v>
      </c>
      <c r="E168" s="1" t="s">
        <v>56</v>
      </c>
    </row>
    <row r="169" spans="4:5" x14ac:dyDescent="0.45">
      <c r="D169">
        <v>0.40710391322626782</v>
      </c>
      <c r="E169" s="1" t="s">
        <v>75</v>
      </c>
    </row>
    <row r="170" spans="4:5" x14ac:dyDescent="0.45">
      <c r="D170">
        <v>0.40596290975992777</v>
      </c>
      <c r="E170" s="1" t="s">
        <v>269</v>
      </c>
    </row>
    <row r="171" spans="4:5" x14ac:dyDescent="0.45">
      <c r="D171">
        <v>0.40160941614137158</v>
      </c>
      <c r="E171" s="1" t="s">
        <v>268</v>
      </c>
    </row>
    <row r="172" spans="4:5" x14ac:dyDescent="0.45">
      <c r="D172">
        <v>0.40101259331003047</v>
      </c>
      <c r="E172" s="1" t="s">
        <v>103</v>
      </c>
    </row>
    <row r="173" spans="4:5" x14ac:dyDescent="0.45">
      <c r="D173">
        <v>0.39477872356231236</v>
      </c>
      <c r="E173" s="1" t="s">
        <v>198</v>
      </c>
    </row>
    <row r="174" spans="4:5" x14ac:dyDescent="0.45">
      <c r="D174">
        <v>0.39428020789121965</v>
      </c>
      <c r="E174" s="1" t="s">
        <v>59</v>
      </c>
    </row>
    <row r="175" spans="4:5" x14ac:dyDescent="0.45">
      <c r="D175">
        <v>0.39372264481876496</v>
      </c>
      <c r="E175" s="1" t="s">
        <v>23</v>
      </c>
    </row>
    <row r="176" spans="4:5" x14ac:dyDescent="0.45">
      <c r="D176">
        <v>0.39304773079170952</v>
      </c>
      <c r="E176" s="1" t="s">
        <v>217</v>
      </c>
    </row>
    <row r="177" spans="4:5" x14ac:dyDescent="0.45">
      <c r="D177">
        <v>0.39121327136701489</v>
      </c>
      <c r="E177" s="1" t="s">
        <v>14</v>
      </c>
    </row>
    <row r="178" spans="4:5" x14ac:dyDescent="0.45">
      <c r="D178">
        <v>0.38660136390412037</v>
      </c>
      <c r="E178" s="1" t="s">
        <v>88</v>
      </c>
    </row>
    <row r="179" spans="4:5" x14ac:dyDescent="0.45">
      <c r="D179">
        <v>0.38638720898360734</v>
      </c>
      <c r="E179" s="1" t="s">
        <v>270</v>
      </c>
    </row>
    <row r="180" spans="4:5" x14ac:dyDescent="0.45">
      <c r="D180">
        <v>0.38095670379029434</v>
      </c>
      <c r="E180" s="1" t="s">
        <v>184</v>
      </c>
    </row>
    <row r="181" spans="4:5" x14ac:dyDescent="0.45">
      <c r="D181">
        <v>0.37976202946282622</v>
      </c>
      <c r="E181" s="1" t="s">
        <v>111</v>
      </c>
    </row>
    <row r="182" spans="4:5" x14ac:dyDescent="0.45">
      <c r="D182">
        <v>0.37732628352712561</v>
      </c>
      <c r="E182" s="1" t="s">
        <v>98</v>
      </c>
    </row>
    <row r="183" spans="4:5" x14ac:dyDescent="0.45">
      <c r="D183">
        <v>0.37696152977663444</v>
      </c>
      <c r="E183" s="1" t="s">
        <v>42</v>
      </c>
    </row>
    <row r="184" spans="4:5" x14ac:dyDescent="0.45">
      <c r="D184">
        <v>0.36783294983171111</v>
      </c>
      <c r="E184" s="1" t="s">
        <v>256</v>
      </c>
    </row>
    <row r="185" spans="4:5" x14ac:dyDescent="0.45">
      <c r="D185">
        <v>0.36324073117738687</v>
      </c>
      <c r="E185" s="1" t="s">
        <v>193</v>
      </c>
    </row>
    <row r="186" spans="4:5" x14ac:dyDescent="0.45">
      <c r="D186">
        <v>0.35337220193719809</v>
      </c>
      <c r="E186" s="1" t="s">
        <v>212</v>
      </c>
    </row>
    <row r="187" spans="4:5" x14ac:dyDescent="0.45">
      <c r="D187">
        <v>0.35323214428127347</v>
      </c>
      <c r="E187" s="1" t="s">
        <v>51</v>
      </c>
    </row>
    <row r="188" spans="4:5" x14ac:dyDescent="0.45">
      <c r="D188">
        <v>0.35171049046666758</v>
      </c>
      <c r="E188" s="1" t="s">
        <v>66</v>
      </c>
    </row>
    <row r="189" spans="4:5" x14ac:dyDescent="0.45">
      <c r="D189">
        <v>0.34832964367558783</v>
      </c>
      <c r="E189" s="1" t="s">
        <v>124</v>
      </c>
    </row>
    <row r="190" spans="4:5" x14ac:dyDescent="0.45">
      <c r="D190">
        <v>0.34191791453769782</v>
      </c>
      <c r="E190" s="1" t="s">
        <v>235</v>
      </c>
    </row>
    <row r="191" spans="4:5" x14ac:dyDescent="0.45">
      <c r="D191">
        <v>0.34034242306268947</v>
      </c>
      <c r="E191" s="1" t="s">
        <v>69</v>
      </c>
    </row>
    <row r="192" spans="4:5" x14ac:dyDescent="0.45">
      <c r="D192">
        <v>0.3397732288382691</v>
      </c>
      <c r="E192" s="1" t="s">
        <v>220</v>
      </c>
    </row>
    <row r="193" spans="4:5" x14ac:dyDescent="0.45">
      <c r="D193">
        <v>0.3362519576475268</v>
      </c>
      <c r="E193" s="1" t="s">
        <v>213</v>
      </c>
    </row>
    <row r="194" spans="4:5" x14ac:dyDescent="0.45">
      <c r="D194">
        <v>0.33204023664378957</v>
      </c>
      <c r="E194" s="1" t="s">
        <v>1</v>
      </c>
    </row>
    <row r="195" spans="4:5" x14ac:dyDescent="0.45">
      <c r="D195">
        <v>0.32778899415034546</v>
      </c>
      <c r="E195" s="1" t="s">
        <v>26</v>
      </c>
    </row>
    <row r="196" spans="4:5" x14ac:dyDescent="0.45">
      <c r="D196">
        <v>0.32767427687311135</v>
      </c>
      <c r="E196" s="1" t="s">
        <v>89</v>
      </c>
    </row>
    <row r="197" spans="4:5" x14ac:dyDescent="0.45">
      <c r="D197">
        <v>0.32755582780331538</v>
      </c>
      <c r="E197" s="1" t="s">
        <v>104</v>
      </c>
    </row>
    <row r="198" spans="4:5" x14ac:dyDescent="0.45">
      <c r="D198">
        <v>0.32279794423405317</v>
      </c>
      <c r="E198" s="1" t="s">
        <v>274</v>
      </c>
    </row>
    <row r="199" spans="4:5" x14ac:dyDescent="0.45">
      <c r="D199">
        <v>0.31783800739403212</v>
      </c>
      <c r="E199" s="1" t="s">
        <v>239</v>
      </c>
    </row>
    <row r="200" spans="4:5" x14ac:dyDescent="0.45">
      <c r="D200">
        <v>0.31460554969780419</v>
      </c>
      <c r="E200" s="1" t="s">
        <v>236</v>
      </c>
    </row>
    <row r="201" spans="4:5" x14ac:dyDescent="0.45">
      <c r="D201">
        <v>0.31139833022075336</v>
      </c>
      <c r="E201" s="1" t="s">
        <v>190</v>
      </c>
    </row>
    <row r="202" spans="4:5" x14ac:dyDescent="0.45">
      <c r="D202">
        <v>0.31112559781647942</v>
      </c>
      <c r="E202" s="1" t="s">
        <v>105</v>
      </c>
    </row>
    <row r="203" spans="4:5" x14ac:dyDescent="0.45">
      <c r="D203">
        <v>0.30540851009889192</v>
      </c>
      <c r="E203" s="1" t="s">
        <v>100</v>
      </c>
    </row>
    <row r="204" spans="4:5" x14ac:dyDescent="0.45">
      <c r="D204">
        <v>0.30500829670594432</v>
      </c>
      <c r="E204" s="1" t="s">
        <v>25</v>
      </c>
    </row>
    <row r="205" spans="4:5" x14ac:dyDescent="0.45">
      <c r="D205">
        <v>0.30422712267412888</v>
      </c>
      <c r="E205" s="1" t="s">
        <v>172</v>
      </c>
    </row>
    <row r="206" spans="4:5" x14ac:dyDescent="0.45">
      <c r="D206">
        <v>0.29905176181996174</v>
      </c>
      <c r="E206" s="1" t="s">
        <v>230</v>
      </c>
    </row>
    <row r="207" spans="4:5" x14ac:dyDescent="0.45">
      <c r="D207">
        <v>0.29514056413342249</v>
      </c>
      <c r="E207" s="1" t="s">
        <v>99</v>
      </c>
    </row>
    <row r="208" spans="4:5" x14ac:dyDescent="0.45">
      <c r="D208">
        <v>0.29473878937069176</v>
      </c>
      <c r="E208" s="1" t="s">
        <v>85</v>
      </c>
    </row>
    <row r="209" spans="4:5" x14ac:dyDescent="0.45">
      <c r="D209">
        <v>0.28932356514666513</v>
      </c>
      <c r="E209" s="1" t="s">
        <v>35</v>
      </c>
    </row>
    <row r="210" spans="4:5" x14ac:dyDescent="0.45">
      <c r="D210">
        <v>0.28912985199978347</v>
      </c>
      <c r="E210" s="1" t="s">
        <v>178</v>
      </c>
    </row>
    <row r="211" spans="4:5" x14ac:dyDescent="0.45">
      <c r="D211">
        <v>0.28630982228972246</v>
      </c>
      <c r="E211" s="1" t="s">
        <v>200</v>
      </c>
    </row>
    <row r="212" spans="4:5" x14ac:dyDescent="0.45">
      <c r="D212">
        <v>0.28543093850844425</v>
      </c>
      <c r="E212" s="1" t="s">
        <v>251</v>
      </c>
    </row>
    <row r="213" spans="4:5" x14ac:dyDescent="0.45">
      <c r="D213">
        <v>0.28225753643993645</v>
      </c>
      <c r="E213" s="1" t="s">
        <v>83</v>
      </c>
    </row>
    <row r="214" spans="4:5" x14ac:dyDescent="0.45">
      <c r="D214">
        <v>0.2801181007272493</v>
      </c>
      <c r="E214" s="1" t="s">
        <v>167</v>
      </c>
    </row>
    <row r="215" spans="4:5" x14ac:dyDescent="0.45">
      <c r="D215">
        <v>0.27787401893866925</v>
      </c>
      <c r="E215" s="1" t="s">
        <v>248</v>
      </c>
    </row>
    <row r="216" spans="4:5" x14ac:dyDescent="0.45">
      <c r="D216">
        <v>0.27487071072183211</v>
      </c>
      <c r="E216" s="1" t="s">
        <v>112</v>
      </c>
    </row>
    <row r="217" spans="4:5" x14ac:dyDescent="0.45">
      <c r="D217">
        <v>0.27455500389961196</v>
      </c>
      <c r="E217" s="1" t="s">
        <v>114</v>
      </c>
    </row>
    <row r="218" spans="4:5" x14ac:dyDescent="0.45">
      <c r="D218">
        <v>0.26880251949300527</v>
      </c>
      <c r="E218" s="1" t="s">
        <v>161</v>
      </c>
    </row>
    <row r="219" spans="4:5" x14ac:dyDescent="0.45">
      <c r="D219">
        <v>0.26484773365982872</v>
      </c>
      <c r="E219" s="1" t="s">
        <v>150</v>
      </c>
    </row>
    <row r="220" spans="4:5" x14ac:dyDescent="0.45">
      <c r="D220">
        <v>0.26380143474497286</v>
      </c>
      <c r="E220" s="1" t="s">
        <v>175</v>
      </c>
    </row>
    <row r="221" spans="4:5" x14ac:dyDescent="0.45">
      <c r="D221">
        <v>0.26185723282186324</v>
      </c>
      <c r="E221" s="1" t="s">
        <v>272</v>
      </c>
    </row>
    <row r="222" spans="4:5" x14ac:dyDescent="0.45">
      <c r="D222">
        <v>0.25742656309328982</v>
      </c>
      <c r="E222" s="1" t="s">
        <v>38</v>
      </c>
    </row>
    <row r="223" spans="4:5" x14ac:dyDescent="0.45">
      <c r="D223">
        <v>0.25177188426221064</v>
      </c>
      <c r="E223" s="1" t="s">
        <v>102</v>
      </c>
    </row>
    <row r="224" spans="4:5" x14ac:dyDescent="0.45">
      <c r="D224">
        <v>0.25132208424676961</v>
      </c>
      <c r="E224" s="1" t="s">
        <v>136</v>
      </c>
    </row>
    <row r="225" spans="4:5" x14ac:dyDescent="0.45">
      <c r="D225">
        <v>0.24890760944056267</v>
      </c>
      <c r="E225" s="1" t="s">
        <v>174</v>
      </c>
    </row>
    <row r="226" spans="4:5" x14ac:dyDescent="0.45">
      <c r="D226">
        <v>0.24037609024201567</v>
      </c>
      <c r="E226" s="1" t="s">
        <v>108</v>
      </c>
    </row>
    <row r="227" spans="4:5" x14ac:dyDescent="0.45">
      <c r="D227">
        <v>0.23344784123486251</v>
      </c>
      <c r="E227" s="1" t="s">
        <v>37</v>
      </c>
    </row>
    <row r="228" spans="4:5" x14ac:dyDescent="0.45">
      <c r="D228">
        <v>0.22754995939960565</v>
      </c>
      <c r="E228" s="1" t="s">
        <v>70</v>
      </c>
    </row>
    <row r="229" spans="4:5" x14ac:dyDescent="0.45">
      <c r="D229">
        <v>0.22570620485749515</v>
      </c>
      <c r="E229" s="1" t="s">
        <v>17</v>
      </c>
    </row>
    <row r="230" spans="4:5" x14ac:dyDescent="0.45">
      <c r="D230">
        <v>0.22492784286054834</v>
      </c>
      <c r="E230" s="1" t="s">
        <v>228</v>
      </c>
    </row>
    <row r="231" spans="4:5" x14ac:dyDescent="0.45">
      <c r="D231">
        <v>0.22034604345249265</v>
      </c>
      <c r="E231" s="1" t="s">
        <v>154</v>
      </c>
    </row>
    <row r="232" spans="4:5" x14ac:dyDescent="0.45">
      <c r="D232">
        <v>0.21749253590375162</v>
      </c>
      <c r="E232" s="1" t="s">
        <v>70</v>
      </c>
    </row>
    <row r="233" spans="4:5" x14ac:dyDescent="0.45">
      <c r="D233">
        <v>0.20587068559923893</v>
      </c>
      <c r="E233" s="1" t="s">
        <v>31</v>
      </c>
    </row>
    <row r="234" spans="4:5" x14ac:dyDescent="0.45">
      <c r="D234">
        <v>0.20419344516538784</v>
      </c>
      <c r="E234" s="1" t="s">
        <v>10</v>
      </c>
    </row>
    <row r="235" spans="4:5" x14ac:dyDescent="0.45">
      <c r="D235">
        <v>0.20295245873542789</v>
      </c>
      <c r="E235" s="1" t="s">
        <v>60</v>
      </c>
    </row>
    <row r="236" spans="4:5" x14ac:dyDescent="0.45">
      <c r="D236">
        <v>0.19743192796054132</v>
      </c>
      <c r="E236" s="1" t="s">
        <v>216</v>
      </c>
    </row>
    <row r="237" spans="4:5" x14ac:dyDescent="0.45">
      <c r="D237">
        <v>0.19326890510337202</v>
      </c>
      <c r="E237" s="1" t="s">
        <v>243</v>
      </c>
    </row>
    <row r="238" spans="4:5" x14ac:dyDescent="0.45">
      <c r="D238">
        <v>0.18007985202095822</v>
      </c>
      <c r="E238" s="1" t="s">
        <v>52</v>
      </c>
    </row>
    <row r="239" spans="4:5" x14ac:dyDescent="0.45">
      <c r="D239">
        <v>0.17984236281098009</v>
      </c>
      <c r="E239" s="1" t="s">
        <v>187</v>
      </c>
    </row>
    <row r="240" spans="4:5" x14ac:dyDescent="0.45">
      <c r="D240">
        <v>0.17709179414477372</v>
      </c>
      <c r="E240" s="1" t="s">
        <v>97</v>
      </c>
    </row>
    <row r="241" spans="4:5" x14ac:dyDescent="0.45">
      <c r="D241">
        <v>0.17600946588203059</v>
      </c>
      <c r="E241" s="1" t="s">
        <v>12</v>
      </c>
    </row>
    <row r="242" spans="4:5" x14ac:dyDescent="0.45">
      <c r="D242">
        <v>0.17378621687382212</v>
      </c>
      <c r="E242" s="1" t="s">
        <v>36</v>
      </c>
    </row>
    <row r="243" spans="4:5" x14ac:dyDescent="0.45">
      <c r="D243">
        <v>0.16320422320488992</v>
      </c>
      <c r="E243" s="1" t="s">
        <v>107</v>
      </c>
    </row>
    <row r="244" spans="4:5" x14ac:dyDescent="0.45">
      <c r="D244">
        <v>0.16305300211275042</v>
      </c>
      <c r="E244" s="1" t="s">
        <v>234</v>
      </c>
    </row>
    <row r="245" spans="4:5" x14ac:dyDescent="0.45">
      <c r="D245">
        <v>0.14383793286207414</v>
      </c>
      <c r="E245" s="1" t="s">
        <v>263</v>
      </c>
    </row>
    <row r="246" spans="4:5" x14ac:dyDescent="0.45">
      <c r="D246">
        <v>0.13896144173943203</v>
      </c>
      <c r="E246" s="1" t="s">
        <v>115</v>
      </c>
    </row>
    <row r="247" spans="4:5" x14ac:dyDescent="0.45">
      <c r="D247">
        <v>0.13317472519298812</v>
      </c>
      <c r="E247" s="1" t="s">
        <v>149</v>
      </c>
    </row>
    <row r="248" spans="4:5" x14ac:dyDescent="0.45">
      <c r="D248">
        <v>0.12300058415767223</v>
      </c>
      <c r="E248" s="1" t="s">
        <v>95</v>
      </c>
    </row>
    <row r="249" spans="4:5" x14ac:dyDescent="0.45">
      <c r="D249">
        <v>0.12297523226280804</v>
      </c>
      <c r="E249" s="1" t="s">
        <v>40</v>
      </c>
    </row>
    <row r="250" spans="4:5" x14ac:dyDescent="0.45">
      <c r="D250">
        <v>0.12096695577838801</v>
      </c>
      <c r="E250" s="1" t="s">
        <v>232</v>
      </c>
    </row>
    <row r="251" spans="4:5" x14ac:dyDescent="0.45">
      <c r="D251">
        <v>0.10493350447437955</v>
      </c>
      <c r="E251" s="1" t="s">
        <v>142</v>
      </c>
    </row>
    <row r="252" spans="4:5" x14ac:dyDescent="0.45">
      <c r="D252">
        <v>0.10379228849190625</v>
      </c>
      <c r="E252" s="1" t="s">
        <v>225</v>
      </c>
    </row>
    <row r="253" spans="4:5" x14ac:dyDescent="0.45">
      <c r="D253">
        <v>0.10061279089910558</v>
      </c>
      <c r="E253" s="1" t="s">
        <v>46</v>
      </c>
    </row>
    <row r="254" spans="4:5" x14ac:dyDescent="0.45">
      <c r="D254">
        <v>9.287142657635683E-2</v>
      </c>
      <c r="E254" s="1" t="s">
        <v>51</v>
      </c>
    </row>
    <row r="255" spans="4:5" x14ac:dyDescent="0.45">
      <c r="D255">
        <v>9.2477646302848715E-2</v>
      </c>
      <c r="E255" s="1" t="s">
        <v>57</v>
      </c>
    </row>
    <row r="256" spans="4:5" x14ac:dyDescent="0.45">
      <c r="D256">
        <v>8.8468217939018046E-2</v>
      </c>
      <c r="E256" s="1" t="s">
        <v>188</v>
      </c>
    </row>
    <row r="257" spans="4:5" x14ac:dyDescent="0.45">
      <c r="D257">
        <v>8.6390037876227455E-2</v>
      </c>
      <c r="E257" s="1" t="s">
        <v>169</v>
      </c>
    </row>
    <row r="258" spans="4:5" x14ac:dyDescent="0.45">
      <c r="D258">
        <v>8.2489239725862085E-2</v>
      </c>
      <c r="E258" s="1" t="s">
        <v>132</v>
      </c>
    </row>
    <row r="259" spans="4:5" x14ac:dyDescent="0.45">
      <c r="D259">
        <v>8.1692782745864778E-2</v>
      </c>
      <c r="E259" s="1" t="s">
        <v>9</v>
      </c>
    </row>
    <row r="260" spans="4:5" x14ac:dyDescent="0.45">
      <c r="D260">
        <v>7.4320987136384464E-2</v>
      </c>
      <c r="E260" s="1" t="s">
        <v>28</v>
      </c>
    </row>
    <row r="261" spans="4:5" x14ac:dyDescent="0.45">
      <c r="D261">
        <v>7.2671883575322394E-2</v>
      </c>
      <c r="E261" s="1" t="s">
        <v>163</v>
      </c>
    </row>
    <row r="262" spans="4:5" x14ac:dyDescent="0.45">
      <c r="D262">
        <v>6.9391127493691029E-2</v>
      </c>
      <c r="E262" s="1" t="s">
        <v>176</v>
      </c>
    </row>
    <row r="263" spans="4:5" x14ac:dyDescent="0.45">
      <c r="D263">
        <v>6.7495444484155676E-2</v>
      </c>
      <c r="E263" s="1" t="s">
        <v>219</v>
      </c>
    </row>
    <row r="264" spans="4:5" x14ac:dyDescent="0.45">
      <c r="D264">
        <v>6.6688977162425944E-2</v>
      </c>
      <c r="E264" s="1" t="s">
        <v>82</v>
      </c>
    </row>
    <row r="265" spans="4:5" x14ac:dyDescent="0.45">
      <c r="D265">
        <v>6.5184223040410161E-2</v>
      </c>
      <c r="E265" s="1" t="s">
        <v>46</v>
      </c>
    </row>
    <row r="266" spans="4:5" x14ac:dyDescent="0.45">
      <c r="D266">
        <v>5.7370777315131516E-2</v>
      </c>
      <c r="E266" s="1" t="s">
        <v>182</v>
      </c>
    </row>
    <row r="267" spans="4:5" x14ac:dyDescent="0.45">
      <c r="D267">
        <v>5.4539978963073832E-2</v>
      </c>
      <c r="E267" s="1" t="s">
        <v>13</v>
      </c>
    </row>
    <row r="268" spans="4:5" x14ac:dyDescent="0.45">
      <c r="D268">
        <v>5.403912442073644E-2</v>
      </c>
      <c r="E268" s="1" t="s">
        <v>139</v>
      </c>
    </row>
    <row r="269" spans="4:5" x14ac:dyDescent="0.45">
      <c r="D269">
        <v>4.7940886048048692E-2</v>
      </c>
      <c r="E269" s="1" t="s">
        <v>165</v>
      </c>
    </row>
    <row r="270" spans="4:5" x14ac:dyDescent="0.45">
      <c r="D270">
        <v>4.3354958190857884E-2</v>
      </c>
      <c r="E270" s="1" t="s">
        <v>94</v>
      </c>
    </row>
    <row r="271" spans="4:5" x14ac:dyDescent="0.45">
      <c r="D271">
        <v>4.328284900248125E-2</v>
      </c>
      <c r="E271" s="1" t="s">
        <v>237</v>
      </c>
    </row>
    <row r="272" spans="4:5" x14ac:dyDescent="0.45">
      <c r="D272">
        <v>4.0838111290674606E-2</v>
      </c>
      <c r="E272" s="1" t="s">
        <v>25</v>
      </c>
    </row>
    <row r="273" spans="4:5" x14ac:dyDescent="0.45">
      <c r="D273">
        <v>4.0153445925437126E-2</v>
      </c>
      <c r="E273" s="1" t="s">
        <v>119</v>
      </c>
    </row>
    <row r="274" spans="4:5" x14ac:dyDescent="0.45">
      <c r="D274">
        <v>3.5286582047797665E-2</v>
      </c>
      <c r="E274" s="1" t="s">
        <v>65</v>
      </c>
    </row>
    <row r="275" spans="4:5" x14ac:dyDescent="0.45">
      <c r="D275">
        <v>3.4723271410383449E-2</v>
      </c>
      <c r="E275" s="1" t="s">
        <v>145</v>
      </c>
    </row>
    <row r="276" spans="4:5" x14ac:dyDescent="0.45">
      <c r="D276">
        <v>3.4218959526004178E-2</v>
      </c>
      <c r="E276" s="1" t="s">
        <v>203</v>
      </c>
    </row>
    <row r="277" spans="4:5" x14ac:dyDescent="0.45">
      <c r="D277">
        <v>3.1932074202064231E-2</v>
      </c>
      <c r="E277" s="1" t="s">
        <v>262</v>
      </c>
    </row>
    <row r="278" spans="4:5" x14ac:dyDescent="0.45">
      <c r="D278">
        <v>3.1404708659363068E-2</v>
      </c>
      <c r="E278" s="1" t="s">
        <v>129</v>
      </c>
    </row>
    <row r="279" spans="4:5" x14ac:dyDescent="0.45">
      <c r="D279">
        <v>3.1218279404407911E-2</v>
      </c>
      <c r="E279" s="1" t="s">
        <v>118</v>
      </c>
    </row>
    <row r="280" spans="4:5" x14ac:dyDescent="0.45">
      <c r="D280">
        <v>2.8570620950669867E-2</v>
      </c>
      <c r="E280" s="1" t="s">
        <v>24</v>
      </c>
    </row>
    <row r="281" spans="4:5" x14ac:dyDescent="0.45">
      <c r="D281">
        <v>2.7687417080013432E-2</v>
      </c>
      <c r="E281" s="1" t="s">
        <v>101</v>
      </c>
    </row>
    <row r="282" spans="4:5" x14ac:dyDescent="0.45">
      <c r="D282">
        <v>2.4871523962907705E-2</v>
      </c>
      <c r="E282" s="1" t="s">
        <v>8</v>
      </c>
    </row>
    <row r="283" spans="4:5" x14ac:dyDescent="0.45">
      <c r="D283">
        <v>2.3967729971484553E-2</v>
      </c>
      <c r="E283" s="1" t="s">
        <v>48</v>
      </c>
    </row>
    <row r="284" spans="4:5" x14ac:dyDescent="0.45">
      <c r="D284">
        <v>2.0628293507190087E-2</v>
      </c>
      <c r="E284" s="1" t="s">
        <v>218</v>
      </c>
    </row>
    <row r="285" spans="4:5" x14ac:dyDescent="0.45">
      <c r="D285">
        <v>1.765240106597088E-2</v>
      </c>
      <c r="E285" s="1" t="s">
        <v>29</v>
      </c>
    </row>
    <row r="286" spans="4:5" x14ac:dyDescent="0.45">
      <c r="D286">
        <v>1.6184591409020843E-2</v>
      </c>
      <c r="E286" s="1" t="s">
        <v>5</v>
      </c>
    </row>
    <row r="287" spans="4:5" x14ac:dyDescent="0.45">
      <c r="D287">
        <v>1.5130636110341711E-2</v>
      </c>
      <c r="E287" s="1" t="s">
        <v>67</v>
      </c>
    </row>
    <row r="288" spans="4:5" x14ac:dyDescent="0.45">
      <c r="D288">
        <v>1.2371285062828918E-2</v>
      </c>
      <c r="E288" s="1" t="s">
        <v>21</v>
      </c>
    </row>
    <row r="289" spans="4:5" x14ac:dyDescent="0.45">
      <c r="D289">
        <v>7.3853354539081817E-3</v>
      </c>
      <c r="E289" s="1" t="s">
        <v>130</v>
      </c>
    </row>
    <row r="290" spans="4:5" x14ac:dyDescent="0.45">
      <c r="D290">
        <v>2.5758671934036359E-3</v>
      </c>
      <c r="E290" s="1" t="s">
        <v>58</v>
      </c>
    </row>
    <row r="291" spans="4:5" x14ac:dyDescent="0.45">
      <c r="D291">
        <v>2.1116360876298756E-3</v>
      </c>
      <c r="E291" s="1" t="s">
        <v>30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3:E291"/>
  <sheetViews>
    <sheetView workbookViewId="0">
      <selection activeCell="M15" sqref="M15"/>
    </sheetView>
  </sheetViews>
  <sheetFormatPr defaultRowHeight="14.25" x14ac:dyDescent="0.45"/>
  <cols>
    <col min="5" max="5" width="16.796875" customWidth="1"/>
  </cols>
  <sheetData>
    <row r="3" spans="4:5" x14ac:dyDescent="0.45">
      <c r="D3" t="s">
        <v>377</v>
      </c>
    </row>
    <row r="4" spans="4:5" x14ac:dyDescent="0.45">
      <c r="D4" t="s">
        <v>378</v>
      </c>
    </row>
    <row r="6" spans="4:5" x14ac:dyDescent="0.45">
      <c r="D6" t="s">
        <v>275</v>
      </c>
      <c r="E6" s="1" t="s">
        <v>0</v>
      </c>
    </row>
    <row r="7" spans="4:5" x14ac:dyDescent="0.45">
      <c r="D7">
        <v>0.99815202333836861</v>
      </c>
      <c r="E7" s="1" t="s">
        <v>67</v>
      </c>
    </row>
    <row r="8" spans="4:5" x14ac:dyDescent="0.45">
      <c r="D8">
        <v>0.99413410254151713</v>
      </c>
      <c r="E8" s="1" t="s">
        <v>221</v>
      </c>
    </row>
    <row r="9" spans="4:5" x14ac:dyDescent="0.45">
      <c r="D9">
        <v>0.98706166214641977</v>
      </c>
      <c r="E9" s="1" t="s">
        <v>44</v>
      </c>
    </row>
    <row r="10" spans="4:5" x14ac:dyDescent="0.45">
      <c r="D10">
        <v>0.98624214909112329</v>
      </c>
      <c r="E10" s="1" t="s">
        <v>158</v>
      </c>
    </row>
    <row r="11" spans="4:5" x14ac:dyDescent="0.45">
      <c r="D11">
        <v>0.98511600968541635</v>
      </c>
      <c r="E11" s="1" t="s">
        <v>245</v>
      </c>
    </row>
    <row r="12" spans="4:5" x14ac:dyDescent="0.45">
      <c r="D12">
        <v>0.9739762233271374</v>
      </c>
      <c r="E12" s="1" t="s">
        <v>250</v>
      </c>
    </row>
    <row r="13" spans="4:5" x14ac:dyDescent="0.45">
      <c r="D13">
        <v>0.97331864565069193</v>
      </c>
      <c r="E13" s="1" t="s">
        <v>26</v>
      </c>
    </row>
    <row r="14" spans="4:5" x14ac:dyDescent="0.45">
      <c r="D14">
        <v>0.97055211004734088</v>
      </c>
      <c r="E14" s="1" t="s">
        <v>150</v>
      </c>
    </row>
    <row r="15" spans="4:5" x14ac:dyDescent="0.45">
      <c r="D15">
        <v>0.96732727593205936</v>
      </c>
      <c r="E15" s="1" t="s">
        <v>134</v>
      </c>
    </row>
    <row r="16" spans="4:5" x14ac:dyDescent="0.45">
      <c r="D16">
        <v>0.96108661066850998</v>
      </c>
      <c r="E16" s="1" t="s">
        <v>192</v>
      </c>
    </row>
    <row r="17" spans="4:5" x14ac:dyDescent="0.45">
      <c r="D17">
        <v>0.960372509842356</v>
      </c>
      <c r="E17" s="1" t="s">
        <v>46</v>
      </c>
    </row>
    <row r="18" spans="4:5" x14ac:dyDescent="0.45">
      <c r="D18">
        <v>0.95670458792862634</v>
      </c>
      <c r="E18" s="1" t="s">
        <v>105</v>
      </c>
    </row>
    <row r="19" spans="4:5" x14ac:dyDescent="0.45">
      <c r="D19">
        <v>0.95597710242739675</v>
      </c>
      <c r="E19" s="1" t="s">
        <v>100</v>
      </c>
    </row>
    <row r="20" spans="4:5" x14ac:dyDescent="0.45">
      <c r="D20">
        <v>0.95305537841646371</v>
      </c>
      <c r="E20" s="1" t="s">
        <v>264</v>
      </c>
    </row>
    <row r="21" spans="4:5" x14ac:dyDescent="0.45">
      <c r="D21">
        <v>0.95052288591215606</v>
      </c>
      <c r="E21" s="1" t="s">
        <v>190</v>
      </c>
    </row>
    <row r="22" spans="4:5" x14ac:dyDescent="0.45">
      <c r="D22">
        <v>0.94894945524727492</v>
      </c>
      <c r="E22" s="1" t="s">
        <v>93</v>
      </c>
    </row>
    <row r="23" spans="4:5" x14ac:dyDescent="0.45">
      <c r="D23">
        <v>0.94065382125567121</v>
      </c>
      <c r="E23" s="1" t="s">
        <v>243</v>
      </c>
    </row>
    <row r="24" spans="4:5" x14ac:dyDescent="0.45">
      <c r="D24">
        <v>0.92387205861688093</v>
      </c>
      <c r="E24" s="1" t="s">
        <v>272</v>
      </c>
    </row>
    <row r="25" spans="4:5" x14ac:dyDescent="0.45">
      <c r="D25">
        <v>0.92310920886237224</v>
      </c>
      <c r="E25" s="1" t="s">
        <v>234</v>
      </c>
    </row>
    <row r="26" spans="4:5" x14ac:dyDescent="0.45">
      <c r="D26">
        <v>0.92014660540135995</v>
      </c>
      <c r="E26" s="1" t="s">
        <v>146</v>
      </c>
    </row>
    <row r="27" spans="4:5" x14ac:dyDescent="0.45">
      <c r="D27">
        <v>0.91782426695313368</v>
      </c>
      <c r="E27" s="1" t="s">
        <v>258</v>
      </c>
    </row>
    <row r="28" spans="4:5" x14ac:dyDescent="0.45">
      <c r="D28">
        <v>0.91779669088374294</v>
      </c>
      <c r="E28" s="1" t="s">
        <v>224</v>
      </c>
    </row>
    <row r="29" spans="4:5" x14ac:dyDescent="0.45">
      <c r="D29">
        <v>0.90686716617336383</v>
      </c>
      <c r="E29" s="1" t="s">
        <v>210</v>
      </c>
    </row>
    <row r="30" spans="4:5" x14ac:dyDescent="0.45">
      <c r="D30">
        <v>0.90625624060643684</v>
      </c>
      <c r="E30" s="1" t="s">
        <v>133</v>
      </c>
    </row>
    <row r="31" spans="4:5" x14ac:dyDescent="0.45">
      <c r="D31">
        <v>0.90116055348315693</v>
      </c>
      <c r="E31" s="1" t="s">
        <v>22</v>
      </c>
    </row>
    <row r="32" spans="4:5" x14ac:dyDescent="0.45">
      <c r="D32">
        <v>0.89944375055678771</v>
      </c>
      <c r="E32" s="1" t="s">
        <v>164</v>
      </c>
    </row>
    <row r="33" spans="4:5" x14ac:dyDescent="0.45">
      <c r="D33">
        <v>0.88859712047755635</v>
      </c>
      <c r="E33" s="1" t="s">
        <v>238</v>
      </c>
    </row>
    <row r="34" spans="4:5" x14ac:dyDescent="0.45">
      <c r="D34">
        <v>0.88561052914087735</v>
      </c>
      <c r="E34" s="1" t="s">
        <v>25</v>
      </c>
    </row>
    <row r="35" spans="4:5" x14ac:dyDescent="0.45">
      <c r="D35">
        <v>0.88461037671918508</v>
      </c>
      <c r="E35" s="1" t="s">
        <v>56</v>
      </c>
    </row>
    <row r="36" spans="4:5" x14ac:dyDescent="0.45">
      <c r="D36">
        <v>0.88449223230821905</v>
      </c>
      <c r="E36" s="1" t="s">
        <v>5</v>
      </c>
    </row>
    <row r="37" spans="4:5" x14ac:dyDescent="0.45">
      <c r="D37">
        <v>0.88431580091720574</v>
      </c>
      <c r="E37" s="1" t="s">
        <v>119</v>
      </c>
    </row>
    <row r="38" spans="4:5" x14ac:dyDescent="0.45">
      <c r="D38">
        <v>0.88386492054571275</v>
      </c>
      <c r="E38" s="1" t="s">
        <v>175</v>
      </c>
    </row>
    <row r="39" spans="4:5" x14ac:dyDescent="0.45">
      <c r="D39">
        <v>0.88203327524658615</v>
      </c>
      <c r="E39" s="1" t="s">
        <v>207</v>
      </c>
    </row>
    <row r="40" spans="4:5" x14ac:dyDescent="0.45">
      <c r="D40">
        <v>0.87612847292853013</v>
      </c>
      <c r="E40" s="1" t="s">
        <v>25</v>
      </c>
    </row>
    <row r="41" spans="4:5" x14ac:dyDescent="0.45">
      <c r="D41">
        <v>0.87556437727176606</v>
      </c>
      <c r="E41" s="1" t="s">
        <v>130</v>
      </c>
    </row>
    <row r="42" spans="4:5" x14ac:dyDescent="0.45">
      <c r="D42">
        <v>0.86736315544297238</v>
      </c>
      <c r="E42" s="1" t="s">
        <v>267</v>
      </c>
    </row>
    <row r="43" spans="4:5" x14ac:dyDescent="0.45">
      <c r="D43">
        <v>0.86285964316552255</v>
      </c>
      <c r="E43" s="1" t="s">
        <v>166</v>
      </c>
    </row>
    <row r="44" spans="4:5" x14ac:dyDescent="0.45">
      <c r="D44">
        <v>0.86184274923976467</v>
      </c>
      <c r="E44" s="1" t="s">
        <v>87</v>
      </c>
    </row>
    <row r="45" spans="4:5" x14ac:dyDescent="0.45">
      <c r="D45">
        <v>0.86126374214565793</v>
      </c>
      <c r="E45" s="1" t="s">
        <v>37</v>
      </c>
    </row>
    <row r="46" spans="4:5" x14ac:dyDescent="0.45">
      <c r="D46">
        <v>0.86116800544209837</v>
      </c>
      <c r="E46" s="1" t="s">
        <v>52</v>
      </c>
    </row>
    <row r="47" spans="4:5" x14ac:dyDescent="0.45">
      <c r="D47">
        <v>0.85607630893214559</v>
      </c>
      <c r="E47" s="1" t="s">
        <v>91</v>
      </c>
    </row>
    <row r="48" spans="4:5" x14ac:dyDescent="0.45">
      <c r="D48">
        <v>0.85486258823764871</v>
      </c>
      <c r="E48" s="1" t="s">
        <v>266</v>
      </c>
    </row>
    <row r="49" spans="4:5" x14ac:dyDescent="0.45">
      <c r="D49">
        <v>0.84286980940039125</v>
      </c>
      <c r="E49" s="1" t="s">
        <v>247</v>
      </c>
    </row>
    <row r="50" spans="4:5" x14ac:dyDescent="0.45">
      <c r="D50">
        <v>0.83479604540156127</v>
      </c>
      <c r="E50" s="1" t="s">
        <v>118</v>
      </c>
    </row>
    <row r="51" spans="4:5" x14ac:dyDescent="0.45">
      <c r="D51">
        <v>0.83434035976588572</v>
      </c>
      <c r="E51" s="1" t="s">
        <v>30</v>
      </c>
    </row>
    <row r="52" spans="4:5" x14ac:dyDescent="0.45">
      <c r="D52">
        <v>0.83193767104655014</v>
      </c>
      <c r="E52" s="1" t="s">
        <v>20</v>
      </c>
    </row>
    <row r="53" spans="4:5" x14ac:dyDescent="0.45">
      <c r="D53">
        <v>0.83142029349563196</v>
      </c>
      <c r="E53" s="1" t="s">
        <v>33</v>
      </c>
    </row>
    <row r="54" spans="4:5" x14ac:dyDescent="0.45">
      <c r="D54">
        <v>0.8298118954588608</v>
      </c>
      <c r="E54" s="1" t="s">
        <v>142</v>
      </c>
    </row>
    <row r="55" spans="4:5" x14ac:dyDescent="0.45">
      <c r="D55">
        <v>0.82765187032633325</v>
      </c>
      <c r="E55" s="1" t="s">
        <v>263</v>
      </c>
    </row>
    <row r="56" spans="4:5" x14ac:dyDescent="0.45">
      <c r="D56">
        <v>0.82732555504674821</v>
      </c>
      <c r="E56" s="1" t="s">
        <v>27</v>
      </c>
    </row>
    <row r="57" spans="4:5" x14ac:dyDescent="0.45">
      <c r="D57">
        <v>0.81958913671605782</v>
      </c>
      <c r="E57" s="1" t="s">
        <v>72</v>
      </c>
    </row>
    <row r="58" spans="4:5" x14ac:dyDescent="0.45">
      <c r="D58">
        <v>0.81785205886217116</v>
      </c>
      <c r="E58" s="1" t="s">
        <v>122</v>
      </c>
    </row>
    <row r="59" spans="4:5" x14ac:dyDescent="0.45">
      <c r="D59">
        <v>0.81622050007380242</v>
      </c>
      <c r="E59" s="1" t="s">
        <v>32</v>
      </c>
    </row>
    <row r="60" spans="4:5" x14ac:dyDescent="0.45">
      <c r="D60">
        <v>0.81316999979475424</v>
      </c>
      <c r="E60" s="1" t="s">
        <v>75</v>
      </c>
    </row>
    <row r="61" spans="4:5" x14ac:dyDescent="0.45">
      <c r="D61">
        <v>0.81298262774948604</v>
      </c>
      <c r="E61" s="1" t="s">
        <v>220</v>
      </c>
    </row>
    <row r="62" spans="4:5" x14ac:dyDescent="0.45">
      <c r="D62">
        <v>0.80744696995480891</v>
      </c>
      <c r="E62" s="1" t="s">
        <v>144</v>
      </c>
    </row>
    <row r="63" spans="4:5" x14ac:dyDescent="0.45">
      <c r="D63">
        <v>0.79346971506331077</v>
      </c>
      <c r="E63" s="1" t="s">
        <v>116</v>
      </c>
    </row>
    <row r="64" spans="4:5" x14ac:dyDescent="0.45">
      <c r="D64">
        <v>0.791695348665576</v>
      </c>
      <c r="E64" s="1" t="s">
        <v>235</v>
      </c>
    </row>
    <row r="65" spans="4:5" x14ac:dyDescent="0.45">
      <c r="D65">
        <v>0.78170295850706384</v>
      </c>
      <c r="E65" s="1" t="s">
        <v>246</v>
      </c>
    </row>
    <row r="66" spans="4:5" x14ac:dyDescent="0.45">
      <c r="D66">
        <v>0.77780018316430177</v>
      </c>
      <c r="E66" s="1" t="s">
        <v>216</v>
      </c>
    </row>
    <row r="67" spans="4:5" x14ac:dyDescent="0.45">
      <c r="D67">
        <v>0.77241792235971507</v>
      </c>
      <c r="E67" s="1" t="s">
        <v>81</v>
      </c>
    </row>
    <row r="68" spans="4:5" x14ac:dyDescent="0.45">
      <c r="D68">
        <v>0.76888055546243694</v>
      </c>
      <c r="E68" s="1" t="s">
        <v>127</v>
      </c>
    </row>
    <row r="69" spans="4:5" x14ac:dyDescent="0.45">
      <c r="D69">
        <v>0.76883631925362894</v>
      </c>
      <c r="E69" s="1" t="s">
        <v>63</v>
      </c>
    </row>
    <row r="70" spans="4:5" x14ac:dyDescent="0.45">
      <c r="D70">
        <v>0.7612402759825766</v>
      </c>
      <c r="E70" s="1" t="s">
        <v>96</v>
      </c>
    </row>
    <row r="71" spans="4:5" x14ac:dyDescent="0.45">
      <c r="D71">
        <v>0.75940530861846656</v>
      </c>
      <c r="E71" s="1" t="s">
        <v>145</v>
      </c>
    </row>
    <row r="72" spans="4:5" x14ac:dyDescent="0.45">
      <c r="D72">
        <v>0.75797841127971433</v>
      </c>
      <c r="E72" s="1" t="s">
        <v>55</v>
      </c>
    </row>
    <row r="73" spans="4:5" x14ac:dyDescent="0.45">
      <c r="D73">
        <v>0.7575254460234162</v>
      </c>
      <c r="E73" s="1" t="s">
        <v>109</v>
      </c>
    </row>
    <row r="74" spans="4:5" x14ac:dyDescent="0.45">
      <c r="D74">
        <v>0.74801472797796498</v>
      </c>
      <c r="E74" s="1" t="s">
        <v>226</v>
      </c>
    </row>
    <row r="75" spans="4:5" x14ac:dyDescent="0.45">
      <c r="D75">
        <v>0.74680958030282563</v>
      </c>
      <c r="E75" s="1" t="s">
        <v>49</v>
      </c>
    </row>
    <row r="76" spans="4:5" x14ac:dyDescent="0.45">
      <c r="D76">
        <v>0.74474089294493195</v>
      </c>
      <c r="E76" s="1" t="s">
        <v>19</v>
      </c>
    </row>
    <row r="77" spans="4:5" x14ac:dyDescent="0.45">
      <c r="D77">
        <v>0.74414391770116561</v>
      </c>
      <c r="E77" s="1" t="s">
        <v>71</v>
      </c>
    </row>
    <row r="78" spans="4:5" x14ac:dyDescent="0.45">
      <c r="D78">
        <v>0.73071450374063196</v>
      </c>
      <c r="E78" s="1" t="s">
        <v>176</v>
      </c>
    </row>
    <row r="79" spans="4:5" x14ac:dyDescent="0.45">
      <c r="D79">
        <v>0.72318402978869611</v>
      </c>
      <c r="E79" s="1" t="s">
        <v>13</v>
      </c>
    </row>
    <row r="80" spans="4:5" x14ac:dyDescent="0.45">
      <c r="D80">
        <v>0.72083673997499353</v>
      </c>
      <c r="E80" s="1" t="s">
        <v>155</v>
      </c>
    </row>
    <row r="81" spans="4:5" x14ac:dyDescent="0.45">
      <c r="D81">
        <v>0.71468211133836534</v>
      </c>
      <c r="E81" s="1" t="s">
        <v>132</v>
      </c>
    </row>
    <row r="82" spans="4:5" x14ac:dyDescent="0.45">
      <c r="D82">
        <v>0.7132139255149329</v>
      </c>
      <c r="E82" s="1" t="s">
        <v>85</v>
      </c>
    </row>
    <row r="83" spans="4:5" x14ac:dyDescent="0.45">
      <c r="D83">
        <v>0.71078277228938369</v>
      </c>
      <c r="E83" s="1" t="s">
        <v>174</v>
      </c>
    </row>
    <row r="84" spans="4:5" x14ac:dyDescent="0.45">
      <c r="D84">
        <v>0.70915850814458459</v>
      </c>
      <c r="E84" s="1" t="s">
        <v>94</v>
      </c>
    </row>
    <row r="85" spans="4:5" x14ac:dyDescent="0.45">
      <c r="D85">
        <v>0.70598531417725596</v>
      </c>
      <c r="E85" s="1" t="s">
        <v>186</v>
      </c>
    </row>
    <row r="86" spans="4:5" x14ac:dyDescent="0.45">
      <c r="D86">
        <v>0.70569682878313589</v>
      </c>
      <c r="E86" s="1" t="s">
        <v>34</v>
      </c>
    </row>
    <row r="87" spans="4:5" x14ac:dyDescent="0.45">
      <c r="D87">
        <v>0.70269770255795971</v>
      </c>
      <c r="E87" s="1" t="s">
        <v>108</v>
      </c>
    </row>
    <row r="88" spans="4:5" x14ac:dyDescent="0.45">
      <c r="D88">
        <v>0.70148804408908616</v>
      </c>
      <c r="E88" s="1" t="s">
        <v>181</v>
      </c>
    </row>
    <row r="89" spans="4:5" x14ac:dyDescent="0.45">
      <c r="D89">
        <v>0.69837625207268694</v>
      </c>
      <c r="E89" s="1" t="s">
        <v>64</v>
      </c>
    </row>
    <row r="90" spans="4:5" x14ac:dyDescent="0.45">
      <c r="D90">
        <v>0.69779058757712831</v>
      </c>
      <c r="E90" s="1" t="s">
        <v>259</v>
      </c>
    </row>
    <row r="91" spans="4:5" x14ac:dyDescent="0.45">
      <c r="D91">
        <v>0.6957977942055612</v>
      </c>
      <c r="E91" s="1" t="s">
        <v>138</v>
      </c>
    </row>
    <row r="92" spans="4:5" x14ac:dyDescent="0.45">
      <c r="D92">
        <v>0.69324292444057922</v>
      </c>
      <c r="E92" s="1" t="s">
        <v>191</v>
      </c>
    </row>
    <row r="93" spans="4:5" x14ac:dyDescent="0.45">
      <c r="D93">
        <v>0.69191725969053997</v>
      </c>
      <c r="E93" s="1" t="s">
        <v>99</v>
      </c>
    </row>
    <row r="94" spans="4:5" x14ac:dyDescent="0.45">
      <c r="D94">
        <v>0.68687764394381556</v>
      </c>
      <c r="E94" s="1" t="s">
        <v>76</v>
      </c>
    </row>
    <row r="95" spans="4:5" x14ac:dyDescent="0.45">
      <c r="D95">
        <v>0.68525794140093199</v>
      </c>
      <c r="E95" s="1" t="s">
        <v>15</v>
      </c>
    </row>
    <row r="96" spans="4:5" x14ac:dyDescent="0.45">
      <c r="D96">
        <v>0.6850144462276333</v>
      </c>
      <c r="E96" s="1" t="s">
        <v>7</v>
      </c>
    </row>
    <row r="97" spans="4:5" x14ac:dyDescent="0.45">
      <c r="D97">
        <v>0.68039738184042564</v>
      </c>
      <c r="E97" s="1" t="s">
        <v>141</v>
      </c>
    </row>
    <row r="98" spans="4:5" x14ac:dyDescent="0.45">
      <c r="D98">
        <v>0.67870050459286346</v>
      </c>
      <c r="E98" s="1" t="s">
        <v>10</v>
      </c>
    </row>
    <row r="99" spans="4:5" x14ac:dyDescent="0.45">
      <c r="D99">
        <v>0.67599480927596378</v>
      </c>
      <c r="E99" s="1" t="s">
        <v>113</v>
      </c>
    </row>
    <row r="100" spans="4:5" x14ac:dyDescent="0.45">
      <c r="D100">
        <v>0.6757277183653293</v>
      </c>
      <c r="E100" s="1" t="s">
        <v>178</v>
      </c>
    </row>
    <row r="101" spans="4:5" x14ac:dyDescent="0.45">
      <c r="D101">
        <v>0.67513670102839263</v>
      </c>
      <c r="E101" s="1" t="s">
        <v>31</v>
      </c>
    </row>
    <row r="102" spans="4:5" x14ac:dyDescent="0.45">
      <c r="D102">
        <v>0.66225885159164288</v>
      </c>
      <c r="E102" s="1" t="s">
        <v>218</v>
      </c>
    </row>
    <row r="103" spans="4:5" x14ac:dyDescent="0.45">
      <c r="D103">
        <v>0.66089365606564476</v>
      </c>
      <c r="E103" s="1" t="s">
        <v>189</v>
      </c>
    </row>
    <row r="104" spans="4:5" x14ac:dyDescent="0.45">
      <c r="D104">
        <v>0.64619041404338529</v>
      </c>
      <c r="E104" s="1" t="s">
        <v>195</v>
      </c>
    </row>
    <row r="105" spans="4:5" x14ac:dyDescent="0.45">
      <c r="D105">
        <v>0.64548100022768196</v>
      </c>
      <c r="E105" s="1" t="s">
        <v>101</v>
      </c>
    </row>
    <row r="106" spans="4:5" x14ac:dyDescent="0.45">
      <c r="D106">
        <v>0.64219832583092951</v>
      </c>
      <c r="E106" s="1" t="s">
        <v>86</v>
      </c>
    </row>
    <row r="107" spans="4:5" x14ac:dyDescent="0.45">
      <c r="D107">
        <v>0.64173255361531889</v>
      </c>
      <c r="E107" s="1" t="s">
        <v>14</v>
      </c>
    </row>
    <row r="108" spans="4:5" x14ac:dyDescent="0.45">
      <c r="D108">
        <v>0.64008622649140656</v>
      </c>
      <c r="E108" s="1" t="s">
        <v>143</v>
      </c>
    </row>
    <row r="109" spans="4:5" x14ac:dyDescent="0.45">
      <c r="D109">
        <v>0.63976601123143839</v>
      </c>
      <c r="E109" s="1" t="s">
        <v>140</v>
      </c>
    </row>
    <row r="110" spans="4:5" x14ac:dyDescent="0.45">
      <c r="D110">
        <v>0.63909647830661587</v>
      </c>
      <c r="E110" s="1" t="s">
        <v>229</v>
      </c>
    </row>
    <row r="111" spans="4:5" x14ac:dyDescent="0.45">
      <c r="D111">
        <v>0.63831402298890305</v>
      </c>
      <c r="E111" s="1" t="s">
        <v>48</v>
      </c>
    </row>
    <row r="112" spans="4:5" x14ac:dyDescent="0.45">
      <c r="D112">
        <v>0.63704053976145847</v>
      </c>
      <c r="E112" s="1" t="s">
        <v>18</v>
      </c>
    </row>
    <row r="113" spans="4:5" x14ac:dyDescent="0.45">
      <c r="D113">
        <v>0.63379230839588785</v>
      </c>
      <c r="E113" s="1" t="s">
        <v>1</v>
      </c>
    </row>
    <row r="114" spans="4:5" x14ac:dyDescent="0.45">
      <c r="D114">
        <v>0.63203993450545404</v>
      </c>
      <c r="E114" s="1" t="s">
        <v>227</v>
      </c>
    </row>
    <row r="115" spans="4:5" x14ac:dyDescent="0.45">
      <c r="D115">
        <v>0.6249770625274651</v>
      </c>
      <c r="E115" s="1" t="s">
        <v>233</v>
      </c>
    </row>
    <row r="116" spans="4:5" x14ac:dyDescent="0.45">
      <c r="D116">
        <v>0.62039951934363313</v>
      </c>
      <c r="E116" s="1" t="s">
        <v>90</v>
      </c>
    </row>
    <row r="117" spans="4:5" x14ac:dyDescent="0.45">
      <c r="D117">
        <v>0.61814296853364548</v>
      </c>
      <c r="E117" s="1" t="s">
        <v>80</v>
      </c>
    </row>
    <row r="118" spans="4:5" x14ac:dyDescent="0.45">
      <c r="D118">
        <v>0.61662041804002454</v>
      </c>
      <c r="E118" s="1" t="s">
        <v>184</v>
      </c>
    </row>
    <row r="119" spans="4:5" x14ac:dyDescent="0.45">
      <c r="D119">
        <v>0.61232985662667427</v>
      </c>
      <c r="E119" s="1" t="s">
        <v>40</v>
      </c>
    </row>
    <row r="120" spans="4:5" x14ac:dyDescent="0.45">
      <c r="D120">
        <v>0.60675551274209372</v>
      </c>
      <c r="E120" s="1" t="s">
        <v>156</v>
      </c>
    </row>
    <row r="121" spans="4:5" x14ac:dyDescent="0.45">
      <c r="D121">
        <v>0.60660275436288247</v>
      </c>
      <c r="E121" s="1" t="s">
        <v>77</v>
      </c>
    </row>
    <row r="122" spans="4:5" x14ac:dyDescent="0.45">
      <c r="D122">
        <v>0.60180045429617812</v>
      </c>
      <c r="E122" s="1" t="s">
        <v>88</v>
      </c>
    </row>
    <row r="123" spans="4:5" x14ac:dyDescent="0.45">
      <c r="D123">
        <v>0.60056556264863048</v>
      </c>
      <c r="E123" s="1" t="s">
        <v>79</v>
      </c>
    </row>
    <row r="124" spans="4:5" x14ac:dyDescent="0.45">
      <c r="D124">
        <v>0.59596005523281659</v>
      </c>
      <c r="E124" s="1" t="s">
        <v>225</v>
      </c>
    </row>
    <row r="125" spans="4:5" x14ac:dyDescent="0.45">
      <c r="D125">
        <v>0.5927054277456314</v>
      </c>
      <c r="E125" s="1" t="s">
        <v>204</v>
      </c>
    </row>
    <row r="126" spans="4:5" x14ac:dyDescent="0.45">
      <c r="D126">
        <v>0.59222614657099648</v>
      </c>
      <c r="E126" s="1" t="s">
        <v>61</v>
      </c>
    </row>
    <row r="127" spans="4:5" x14ac:dyDescent="0.45">
      <c r="D127">
        <v>0.59221578937271557</v>
      </c>
      <c r="E127" s="1" t="s">
        <v>214</v>
      </c>
    </row>
    <row r="128" spans="4:5" x14ac:dyDescent="0.45">
      <c r="D128">
        <v>0.59170627667535658</v>
      </c>
      <c r="E128" s="1" t="s">
        <v>128</v>
      </c>
    </row>
    <row r="129" spans="4:5" x14ac:dyDescent="0.45">
      <c r="D129">
        <v>0.59060136879985803</v>
      </c>
      <c r="E129" s="1" t="s">
        <v>240</v>
      </c>
    </row>
    <row r="130" spans="4:5" x14ac:dyDescent="0.45">
      <c r="D130">
        <v>0.58906873657624581</v>
      </c>
      <c r="E130" s="1" t="s">
        <v>268</v>
      </c>
    </row>
    <row r="131" spans="4:5" x14ac:dyDescent="0.45">
      <c r="D131">
        <v>0.58896838344997993</v>
      </c>
      <c r="E131" s="1" t="s">
        <v>219</v>
      </c>
    </row>
    <row r="132" spans="4:5" x14ac:dyDescent="0.45">
      <c r="D132">
        <v>0.58589599026539685</v>
      </c>
      <c r="E132" s="1" t="s">
        <v>54</v>
      </c>
    </row>
    <row r="133" spans="4:5" x14ac:dyDescent="0.45">
      <c r="D133">
        <v>0.58169796463976253</v>
      </c>
      <c r="E133" s="1" t="s">
        <v>83</v>
      </c>
    </row>
    <row r="134" spans="4:5" x14ac:dyDescent="0.45">
      <c r="D134">
        <v>0.5754482131729397</v>
      </c>
      <c r="E134" s="1" t="s">
        <v>106</v>
      </c>
    </row>
    <row r="135" spans="4:5" x14ac:dyDescent="0.45">
      <c r="D135">
        <v>0.57167492614806004</v>
      </c>
      <c r="E135" s="1" t="s">
        <v>68</v>
      </c>
    </row>
    <row r="136" spans="4:5" x14ac:dyDescent="0.45">
      <c r="D136">
        <v>0.57040882441540919</v>
      </c>
      <c r="E136" s="1" t="s">
        <v>170</v>
      </c>
    </row>
    <row r="137" spans="4:5" x14ac:dyDescent="0.45">
      <c r="D137">
        <v>0.56872159519160892</v>
      </c>
      <c r="E137" s="1" t="s">
        <v>274</v>
      </c>
    </row>
    <row r="138" spans="4:5" x14ac:dyDescent="0.45">
      <c r="D138">
        <v>0.56349043114136654</v>
      </c>
      <c r="E138" s="1" t="s">
        <v>69</v>
      </c>
    </row>
    <row r="139" spans="4:5" x14ac:dyDescent="0.45">
      <c r="D139">
        <v>0.56312287565238828</v>
      </c>
      <c r="E139" s="1" t="s">
        <v>53</v>
      </c>
    </row>
    <row r="140" spans="4:5" x14ac:dyDescent="0.45">
      <c r="D140">
        <v>0.55956519603386956</v>
      </c>
      <c r="E140" s="1" t="s">
        <v>60</v>
      </c>
    </row>
    <row r="141" spans="4:5" x14ac:dyDescent="0.45">
      <c r="D141">
        <v>0.55517178371666343</v>
      </c>
      <c r="E141" s="1" t="s">
        <v>124</v>
      </c>
    </row>
    <row r="142" spans="4:5" x14ac:dyDescent="0.45">
      <c r="D142">
        <v>0.55294180265187931</v>
      </c>
      <c r="E142" s="1" t="s">
        <v>43</v>
      </c>
    </row>
    <row r="143" spans="4:5" x14ac:dyDescent="0.45">
      <c r="D143">
        <v>0.55195600290063485</v>
      </c>
      <c r="E143" s="1" t="s">
        <v>126</v>
      </c>
    </row>
    <row r="144" spans="4:5" x14ac:dyDescent="0.45">
      <c r="D144">
        <v>0.54898422347135178</v>
      </c>
      <c r="E144" s="1" t="s">
        <v>254</v>
      </c>
    </row>
    <row r="145" spans="4:5" x14ac:dyDescent="0.45">
      <c r="D145">
        <v>0.5464004117012301</v>
      </c>
      <c r="E145" s="1" t="s">
        <v>20</v>
      </c>
    </row>
    <row r="146" spans="4:5" x14ac:dyDescent="0.45">
      <c r="D146">
        <v>0.54268723257760365</v>
      </c>
      <c r="E146" s="1" t="s">
        <v>3</v>
      </c>
    </row>
    <row r="147" spans="4:5" x14ac:dyDescent="0.45">
      <c r="D147">
        <v>0.54234047517061235</v>
      </c>
      <c r="E147" s="1" t="s">
        <v>172</v>
      </c>
    </row>
    <row r="148" spans="4:5" x14ac:dyDescent="0.45">
      <c r="D148">
        <v>0.5422897728474867</v>
      </c>
      <c r="E148" s="1" t="s">
        <v>120</v>
      </c>
    </row>
    <row r="149" spans="4:5" x14ac:dyDescent="0.45">
      <c r="D149">
        <v>0.54029542978627476</v>
      </c>
      <c r="E149" s="1" t="s">
        <v>209</v>
      </c>
    </row>
    <row r="150" spans="4:5" x14ac:dyDescent="0.45">
      <c r="D150">
        <v>0.54021246639687592</v>
      </c>
      <c r="E150" s="1" t="s">
        <v>157</v>
      </c>
    </row>
    <row r="151" spans="4:5" x14ac:dyDescent="0.45">
      <c r="D151">
        <v>0.53832411986646078</v>
      </c>
      <c r="E151" s="1" t="s">
        <v>160</v>
      </c>
    </row>
    <row r="152" spans="4:5" x14ac:dyDescent="0.45">
      <c r="D152">
        <v>0.53481336651174161</v>
      </c>
      <c r="E152" s="1" t="s">
        <v>73</v>
      </c>
    </row>
    <row r="153" spans="4:5" x14ac:dyDescent="0.45">
      <c r="D153">
        <v>0.53325153533226499</v>
      </c>
      <c r="E153" s="1" t="s">
        <v>165</v>
      </c>
    </row>
    <row r="154" spans="4:5" x14ac:dyDescent="0.45">
      <c r="D154">
        <v>0.51864428663173479</v>
      </c>
      <c r="E154" s="1" t="s">
        <v>121</v>
      </c>
    </row>
    <row r="155" spans="4:5" x14ac:dyDescent="0.45">
      <c r="D155">
        <v>0.5125748481490715</v>
      </c>
      <c r="E155" s="1" t="s">
        <v>58</v>
      </c>
    </row>
    <row r="156" spans="4:5" x14ac:dyDescent="0.45">
      <c r="D156">
        <v>0.51182020167303688</v>
      </c>
      <c r="E156" s="1" t="s">
        <v>16</v>
      </c>
    </row>
    <row r="157" spans="4:5" x14ac:dyDescent="0.45">
      <c r="D157">
        <v>0.50881098239755718</v>
      </c>
      <c r="E157" s="1" t="s">
        <v>145</v>
      </c>
    </row>
    <row r="158" spans="4:5" x14ac:dyDescent="0.45">
      <c r="D158">
        <v>0.50777196657601886</v>
      </c>
      <c r="E158" s="1" t="s">
        <v>273</v>
      </c>
    </row>
    <row r="159" spans="4:5" x14ac:dyDescent="0.45">
      <c r="D159">
        <v>0.5041019982601842</v>
      </c>
      <c r="E159" s="1" t="s">
        <v>81</v>
      </c>
    </row>
    <row r="160" spans="4:5" x14ac:dyDescent="0.45">
      <c r="D160">
        <v>0.50265360080071519</v>
      </c>
      <c r="E160" s="1" t="s">
        <v>82</v>
      </c>
    </row>
    <row r="161" spans="4:5" x14ac:dyDescent="0.45">
      <c r="D161">
        <v>0.49284722057709007</v>
      </c>
      <c r="E161" s="1" t="s">
        <v>205</v>
      </c>
    </row>
    <row r="162" spans="4:5" x14ac:dyDescent="0.45">
      <c r="D162">
        <v>0.49177043468205384</v>
      </c>
      <c r="E162" s="1" t="s">
        <v>115</v>
      </c>
    </row>
    <row r="163" spans="4:5" x14ac:dyDescent="0.45">
      <c r="D163">
        <v>0.48819698995390892</v>
      </c>
      <c r="E163" s="1" t="s">
        <v>222</v>
      </c>
    </row>
    <row r="164" spans="4:5" x14ac:dyDescent="0.45">
      <c r="D164">
        <v>0.48251523204517321</v>
      </c>
      <c r="E164" s="1" t="s">
        <v>137</v>
      </c>
    </row>
    <row r="165" spans="4:5" x14ac:dyDescent="0.45">
      <c r="D165">
        <v>0.47632706439881412</v>
      </c>
      <c r="E165" s="1" t="s">
        <v>46</v>
      </c>
    </row>
    <row r="166" spans="4:5" x14ac:dyDescent="0.45">
      <c r="D166">
        <v>0.47039784090687686</v>
      </c>
      <c r="E166" s="1" t="s">
        <v>197</v>
      </c>
    </row>
    <row r="167" spans="4:5" x14ac:dyDescent="0.45">
      <c r="D167">
        <v>0.47011853434682804</v>
      </c>
      <c r="E167" s="1" t="s">
        <v>78</v>
      </c>
    </row>
    <row r="168" spans="4:5" x14ac:dyDescent="0.45">
      <c r="D168">
        <v>0.46026646497141155</v>
      </c>
      <c r="E168" s="1" t="s">
        <v>92</v>
      </c>
    </row>
    <row r="169" spans="4:5" x14ac:dyDescent="0.45">
      <c r="D169">
        <v>0.44969984117634931</v>
      </c>
      <c r="E169" s="1" t="s">
        <v>257</v>
      </c>
    </row>
    <row r="170" spans="4:5" x14ac:dyDescent="0.45">
      <c r="D170">
        <v>0.43941868656806882</v>
      </c>
      <c r="E170" s="1" t="s">
        <v>21</v>
      </c>
    </row>
    <row r="171" spans="4:5" x14ac:dyDescent="0.45">
      <c r="D171">
        <v>0.43790775710482555</v>
      </c>
      <c r="E171" s="1" t="s">
        <v>256</v>
      </c>
    </row>
    <row r="172" spans="4:5" x14ac:dyDescent="0.45">
      <c r="D172">
        <v>0.43751021041285265</v>
      </c>
      <c r="E172" s="1" t="s">
        <v>217</v>
      </c>
    </row>
    <row r="173" spans="4:5" x14ac:dyDescent="0.45">
      <c r="D173">
        <v>0.4361832323960475</v>
      </c>
      <c r="E173" s="1" t="s">
        <v>194</v>
      </c>
    </row>
    <row r="174" spans="4:5" x14ac:dyDescent="0.45">
      <c r="D174">
        <v>0.43311595764067112</v>
      </c>
      <c r="E174" s="1" t="s">
        <v>201</v>
      </c>
    </row>
    <row r="175" spans="4:5" x14ac:dyDescent="0.45">
      <c r="D175">
        <v>0.43292057442381948</v>
      </c>
      <c r="E175" s="1" t="s">
        <v>114</v>
      </c>
    </row>
    <row r="176" spans="4:5" x14ac:dyDescent="0.45">
      <c r="D176">
        <v>0.42994796018484904</v>
      </c>
      <c r="E176" s="1" t="s">
        <v>260</v>
      </c>
    </row>
    <row r="177" spans="4:5" x14ac:dyDescent="0.45">
      <c r="D177">
        <v>0.42991601143310254</v>
      </c>
      <c r="E177" s="1" t="s">
        <v>4</v>
      </c>
    </row>
    <row r="178" spans="4:5" x14ac:dyDescent="0.45">
      <c r="D178">
        <v>0.42964139246612787</v>
      </c>
      <c r="E178" s="1" t="s">
        <v>168</v>
      </c>
    </row>
    <row r="179" spans="4:5" x14ac:dyDescent="0.45">
      <c r="D179">
        <v>0.42442224320969102</v>
      </c>
      <c r="E179" s="1" t="s">
        <v>215</v>
      </c>
    </row>
    <row r="180" spans="4:5" x14ac:dyDescent="0.45">
      <c r="D180">
        <v>0.41032363814410178</v>
      </c>
      <c r="E180" s="1" t="s">
        <v>203</v>
      </c>
    </row>
    <row r="181" spans="4:5" x14ac:dyDescent="0.45">
      <c r="D181">
        <v>0.40885631826140223</v>
      </c>
      <c r="E181" s="1" t="s">
        <v>231</v>
      </c>
    </row>
    <row r="182" spans="4:5" x14ac:dyDescent="0.45">
      <c r="D182">
        <v>0.40307609634899688</v>
      </c>
      <c r="E182" s="1" t="s">
        <v>103</v>
      </c>
    </row>
    <row r="183" spans="4:5" x14ac:dyDescent="0.45">
      <c r="D183">
        <v>0.40068955352150226</v>
      </c>
      <c r="E183" s="1" t="s">
        <v>6</v>
      </c>
    </row>
    <row r="184" spans="4:5" x14ac:dyDescent="0.45">
      <c r="D184">
        <v>0.40051316922089653</v>
      </c>
      <c r="E184" s="1" t="s">
        <v>198</v>
      </c>
    </row>
    <row r="185" spans="4:5" x14ac:dyDescent="0.45">
      <c r="D185">
        <v>0.39745145633171075</v>
      </c>
      <c r="E185" s="1" t="s">
        <v>74</v>
      </c>
    </row>
    <row r="186" spans="4:5" x14ac:dyDescent="0.45">
      <c r="D186">
        <v>0.39489497929334538</v>
      </c>
      <c r="E186" s="1" t="s">
        <v>112</v>
      </c>
    </row>
    <row r="187" spans="4:5" x14ac:dyDescent="0.45">
      <c r="D187">
        <v>0.39373983626145204</v>
      </c>
      <c r="E187" s="1" t="s">
        <v>171</v>
      </c>
    </row>
    <row r="188" spans="4:5" x14ac:dyDescent="0.45">
      <c r="D188">
        <v>0.39274364491492808</v>
      </c>
      <c r="E188" s="1" t="s">
        <v>38</v>
      </c>
    </row>
    <row r="189" spans="4:5" x14ac:dyDescent="0.45">
      <c r="D189">
        <v>0.39012706608596315</v>
      </c>
      <c r="E189" s="1" t="s">
        <v>173</v>
      </c>
    </row>
    <row r="190" spans="4:5" x14ac:dyDescent="0.45">
      <c r="D190">
        <v>0.38675510619135911</v>
      </c>
      <c r="E190" s="1" t="s">
        <v>136</v>
      </c>
    </row>
    <row r="191" spans="4:5" x14ac:dyDescent="0.45">
      <c r="D191">
        <v>0.38540912227473789</v>
      </c>
      <c r="E191" s="1" t="s">
        <v>262</v>
      </c>
    </row>
    <row r="192" spans="4:5" x14ac:dyDescent="0.45">
      <c r="D192">
        <v>0.37908876557794469</v>
      </c>
      <c r="E192" s="1" t="s">
        <v>123</v>
      </c>
    </row>
    <row r="193" spans="4:5" x14ac:dyDescent="0.45">
      <c r="D193">
        <v>0.37607234219374408</v>
      </c>
      <c r="E193" s="1" t="s">
        <v>182</v>
      </c>
    </row>
    <row r="194" spans="4:5" x14ac:dyDescent="0.45">
      <c r="D194">
        <v>0.37309735922642351</v>
      </c>
      <c r="E194" s="1" t="s">
        <v>153</v>
      </c>
    </row>
    <row r="195" spans="4:5" x14ac:dyDescent="0.45">
      <c r="D195">
        <v>0.36725592338984592</v>
      </c>
      <c r="E195" s="1" t="s">
        <v>70</v>
      </c>
    </row>
    <row r="196" spans="4:5" x14ac:dyDescent="0.45">
      <c r="D196">
        <v>0.36718562549170997</v>
      </c>
      <c r="E196" s="1" t="s">
        <v>270</v>
      </c>
    </row>
    <row r="197" spans="4:5" x14ac:dyDescent="0.45">
      <c r="D197">
        <v>0.36154790783518342</v>
      </c>
      <c r="E197" s="1" t="s">
        <v>33</v>
      </c>
    </row>
    <row r="198" spans="4:5" x14ac:dyDescent="0.45">
      <c r="D198">
        <v>0.36007694901130149</v>
      </c>
      <c r="E198" s="1" t="s">
        <v>161</v>
      </c>
    </row>
    <row r="199" spans="4:5" x14ac:dyDescent="0.45">
      <c r="D199">
        <v>0.35804453935545788</v>
      </c>
      <c r="E199" s="1" t="s">
        <v>59</v>
      </c>
    </row>
    <row r="200" spans="4:5" x14ac:dyDescent="0.45">
      <c r="D200">
        <v>0.35353555521914271</v>
      </c>
      <c r="E200" s="1" t="s">
        <v>10</v>
      </c>
    </row>
    <row r="201" spans="4:5" x14ac:dyDescent="0.45">
      <c r="D201">
        <v>0.35281727468715651</v>
      </c>
      <c r="E201" s="1" t="s">
        <v>249</v>
      </c>
    </row>
    <row r="202" spans="4:5" x14ac:dyDescent="0.45">
      <c r="D202">
        <v>0.35249696329034386</v>
      </c>
      <c r="E202" s="1" t="s">
        <v>228</v>
      </c>
    </row>
    <row r="203" spans="4:5" x14ac:dyDescent="0.45">
      <c r="D203">
        <v>0.35098522281190181</v>
      </c>
      <c r="E203" s="1" t="s">
        <v>139</v>
      </c>
    </row>
    <row r="204" spans="4:5" x14ac:dyDescent="0.45">
      <c r="D204">
        <v>0.34778798790634013</v>
      </c>
      <c r="E204" s="1" t="s">
        <v>45</v>
      </c>
    </row>
    <row r="205" spans="4:5" x14ac:dyDescent="0.45">
      <c r="D205">
        <v>0.34308919502638957</v>
      </c>
      <c r="E205" s="1" t="s">
        <v>211</v>
      </c>
    </row>
    <row r="206" spans="4:5" x14ac:dyDescent="0.45">
      <c r="D206">
        <v>0.34237373226015844</v>
      </c>
      <c r="E206" s="1" t="s">
        <v>28</v>
      </c>
    </row>
    <row r="207" spans="4:5" x14ac:dyDescent="0.45">
      <c r="D207">
        <v>0.33564400697841645</v>
      </c>
      <c r="E207" s="1" t="s">
        <v>253</v>
      </c>
    </row>
    <row r="208" spans="4:5" x14ac:dyDescent="0.45">
      <c r="D208">
        <v>0.33499119991802062</v>
      </c>
      <c r="E208" s="1" t="s">
        <v>151</v>
      </c>
    </row>
    <row r="209" spans="4:5" x14ac:dyDescent="0.45">
      <c r="D209">
        <v>0.32989447294324725</v>
      </c>
      <c r="E209" s="1" t="s">
        <v>51</v>
      </c>
    </row>
    <row r="210" spans="4:5" x14ac:dyDescent="0.45">
      <c r="D210">
        <v>0.32347727833566242</v>
      </c>
      <c r="E210" s="1" t="s">
        <v>154</v>
      </c>
    </row>
    <row r="211" spans="4:5" x14ac:dyDescent="0.45">
      <c r="D211">
        <v>0.32216876019440277</v>
      </c>
      <c r="E211" s="1" t="s">
        <v>129</v>
      </c>
    </row>
    <row r="212" spans="4:5" x14ac:dyDescent="0.45">
      <c r="D212">
        <v>0.30645498344406508</v>
      </c>
      <c r="E212" s="1" t="s">
        <v>35</v>
      </c>
    </row>
    <row r="213" spans="4:5" x14ac:dyDescent="0.45">
      <c r="D213">
        <v>0.30517398607663471</v>
      </c>
      <c r="E213" s="1" t="s">
        <v>244</v>
      </c>
    </row>
    <row r="214" spans="4:5" x14ac:dyDescent="0.45">
      <c r="D214">
        <v>0.30099268663477974</v>
      </c>
      <c r="E214" s="1" t="s">
        <v>206</v>
      </c>
    </row>
    <row r="215" spans="4:5" x14ac:dyDescent="0.45">
      <c r="D215">
        <v>0.29825910848584181</v>
      </c>
      <c r="E215" s="1" t="s">
        <v>239</v>
      </c>
    </row>
    <row r="216" spans="4:5" x14ac:dyDescent="0.45">
      <c r="D216">
        <v>0.29695435106063806</v>
      </c>
      <c r="E216" s="1" t="s">
        <v>17</v>
      </c>
    </row>
    <row r="217" spans="4:5" x14ac:dyDescent="0.45">
      <c r="D217">
        <v>0.29638690323204919</v>
      </c>
      <c r="E217" s="1" t="s">
        <v>51</v>
      </c>
    </row>
    <row r="218" spans="4:5" x14ac:dyDescent="0.45">
      <c r="D218">
        <v>0.29637616122687416</v>
      </c>
      <c r="E218" s="1" t="s">
        <v>135</v>
      </c>
    </row>
    <row r="219" spans="4:5" x14ac:dyDescent="0.45">
      <c r="D219">
        <v>0.28489498321660311</v>
      </c>
      <c r="E219" s="1" t="s">
        <v>213</v>
      </c>
    </row>
    <row r="220" spans="4:5" x14ac:dyDescent="0.45">
      <c r="D220">
        <v>0.28087579810890462</v>
      </c>
      <c r="E220" s="1" t="s">
        <v>183</v>
      </c>
    </row>
    <row r="221" spans="4:5" x14ac:dyDescent="0.45">
      <c r="D221">
        <v>0.28073408287539381</v>
      </c>
      <c r="E221" s="1" t="s">
        <v>117</v>
      </c>
    </row>
    <row r="222" spans="4:5" x14ac:dyDescent="0.45">
      <c r="D222">
        <v>0.27213629126684169</v>
      </c>
      <c r="E222" s="1" t="s">
        <v>149</v>
      </c>
    </row>
    <row r="223" spans="4:5" x14ac:dyDescent="0.45">
      <c r="D223">
        <v>0.26550975448509617</v>
      </c>
      <c r="E223" s="1" t="s">
        <v>187</v>
      </c>
    </row>
    <row r="224" spans="4:5" x14ac:dyDescent="0.45">
      <c r="D224">
        <v>0.25669858165438431</v>
      </c>
      <c r="E224" s="1" t="s">
        <v>84</v>
      </c>
    </row>
    <row r="225" spans="4:5" x14ac:dyDescent="0.45">
      <c r="D225">
        <v>0.2502188059647934</v>
      </c>
      <c r="E225" s="1" t="s">
        <v>29</v>
      </c>
    </row>
    <row r="226" spans="4:5" x14ac:dyDescent="0.45">
      <c r="D226">
        <v>0.24835020716857303</v>
      </c>
      <c r="E226" s="1" t="s">
        <v>196</v>
      </c>
    </row>
    <row r="227" spans="4:5" x14ac:dyDescent="0.45">
      <c r="D227">
        <v>0.24515378318783354</v>
      </c>
      <c r="E227" s="1" t="s">
        <v>261</v>
      </c>
    </row>
    <row r="228" spans="4:5" x14ac:dyDescent="0.45">
      <c r="D228">
        <v>0.23220601012690933</v>
      </c>
      <c r="E228" s="1" t="s">
        <v>89</v>
      </c>
    </row>
    <row r="229" spans="4:5" x14ac:dyDescent="0.45">
      <c r="D229">
        <v>0.22142744055788632</v>
      </c>
      <c r="E229" s="1" t="s">
        <v>252</v>
      </c>
    </row>
    <row r="230" spans="4:5" x14ac:dyDescent="0.45">
      <c r="D230">
        <v>0.21660361338693146</v>
      </c>
      <c r="E230" s="1" t="s">
        <v>47</v>
      </c>
    </row>
    <row r="231" spans="4:5" x14ac:dyDescent="0.45">
      <c r="D231">
        <v>0.21277508448275573</v>
      </c>
      <c r="E231" s="1" t="s">
        <v>95</v>
      </c>
    </row>
    <row r="232" spans="4:5" x14ac:dyDescent="0.45">
      <c r="D232">
        <v>0.21236361246647928</v>
      </c>
      <c r="E232" s="1" t="s">
        <v>107</v>
      </c>
    </row>
    <row r="233" spans="4:5" x14ac:dyDescent="0.45">
      <c r="D233">
        <v>0.19459264834588252</v>
      </c>
      <c r="E233" s="1" t="s">
        <v>62</v>
      </c>
    </row>
    <row r="234" spans="4:5" x14ac:dyDescent="0.45">
      <c r="D234">
        <v>0.19323359681141983</v>
      </c>
      <c r="E234" s="1" t="s">
        <v>269</v>
      </c>
    </row>
    <row r="235" spans="4:5" x14ac:dyDescent="0.45">
      <c r="D235">
        <v>0.18950931683025929</v>
      </c>
      <c r="E235" s="1" t="s">
        <v>251</v>
      </c>
    </row>
    <row r="236" spans="4:5" x14ac:dyDescent="0.45">
      <c r="D236">
        <v>0.1829353677977511</v>
      </c>
      <c r="E236" s="1" t="s">
        <v>185</v>
      </c>
    </row>
    <row r="237" spans="4:5" x14ac:dyDescent="0.45">
      <c r="D237">
        <v>0.17842422546348957</v>
      </c>
      <c r="E237" s="1" t="s">
        <v>162</v>
      </c>
    </row>
    <row r="238" spans="4:5" x14ac:dyDescent="0.45">
      <c r="D238">
        <v>0.17631789979568735</v>
      </c>
      <c r="E238" s="1" t="s">
        <v>41</v>
      </c>
    </row>
    <row r="239" spans="4:5" x14ac:dyDescent="0.45">
      <c r="D239">
        <v>0.1697408932212664</v>
      </c>
      <c r="E239" s="1" t="s">
        <v>241</v>
      </c>
    </row>
    <row r="240" spans="4:5" x14ac:dyDescent="0.45">
      <c r="D240">
        <v>0.16835811933628653</v>
      </c>
      <c r="E240" s="1" t="s">
        <v>11</v>
      </c>
    </row>
    <row r="241" spans="4:5" x14ac:dyDescent="0.45">
      <c r="D241">
        <v>0.16684639459093986</v>
      </c>
      <c r="E241" s="1" t="s">
        <v>208</v>
      </c>
    </row>
    <row r="242" spans="4:5" x14ac:dyDescent="0.45">
      <c r="D242">
        <v>0.16491880009107518</v>
      </c>
      <c r="E242" s="1" t="s">
        <v>167</v>
      </c>
    </row>
    <row r="243" spans="4:5" x14ac:dyDescent="0.45">
      <c r="D243">
        <v>0.15795576784805943</v>
      </c>
      <c r="E243" s="1" t="s">
        <v>163</v>
      </c>
    </row>
    <row r="244" spans="4:5" x14ac:dyDescent="0.45">
      <c r="D244">
        <v>0.15475603378322378</v>
      </c>
      <c r="E244" s="1" t="s">
        <v>271</v>
      </c>
    </row>
    <row r="245" spans="4:5" x14ac:dyDescent="0.45">
      <c r="D245">
        <v>0.14812359125472296</v>
      </c>
      <c r="E245" s="1" t="s">
        <v>2</v>
      </c>
    </row>
    <row r="246" spans="4:5" x14ac:dyDescent="0.45">
      <c r="D246">
        <v>0.14769789027129454</v>
      </c>
      <c r="E246" s="1" t="s">
        <v>242</v>
      </c>
    </row>
    <row r="247" spans="4:5" x14ac:dyDescent="0.45">
      <c r="D247">
        <v>0.14443397638494848</v>
      </c>
      <c r="E247" s="1" t="s">
        <v>248</v>
      </c>
    </row>
    <row r="248" spans="4:5" x14ac:dyDescent="0.45">
      <c r="D248">
        <v>0.14191971297340089</v>
      </c>
      <c r="E248" s="1" t="s">
        <v>230</v>
      </c>
    </row>
    <row r="249" spans="4:5" x14ac:dyDescent="0.45">
      <c r="D249">
        <v>0.13859144299038639</v>
      </c>
      <c r="E249" s="1" t="s">
        <v>179</v>
      </c>
    </row>
    <row r="250" spans="4:5" x14ac:dyDescent="0.45">
      <c r="D250">
        <v>0.13407628958982443</v>
      </c>
      <c r="E250" s="1" t="s">
        <v>97</v>
      </c>
    </row>
    <row r="251" spans="4:5" x14ac:dyDescent="0.45">
      <c r="D251">
        <v>0.12639556481182301</v>
      </c>
      <c r="E251" s="1" t="s">
        <v>223</v>
      </c>
    </row>
    <row r="252" spans="4:5" x14ac:dyDescent="0.45">
      <c r="D252">
        <v>0.1252117181646627</v>
      </c>
      <c r="E252" s="1" t="s">
        <v>147</v>
      </c>
    </row>
    <row r="253" spans="4:5" x14ac:dyDescent="0.45">
      <c r="D253">
        <v>0.12183292769102749</v>
      </c>
      <c r="E253" s="1" t="s">
        <v>169</v>
      </c>
    </row>
    <row r="254" spans="4:5" x14ac:dyDescent="0.45">
      <c r="D254">
        <v>0.11870416049979393</v>
      </c>
      <c r="E254" s="1" t="s">
        <v>12</v>
      </c>
    </row>
    <row r="255" spans="4:5" x14ac:dyDescent="0.45">
      <c r="D255">
        <v>0.11364759540306879</v>
      </c>
      <c r="E255" s="1" t="s">
        <v>148</v>
      </c>
    </row>
    <row r="256" spans="4:5" x14ac:dyDescent="0.45">
      <c r="D256">
        <v>0.10283057511654059</v>
      </c>
      <c r="E256" s="1" t="s">
        <v>70</v>
      </c>
    </row>
    <row r="257" spans="4:5" x14ac:dyDescent="0.45">
      <c r="D257">
        <v>0.10216516129565134</v>
      </c>
      <c r="E257" s="1" t="s">
        <v>98</v>
      </c>
    </row>
    <row r="258" spans="4:5" x14ac:dyDescent="0.45">
      <c r="D258">
        <v>0.10013798875852964</v>
      </c>
      <c r="E258" s="1" t="s">
        <v>23</v>
      </c>
    </row>
    <row r="259" spans="4:5" x14ac:dyDescent="0.45">
      <c r="D259">
        <v>9.5394025015403949E-2</v>
      </c>
      <c r="E259" s="1" t="s">
        <v>159</v>
      </c>
    </row>
    <row r="260" spans="4:5" x14ac:dyDescent="0.45">
      <c r="D260">
        <v>9.4020039534625011E-2</v>
      </c>
      <c r="E260" s="1" t="s">
        <v>188</v>
      </c>
    </row>
    <row r="261" spans="4:5" x14ac:dyDescent="0.45">
      <c r="D261">
        <v>8.8785357615330462E-2</v>
      </c>
      <c r="E261" s="1" t="s">
        <v>65</v>
      </c>
    </row>
    <row r="262" spans="4:5" x14ac:dyDescent="0.45">
      <c r="D262">
        <v>8.7418525939361835E-2</v>
      </c>
      <c r="E262" s="1" t="s">
        <v>8</v>
      </c>
    </row>
    <row r="263" spans="4:5" x14ac:dyDescent="0.45">
      <c r="D263">
        <v>8.6052512897517364E-2</v>
      </c>
      <c r="E263" s="1" t="s">
        <v>39</v>
      </c>
    </row>
    <row r="264" spans="4:5" x14ac:dyDescent="0.45">
      <c r="D264">
        <v>8.5779365899401272E-2</v>
      </c>
      <c r="E264" s="1" t="s">
        <v>21</v>
      </c>
    </row>
    <row r="265" spans="4:5" x14ac:dyDescent="0.45">
      <c r="D265">
        <v>8.5099735560694834E-2</v>
      </c>
      <c r="E265" s="1" t="s">
        <v>42</v>
      </c>
    </row>
    <row r="266" spans="4:5" x14ac:dyDescent="0.45">
      <c r="D266">
        <v>8.4950977029266461E-2</v>
      </c>
      <c r="E266" s="1" t="s">
        <v>36</v>
      </c>
    </row>
    <row r="267" spans="4:5" x14ac:dyDescent="0.45">
      <c r="D267">
        <v>8.2974220100969887E-2</v>
      </c>
      <c r="E267" s="1" t="s">
        <v>255</v>
      </c>
    </row>
    <row r="268" spans="4:5" x14ac:dyDescent="0.45">
      <c r="D268">
        <v>7.3860335859385118E-2</v>
      </c>
      <c r="E268" s="1" t="s">
        <v>24</v>
      </c>
    </row>
    <row r="269" spans="4:5" x14ac:dyDescent="0.45">
      <c r="D269">
        <v>6.1022548346026717E-2</v>
      </c>
      <c r="E269" s="1" t="s">
        <v>66</v>
      </c>
    </row>
    <row r="270" spans="4:5" x14ac:dyDescent="0.45">
      <c r="D270">
        <v>6.0314659359275269E-2</v>
      </c>
      <c r="E270" s="1" t="s">
        <v>236</v>
      </c>
    </row>
    <row r="271" spans="4:5" x14ac:dyDescent="0.45">
      <c r="D271">
        <v>5.5253919810715812E-2</v>
      </c>
      <c r="E271" s="1" t="s">
        <v>111</v>
      </c>
    </row>
    <row r="272" spans="4:5" x14ac:dyDescent="0.45">
      <c r="D272">
        <v>4.9476497771025585E-2</v>
      </c>
      <c r="E272" s="1" t="s">
        <v>110</v>
      </c>
    </row>
    <row r="273" spans="4:5" x14ac:dyDescent="0.45">
      <c r="D273">
        <v>4.4081757512421493E-2</v>
      </c>
      <c r="E273" s="1" t="s">
        <v>102</v>
      </c>
    </row>
    <row r="274" spans="4:5" x14ac:dyDescent="0.45">
      <c r="D274">
        <v>4.4002017666744164E-2</v>
      </c>
      <c r="E274" s="1" t="s">
        <v>199</v>
      </c>
    </row>
    <row r="275" spans="4:5" x14ac:dyDescent="0.45">
      <c r="D275">
        <v>4.3304011818040222E-2</v>
      </c>
      <c r="E275" s="1" t="s">
        <v>232</v>
      </c>
    </row>
    <row r="276" spans="4:5" x14ac:dyDescent="0.45">
      <c r="D276">
        <v>4.2150639702204562E-2</v>
      </c>
      <c r="E276" s="1" t="s">
        <v>177</v>
      </c>
    </row>
    <row r="277" spans="4:5" x14ac:dyDescent="0.45">
      <c r="D277">
        <v>4.1980237280250021E-2</v>
      </c>
      <c r="E277" s="1" t="s">
        <v>180</v>
      </c>
    </row>
    <row r="278" spans="4:5" x14ac:dyDescent="0.45">
      <c r="D278">
        <v>3.9461875377014066E-2</v>
      </c>
      <c r="E278" s="1" t="s">
        <v>193</v>
      </c>
    </row>
    <row r="279" spans="4:5" x14ac:dyDescent="0.45">
      <c r="D279">
        <v>3.8899155939566943E-2</v>
      </c>
      <c r="E279" s="1" t="s">
        <v>31</v>
      </c>
    </row>
    <row r="280" spans="4:5" x14ac:dyDescent="0.45">
      <c r="D280">
        <v>3.5368168244902298E-2</v>
      </c>
      <c r="E280" s="1" t="s">
        <v>237</v>
      </c>
    </row>
    <row r="281" spans="4:5" x14ac:dyDescent="0.45">
      <c r="D281">
        <v>3.4931295844295773E-2</v>
      </c>
      <c r="E281" s="1" t="s">
        <v>125</v>
      </c>
    </row>
    <row r="282" spans="4:5" x14ac:dyDescent="0.45">
      <c r="D282">
        <v>2.4419977190392683E-2</v>
      </c>
      <c r="E282" s="1" t="s">
        <v>9</v>
      </c>
    </row>
    <row r="283" spans="4:5" x14ac:dyDescent="0.45">
      <c r="D283">
        <v>2.1606682056275472E-2</v>
      </c>
      <c r="E283" s="1" t="s">
        <v>104</v>
      </c>
    </row>
    <row r="284" spans="4:5" x14ac:dyDescent="0.45">
      <c r="D284">
        <v>1.9074587817876187E-2</v>
      </c>
      <c r="E284" s="1" t="s">
        <v>152</v>
      </c>
    </row>
    <row r="285" spans="4:5" x14ac:dyDescent="0.45">
      <c r="D285">
        <v>1.6783233944523412E-2</v>
      </c>
      <c r="E285" s="1" t="s">
        <v>57</v>
      </c>
    </row>
    <row r="286" spans="4:5" x14ac:dyDescent="0.45">
      <c r="D286">
        <v>1.3153358434939144E-2</v>
      </c>
      <c r="E286" s="1" t="s">
        <v>212</v>
      </c>
    </row>
    <row r="287" spans="4:5" x14ac:dyDescent="0.45">
      <c r="D287">
        <v>1.2033525025060721E-2</v>
      </c>
      <c r="E287" s="1" t="s">
        <v>265</v>
      </c>
    </row>
    <row r="288" spans="4:5" x14ac:dyDescent="0.45">
      <c r="D288">
        <v>9.4413800823696103E-3</v>
      </c>
      <c r="E288" s="1" t="s">
        <v>131</v>
      </c>
    </row>
    <row r="289" spans="4:5" x14ac:dyDescent="0.45">
      <c r="D289">
        <v>5.3104320944221683E-3</v>
      </c>
      <c r="E289" s="1" t="s">
        <v>200</v>
      </c>
    </row>
    <row r="290" spans="4:5" x14ac:dyDescent="0.45">
      <c r="D290">
        <v>5.6306384646986896E-4</v>
      </c>
      <c r="E290" s="1" t="s">
        <v>202</v>
      </c>
    </row>
    <row r="291" spans="4:5" x14ac:dyDescent="0.45">
      <c r="D291">
        <v>3.3994953501281788E-4</v>
      </c>
      <c r="E291" s="1" t="s">
        <v>50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topLeftCell="A13" zoomScale="120" zoomScaleNormal="120" workbookViewId="0">
      <selection activeCell="C13" sqref="C13"/>
    </sheetView>
  </sheetViews>
  <sheetFormatPr defaultRowHeight="14.25" x14ac:dyDescent="0.45"/>
  <cols>
    <col min="3" max="3" width="74.46484375" customWidth="1"/>
  </cols>
  <sheetData>
    <row r="1" spans="2:4" x14ac:dyDescent="0.45">
      <c r="B1" s="33"/>
      <c r="C1" s="20" t="s">
        <v>431</v>
      </c>
    </row>
    <row r="2" spans="2:4" x14ac:dyDescent="0.45">
      <c r="B2" s="33"/>
      <c r="C2" s="33"/>
    </row>
    <row r="3" spans="2:4" ht="40.049999999999997" customHeight="1" x14ac:dyDescent="0.45">
      <c r="B3" s="6"/>
      <c r="C3" s="11" t="s">
        <v>379</v>
      </c>
      <c r="D3" s="12"/>
    </row>
    <row r="4" spans="2:4" ht="68.25" customHeight="1" x14ac:dyDescent="0.45">
      <c r="B4" s="7"/>
      <c r="C4" s="13" t="s">
        <v>380</v>
      </c>
      <c r="D4" s="12"/>
    </row>
    <row r="5" spans="2:4" ht="34.5" customHeight="1" x14ac:dyDescent="0.45">
      <c r="B5" s="7"/>
      <c r="C5" s="13" t="s">
        <v>432</v>
      </c>
      <c r="D5" s="12"/>
    </row>
    <row r="6" spans="2:4" ht="32.25" customHeight="1" x14ac:dyDescent="0.45">
      <c r="B6" s="7"/>
      <c r="C6" s="13" t="s">
        <v>381</v>
      </c>
      <c r="D6" s="12"/>
    </row>
    <row r="7" spans="2:4" ht="78.75" customHeight="1" x14ac:dyDescent="0.45">
      <c r="B7" s="7"/>
      <c r="C7" s="13" t="s">
        <v>439</v>
      </c>
      <c r="D7" s="12"/>
    </row>
    <row r="8" spans="2:4" ht="57.75" customHeight="1" x14ac:dyDescent="0.45">
      <c r="B8" s="7"/>
      <c r="C8" s="13" t="s">
        <v>382</v>
      </c>
      <c r="D8" s="12"/>
    </row>
    <row r="9" spans="2:4" ht="56.25" customHeight="1" x14ac:dyDescent="0.45">
      <c r="B9" s="7"/>
      <c r="C9" s="13" t="s">
        <v>383</v>
      </c>
      <c r="D9" s="12"/>
    </row>
    <row r="10" spans="2:4" ht="79.5" customHeight="1" x14ac:dyDescent="0.45">
      <c r="B10" s="8"/>
      <c r="C10" s="14" t="s">
        <v>384</v>
      </c>
      <c r="D10" s="12"/>
    </row>
    <row r="11" spans="2:4" ht="137.25" customHeight="1" x14ac:dyDescent="0.45">
      <c r="B11" s="9"/>
      <c r="C11" s="11" t="s">
        <v>385</v>
      </c>
      <c r="D11" s="12"/>
    </row>
    <row r="12" spans="2:4" ht="180.75" customHeight="1" x14ac:dyDescent="0.45">
      <c r="B12" s="10"/>
      <c r="C12" s="15" t="s">
        <v>386</v>
      </c>
      <c r="D12" s="12"/>
    </row>
    <row r="13" spans="2:4" ht="180.75" customHeight="1" x14ac:dyDescent="0.45">
      <c r="B13" s="10"/>
      <c r="C13" s="15" t="s">
        <v>387</v>
      </c>
      <c r="D13"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7"/>
  <sheetViews>
    <sheetView topLeftCell="A12" zoomScale="110" zoomScaleNormal="110" workbookViewId="0">
      <selection activeCell="G19" sqref="G19:J20"/>
    </sheetView>
  </sheetViews>
  <sheetFormatPr defaultColWidth="9.19921875" defaultRowHeight="14.25" x14ac:dyDescent="0.45"/>
  <cols>
    <col min="1" max="1" width="9.19921875" style="1"/>
    <col min="2" max="2" width="35.265625" style="1" customWidth="1"/>
    <col min="3" max="16384" width="9.19921875" style="1"/>
  </cols>
  <sheetData>
    <row r="3" spans="2:5" ht="16.899999999999999" x14ac:dyDescent="0.45">
      <c r="B3" s="4" t="s">
        <v>388</v>
      </c>
    </row>
    <row r="4" spans="2:5" ht="18" x14ac:dyDescent="0.45">
      <c r="B4" s="17" t="s">
        <v>459</v>
      </c>
    </row>
    <row r="5" spans="2:5" ht="18" x14ac:dyDescent="0.45">
      <c r="B5" s="17" t="s">
        <v>458</v>
      </c>
    </row>
    <row r="6" spans="2:5" ht="18" x14ac:dyDescent="0.45">
      <c r="B6" s="17"/>
    </row>
    <row r="7" spans="2:5" ht="62.25" customHeight="1" x14ac:dyDescent="0.7">
      <c r="B7" s="35" t="s">
        <v>449</v>
      </c>
      <c r="C7" s="35"/>
    </row>
    <row r="8" spans="2:5" ht="18" x14ac:dyDescent="0.45">
      <c r="B8" s="17" t="s">
        <v>453</v>
      </c>
    </row>
    <row r="9" spans="2:5" ht="18" x14ac:dyDescent="0.55000000000000004">
      <c r="B9" s="17" t="s">
        <v>278</v>
      </c>
      <c r="C9" s="19" t="s">
        <v>390</v>
      </c>
      <c r="D9" s="19"/>
      <c r="E9" s="19"/>
    </row>
    <row r="10" spans="2:5" ht="18" x14ac:dyDescent="0.45">
      <c r="B10" s="17"/>
    </row>
    <row r="11" spans="2:5" ht="18" x14ac:dyDescent="0.45">
      <c r="B11" s="17" t="s">
        <v>444</v>
      </c>
    </row>
    <row r="12" spans="2:5" ht="18" x14ac:dyDescent="0.45">
      <c r="B12" s="36" t="s">
        <v>445</v>
      </c>
    </row>
    <row r="13" spans="2:5" ht="18" x14ac:dyDescent="0.45">
      <c r="B13" s="37" t="s">
        <v>446</v>
      </c>
    </row>
    <row r="14" spans="2:5" ht="18" x14ac:dyDescent="0.45">
      <c r="B14" s="17"/>
    </row>
    <row r="15" spans="2:5" ht="18" x14ac:dyDescent="0.45">
      <c r="B15" s="17"/>
    </row>
    <row r="16" spans="2:5" ht="18" x14ac:dyDescent="0.45">
      <c r="B16" s="17" t="s">
        <v>391</v>
      </c>
      <c r="C16" s="17" t="s">
        <v>447</v>
      </c>
    </row>
    <row r="17" spans="2:10" ht="28.9" x14ac:dyDescent="0.75">
      <c r="C17" s="17" t="s">
        <v>448</v>
      </c>
      <c r="E17" s="38" t="s">
        <v>454</v>
      </c>
    </row>
    <row r="18" spans="2:10" ht="25.5" x14ac:dyDescent="0.75">
      <c r="B18" s="17" t="s">
        <v>452</v>
      </c>
      <c r="C18" s="17"/>
      <c r="D18" s="38"/>
    </row>
    <row r="19" spans="2:10" ht="53.25" customHeight="1" x14ac:dyDescent="0.45">
      <c r="B19" s="39"/>
      <c r="G19" s="20"/>
      <c r="H19" s="20"/>
      <c r="I19" s="20"/>
      <c r="J19" s="20"/>
    </row>
    <row r="20" spans="2:10" ht="23.25" x14ac:dyDescent="0.7">
      <c r="B20" s="17" t="s">
        <v>392</v>
      </c>
      <c r="G20" s="50" t="s">
        <v>449</v>
      </c>
      <c r="H20" s="20"/>
      <c r="I20" s="20"/>
      <c r="J20" s="20"/>
    </row>
    <row r="21" spans="2:10" ht="20.65" x14ac:dyDescent="0.45">
      <c r="B21" s="17" t="s">
        <v>455</v>
      </c>
    </row>
    <row r="22" spans="2:10" ht="40.5" customHeight="1" x14ac:dyDescent="0.45">
      <c r="B22" s="17" t="s">
        <v>451</v>
      </c>
      <c r="D22" s="17" t="s">
        <v>456</v>
      </c>
    </row>
    <row r="24" spans="2:10" ht="48" customHeight="1" x14ac:dyDescent="0.7">
      <c r="B24" s="17" t="s">
        <v>450</v>
      </c>
      <c r="E24" s="35" t="s">
        <v>449</v>
      </c>
      <c r="F24" s="35"/>
    </row>
    <row r="25" spans="2:10" ht="54.75" customHeight="1" x14ac:dyDescent="0.65">
      <c r="B25" s="17" t="s">
        <v>457</v>
      </c>
      <c r="C25" s="40"/>
    </row>
    <row r="26" spans="2:10" ht="18" x14ac:dyDescent="0.45">
      <c r="B26" s="17" t="s">
        <v>393</v>
      </c>
    </row>
    <row r="27" spans="2:10" ht="18" x14ac:dyDescent="0.45">
      <c r="B27" s="17" t="s">
        <v>278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zoomScale="120" zoomScaleNormal="120" workbookViewId="0">
      <selection activeCell="E5" sqref="E5:F40"/>
    </sheetView>
  </sheetViews>
  <sheetFormatPr defaultColWidth="9.19921875" defaultRowHeight="14.25" x14ac:dyDescent="0.45"/>
  <cols>
    <col min="1" max="1" width="9.19921875" style="1"/>
    <col min="2" max="2" width="11.796875" style="1" customWidth="1"/>
    <col min="3" max="5" width="9.19921875" style="1"/>
    <col min="6" max="6" width="12.796875" style="1" customWidth="1"/>
    <col min="7" max="7" width="17.46484375" style="1" customWidth="1"/>
    <col min="8" max="8" width="13.46484375" style="1" customWidth="1"/>
    <col min="9" max="16384" width="9.19921875" style="1"/>
  </cols>
  <sheetData>
    <row r="1" spans="1:10" x14ac:dyDescent="0.45">
      <c r="A1" s="1" t="s">
        <v>497</v>
      </c>
      <c r="G1" s="1" t="s">
        <v>460</v>
      </c>
      <c r="I1" s="20" t="s">
        <v>461</v>
      </c>
      <c r="J1" s="20"/>
    </row>
    <row r="2" spans="1:10" ht="19.149999999999999" x14ac:dyDescent="0.5">
      <c r="A2" s="1" t="s">
        <v>498</v>
      </c>
      <c r="G2" s="1" t="s">
        <v>463</v>
      </c>
      <c r="I2" s="20" t="s">
        <v>462</v>
      </c>
      <c r="J2" s="20"/>
    </row>
    <row r="3" spans="1:10" x14ac:dyDescent="0.45">
      <c r="H3" s="1" t="s">
        <v>279</v>
      </c>
    </row>
    <row r="4" spans="1:10" x14ac:dyDescent="0.45">
      <c r="B4" s="1" t="s">
        <v>281</v>
      </c>
      <c r="C4" s="1" t="s">
        <v>276</v>
      </c>
      <c r="D4" s="1" t="s">
        <v>277</v>
      </c>
      <c r="E4" s="1" t="s">
        <v>278</v>
      </c>
      <c r="F4" s="1" t="s">
        <v>282</v>
      </c>
    </row>
    <row r="5" spans="1:10" x14ac:dyDescent="0.45">
      <c r="B5" s="1">
        <f>1/36</f>
        <v>2.7777777777777776E-2</v>
      </c>
      <c r="C5" s="1">
        <v>1</v>
      </c>
      <c r="D5" s="1">
        <v>1</v>
      </c>
      <c r="H5" s="1" t="s">
        <v>280</v>
      </c>
    </row>
    <row r="6" spans="1:10" x14ac:dyDescent="0.45">
      <c r="B6" s="1">
        <f t="shared" ref="B6:B40" si="0">1/36</f>
        <v>2.7777777777777776E-2</v>
      </c>
      <c r="C6" s="1">
        <v>1</v>
      </c>
      <c r="D6" s="1">
        <v>2</v>
      </c>
    </row>
    <row r="7" spans="1:10" x14ac:dyDescent="0.45">
      <c r="B7" s="1">
        <f t="shared" si="0"/>
        <v>2.7777777777777776E-2</v>
      </c>
      <c r="C7" s="1">
        <v>1</v>
      </c>
      <c r="D7" s="1">
        <v>3</v>
      </c>
    </row>
    <row r="8" spans="1:10" x14ac:dyDescent="0.45">
      <c r="B8" s="1">
        <f t="shared" si="0"/>
        <v>2.7777777777777776E-2</v>
      </c>
      <c r="C8" s="1">
        <v>1</v>
      </c>
      <c r="D8" s="1">
        <v>4</v>
      </c>
      <c r="H8" s="1" t="s">
        <v>464</v>
      </c>
    </row>
    <row r="9" spans="1:10" x14ac:dyDescent="0.45">
      <c r="B9" s="1">
        <f t="shared" si="0"/>
        <v>2.7777777777777776E-2</v>
      </c>
      <c r="C9" s="1">
        <v>1</v>
      </c>
      <c r="D9" s="1">
        <v>5</v>
      </c>
      <c r="H9" s="1" t="s">
        <v>465</v>
      </c>
    </row>
    <row r="10" spans="1:10" x14ac:dyDescent="0.45">
      <c r="B10" s="1">
        <f t="shared" si="0"/>
        <v>2.7777777777777776E-2</v>
      </c>
      <c r="C10" s="1">
        <v>1</v>
      </c>
      <c r="D10" s="1">
        <v>6</v>
      </c>
    </row>
    <row r="11" spans="1:10" x14ac:dyDescent="0.45">
      <c r="B11" s="1">
        <f t="shared" si="0"/>
        <v>2.7777777777777776E-2</v>
      </c>
      <c r="C11" s="1">
        <v>2</v>
      </c>
      <c r="D11" s="1">
        <f>D5</f>
        <v>1</v>
      </c>
    </row>
    <row r="12" spans="1:10" x14ac:dyDescent="0.45">
      <c r="B12" s="1">
        <f t="shared" si="0"/>
        <v>2.7777777777777776E-2</v>
      </c>
      <c r="C12" s="1">
        <v>2</v>
      </c>
      <c r="D12" s="1">
        <f t="shared" ref="D12:D40" si="1">D6</f>
        <v>2</v>
      </c>
    </row>
    <row r="13" spans="1:10" x14ac:dyDescent="0.45">
      <c r="B13" s="1">
        <f t="shared" si="0"/>
        <v>2.7777777777777776E-2</v>
      </c>
      <c r="C13" s="1">
        <v>2</v>
      </c>
      <c r="D13" s="1">
        <f t="shared" si="1"/>
        <v>3</v>
      </c>
    </row>
    <row r="14" spans="1:10" x14ac:dyDescent="0.45">
      <c r="B14" s="1">
        <f t="shared" si="0"/>
        <v>2.7777777777777776E-2</v>
      </c>
      <c r="C14" s="1">
        <v>2</v>
      </c>
      <c r="D14" s="1">
        <f t="shared" si="1"/>
        <v>4</v>
      </c>
    </row>
    <row r="15" spans="1:10" x14ac:dyDescent="0.45">
      <c r="B15" s="1">
        <f t="shared" si="0"/>
        <v>2.7777777777777776E-2</v>
      </c>
      <c r="C15" s="1">
        <v>2</v>
      </c>
      <c r="D15" s="1">
        <f t="shared" si="1"/>
        <v>5</v>
      </c>
    </row>
    <row r="16" spans="1:10" x14ac:dyDescent="0.45">
      <c r="B16" s="1">
        <f t="shared" si="0"/>
        <v>2.7777777777777776E-2</v>
      </c>
      <c r="C16" s="1">
        <v>2</v>
      </c>
      <c r="D16" s="1">
        <f t="shared" si="1"/>
        <v>6</v>
      </c>
    </row>
    <row r="17" spans="2:4" x14ac:dyDescent="0.45">
      <c r="B17" s="1">
        <f t="shared" si="0"/>
        <v>2.7777777777777776E-2</v>
      </c>
      <c r="C17" s="1">
        <v>3</v>
      </c>
      <c r="D17" s="1">
        <f t="shared" si="1"/>
        <v>1</v>
      </c>
    </row>
    <row r="18" spans="2:4" x14ac:dyDescent="0.45">
      <c r="B18" s="1">
        <f t="shared" si="0"/>
        <v>2.7777777777777776E-2</v>
      </c>
      <c r="C18" s="1">
        <v>3</v>
      </c>
      <c r="D18" s="1">
        <f t="shared" si="1"/>
        <v>2</v>
      </c>
    </row>
    <row r="19" spans="2:4" x14ac:dyDescent="0.45">
      <c r="B19" s="1">
        <f t="shared" si="0"/>
        <v>2.7777777777777776E-2</v>
      </c>
      <c r="C19" s="1">
        <v>3</v>
      </c>
      <c r="D19" s="1">
        <f t="shared" si="1"/>
        <v>3</v>
      </c>
    </row>
    <row r="20" spans="2:4" x14ac:dyDescent="0.45">
      <c r="B20" s="1">
        <f t="shared" si="0"/>
        <v>2.7777777777777776E-2</v>
      </c>
      <c r="C20" s="1">
        <v>3</v>
      </c>
      <c r="D20" s="1">
        <f t="shared" si="1"/>
        <v>4</v>
      </c>
    </row>
    <row r="21" spans="2:4" x14ac:dyDescent="0.45">
      <c r="B21" s="1">
        <f t="shared" si="0"/>
        <v>2.7777777777777776E-2</v>
      </c>
      <c r="C21" s="1">
        <v>3</v>
      </c>
      <c r="D21" s="1">
        <f t="shared" si="1"/>
        <v>5</v>
      </c>
    </row>
    <row r="22" spans="2:4" x14ac:dyDescent="0.45">
      <c r="B22" s="1">
        <f t="shared" si="0"/>
        <v>2.7777777777777776E-2</v>
      </c>
      <c r="C22" s="1">
        <v>3</v>
      </c>
      <c r="D22" s="1">
        <f t="shared" si="1"/>
        <v>6</v>
      </c>
    </row>
    <row r="23" spans="2:4" x14ac:dyDescent="0.45">
      <c r="B23" s="1">
        <f t="shared" si="0"/>
        <v>2.7777777777777776E-2</v>
      </c>
      <c r="C23" s="1">
        <f>C17+1</f>
        <v>4</v>
      </c>
      <c r="D23" s="1">
        <f t="shared" si="1"/>
        <v>1</v>
      </c>
    </row>
    <row r="24" spans="2:4" x14ac:dyDescent="0.45">
      <c r="B24" s="1">
        <f t="shared" si="0"/>
        <v>2.7777777777777776E-2</v>
      </c>
      <c r="C24" s="1">
        <f t="shared" ref="C24:C40" si="2">C18+1</f>
        <v>4</v>
      </c>
      <c r="D24" s="1">
        <f t="shared" si="1"/>
        <v>2</v>
      </c>
    </row>
    <row r="25" spans="2:4" x14ac:dyDescent="0.45">
      <c r="B25" s="1">
        <f t="shared" si="0"/>
        <v>2.7777777777777776E-2</v>
      </c>
      <c r="C25" s="1">
        <f t="shared" si="2"/>
        <v>4</v>
      </c>
      <c r="D25" s="1">
        <f t="shared" si="1"/>
        <v>3</v>
      </c>
    </row>
    <row r="26" spans="2:4" x14ac:dyDescent="0.45">
      <c r="B26" s="1">
        <f t="shared" si="0"/>
        <v>2.7777777777777776E-2</v>
      </c>
      <c r="C26" s="1">
        <f t="shared" si="2"/>
        <v>4</v>
      </c>
      <c r="D26" s="1">
        <f t="shared" si="1"/>
        <v>4</v>
      </c>
    </row>
    <row r="27" spans="2:4" x14ac:dyDescent="0.45">
      <c r="B27" s="1">
        <f t="shared" si="0"/>
        <v>2.7777777777777776E-2</v>
      </c>
      <c r="C27" s="1">
        <f t="shared" si="2"/>
        <v>4</v>
      </c>
      <c r="D27" s="1">
        <f t="shared" si="1"/>
        <v>5</v>
      </c>
    </row>
    <row r="28" spans="2:4" x14ac:dyDescent="0.45">
      <c r="B28" s="1">
        <f t="shared" si="0"/>
        <v>2.7777777777777776E-2</v>
      </c>
      <c r="C28" s="1">
        <f t="shared" si="2"/>
        <v>4</v>
      </c>
      <c r="D28" s="1">
        <f t="shared" si="1"/>
        <v>6</v>
      </c>
    </row>
    <row r="29" spans="2:4" x14ac:dyDescent="0.45">
      <c r="B29" s="1">
        <f t="shared" si="0"/>
        <v>2.7777777777777776E-2</v>
      </c>
      <c r="C29" s="1">
        <f t="shared" si="2"/>
        <v>5</v>
      </c>
      <c r="D29" s="1">
        <f t="shared" si="1"/>
        <v>1</v>
      </c>
    </row>
    <row r="30" spans="2:4" x14ac:dyDescent="0.45">
      <c r="B30" s="1">
        <f t="shared" si="0"/>
        <v>2.7777777777777776E-2</v>
      </c>
      <c r="C30" s="1">
        <f t="shared" si="2"/>
        <v>5</v>
      </c>
      <c r="D30" s="1">
        <f t="shared" si="1"/>
        <v>2</v>
      </c>
    </row>
    <row r="31" spans="2:4" x14ac:dyDescent="0.45">
      <c r="B31" s="1">
        <f t="shared" si="0"/>
        <v>2.7777777777777776E-2</v>
      </c>
      <c r="C31" s="1">
        <f t="shared" si="2"/>
        <v>5</v>
      </c>
      <c r="D31" s="1">
        <f t="shared" si="1"/>
        <v>3</v>
      </c>
    </row>
    <row r="32" spans="2:4" x14ac:dyDescent="0.45">
      <c r="B32" s="1">
        <f t="shared" si="0"/>
        <v>2.7777777777777776E-2</v>
      </c>
      <c r="C32" s="1">
        <f t="shared" si="2"/>
        <v>5</v>
      </c>
      <c r="D32" s="1">
        <f t="shared" si="1"/>
        <v>4</v>
      </c>
    </row>
    <row r="33" spans="2:4" x14ac:dyDescent="0.45">
      <c r="B33" s="1">
        <f t="shared" si="0"/>
        <v>2.7777777777777776E-2</v>
      </c>
      <c r="C33" s="1">
        <f t="shared" si="2"/>
        <v>5</v>
      </c>
      <c r="D33" s="1">
        <f t="shared" si="1"/>
        <v>5</v>
      </c>
    </row>
    <row r="34" spans="2:4" x14ac:dyDescent="0.45">
      <c r="B34" s="1">
        <f t="shared" si="0"/>
        <v>2.7777777777777776E-2</v>
      </c>
      <c r="C34" s="1">
        <f t="shared" si="2"/>
        <v>5</v>
      </c>
      <c r="D34" s="1">
        <f t="shared" si="1"/>
        <v>6</v>
      </c>
    </row>
    <row r="35" spans="2:4" x14ac:dyDescent="0.45">
      <c r="B35" s="1">
        <f t="shared" si="0"/>
        <v>2.7777777777777776E-2</v>
      </c>
      <c r="C35" s="1">
        <f t="shared" si="2"/>
        <v>6</v>
      </c>
      <c r="D35" s="1">
        <f t="shared" si="1"/>
        <v>1</v>
      </c>
    </row>
    <row r="36" spans="2:4" x14ac:dyDescent="0.45">
      <c r="B36" s="1">
        <f t="shared" si="0"/>
        <v>2.7777777777777776E-2</v>
      </c>
      <c r="C36" s="1">
        <f t="shared" si="2"/>
        <v>6</v>
      </c>
      <c r="D36" s="1">
        <f t="shared" si="1"/>
        <v>2</v>
      </c>
    </row>
    <row r="37" spans="2:4" x14ac:dyDescent="0.45">
      <c r="B37" s="1">
        <f t="shared" si="0"/>
        <v>2.7777777777777776E-2</v>
      </c>
      <c r="C37" s="1">
        <f t="shared" si="2"/>
        <v>6</v>
      </c>
      <c r="D37" s="1">
        <f t="shared" si="1"/>
        <v>3</v>
      </c>
    </row>
    <row r="38" spans="2:4" x14ac:dyDescent="0.45">
      <c r="B38" s="1">
        <f t="shared" si="0"/>
        <v>2.7777777777777776E-2</v>
      </c>
      <c r="C38" s="1">
        <f t="shared" si="2"/>
        <v>6</v>
      </c>
      <c r="D38" s="1">
        <f t="shared" si="1"/>
        <v>4</v>
      </c>
    </row>
    <row r="39" spans="2:4" x14ac:dyDescent="0.45">
      <c r="B39" s="1">
        <f t="shared" si="0"/>
        <v>2.7777777777777776E-2</v>
      </c>
      <c r="C39" s="1">
        <f t="shared" si="2"/>
        <v>6</v>
      </c>
      <c r="D39" s="1">
        <f t="shared" si="1"/>
        <v>5</v>
      </c>
    </row>
    <row r="40" spans="2:4" x14ac:dyDescent="0.45">
      <c r="B40" s="1">
        <f t="shared" si="0"/>
        <v>2.7777777777777776E-2</v>
      </c>
      <c r="C40" s="1">
        <f t="shared" si="2"/>
        <v>6</v>
      </c>
      <c r="D40" s="1">
        <f t="shared" si="1"/>
        <v>6</v>
      </c>
    </row>
  </sheetData>
  <printOptions headings="1" gridLines="1"/>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40"/>
  <sheetViews>
    <sheetView workbookViewId="0">
      <selection activeCell="H6" sqref="H6"/>
    </sheetView>
  </sheetViews>
  <sheetFormatPr defaultRowHeight="14.25" x14ac:dyDescent="0.45"/>
  <cols>
    <col min="2" max="2" width="11.796875" customWidth="1"/>
    <col min="8" max="8" width="13.46484375" customWidth="1"/>
  </cols>
  <sheetData>
    <row r="3" spans="2:11" x14ac:dyDescent="0.45">
      <c r="H3" t="s">
        <v>279</v>
      </c>
    </row>
    <row r="4" spans="2:11" x14ac:dyDescent="0.45">
      <c r="B4" t="s">
        <v>281</v>
      </c>
      <c r="C4" t="s">
        <v>276</v>
      </c>
      <c r="D4" t="s">
        <v>277</v>
      </c>
      <c r="E4" t="s">
        <v>278</v>
      </c>
      <c r="F4" t="s">
        <v>282</v>
      </c>
      <c r="H4">
        <f>SUMPRODUCT(B5:B40,E5:E40)</f>
        <v>3.5</v>
      </c>
    </row>
    <row r="5" spans="2:11" x14ac:dyDescent="0.45">
      <c r="B5">
        <f>1/36</f>
        <v>2.7777777777777776E-2</v>
      </c>
      <c r="C5">
        <v>1</v>
      </c>
      <c r="D5">
        <v>1</v>
      </c>
      <c r="E5">
        <f>AVERAGE(C5:D5)</f>
        <v>1</v>
      </c>
      <c r="F5">
        <f>(E5-$H$4)^2</f>
        <v>6.25</v>
      </c>
      <c r="H5" t="s">
        <v>280</v>
      </c>
    </row>
    <row r="6" spans="2:11" x14ac:dyDescent="0.45">
      <c r="B6">
        <f t="shared" ref="B6:B40" si="0">1/36</f>
        <v>2.7777777777777776E-2</v>
      </c>
      <c r="C6">
        <v>1</v>
      </c>
      <c r="D6">
        <v>2</v>
      </c>
      <c r="E6">
        <f t="shared" ref="E6:E40" si="1">AVERAGE(C6:D6)</f>
        <v>1.5</v>
      </c>
      <c r="F6">
        <f t="shared" ref="F6:F40" si="2">(E6-$H$4)^2</f>
        <v>4</v>
      </c>
      <c r="H6">
        <f>SUMPRODUCT(B5:B40,F5:F40)</f>
        <v>1.4583333333333333</v>
      </c>
      <c r="K6" s="41"/>
    </row>
    <row r="7" spans="2:11" x14ac:dyDescent="0.45">
      <c r="B7">
        <f t="shared" si="0"/>
        <v>2.7777777777777776E-2</v>
      </c>
      <c r="C7">
        <v>1</v>
      </c>
      <c r="D7">
        <v>3</v>
      </c>
      <c r="E7">
        <f t="shared" si="1"/>
        <v>2</v>
      </c>
      <c r="F7">
        <f t="shared" si="2"/>
        <v>2.25</v>
      </c>
      <c r="H7" t="s">
        <v>433</v>
      </c>
    </row>
    <row r="8" spans="2:11" x14ac:dyDescent="0.45">
      <c r="B8">
        <f t="shared" si="0"/>
        <v>2.7777777777777776E-2</v>
      </c>
      <c r="C8">
        <v>1</v>
      </c>
      <c r="D8">
        <v>4</v>
      </c>
      <c r="E8">
        <f t="shared" si="1"/>
        <v>2.5</v>
      </c>
      <c r="F8">
        <f t="shared" si="2"/>
        <v>1</v>
      </c>
      <c r="H8">
        <f>SQRT(H6)</f>
        <v>1.2076147288491199</v>
      </c>
    </row>
    <row r="9" spans="2:11" x14ac:dyDescent="0.45">
      <c r="B9">
        <f t="shared" si="0"/>
        <v>2.7777777777777776E-2</v>
      </c>
      <c r="C9">
        <v>1</v>
      </c>
      <c r="D9">
        <v>5</v>
      </c>
      <c r="E9">
        <f t="shared" si="1"/>
        <v>3</v>
      </c>
      <c r="F9">
        <f t="shared" si="2"/>
        <v>0.25</v>
      </c>
    </row>
    <row r="10" spans="2:11" x14ac:dyDescent="0.45">
      <c r="B10">
        <f t="shared" si="0"/>
        <v>2.7777777777777776E-2</v>
      </c>
      <c r="C10">
        <v>1</v>
      </c>
      <c r="D10">
        <v>6</v>
      </c>
      <c r="E10">
        <f t="shared" si="1"/>
        <v>3.5</v>
      </c>
      <c r="F10">
        <f t="shared" si="2"/>
        <v>0</v>
      </c>
    </row>
    <row r="11" spans="2:11" x14ac:dyDescent="0.45">
      <c r="B11">
        <f t="shared" si="0"/>
        <v>2.7777777777777776E-2</v>
      </c>
      <c r="C11">
        <v>2</v>
      </c>
      <c r="D11">
        <f>D5</f>
        <v>1</v>
      </c>
      <c r="E11">
        <f t="shared" si="1"/>
        <v>1.5</v>
      </c>
      <c r="F11">
        <f t="shared" si="2"/>
        <v>4</v>
      </c>
    </row>
    <row r="12" spans="2:11" x14ac:dyDescent="0.45">
      <c r="B12">
        <f t="shared" si="0"/>
        <v>2.7777777777777776E-2</v>
      </c>
      <c r="C12">
        <v>2</v>
      </c>
      <c r="D12">
        <f t="shared" ref="D12:D40" si="3">D6</f>
        <v>2</v>
      </c>
      <c r="E12">
        <f t="shared" si="1"/>
        <v>2</v>
      </c>
      <c r="F12">
        <f t="shared" si="2"/>
        <v>2.25</v>
      </c>
    </row>
    <row r="13" spans="2:11" x14ac:dyDescent="0.45">
      <c r="B13">
        <f t="shared" si="0"/>
        <v>2.7777777777777776E-2</v>
      </c>
      <c r="C13">
        <v>2</v>
      </c>
      <c r="D13">
        <f t="shared" si="3"/>
        <v>3</v>
      </c>
      <c r="E13">
        <f t="shared" si="1"/>
        <v>2.5</v>
      </c>
      <c r="F13">
        <f t="shared" si="2"/>
        <v>1</v>
      </c>
    </row>
    <row r="14" spans="2:11" x14ac:dyDescent="0.45">
      <c r="B14">
        <f t="shared" si="0"/>
        <v>2.7777777777777776E-2</v>
      </c>
      <c r="C14">
        <v>2</v>
      </c>
      <c r="D14">
        <f t="shared" si="3"/>
        <v>4</v>
      </c>
      <c r="E14">
        <f t="shared" si="1"/>
        <v>3</v>
      </c>
      <c r="F14">
        <f t="shared" si="2"/>
        <v>0.25</v>
      </c>
    </row>
    <row r="15" spans="2:11" x14ac:dyDescent="0.45">
      <c r="B15">
        <f t="shared" si="0"/>
        <v>2.7777777777777776E-2</v>
      </c>
      <c r="C15">
        <v>2</v>
      </c>
      <c r="D15">
        <f t="shared" si="3"/>
        <v>5</v>
      </c>
      <c r="E15">
        <f t="shared" si="1"/>
        <v>3.5</v>
      </c>
      <c r="F15">
        <f t="shared" si="2"/>
        <v>0</v>
      </c>
    </row>
    <row r="16" spans="2:11" x14ac:dyDescent="0.45">
      <c r="B16">
        <f t="shared" si="0"/>
        <v>2.7777777777777776E-2</v>
      </c>
      <c r="C16">
        <v>2</v>
      </c>
      <c r="D16">
        <f t="shared" si="3"/>
        <v>6</v>
      </c>
      <c r="E16">
        <f t="shared" si="1"/>
        <v>4</v>
      </c>
      <c r="F16">
        <f t="shared" si="2"/>
        <v>0.25</v>
      </c>
    </row>
    <row r="17" spans="2:6" x14ac:dyDescent="0.45">
      <c r="B17">
        <f t="shared" si="0"/>
        <v>2.7777777777777776E-2</v>
      </c>
      <c r="C17">
        <v>3</v>
      </c>
      <c r="D17">
        <f t="shared" si="3"/>
        <v>1</v>
      </c>
      <c r="E17">
        <f t="shared" si="1"/>
        <v>2</v>
      </c>
      <c r="F17">
        <f t="shared" si="2"/>
        <v>2.25</v>
      </c>
    </row>
    <row r="18" spans="2:6" x14ac:dyDescent="0.45">
      <c r="B18">
        <f t="shared" si="0"/>
        <v>2.7777777777777776E-2</v>
      </c>
      <c r="C18">
        <v>3</v>
      </c>
      <c r="D18">
        <f t="shared" si="3"/>
        <v>2</v>
      </c>
      <c r="E18">
        <f t="shared" si="1"/>
        <v>2.5</v>
      </c>
      <c r="F18">
        <f t="shared" si="2"/>
        <v>1</v>
      </c>
    </row>
    <row r="19" spans="2:6" x14ac:dyDescent="0.45">
      <c r="B19">
        <f t="shared" si="0"/>
        <v>2.7777777777777776E-2</v>
      </c>
      <c r="C19">
        <v>3</v>
      </c>
      <c r="D19">
        <f t="shared" si="3"/>
        <v>3</v>
      </c>
      <c r="E19">
        <f t="shared" si="1"/>
        <v>3</v>
      </c>
      <c r="F19">
        <f t="shared" si="2"/>
        <v>0.25</v>
      </c>
    </row>
    <row r="20" spans="2:6" x14ac:dyDescent="0.45">
      <c r="B20">
        <f t="shared" si="0"/>
        <v>2.7777777777777776E-2</v>
      </c>
      <c r="C20">
        <v>3</v>
      </c>
      <c r="D20">
        <f t="shared" si="3"/>
        <v>4</v>
      </c>
      <c r="E20">
        <f t="shared" si="1"/>
        <v>3.5</v>
      </c>
      <c r="F20">
        <f t="shared" si="2"/>
        <v>0</v>
      </c>
    </row>
    <row r="21" spans="2:6" x14ac:dyDescent="0.45">
      <c r="B21">
        <f t="shared" si="0"/>
        <v>2.7777777777777776E-2</v>
      </c>
      <c r="C21">
        <v>3</v>
      </c>
      <c r="D21">
        <f t="shared" si="3"/>
        <v>5</v>
      </c>
      <c r="E21">
        <f t="shared" si="1"/>
        <v>4</v>
      </c>
      <c r="F21">
        <f t="shared" si="2"/>
        <v>0.25</v>
      </c>
    </row>
    <row r="22" spans="2:6" x14ac:dyDescent="0.45">
      <c r="B22">
        <f t="shared" si="0"/>
        <v>2.7777777777777776E-2</v>
      </c>
      <c r="C22">
        <v>3</v>
      </c>
      <c r="D22">
        <f t="shared" si="3"/>
        <v>6</v>
      </c>
      <c r="E22">
        <f t="shared" si="1"/>
        <v>4.5</v>
      </c>
      <c r="F22">
        <f t="shared" si="2"/>
        <v>1</v>
      </c>
    </row>
    <row r="23" spans="2:6" x14ac:dyDescent="0.45">
      <c r="B23">
        <f t="shared" si="0"/>
        <v>2.7777777777777776E-2</v>
      </c>
      <c r="C23">
        <f>C17+1</f>
        <v>4</v>
      </c>
      <c r="D23">
        <f t="shared" si="3"/>
        <v>1</v>
      </c>
      <c r="E23">
        <f t="shared" si="1"/>
        <v>2.5</v>
      </c>
      <c r="F23">
        <f t="shared" si="2"/>
        <v>1</v>
      </c>
    </row>
    <row r="24" spans="2:6" x14ac:dyDescent="0.45">
      <c r="B24">
        <f t="shared" si="0"/>
        <v>2.7777777777777776E-2</v>
      </c>
      <c r="C24">
        <f t="shared" ref="C24:C40" si="4">C18+1</f>
        <v>4</v>
      </c>
      <c r="D24">
        <f t="shared" si="3"/>
        <v>2</v>
      </c>
      <c r="E24">
        <f t="shared" si="1"/>
        <v>3</v>
      </c>
      <c r="F24">
        <f t="shared" si="2"/>
        <v>0.25</v>
      </c>
    </row>
    <row r="25" spans="2:6" x14ac:dyDescent="0.45">
      <c r="B25">
        <f t="shared" si="0"/>
        <v>2.7777777777777776E-2</v>
      </c>
      <c r="C25">
        <f t="shared" si="4"/>
        <v>4</v>
      </c>
      <c r="D25">
        <f t="shared" si="3"/>
        <v>3</v>
      </c>
      <c r="E25">
        <f t="shared" si="1"/>
        <v>3.5</v>
      </c>
      <c r="F25">
        <f t="shared" si="2"/>
        <v>0</v>
      </c>
    </row>
    <row r="26" spans="2:6" x14ac:dyDescent="0.45">
      <c r="B26">
        <f t="shared" si="0"/>
        <v>2.7777777777777776E-2</v>
      </c>
      <c r="C26">
        <f t="shared" si="4"/>
        <v>4</v>
      </c>
      <c r="D26">
        <f t="shared" si="3"/>
        <v>4</v>
      </c>
      <c r="E26">
        <f t="shared" si="1"/>
        <v>4</v>
      </c>
      <c r="F26">
        <f t="shared" si="2"/>
        <v>0.25</v>
      </c>
    </row>
    <row r="27" spans="2:6" x14ac:dyDescent="0.45">
      <c r="B27">
        <f t="shared" si="0"/>
        <v>2.7777777777777776E-2</v>
      </c>
      <c r="C27">
        <f t="shared" si="4"/>
        <v>4</v>
      </c>
      <c r="D27">
        <f t="shared" si="3"/>
        <v>5</v>
      </c>
      <c r="E27">
        <f t="shared" si="1"/>
        <v>4.5</v>
      </c>
      <c r="F27">
        <f t="shared" si="2"/>
        <v>1</v>
      </c>
    </row>
    <row r="28" spans="2:6" x14ac:dyDescent="0.45">
      <c r="B28">
        <f t="shared" si="0"/>
        <v>2.7777777777777776E-2</v>
      </c>
      <c r="C28">
        <f t="shared" si="4"/>
        <v>4</v>
      </c>
      <c r="D28">
        <f t="shared" si="3"/>
        <v>6</v>
      </c>
      <c r="E28">
        <f t="shared" si="1"/>
        <v>5</v>
      </c>
      <c r="F28">
        <f t="shared" si="2"/>
        <v>2.25</v>
      </c>
    </row>
    <row r="29" spans="2:6" x14ac:dyDescent="0.45">
      <c r="B29">
        <f t="shared" si="0"/>
        <v>2.7777777777777776E-2</v>
      </c>
      <c r="C29">
        <f t="shared" si="4"/>
        <v>5</v>
      </c>
      <c r="D29">
        <f t="shared" si="3"/>
        <v>1</v>
      </c>
      <c r="E29">
        <f t="shared" si="1"/>
        <v>3</v>
      </c>
      <c r="F29">
        <f t="shared" si="2"/>
        <v>0.25</v>
      </c>
    </row>
    <row r="30" spans="2:6" x14ac:dyDescent="0.45">
      <c r="B30">
        <f t="shared" si="0"/>
        <v>2.7777777777777776E-2</v>
      </c>
      <c r="C30">
        <f t="shared" si="4"/>
        <v>5</v>
      </c>
      <c r="D30">
        <f t="shared" si="3"/>
        <v>2</v>
      </c>
      <c r="E30">
        <f t="shared" si="1"/>
        <v>3.5</v>
      </c>
      <c r="F30">
        <f t="shared" si="2"/>
        <v>0</v>
      </c>
    </row>
    <row r="31" spans="2:6" x14ac:dyDescent="0.45">
      <c r="B31">
        <f t="shared" si="0"/>
        <v>2.7777777777777776E-2</v>
      </c>
      <c r="C31">
        <f t="shared" si="4"/>
        <v>5</v>
      </c>
      <c r="D31">
        <f t="shared" si="3"/>
        <v>3</v>
      </c>
      <c r="E31">
        <f t="shared" si="1"/>
        <v>4</v>
      </c>
      <c r="F31">
        <f t="shared" si="2"/>
        <v>0.25</v>
      </c>
    </row>
    <row r="32" spans="2:6" x14ac:dyDescent="0.45">
      <c r="B32">
        <f t="shared" si="0"/>
        <v>2.7777777777777776E-2</v>
      </c>
      <c r="C32">
        <f t="shared" si="4"/>
        <v>5</v>
      </c>
      <c r="D32">
        <f t="shared" si="3"/>
        <v>4</v>
      </c>
      <c r="E32">
        <f t="shared" si="1"/>
        <v>4.5</v>
      </c>
      <c r="F32">
        <f t="shared" si="2"/>
        <v>1</v>
      </c>
    </row>
    <row r="33" spans="2:6" x14ac:dyDescent="0.45">
      <c r="B33">
        <f t="shared" si="0"/>
        <v>2.7777777777777776E-2</v>
      </c>
      <c r="C33">
        <f t="shared" si="4"/>
        <v>5</v>
      </c>
      <c r="D33">
        <f t="shared" si="3"/>
        <v>5</v>
      </c>
      <c r="E33">
        <f t="shared" si="1"/>
        <v>5</v>
      </c>
      <c r="F33">
        <f t="shared" si="2"/>
        <v>2.25</v>
      </c>
    </row>
    <row r="34" spans="2:6" x14ac:dyDescent="0.45">
      <c r="B34">
        <f t="shared" si="0"/>
        <v>2.7777777777777776E-2</v>
      </c>
      <c r="C34">
        <f t="shared" si="4"/>
        <v>5</v>
      </c>
      <c r="D34">
        <f t="shared" si="3"/>
        <v>6</v>
      </c>
      <c r="E34">
        <f t="shared" si="1"/>
        <v>5.5</v>
      </c>
      <c r="F34">
        <f t="shared" si="2"/>
        <v>4</v>
      </c>
    </row>
    <row r="35" spans="2:6" x14ac:dyDescent="0.45">
      <c r="B35">
        <f t="shared" si="0"/>
        <v>2.7777777777777776E-2</v>
      </c>
      <c r="C35">
        <f t="shared" si="4"/>
        <v>6</v>
      </c>
      <c r="D35">
        <f t="shared" si="3"/>
        <v>1</v>
      </c>
      <c r="E35">
        <f t="shared" si="1"/>
        <v>3.5</v>
      </c>
      <c r="F35">
        <f t="shared" si="2"/>
        <v>0</v>
      </c>
    </row>
    <row r="36" spans="2:6" x14ac:dyDescent="0.45">
      <c r="B36">
        <f t="shared" si="0"/>
        <v>2.7777777777777776E-2</v>
      </c>
      <c r="C36">
        <f t="shared" si="4"/>
        <v>6</v>
      </c>
      <c r="D36">
        <f t="shared" si="3"/>
        <v>2</v>
      </c>
      <c r="E36">
        <f t="shared" si="1"/>
        <v>4</v>
      </c>
      <c r="F36">
        <f t="shared" si="2"/>
        <v>0.25</v>
      </c>
    </row>
    <row r="37" spans="2:6" x14ac:dyDescent="0.45">
      <c r="B37">
        <f t="shared" si="0"/>
        <v>2.7777777777777776E-2</v>
      </c>
      <c r="C37">
        <f t="shared" si="4"/>
        <v>6</v>
      </c>
      <c r="D37">
        <f t="shared" si="3"/>
        <v>3</v>
      </c>
      <c r="E37">
        <f t="shared" si="1"/>
        <v>4.5</v>
      </c>
      <c r="F37">
        <f t="shared" si="2"/>
        <v>1</v>
      </c>
    </row>
    <row r="38" spans="2:6" x14ac:dyDescent="0.45">
      <c r="B38">
        <f t="shared" si="0"/>
        <v>2.7777777777777776E-2</v>
      </c>
      <c r="C38">
        <f t="shared" si="4"/>
        <v>6</v>
      </c>
      <c r="D38">
        <f t="shared" si="3"/>
        <v>4</v>
      </c>
      <c r="E38">
        <f t="shared" si="1"/>
        <v>5</v>
      </c>
      <c r="F38">
        <f t="shared" si="2"/>
        <v>2.25</v>
      </c>
    </row>
    <row r="39" spans="2:6" x14ac:dyDescent="0.45">
      <c r="B39">
        <f t="shared" si="0"/>
        <v>2.7777777777777776E-2</v>
      </c>
      <c r="C39">
        <f t="shared" si="4"/>
        <v>6</v>
      </c>
      <c r="D39">
        <f t="shared" si="3"/>
        <v>5</v>
      </c>
      <c r="E39">
        <f t="shared" si="1"/>
        <v>5.5</v>
      </c>
      <c r="F39">
        <f t="shared" si="2"/>
        <v>4</v>
      </c>
    </row>
    <row r="40" spans="2:6" x14ac:dyDescent="0.45">
      <c r="B40">
        <f t="shared" si="0"/>
        <v>2.7777777777777776E-2</v>
      </c>
      <c r="C40">
        <f t="shared" si="4"/>
        <v>6</v>
      </c>
      <c r="D40">
        <f t="shared" si="3"/>
        <v>6</v>
      </c>
      <c r="E40">
        <f t="shared" si="1"/>
        <v>6</v>
      </c>
      <c r="F40">
        <f t="shared" si="2"/>
        <v>6.25</v>
      </c>
    </row>
  </sheetData>
  <printOptions headings="1" gridLines="1"/>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25</vt:i4>
      </vt:variant>
    </vt:vector>
  </HeadingPairs>
  <TitlesOfParts>
    <vt:vector size="43" baseType="lpstr">
      <vt:lpstr>Pop and Pop Parameters</vt:lpstr>
      <vt:lpstr>Samples and Sample Stats</vt:lpstr>
      <vt:lpstr>SRS definition</vt:lpstr>
      <vt:lpstr>Taking a Random Sample</vt:lpstr>
      <vt:lpstr>Sample of 10 players</vt:lpstr>
      <vt:lpstr>Sampling Problems</vt:lpstr>
      <vt:lpstr>Xbar properties</vt:lpstr>
      <vt:lpstr>Example mean var xbar</vt:lpstr>
      <vt:lpstr>Dice sample mean var</vt:lpstr>
      <vt:lpstr>Estimating p</vt:lpstr>
      <vt:lpstr>Standard Normal</vt:lpstr>
      <vt:lpstr>CI for Mu</vt:lpstr>
      <vt:lpstr>IQ CI</vt:lpstr>
      <vt:lpstr>Voters</vt:lpstr>
      <vt:lpstr>Blyth</vt:lpstr>
      <vt:lpstr>Sample Size</vt:lpstr>
      <vt:lpstr>Finite Correction CI</vt:lpstr>
      <vt:lpstr>FC Sample Size</vt:lpstr>
      <vt:lpstr>alpha</vt:lpstr>
      <vt:lpstr>'FC Sample Size'!Error</vt:lpstr>
      <vt:lpstr>ERROR</vt:lpstr>
      <vt:lpstr>FC</vt:lpstr>
      <vt:lpstr>lowerlimit</vt:lpstr>
      <vt:lpstr>Blyth!n</vt:lpstr>
      <vt:lpstr>'FC Sample Size'!N</vt:lpstr>
      <vt:lpstr>n</vt:lpstr>
      <vt:lpstr>phat</vt:lpstr>
      <vt:lpstr>popsigma</vt:lpstr>
      <vt:lpstr>popsize</vt:lpstr>
      <vt:lpstr>SAMPLE_SIZE</vt:lpstr>
      <vt:lpstr>samplemean</vt:lpstr>
      <vt:lpstr>'Finite Correction CI'!samplesize</vt:lpstr>
      <vt:lpstr>samplesize</vt:lpstr>
      <vt:lpstr>samplesizeFC</vt:lpstr>
      <vt:lpstr>samplesizenoFC</vt:lpstr>
      <vt:lpstr>'FC Sample Size'!sigma</vt:lpstr>
      <vt:lpstr>'Finite Correction CI'!sigma</vt:lpstr>
      <vt:lpstr>SIGMA</vt:lpstr>
      <vt:lpstr>Std_Error_phat</vt:lpstr>
      <vt:lpstr>upperlimit</vt:lpstr>
      <vt:lpstr>xbar</vt:lpstr>
      <vt:lpstr>z.025</vt:lpstr>
      <vt:lpstr>z.975</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Matthew Minton</cp:lastModifiedBy>
  <dcterms:created xsi:type="dcterms:W3CDTF">2016-11-14T12:53:04Z</dcterms:created>
  <dcterms:modified xsi:type="dcterms:W3CDTF">2017-09-26T16:20:05Z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Owner">
    <vt:lpwstr>mattmin@microsoft.com</vt:lpwstr>
  </property>
  <property fmtid="{D5CDD505-2E9C-101B-9397-08002B2CF9AE}" pid="6" name="MSIP_Label_f42aa342-8706-4288-bd11-ebb85995028c_SetDate">
    <vt:lpwstr>2017-09-26T09:15:29.9488303-07:00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