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\peer-reviewed-data-sets\data\"/>
    </mc:Choice>
  </mc:AlternateContent>
  <xr:revisionPtr revIDLastSave="0" documentId="13_ncr:1_{7F9C9A2E-B8B1-4ADB-8917-828097170235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asthma-data-v0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0" i="1" l="1"/>
  <c r="O60" i="1"/>
  <c r="P60" i="1"/>
  <c r="Q60" i="1"/>
  <c r="R60" i="1"/>
  <c r="S60" i="1"/>
  <c r="T60" i="1"/>
  <c r="U60" i="1"/>
  <c r="M60" i="1"/>
  <c r="L60" i="1"/>
  <c r="K60" i="1"/>
  <c r="I60" i="1"/>
  <c r="J60" i="1"/>
  <c r="J59" i="1" l="1"/>
  <c r="K59" i="1"/>
  <c r="L59" i="1"/>
  <c r="M59" i="1"/>
  <c r="N59" i="1"/>
  <c r="O59" i="1"/>
  <c r="P59" i="1"/>
  <c r="Q59" i="1"/>
  <c r="R59" i="1"/>
  <c r="S59" i="1"/>
  <c r="T59" i="1"/>
  <c r="U59" i="1"/>
  <c r="K58" i="1"/>
  <c r="L58" i="1"/>
  <c r="M58" i="1"/>
  <c r="N58" i="1"/>
  <c r="O58" i="1"/>
  <c r="P58" i="1"/>
  <c r="Q58" i="1"/>
  <c r="R58" i="1"/>
  <c r="S58" i="1"/>
  <c r="T58" i="1"/>
  <c r="U58" i="1"/>
  <c r="J58" i="1"/>
  <c r="I58" i="1"/>
  <c r="I59" i="1"/>
  <c r="H61" i="1"/>
  <c r="H60" i="1"/>
  <c r="H59" i="1"/>
  <c r="H58" i="1"/>
  <c r="G63" i="1" l="1"/>
  <c r="G62" i="1"/>
  <c r="G61" i="1"/>
  <c r="G60" i="1"/>
  <c r="G59" i="1"/>
  <c r="G58" i="1"/>
  <c r="B60" i="1"/>
  <c r="B59" i="1"/>
  <c r="B58" i="1"/>
  <c r="C61" i="1"/>
  <c r="C60" i="1"/>
  <c r="C58" i="1"/>
  <c r="C59" i="1"/>
</calcChain>
</file>

<file path=xl/sharedStrings.xml><?xml version="1.0" encoding="utf-8"?>
<sst xmlns="http://schemas.openxmlformats.org/spreadsheetml/2006/main" count="452" uniqueCount="157">
  <si>
    <t>author</t>
  </si>
  <si>
    <t>da</t>
  </si>
  <si>
    <t>pr</t>
  </si>
  <si>
    <t>yyyy</t>
  </si>
  <si>
    <t>mm</t>
  </si>
  <si>
    <t>dd</t>
  </si>
  <si>
    <t>a</t>
  </si>
  <si>
    <t>l</t>
  </si>
  <si>
    <t>csv</t>
  </si>
  <si>
    <t>doc</t>
  </si>
  <si>
    <t>eps</t>
  </si>
  <si>
    <t>mp4</t>
  </si>
  <si>
    <t>pdf</t>
  </si>
  <si>
    <t>txt</t>
  </si>
  <si>
    <t>xls</t>
  </si>
  <si>
    <t>jpg</t>
  </si>
  <si>
    <t>tif</t>
  </si>
  <si>
    <t>py</t>
  </si>
  <si>
    <t>dx</t>
  </si>
  <si>
    <t>zip</t>
  </si>
  <si>
    <t>png</t>
  </si>
  <si>
    <t>Ohkura</t>
  </si>
  <si>
    <t>SD</t>
  </si>
  <si>
    <t>PW</t>
  </si>
  <si>
    <t>X</t>
  </si>
  <si>
    <t>Rodrigues</t>
  </si>
  <si>
    <t>PR</t>
  </si>
  <si>
    <t>XX</t>
  </si>
  <si>
    <t>M</t>
  </si>
  <si>
    <t>N</t>
  </si>
  <si>
    <t>Callahan</t>
  </si>
  <si>
    <t>Q</t>
  </si>
  <si>
    <t>O</t>
  </si>
  <si>
    <t>Hue</t>
  </si>
  <si>
    <t>BL</t>
  </si>
  <si>
    <t>Roe</t>
  </si>
  <si>
    <t>C</t>
  </si>
  <si>
    <t>Y</t>
  </si>
  <si>
    <t>Mak</t>
  </si>
  <si>
    <t>RA</t>
  </si>
  <si>
    <t>Wu</t>
  </si>
  <si>
    <t>Bortoli</t>
  </si>
  <si>
    <t>Chokani</t>
  </si>
  <si>
    <t>Rada</t>
  </si>
  <si>
    <t>Guo</t>
  </si>
  <si>
    <t>Lei</t>
  </si>
  <si>
    <t>S</t>
  </si>
  <si>
    <t>Klee</t>
  </si>
  <si>
    <t>Fischer</t>
  </si>
  <si>
    <t>Liu</t>
  </si>
  <si>
    <t>Ainsworth</t>
  </si>
  <si>
    <t>CO</t>
  </si>
  <si>
    <t>NF</t>
  </si>
  <si>
    <t>XXXX</t>
  </si>
  <si>
    <t>Lisboa</t>
  </si>
  <si>
    <t>Lin</t>
  </si>
  <si>
    <t>Almohawes</t>
  </si>
  <si>
    <t>Abasiyanik</t>
  </si>
  <si>
    <t>Colliva</t>
  </si>
  <si>
    <t>Sheikh</t>
  </si>
  <si>
    <t>Blanca</t>
  </si>
  <si>
    <t>vanBoven</t>
  </si>
  <si>
    <t>Wang</t>
  </si>
  <si>
    <t>Fix</t>
  </si>
  <si>
    <t>Zimova</t>
  </si>
  <si>
    <t>Fujita</t>
  </si>
  <si>
    <t>Guarnaccia</t>
  </si>
  <si>
    <t>Schvinski</t>
  </si>
  <si>
    <t>Allayee</t>
  </si>
  <si>
    <t>Dahlin</t>
  </si>
  <si>
    <t>Tower</t>
  </si>
  <si>
    <t>Castner</t>
  </si>
  <si>
    <t>Miller</t>
  </si>
  <si>
    <t>Yoshida</t>
  </si>
  <si>
    <t>Smith</t>
  </si>
  <si>
    <t>Gal</t>
  </si>
  <si>
    <t>Yeh</t>
  </si>
  <si>
    <t>Gibbons</t>
  </si>
  <si>
    <t>Sordillo</t>
  </si>
  <si>
    <t>Song</t>
  </si>
  <si>
    <t>Ferreira</t>
  </si>
  <si>
    <t>Aliboni</t>
  </si>
  <si>
    <t>Satia</t>
  </si>
  <si>
    <t>Lopes</t>
  </si>
  <si>
    <t>Sorenson</t>
  </si>
  <si>
    <t>Bao</t>
  </si>
  <si>
    <t>He</t>
  </si>
  <si>
    <t>Lessmann</t>
  </si>
  <si>
    <t>Lima</t>
  </si>
  <si>
    <t>Waehrer</t>
  </si>
  <si>
    <t>Jaakkola</t>
  </si>
  <si>
    <t>Lammers</t>
  </si>
  <si>
    <t>Maghsoudloo</t>
  </si>
  <si>
    <t>Okhura</t>
  </si>
  <si>
    <t>https://figshare.com/articles/dataset/Supplementary_Material_for_Dynamic-Ventilatory_Digital_Radiography_in_Air_Flow_Limitation_A_Change_in_Lung_Area_Reflects_Air_Trapping/12213056</t>
  </si>
  <si>
    <t>https://figshare.com/articles/dataset/Hospitalizations_for_ambulatory_care-sensitive_conditions_Minas_Gerais_Southeastern_Brazil_2000_and_2010/12210701</t>
  </si>
  <si>
    <t>https://figshare.com/articles/dataset/Table_1_Osthole_a_Natural_Plant_Derivative_Inhibits_MRGPRX2_Induced_Mast_Cell_Responses_DOCX/12192246</t>
  </si>
  <si>
    <t>https://figshare.com/articles/dataset/Data_Sheet_1_Asymmetrical_Pulmonary_Cytokine_Profiles_Are_Linked_to_Bronchoalveolar_Lavage_Fluid_Cytology_of_Horses_With_Mild_Airway_Neutrophilia_DOCX/12189474</t>
  </si>
  <si>
    <t>https://figshare.com/articles/dataset/Feature_engineering_with_clinical_expert_knowledge_A_case_study_assessment_of_machine_learning_model_complexity_and_performance/12182292</t>
  </si>
  <si>
    <t>https://figshare.com/articles/dataset/Supplemental_Material_for_Mak_et_al_2020/12152196</t>
  </si>
  <si>
    <t>https://figshare.com/articles/dataset/Real-time_primers_/12176094</t>
  </si>
  <si>
    <t>https://figshare.com/articles/dataset/Exposure_to_mold_proteases_stimulates_mucin_production_in_airway_epithelial_cells_through_Ras_Raf1_ERK_signal_pathway/12176070</t>
  </si>
  <si>
    <t>https://figshare.com/articles/dataset/Associations_between_lifestyle_factors_and_work_ability_score_by_asthma_status_n_10_355_/12146754</t>
  </si>
  <si>
    <t>https://figshare.com/articles/dataset/Associations_between_lifestyle_factors_and_sick_leave_by_asthma_status_n_10_355_/12146751</t>
  </si>
  <si>
    <t>https://figshare.com/articles/dataset/Lifestyle_sick_leave_and_work_ability_among_Norwegian_employees_with_asthma_A_population-based_cross-sectional_survey_conducted_in_Telemark_County_Norway/12146739</t>
  </si>
  <si>
    <t>https://figshare.com/articles/dataset/Knowledge_practice_pattern_and_attitude_toward_asthma_management_amongst_physicians_from_Nepal_Malaysia_Lebanon_Myanmar_and_Morocco/12145395</t>
  </si>
  <si>
    <t>https://figshare.com/articles/dataset/Consistent_mother_and_child_outcomes_Adjusted_odds_ratios_OR_for_offspring_risk_of_atopic_dermatitis_during_childhood_and_adolescence_according_to_maternal_rotating_night_shiftwork_history_before_pregnancy_restricted_to_singleton_full-term_/12138714</t>
  </si>
  <si>
    <t>https://figshare.com/articles/dataset/Maternal_report_of_child_s_atopic_dermatitis_asthma_and_hay_fever_Adjusted_odds_ratios_OR_for_offspring_risk_of_atopic_dermatitis_during_childhood_and_adolescence_according_to_maternal_rotating_night_shiftwork_history_before_pregnancy_restr/12138711</t>
  </si>
  <si>
    <t>https://figshare.com/articles/dataset/Maternal_and_offspring_characteristics_by_maternal_rotating_night_shift_work_history_before_pregnancy_for_4_044_mothers_and_4_813_children_born_between_1989_and_1995_enrolled_in_the_growing_up_today_study_/12138708</t>
  </si>
  <si>
    <t>https://figshare.com/articles/dataset/Night_shift_work_surrounding_pregnancy_and_offspring_risk_of_atopic_disease/12138705</t>
  </si>
  <si>
    <t>https://figshare.com/articles/dataset/Table_6_Identifying_Shared_Risk_Genes_for_Asthma_Hay_Fever_and_Eczema_by_Multi-Trait_and_Multiomic_Association_Analyses_XLSX/12135705</t>
  </si>
  <si>
    <t>https://figshare.com/articles/dataset/Table_7_Identifying_Shared_Risk_Genes_for_Asthma_Hay_Fever_and_Eczema_by_Multi-Trait_and_Multiomic_Association_Analyses_XLSX/12135708</t>
  </si>
  <si>
    <t>https://figshare.com/articles/dataset/Table_9_Identifying_Shared_Risk_Genes_for_Asthma_Hay_Fever_and_Eczema_by_Multi-Trait_and_Multiomic_Association_Analyses_XLSX/12135714</t>
  </si>
  <si>
    <t>https://figshare.com/articles/dataset/Table_8_Identifying_Shared_Risk_Genes_for_Asthma_Hay_Fever_and_Eczema_by_Multi-Trait_and_Multiomic_Association_Analyses_XLSX/12135711</t>
  </si>
  <si>
    <t>https://figshare.com/articles/dataset/Table_2_Identifying_Shared_Risk_Genes_for_Asthma_Hay_Fever_and_Eczema_by_Multi-Trait_and_Multiomic_Association_Analyses_XLSX/12135693</t>
  </si>
  <si>
    <t>https://figshare.com/articles/dataset/Table_3_Identifying_Shared_Risk_Genes_for_Asthma_Hay_Fever_and_Eczema_by_Multi-Trait_and_Multiomic_Association_Analyses_XLSX/12135696</t>
  </si>
  <si>
    <t>https://figshare.com/articles/dataset/Table_4_Identifying_Shared_Risk_Genes_for_Asthma_Hay_Fever_and_Eczema_by_Multi-Trait_and_Multiomic_Association_Analyses_XLSX/12135699</t>
  </si>
  <si>
    <t>https://figshare.com/articles/dataset/Table_5_Identifying_Shared_Risk_Genes_for_Asthma_Hay_Fever_and_Eczema_by_Multi-Trait_and_Multiomic_Association_Analyses_XLSX/12135702</t>
  </si>
  <si>
    <t>https://figshare.com/articles/dataset/Table_1_Identifying_Shared_Risk_Genes_for_Asthma_Hay_Fever_and_Eczema_by_Multi-Trait_and_Multiomic_Association_Analyses_XLSX/12135690</t>
  </si>
  <si>
    <t>https://figshare.com/articles/dataset/Table_3_Predicting_Microbe-Disease_Association_by_Learning_Graph_Representations_and_Rule-Based_Inference_on_the_Heterogeneous_Network_XLSX/12127809</t>
  </si>
  <si>
    <t>https://figshare.com/articles/dataset/Table_1_Predicting_Microbe-Disease_Association_by_Learning_Graph_Representations_and_Rule-Based_Inference_on_the_Heterogeneous_Network_xlsx/12127803</t>
  </si>
  <si>
    <t>https://figshare.com/articles/dataset/Table_2_Predicting_Microbe-Disease_Association_by_Learning_Graph_Representations_and_Rule-Based_Inference_on_the_Heterogeneous_Network_XLSX/12127806</t>
  </si>
  <si>
    <t>https://figshare.com/articles/dataset/Measurement_of_bronchial_hyperreactivity_comparison_of_three_Nordic_dosimetric_methods/12118848</t>
  </si>
  <si>
    <t>https://figshare.com/articles/dataset/Regiospecific_Introduction_of_Halogens_on_the_2_Aminobiphenyl_Subunit_Leading_to_Highly_Potent_and_Selective_M3_Muscarinic_Acetylcholine_Receptor_Antagonists_and_Weak_Inverse_Agonists/12107001</t>
  </si>
  <si>
    <t>https://figshare.com/articles/dataset/Data_Sheet_1_Pre-pregnancy_Maternal_Weight_and_Gestational_Weight_Gain_Increase_the_Risk_for_Childhood_Asthma_and_Wheeze_An_Updated_Meta-Analysis_docx/12072834</t>
  </si>
  <si>
    <t>File(s) under permanent embargo</t>
  </si>
  <si>
    <t>https://figshare.com/articles/dataset/Characteristics_of_primary_care_and_rates_of_pediatric_hospitalizations_in_Brazil/12056535</t>
  </si>
  <si>
    <t>https://figshare.com/articles/dataset/Prescribing_systemic_steroids_for_acute_respiratory_tract_infections_in_United_States_outpatient_settings_A_nationwide_population-based_cohort_study/12054417</t>
  </si>
  <si>
    <t>https://figshare.com/articles/dataset/Effect_of_Lavandula_dentata_extract_on_Ovalbumin-induced_Asthma_in_Male_Guinea_Pigs/12027408</t>
  </si>
  <si>
    <t>https://figshare.com/articles/dataset/Copy_of_SF2d_incubation_xlsx/12026871</t>
  </si>
  <si>
    <t>https://figshare.com/articles/dataset/Overall_network_characteristics_/12019953</t>
  </si>
  <si>
    <t>https://figshare.com/articles/dataset/Demographic_and_clinical_characteristics_of_children_diagnosed_with_acute_lymphoblastic_leukemia_epilepsy_and_asthma_n_195_/12019947</t>
  </si>
  <si>
    <t>https://figshare.com/articles/dataset/Items_on_the_PAT_2_0_and_PAT_generic_version_included_in_the_network_analysis_/12019941</t>
  </si>
  <si>
    <t>https://figshare.com/articles/dataset/Partition_of_PAT_risk_/12019935</t>
  </si>
  <si>
    <t>https://figshare.com/articles/dataset/Psychosocial_assessment_of_families_caring_for_a_child_with_acute_lymphoblastic_leukemia_epilepsy_or_asthma_Psychosocial_risk_as_network_of_interacting_symptoms/12019878</t>
  </si>
  <si>
    <t>https://figshare.com/articles/dataset/Impact_of_asthma_severity_on_long-term_asthma_control/12018036</t>
  </si>
  <si>
    <t>https://figshare.com/articles/dataset/Pru_p_9_a_new_allergen_eliciting_respiratory_symptoms_in_subjects_sensitized_to_peach_tree_pollen/12008241</t>
  </si>
  <si>
    <t>https://figshare.com/articles/dataset/Supplementary_Material_for_Effectiveness_of_the_Air_Purification_Strategies_for_the_Treatment_of_Allergic_Asthma_A_Meta-Analysis/11999991</t>
  </si>
  <si>
    <t>https://figshare.com/articles/dataset/Data_Sheet_1_Astragalus_Polysaccharides_Chitosan_Microspheres_for_Nasal_Delivery_Preparation_Optimization_Characterization_and_Pharmacodynamics_docx/11998179</t>
  </si>
  <si>
    <t>https://figshare.com/articles/dataset/Gender_differences_in_respiratory_health_outcomes_among_farming_cohorts_around_the_globe_findings_from_the_AGRICOH_consortium/11996226</t>
  </si>
  <si>
    <t>https://figshare.com/articles/dataset/Data_Sheet_1_Proximal_C-Terminus_Serves_as_a_Signaling_Hub_for_TRPA1_Channel_Regulation_via_Its_Interacting_Molecules_and_Supramolecular_Complexes_zip/11973306</t>
  </si>
  <si>
    <t>https://figshare.com/articles/dataset/Table_1_Inhibition_of_PI3K_Enhances_Poly_I_C-Induced_Antiviral_Responses_and_Inhibits_Replication_of_Human_Metapneumovirus_in_Murine_Lungs_and_Human_Bronchial_Epithelial_Cells_DOC/11968665</t>
  </si>
  <si>
    <t>https://figshare.com/articles/dataset/Table_1_Evaluation_of_a_Diagnostic_Therapeutic_Educational_Pathway_for_Asthma_Management_in_Children_and_Adolescents_docx/11966604</t>
  </si>
  <si>
    <t>https://figshare.com/articles/dataset/THERAPEUTIC_BLOWING_TOYS_DOES_THE_OVERLAP_OF_VENTILATORY_STIMULI_ALTER_THE_RESPIRATORY_MECHANICS_OF_HEALTHY_SCHOOLCHILDREN_/11966028</t>
  </si>
  <si>
    <t>https://figshare.com/articles/dataset/Source_Data_file_for_Genome-wide_Analysis_Reveals_Important_Contribution_of_Immune_System_Pathways_to_the_Genetic_Architecture_of_Asthma_/11955108</t>
  </si>
  <si>
    <t>https://figshare.com/articles/dataset/Summary_of_top_20_replicated_age-by-genotype_interactions_obtained_through_GWIS_of_ICS_response_/11921583</t>
  </si>
  <si>
    <t>https://figshare.com/articles/dataset/Demographics_of_study_populations_/11921580</t>
  </si>
  <si>
    <t>https://figshare.com/articles/dataset/Genome-wide_interaction_study_reveals_age-dependent_determinants_of_responsiveness_to_inhaled_corticosteroids_in_individuals_with_asthma/11921574</t>
  </si>
  <si>
    <t>https://figshare.com/articles/dataset/Exploring_the_barriers_and_incentive_architecture_for_modifying_smoke_exposures_among_asthmatics/6955040</t>
  </si>
  <si>
    <t>https://figshare.com/articles/dataset/Validation_of_fitness_tracker_for_sleep_measures_in_women_with_asthma/7010336</t>
  </si>
  <si>
    <t>https://figshare.com/articles/dataset/Table_1_The_Financial_Impact_of_Genetic_Diseases_in_a_Pediatric_Accountable_Care_Organization_DOCX/11913630</t>
  </si>
  <si>
    <t>https://figshare.com/articles/dataset/The_relationship_between_the_airway_diameter_mucus_score_and_spirometry_measures_/11910429</t>
  </si>
  <si>
    <t>https://figshare.com/articles/dataset/Patient_characteristics_/11910423</t>
  </si>
  <si>
    <t>https://figshare.com/articles/dataset/Changes_in_airway_diameter_and_mucus_plugs_in_patients_with_asthma_exacerbation/11910381</t>
  </si>
  <si>
    <t>https://figshare.com/articles/dataset/Disparate_diagnostic_accuracy_of_lung_function_tests_as_predictors_of_poor_asthma_control_in_children/7611314</t>
  </si>
  <si>
    <t>https://figshare.com/articles/dataset/Table_6_Investigation_of_the_Possible_Role_of_Tie2_Pathway_and_TEK_Gene_in_Asthma_and_Allergic_Conjunctivitis_xlsx/11907324</t>
  </si>
  <si>
    <t>https://figshare.com/articles/dataset/Table_4_Investigation_of_the_Possible_Role_of_Tie2_Pathway_and_TEK_Gene_in_Asthma_and_Allergic_Conjunctivitis_xlsx/11907318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</si>
</sst>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1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workbookViewId="0">
      <selection activeCell="A17" sqref="A17:XFD17"/>
    </sheetView>
  </sheetViews>
  <sheetFormatPr defaultColWidth="8.77734375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>
        <v>2020</v>
      </c>
      <c r="E2">
        <v>4</v>
      </c>
      <c r="F2">
        <v>29</v>
      </c>
      <c r="G2" t="s">
        <v>24</v>
      </c>
      <c r="H2" t="s">
        <v>24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 t="s">
        <v>25</v>
      </c>
      <c r="B3" t="s">
        <v>22</v>
      </c>
      <c r="C3" t="s">
        <v>26</v>
      </c>
      <c r="D3">
        <v>2014</v>
      </c>
      <c r="E3">
        <v>12</v>
      </c>
      <c r="F3" t="s">
        <v>27</v>
      </c>
      <c r="G3" t="s">
        <v>28</v>
      </c>
      <c r="H3" t="s">
        <v>29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30</v>
      </c>
      <c r="B4" t="s">
        <v>22</v>
      </c>
      <c r="C4" t="s">
        <v>26</v>
      </c>
      <c r="D4">
        <v>2020</v>
      </c>
      <c r="E4">
        <v>4</v>
      </c>
      <c r="F4">
        <v>24</v>
      </c>
      <c r="G4" t="s">
        <v>31</v>
      </c>
      <c r="H4" t="s">
        <v>32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33</v>
      </c>
      <c r="B5" t="s">
        <v>22</v>
      </c>
      <c r="C5" t="s">
        <v>34</v>
      </c>
      <c r="D5">
        <v>2020</v>
      </c>
      <c r="E5">
        <v>4</v>
      </c>
      <c r="F5">
        <v>24</v>
      </c>
      <c r="G5" t="s">
        <v>31</v>
      </c>
      <c r="H5" t="s">
        <v>32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35</v>
      </c>
      <c r="B6" t="s">
        <v>22</v>
      </c>
      <c r="C6" t="s">
        <v>26</v>
      </c>
      <c r="D6">
        <v>2020</v>
      </c>
      <c r="E6">
        <v>4</v>
      </c>
      <c r="F6">
        <v>23</v>
      </c>
      <c r="G6" t="s">
        <v>36</v>
      </c>
      <c r="H6" t="s">
        <v>37</v>
      </c>
      <c r="I6">
        <v>0</v>
      </c>
      <c r="J6">
        <v>0</v>
      </c>
      <c r="K6">
        <v>0</v>
      </c>
      <c r="L6">
        <v>0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38</v>
      </c>
      <c r="B7" t="s">
        <v>39</v>
      </c>
      <c r="C7" t="s">
        <v>26</v>
      </c>
      <c r="D7">
        <v>2020</v>
      </c>
      <c r="E7">
        <v>4</v>
      </c>
      <c r="F7">
        <v>23</v>
      </c>
      <c r="G7" t="s">
        <v>37</v>
      </c>
      <c r="H7" t="s">
        <v>37</v>
      </c>
      <c r="I7">
        <v>0</v>
      </c>
      <c r="J7">
        <v>3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40</v>
      </c>
      <c r="B8" t="s">
        <v>22</v>
      </c>
      <c r="C8" t="s">
        <v>26</v>
      </c>
      <c r="D8">
        <v>2020</v>
      </c>
      <c r="E8">
        <v>4</v>
      </c>
      <c r="F8">
        <v>22</v>
      </c>
      <c r="G8" t="s">
        <v>31</v>
      </c>
      <c r="H8" t="s">
        <v>37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41</v>
      </c>
      <c r="B9" t="s">
        <v>22</v>
      </c>
      <c r="C9" t="s">
        <v>26</v>
      </c>
      <c r="D9">
        <v>2020</v>
      </c>
      <c r="E9">
        <v>4</v>
      </c>
      <c r="F9">
        <v>17</v>
      </c>
      <c r="G9" t="s">
        <v>36</v>
      </c>
      <c r="H9" t="s">
        <v>37</v>
      </c>
      <c r="I9">
        <v>0</v>
      </c>
      <c r="J9">
        <v>2</v>
      </c>
      <c r="K9">
        <v>0</v>
      </c>
      <c r="L9">
        <v>0</v>
      </c>
      <c r="M9">
        <v>1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42</v>
      </c>
      <c r="B10" t="s">
        <v>22</v>
      </c>
      <c r="C10" t="s">
        <v>23</v>
      </c>
      <c r="D10">
        <v>2020</v>
      </c>
      <c r="E10">
        <v>4</v>
      </c>
      <c r="F10">
        <v>17</v>
      </c>
      <c r="G10" t="s">
        <v>24</v>
      </c>
      <c r="H10" t="s">
        <v>24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43</v>
      </c>
      <c r="B11" t="s">
        <v>22</v>
      </c>
      <c r="C11" t="s">
        <v>26</v>
      </c>
      <c r="D11">
        <v>2020</v>
      </c>
      <c r="E11">
        <v>4</v>
      </c>
      <c r="F11">
        <v>16</v>
      </c>
      <c r="G11" t="s">
        <v>36</v>
      </c>
      <c r="H11" t="s">
        <v>37</v>
      </c>
      <c r="I11">
        <v>0</v>
      </c>
      <c r="J11">
        <v>7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44</v>
      </c>
      <c r="B12" t="s">
        <v>39</v>
      </c>
      <c r="C12" t="s">
        <v>26</v>
      </c>
      <c r="D12">
        <v>2020</v>
      </c>
      <c r="E12">
        <v>4</v>
      </c>
      <c r="F12">
        <v>16</v>
      </c>
      <c r="G12" t="s">
        <v>37</v>
      </c>
      <c r="H12" t="s">
        <v>29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45</v>
      </c>
      <c r="B13" t="s">
        <v>22</v>
      </c>
      <c r="C13" t="s">
        <v>26</v>
      </c>
      <c r="D13">
        <v>2020</v>
      </c>
      <c r="E13">
        <v>4</v>
      </c>
      <c r="F13">
        <v>15</v>
      </c>
      <c r="G13" t="s">
        <v>46</v>
      </c>
      <c r="H13" t="s">
        <v>29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47</v>
      </c>
      <c r="B14" t="s">
        <v>22</v>
      </c>
      <c r="C14" t="s">
        <v>26</v>
      </c>
      <c r="D14">
        <v>2020</v>
      </c>
      <c r="E14">
        <v>2</v>
      </c>
      <c r="F14">
        <v>7</v>
      </c>
      <c r="G14" t="s">
        <v>28</v>
      </c>
      <c r="H14" t="s">
        <v>37</v>
      </c>
      <c r="I14">
        <v>0</v>
      </c>
      <c r="J14">
        <v>2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48</v>
      </c>
      <c r="B15" t="s">
        <v>39</v>
      </c>
      <c r="C15" t="s">
        <v>23</v>
      </c>
      <c r="D15">
        <v>2020</v>
      </c>
      <c r="E15">
        <v>3</v>
      </c>
      <c r="F15">
        <v>23</v>
      </c>
      <c r="G15" t="s">
        <v>24</v>
      </c>
      <c r="H15" t="s">
        <v>24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49</v>
      </c>
      <c r="B16" t="s">
        <v>22</v>
      </c>
      <c r="C16" t="s">
        <v>26</v>
      </c>
      <c r="D16">
        <v>2020</v>
      </c>
      <c r="E16">
        <v>4</v>
      </c>
      <c r="F16">
        <v>3</v>
      </c>
      <c r="G16" t="s">
        <v>46</v>
      </c>
      <c r="H16" t="s">
        <v>29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50</v>
      </c>
      <c r="B17" t="s">
        <v>51</v>
      </c>
      <c r="C17" t="s">
        <v>52</v>
      </c>
      <c r="D17" t="s">
        <v>53</v>
      </c>
      <c r="E17" t="s">
        <v>27</v>
      </c>
      <c r="F17" t="s">
        <v>27</v>
      </c>
      <c r="G17" t="s">
        <v>24</v>
      </c>
      <c r="H17" t="s">
        <v>24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54</v>
      </c>
      <c r="B18" t="s">
        <v>22</v>
      </c>
      <c r="C18" t="s">
        <v>26</v>
      </c>
      <c r="D18">
        <v>2020</v>
      </c>
      <c r="E18">
        <v>4</v>
      </c>
      <c r="F18">
        <v>23</v>
      </c>
      <c r="G18" t="s">
        <v>28</v>
      </c>
      <c r="H18" t="s">
        <v>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55</v>
      </c>
      <c r="B19" t="s">
        <v>22</v>
      </c>
      <c r="C19" t="s">
        <v>26</v>
      </c>
      <c r="D19">
        <v>2020</v>
      </c>
      <c r="E19">
        <v>3</v>
      </c>
      <c r="F19">
        <v>31</v>
      </c>
      <c r="G19" t="s">
        <v>36</v>
      </c>
      <c r="H19" t="s">
        <v>37</v>
      </c>
      <c r="I19">
        <v>0</v>
      </c>
      <c r="J19">
        <v>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56</v>
      </c>
      <c r="B20" t="s">
        <v>22</v>
      </c>
      <c r="C20" t="s">
        <v>26</v>
      </c>
      <c r="D20">
        <v>2019</v>
      </c>
      <c r="E20">
        <v>4</v>
      </c>
      <c r="F20">
        <v>18</v>
      </c>
      <c r="G20" t="s">
        <v>28</v>
      </c>
      <c r="H20" t="s">
        <v>29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57</v>
      </c>
      <c r="B21" t="s">
        <v>39</v>
      </c>
      <c r="C21" t="s">
        <v>52</v>
      </c>
      <c r="D21" t="s">
        <v>53</v>
      </c>
      <c r="E21" t="s">
        <v>27</v>
      </c>
      <c r="F21" t="s">
        <v>27</v>
      </c>
      <c r="G21" t="s">
        <v>24</v>
      </c>
      <c r="H21" t="s">
        <v>24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58</v>
      </c>
      <c r="B22" t="s">
        <v>22</v>
      </c>
      <c r="C22" t="s">
        <v>26</v>
      </c>
      <c r="D22">
        <v>2020</v>
      </c>
      <c r="E22">
        <v>3</v>
      </c>
      <c r="F22">
        <v>23</v>
      </c>
      <c r="G22" t="s">
        <v>31</v>
      </c>
      <c r="H22" t="s">
        <v>37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5</v>
      </c>
      <c r="P22">
        <v>2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59</v>
      </c>
      <c r="B23" t="s">
        <v>22</v>
      </c>
      <c r="C23" t="s">
        <v>23</v>
      </c>
      <c r="D23">
        <v>2020</v>
      </c>
      <c r="E23">
        <v>3</v>
      </c>
      <c r="F23">
        <v>23</v>
      </c>
      <c r="G23" t="s">
        <v>24</v>
      </c>
      <c r="H23" t="s">
        <v>24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60</v>
      </c>
      <c r="B24" t="s">
        <v>22</v>
      </c>
      <c r="C24" t="s">
        <v>26</v>
      </c>
      <c r="D24">
        <v>2020</v>
      </c>
      <c r="E24">
        <v>3</v>
      </c>
      <c r="F24">
        <v>19</v>
      </c>
      <c r="G24" t="s">
        <v>31</v>
      </c>
      <c r="H24" t="s">
        <v>37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61</v>
      </c>
      <c r="B25" t="s">
        <v>22</v>
      </c>
      <c r="C25" t="s">
        <v>26</v>
      </c>
      <c r="D25">
        <v>2020</v>
      </c>
      <c r="E25">
        <v>5</v>
      </c>
      <c r="F25" t="s">
        <v>27</v>
      </c>
      <c r="G25" t="s">
        <v>28</v>
      </c>
      <c r="H25" t="s">
        <v>29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62</v>
      </c>
      <c r="B26" t="s">
        <v>22</v>
      </c>
      <c r="C26" t="s">
        <v>26</v>
      </c>
      <c r="D26">
        <v>2020</v>
      </c>
      <c r="E26">
        <v>3</v>
      </c>
      <c r="F26">
        <v>18</v>
      </c>
      <c r="G26" t="s">
        <v>46</v>
      </c>
      <c r="H26" t="s">
        <v>32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63</v>
      </c>
      <c r="B27" t="s">
        <v>22</v>
      </c>
      <c r="C27" t="s">
        <v>23</v>
      </c>
      <c r="D27">
        <v>2020</v>
      </c>
      <c r="E27">
        <v>3</v>
      </c>
      <c r="F27">
        <v>17</v>
      </c>
      <c r="G27" t="s">
        <v>24</v>
      </c>
      <c r="H27" t="s">
        <v>24</v>
      </c>
      <c r="I27">
        <v>0</v>
      </c>
      <c r="J27">
        <v>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64</v>
      </c>
      <c r="B28" t="s">
        <v>39</v>
      </c>
      <c r="C28" t="s">
        <v>26</v>
      </c>
      <c r="D28">
        <v>2020</v>
      </c>
      <c r="E28">
        <v>3</v>
      </c>
      <c r="F28">
        <v>12</v>
      </c>
      <c r="G28" t="s">
        <v>46</v>
      </c>
      <c r="H28" t="s">
        <v>37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2</v>
      </c>
      <c r="T28">
        <v>1</v>
      </c>
      <c r="U28">
        <v>0</v>
      </c>
    </row>
    <row r="29" spans="1:21" x14ac:dyDescent="0.3">
      <c r="A29" t="s">
        <v>65</v>
      </c>
      <c r="B29" t="s">
        <v>22</v>
      </c>
      <c r="C29" t="s">
        <v>26</v>
      </c>
      <c r="D29">
        <v>2020</v>
      </c>
      <c r="E29">
        <v>3</v>
      </c>
      <c r="F29">
        <v>11</v>
      </c>
      <c r="G29" t="s">
        <v>46</v>
      </c>
      <c r="H29" t="s">
        <v>37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66</v>
      </c>
      <c r="B30" t="s">
        <v>22</v>
      </c>
      <c r="C30" t="s">
        <v>26</v>
      </c>
      <c r="D30">
        <v>2020</v>
      </c>
      <c r="E30">
        <v>3</v>
      </c>
      <c r="F30">
        <v>11</v>
      </c>
      <c r="G30" t="s">
        <v>46</v>
      </c>
      <c r="H30" t="s">
        <v>32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67</v>
      </c>
      <c r="B31" t="s">
        <v>22</v>
      </c>
      <c r="C31" t="s">
        <v>26</v>
      </c>
      <c r="D31">
        <v>2020</v>
      </c>
      <c r="E31">
        <v>2</v>
      </c>
      <c r="F31">
        <v>26</v>
      </c>
      <c r="G31" t="s">
        <v>28</v>
      </c>
      <c r="H31" t="s">
        <v>29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</row>
    <row r="32" spans="1:21" x14ac:dyDescent="0.3">
      <c r="A32" t="s">
        <v>68</v>
      </c>
      <c r="B32" t="s">
        <v>22</v>
      </c>
      <c r="C32" t="s">
        <v>52</v>
      </c>
      <c r="D32" t="s">
        <v>53</v>
      </c>
      <c r="E32" t="s">
        <v>27</v>
      </c>
      <c r="F32" t="s">
        <v>27</v>
      </c>
      <c r="G32" t="s">
        <v>24</v>
      </c>
      <c r="H32" t="s">
        <v>24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69</v>
      </c>
      <c r="B33" t="s">
        <v>22</v>
      </c>
      <c r="C33" t="s">
        <v>26</v>
      </c>
      <c r="D33">
        <v>2020</v>
      </c>
      <c r="E33">
        <v>3</v>
      </c>
      <c r="F33">
        <v>2</v>
      </c>
      <c r="G33" t="s">
        <v>36</v>
      </c>
      <c r="H33" t="s">
        <v>37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70</v>
      </c>
      <c r="B34" t="s">
        <v>22</v>
      </c>
      <c r="C34" t="s">
        <v>23</v>
      </c>
      <c r="D34">
        <v>2018</v>
      </c>
      <c r="E34">
        <v>8</v>
      </c>
      <c r="F34">
        <v>10</v>
      </c>
      <c r="G34" t="s">
        <v>24</v>
      </c>
      <c r="H34" t="s">
        <v>24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71</v>
      </c>
      <c r="B35" t="s">
        <v>22</v>
      </c>
      <c r="C35" t="s">
        <v>23</v>
      </c>
      <c r="D35">
        <v>2018</v>
      </c>
      <c r="E35">
        <v>8</v>
      </c>
      <c r="F35">
        <v>24</v>
      </c>
      <c r="G35" t="s">
        <v>24</v>
      </c>
      <c r="H35" t="s">
        <v>24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72</v>
      </c>
      <c r="B36" t="s">
        <v>22</v>
      </c>
      <c r="C36" t="s">
        <v>26</v>
      </c>
      <c r="D36">
        <v>2020</v>
      </c>
      <c r="E36">
        <v>2</v>
      </c>
      <c r="F36">
        <v>28</v>
      </c>
      <c r="G36" t="s">
        <v>46</v>
      </c>
      <c r="H36" t="s">
        <v>37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73</v>
      </c>
      <c r="B37" t="s">
        <v>22</v>
      </c>
      <c r="C37" t="s">
        <v>26</v>
      </c>
      <c r="D37">
        <v>2020</v>
      </c>
      <c r="E37">
        <v>2</v>
      </c>
      <c r="F37">
        <v>27</v>
      </c>
      <c r="G37" t="s">
        <v>31</v>
      </c>
      <c r="H37" t="s">
        <v>37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74</v>
      </c>
      <c r="B38" t="s">
        <v>22</v>
      </c>
      <c r="C38" t="s">
        <v>23</v>
      </c>
      <c r="D38">
        <v>2019</v>
      </c>
      <c r="E38">
        <v>1</v>
      </c>
      <c r="F38">
        <v>21</v>
      </c>
      <c r="G38" t="s">
        <v>24</v>
      </c>
      <c r="H38" t="s">
        <v>24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75</v>
      </c>
      <c r="B39" t="s">
        <v>39</v>
      </c>
      <c r="C39" t="s">
        <v>26</v>
      </c>
      <c r="D39">
        <v>2020</v>
      </c>
      <c r="E39">
        <v>2</v>
      </c>
      <c r="F39">
        <v>27</v>
      </c>
      <c r="G39" t="s">
        <v>36</v>
      </c>
      <c r="H39" t="s">
        <v>37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76</v>
      </c>
      <c r="B40" t="s">
        <v>22</v>
      </c>
      <c r="C40" t="s">
        <v>26</v>
      </c>
      <c r="D40">
        <v>2020</v>
      </c>
      <c r="E40">
        <v>2</v>
      </c>
      <c r="F40">
        <v>24</v>
      </c>
      <c r="G40" t="s">
        <v>36</v>
      </c>
      <c r="H40" t="s">
        <v>37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77</v>
      </c>
      <c r="B41" t="s">
        <v>22</v>
      </c>
      <c r="C41" t="s">
        <v>26</v>
      </c>
      <c r="D41">
        <v>2020</v>
      </c>
      <c r="E41">
        <v>2</v>
      </c>
      <c r="F41">
        <v>23</v>
      </c>
      <c r="G41" t="s">
        <v>46</v>
      </c>
      <c r="H41" t="s">
        <v>37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78</v>
      </c>
      <c r="B42" t="s">
        <v>39</v>
      </c>
      <c r="C42" t="s">
        <v>26</v>
      </c>
      <c r="D42">
        <v>2020</v>
      </c>
      <c r="E42">
        <v>2</v>
      </c>
      <c r="F42">
        <v>14</v>
      </c>
      <c r="G42" t="s">
        <v>46</v>
      </c>
      <c r="H42" t="s">
        <v>37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79</v>
      </c>
      <c r="B43" t="s">
        <v>22</v>
      </c>
      <c r="C43" t="s">
        <v>26</v>
      </c>
      <c r="D43">
        <v>2020</v>
      </c>
      <c r="E43">
        <v>2</v>
      </c>
      <c r="F43">
        <v>11</v>
      </c>
      <c r="G43" t="s">
        <v>36</v>
      </c>
      <c r="H43" t="s">
        <v>37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</v>
      </c>
      <c r="P43">
        <v>0</v>
      </c>
      <c r="Q43">
        <v>4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80</v>
      </c>
      <c r="B44" t="s">
        <v>22</v>
      </c>
      <c r="C44" t="s">
        <v>26</v>
      </c>
      <c r="D44">
        <v>2020</v>
      </c>
      <c r="E44">
        <v>2</v>
      </c>
      <c r="F44">
        <v>11</v>
      </c>
      <c r="G44" t="s">
        <v>31</v>
      </c>
      <c r="H44" t="s">
        <v>37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81</v>
      </c>
      <c r="B45" t="s">
        <v>22</v>
      </c>
      <c r="C45" t="s">
        <v>26</v>
      </c>
      <c r="D45">
        <v>2020</v>
      </c>
      <c r="E45">
        <v>2</v>
      </c>
      <c r="F45">
        <v>10</v>
      </c>
      <c r="G45" t="s">
        <v>31</v>
      </c>
      <c r="H45" t="s">
        <v>37</v>
      </c>
      <c r="I45">
        <v>0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82</v>
      </c>
      <c r="B46" t="s">
        <v>22</v>
      </c>
      <c r="C46" t="s">
        <v>26</v>
      </c>
      <c r="D46">
        <v>2020</v>
      </c>
      <c r="E46">
        <v>2</v>
      </c>
      <c r="F46">
        <v>6</v>
      </c>
      <c r="G46" t="s">
        <v>31</v>
      </c>
      <c r="H46" t="s">
        <v>29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83</v>
      </c>
      <c r="B47" t="s">
        <v>22</v>
      </c>
      <c r="C47" t="s">
        <v>26</v>
      </c>
      <c r="D47">
        <v>2020</v>
      </c>
      <c r="E47">
        <v>2</v>
      </c>
      <c r="F47">
        <v>6</v>
      </c>
      <c r="G47" t="s">
        <v>28</v>
      </c>
      <c r="H47" t="s">
        <v>37</v>
      </c>
      <c r="I47">
        <v>0</v>
      </c>
      <c r="J47">
        <v>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84</v>
      </c>
      <c r="B48" t="s">
        <v>22</v>
      </c>
      <c r="C48" t="s">
        <v>26</v>
      </c>
      <c r="D48">
        <v>2020</v>
      </c>
      <c r="E48">
        <v>2</v>
      </c>
      <c r="F48">
        <v>4</v>
      </c>
      <c r="G48" t="s">
        <v>31</v>
      </c>
      <c r="H48" t="s">
        <v>37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 t="s">
        <v>85</v>
      </c>
      <c r="B49" t="s">
        <v>22</v>
      </c>
      <c r="C49" t="s">
        <v>26</v>
      </c>
      <c r="D49">
        <v>2020</v>
      </c>
      <c r="E49">
        <v>1</v>
      </c>
      <c r="F49">
        <v>31</v>
      </c>
      <c r="G49" t="s">
        <v>46</v>
      </c>
      <c r="H49" t="s">
        <v>37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 t="s">
        <v>86</v>
      </c>
      <c r="B50" t="s">
        <v>22</v>
      </c>
      <c r="C50" t="s">
        <v>26</v>
      </c>
      <c r="D50">
        <v>2020</v>
      </c>
      <c r="E50">
        <v>1</v>
      </c>
      <c r="F50">
        <v>31</v>
      </c>
      <c r="G50" t="s">
        <v>46</v>
      </c>
      <c r="H50" t="s">
        <v>37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 t="s">
        <v>87</v>
      </c>
      <c r="B51" t="s">
        <v>22</v>
      </c>
      <c r="C51" t="s">
        <v>26</v>
      </c>
      <c r="D51">
        <v>2020</v>
      </c>
      <c r="E51">
        <v>1</v>
      </c>
      <c r="F51">
        <v>29</v>
      </c>
      <c r="G51" t="s">
        <v>31</v>
      </c>
      <c r="H51" t="s">
        <v>37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 t="s">
        <v>88</v>
      </c>
      <c r="B52" t="s">
        <v>22</v>
      </c>
      <c r="C52" t="s">
        <v>26</v>
      </c>
      <c r="D52">
        <v>2020</v>
      </c>
      <c r="E52">
        <v>1</v>
      </c>
      <c r="F52">
        <v>23</v>
      </c>
      <c r="G52" t="s">
        <v>28</v>
      </c>
      <c r="H52" t="s">
        <v>29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 t="s">
        <v>72</v>
      </c>
      <c r="B53" t="s">
        <v>22</v>
      </c>
      <c r="C53" t="s">
        <v>26</v>
      </c>
      <c r="D53">
        <v>2020</v>
      </c>
      <c r="E53">
        <v>1</v>
      </c>
      <c r="F53">
        <v>28</v>
      </c>
      <c r="G53" t="s">
        <v>36</v>
      </c>
      <c r="H53" t="s">
        <v>37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t="s">
        <v>89</v>
      </c>
      <c r="B54" t="s">
        <v>22</v>
      </c>
      <c r="C54" t="s">
        <v>26</v>
      </c>
      <c r="D54">
        <v>2020</v>
      </c>
      <c r="E54">
        <v>1</v>
      </c>
      <c r="F54">
        <v>28</v>
      </c>
      <c r="G54" t="s">
        <v>36</v>
      </c>
      <c r="H54" t="s">
        <v>37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 t="s">
        <v>90</v>
      </c>
      <c r="B55" t="s">
        <v>22</v>
      </c>
      <c r="C55" t="s">
        <v>26</v>
      </c>
      <c r="D55">
        <v>2020</v>
      </c>
      <c r="E55">
        <v>1</v>
      </c>
      <c r="F55">
        <v>23</v>
      </c>
      <c r="G55" t="s">
        <v>31</v>
      </c>
      <c r="H55" t="s">
        <v>29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 t="s">
        <v>91</v>
      </c>
      <c r="B56" t="s">
        <v>22</v>
      </c>
      <c r="C56" t="s">
        <v>26</v>
      </c>
      <c r="D56">
        <v>2020</v>
      </c>
      <c r="E56">
        <v>1</v>
      </c>
      <c r="F56">
        <v>23</v>
      </c>
      <c r="G56" t="s">
        <v>46</v>
      </c>
      <c r="H56" t="s">
        <v>37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 t="s">
        <v>92</v>
      </c>
      <c r="B57" t="s">
        <v>39</v>
      </c>
      <c r="C57" t="s">
        <v>26</v>
      </c>
      <c r="D57">
        <v>2020</v>
      </c>
      <c r="E57">
        <v>1</v>
      </c>
      <c r="F57">
        <v>17</v>
      </c>
      <c r="G57" t="s">
        <v>36</v>
      </c>
      <c r="H57" t="s">
        <v>37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B58">
        <f>COUNTIF(B2:B57, "SD")/56*100</f>
        <v>83.928571428571431</v>
      </c>
      <c r="C58">
        <f>COUNTIF(C2:C57, "PR")/56*100</f>
        <v>78.571428571428569</v>
      </c>
      <c r="G58">
        <f>COUNTIF(G2:G57, "X")/56*100</f>
        <v>19.642857142857142</v>
      </c>
      <c r="H58">
        <f>COUNTIF(H2:H57, "Y")/56*100</f>
        <v>53.571428571428569</v>
      </c>
      <c r="I58">
        <f>SUM(I2:I57)</f>
        <v>5</v>
      </c>
      <c r="J58">
        <f>SUM(J2:J57)</f>
        <v>67</v>
      </c>
      <c r="K58">
        <f t="shared" ref="K58:U58" si="0">SUM(K2:K57)</f>
        <v>3</v>
      </c>
      <c r="L58">
        <f t="shared" si="0"/>
        <v>2</v>
      </c>
      <c r="M58">
        <f t="shared" si="0"/>
        <v>17</v>
      </c>
      <c r="N58">
        <f t="shared" si="0"/>
        <v>1</v>
      </c>
      <c r="O58">
        <f t="shared" si="0"/>
        <v>89</v>
      </c>
      <c r="P58">
        <f t="shared" si="0"/>
        <v>4</v>
      </c>
      <c r="Q58">
        <f t="shared" si="0"/>
        <v>9</v>
      </c>
      <c r="R58">
        <f t="shared" si="0"/>
        <v>1</v>
      </c>
      <c r="S58">
        <f t="shared" si="0"/>
        <v>2</v>
      </c>
      <c r="T58">
        <f t="shared" si="0"/>
        <v>1</v>
      </c>
      <c r="U58">
        <f t="shared" si="0"/>
        <v>1</v>
      </c>
    </row>
    <row r="59" spans="1:21" x14ac:dyDescent="0.3">
      <c r="B59">
        <f>COUNTIF(B2:B57, "RA")/56*100</f>
        <v>14.285714285714285</v>
      </c>
      <c r="C59">
        <f>COUNTIF(C2:C57, "PW")/56*100</f>
        <v>14.285714285714285</v>
      </c>
      <c r="G59">
        <f>COUNTIF(G2:G57, "M")/56*100</f>
        <v>14.285714285714285</v>
      </c>
      <c r="H59">
        <f>COUNTIF(H2:H57, "N")/56*100</f>
        <v>19.642857142857142</v>
      </c>
      <c r="I59">
        <f>(1-COUNTIF(I2:I57, "0")/56)*100</f>
        <v>3.5714285714285698</v>
      </c>
      <c r="J59">
        <f t="shared" ref="J59:U59" si="1">(1-COUNTIF(J2:J57, "0")/56)*100</f>
        <v>51.785714285714278</v>
      </c>
      <c r="K59">
        <f t="shared" si="1"/>
        <v>1.7857142857142905</v>
      </c>
      <c r="L59">
        <f t="shared" si="1"/>
        <v>1.7857142857142905</v>
      </c>
      <c r="M59">
        <f t="shared" si="1"/>
        <v>14.28571428571429</v>
      </c>
      <c r="N59">
        <f t="shared" si="1"/>
        <v>1.7857142857142905</v>
      </c>
      <c r="O59">
        <f t="shared" si="1"/>
        <v>42.857142857142861</v>
      </c>
      <c r="P59">
        <f t="shared" si="1"/>
        <v>5.3571428571428603</v>
      </c>
      <c r="Q59">
        <f t="shared" si="1"/>
        <v>7.1428571428571397</v>
      </c>
      <c r="R59">
        <f t="shared" si="1"/>
        <v>1.7857142857142905</v>
      </c>
      <c r="S59">
        <f t="shared" si="1"/>
        <v>1.7857142857142905</v>
      </c>
      <c r="T59">
        <f t="shared" si="1"/>
        <v>1.7857142857142905</v>
      </c>
      <c r="U59">
        <f t="shared" si="1"/>
        <v>1.7857142857142905</v>
      </c>
    </row>
    <row r="60" spans="1:21" x14ac:dyDescent="0.3">
      <c r="B60">
        <f>COUNTIF(B2:B57, "CO")/56*100</f>
        <v>1.7857142857142856</v>
      </c>
      <c r="C60">
        <f>COUNTIF(C2:C57, "BL")/56*100</f>
        <v>1.7857142857142856</v>
      </c>
      <c r="G60">
        <f>COUNTIF(G2:G57, "Q")/56*100</f>
        <v>21.428571428571427</v>
      </c>
      <c r="H60">
        <f>COUNTIF(H2:H57, "X")/56*100</f>
        <v>19.642857142857142</v>
      </c>
      <c r="I60">
        <f>56-COUNTIF(I2:I57, "0")</f>
        <v>2</v>
      </c>
      <c r="J60">
        <f>56-COUNTIF(J2:J57, "0")</f>
        <v>29</v>
      </c>
      <c r="K60">
        <f>56-COUNTIF(K2:K57, "0")</f>
        <v>1</v>
      </c>
      <c r="L60">
        <f>56-COUNTIF(L2:L57, "0")</f>
        <v>1</v>
      </c>
      <c r="M60">
        <f>56-COUNTIF(M2:M57, "0")</f>
        <v>8</v>
      </c>
      <c r="N60">
        <f t="shared" ref="N60:U60" si="2">56-COUNTIF(N2:N57, "0")</f>
        <v>1</v>
      </c>
      <c r="O60">
        <f t="shared" si="2"/>
        <v>24</v>
      </c>
      <c r="P60">
        <f t="shared" si="2"/>
        <v>3</v>
      </c>
      <c r="Q60">
        <f t="shared" si="2"/>
        <v>4</v>
      </c>
      <c r="R60">
        <f t="shared" si="2"/>
        <v>1</v>
      </c>
      <c r="S60">
        <f t="shared" si="2"/>
        <v>1</v>
      </c>
      <c r="T60">
        <f t="shared" si="2"/>
        <v>1</v>
      </c>
      <c r="U60">
        <f t="shared" si="2"/>
        <v>1</v>
      </c>
    </row>
    <row r="61" spans="1:21" x14ac:dyDescent="0.3">
      <c r="C61">
        <f>COUNTIF(C2:C57, "NF")/56*100</f>
        <v>5.3571428571428568</v>
      </c>
      <c r="G61">
        <f>COUNTIF(G2:G57, "C")/56*100</f>
        <v>19.642857142857142</v>
      </c>
      <c r="H61">
        <f>COUNTIF(H2:H57, "O")/56*100</f>
        <v>7.1428571428571423</v>
      </c>
    </row>
    <row r="62" spans="1:21" x14ac:dyDescent="0.3">
      <c r="G62">
        <f>COUNTIF(G2:G57, "Y")/56*100</f>
        <v>3.5714285714285712</v>
      </c>
    </row>
    <row r="63" spans="1:21" x14ac:dyDescent="0.3">
      <c r="G63">
        <f>COUNTIF(G2:G57, "S")/56*100</f>
        <v>21.428571428571427</v>
      </c>
    </row>
    <row r="65" spans="1:21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  <c r="P65" t="s">
        <v>15</v>
      </c>
      <c r="Q65" t="s">
        <v>16</v>
      </c>
      <c r="R65" t="s">
        <v>17</v>
      </c>
      <c r="S65" t="s">
        <v>18</v>
      </c>
      <c r="T65" t="s">
        <v>19</v>
      </c>
      <c r="U6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C8E2-C6FC-42F7-BBEF-6A06A14E393A}">
  <dimension ref="A1:C85"/>
  <sheetViews>
    <sheetView tabSelected="1" topLeftCell="A36" workbookViewId="0">
      <selection activeCell="C64" sqref="C64"/>
    </sheetView>
  </sheetViews>
  <sheetFormatPr defaultColWidth="12" defaultRowHeight="14.4" x14ac:dyDescent="0.3"/>
  <cols>
    <col min="1" max="16384" width="12" style="1"/>
  </cols>
  <sheetData>
    <row r="1" spans="1:2" x14ac:dyDescent="0.3">
      <c r="A1" s="1" t="s">
        <v>93</v>
      </c>
      <c r="B1" s="1" t="s">
        <v>94</v>
      </c>
    </row>
    <row r="2" spans="1:2" x14ac:dyDescent="0.3">
      <c r="A2" t="s">
        <v>25</v>
      </c>
      <c r="B2" t="s">
        <v>95</v>
      </c>
    </row>
    <row r="3" spans="1:2" x14ac:dyDescent="0.3">
      <c r="A3" t="s">
        <v>30</v>
      </c>
      <c r="B3" s="2" t="s">
        <v>96</v>
      </c>
    </row>
    <row r="4" spans="1:2" x14ac:dyDescent="0.3">
      <c r="A4" t="s">
        <v>33</v>
      </c>
      <c r="B4" s="2" t="s">
        <v>97</v>
      </c>
    </row>
    <row r="5" spans="1:2" x14ac:dyDescent="0.3">
      <c r="A5" t="s">
        <v>35</v>
      </c>
      <c r="B5" s="2" t="s">
        <v>98</v>
      </c>
    </row>
    <row r="6" spans="1:2" x14ac:dyDescent="0.3">
      <c r="A6" t="s">
        <v>38</v>
      </c>
      <c r="B6" s="2" t="s">
        <v>99</v>
      </c>
    </row>
    <row r="7" spans="1:2" x14ac:dyDescent="0.3">
      <c r="A7" t="s">
        <v>40</v>
      </c>
      <c r="B7" s="2" t="s">
        <v>100</v>
      </c>
    </row>
    <row r="8" spans="1:2" x14ac:dyDescent="0.3">
      <c r="A8"/>
      <c r="B8" s="2" t="s">
        <v>101</v>
      </c>
    </row>
    <row r="9" spans="1:2" x14ac:dyDescent="0.3">
      <c r="A9" t="s">
        <v>41</v>
      </c>
      <c r="B9" s="2" t="s">
        <v>102</v>
      </c>
    </row>
    <row r="10" spans="1:2" x14ac:dyDescent="0.3">
      <c r="A10"/>
      <c r="B10" s="2" t="s">
        <v>103</v>
      </c>
    </row>
    <row r="11" spans="1:2" x14ac:dyDescent="0.3">
      <c r="A11"/>
      <c r="B11" s="2" t="s">
        <v>104</v>
      </c>
    </row>
    <row r="12" spans="1:2" x14ac:dyDescent="0.3">
      <c r="A12" t="s">
        <v>42</v>
      </c>
      <c r="B12" s="2" t="s">
        <v>105</v>
      </c>
    </row>
    <row r="13" spans="1:2" x14ac:dyDescent="0.3">
      <c r="A13" t="s">
        <v>43</v>
      </c>
      <c r="B13" s="2" t="s">
        <v>106</v>
      </c>
    </row>
    <row r="14" spans="1:2" x14ac:dyDescent="0.3">
      <c r="A14"/>
      <c r="B14" s="2" t="s">
        <v>107</v>
      </c>
    </row>
    <row r="15" spans="1:2" x14ac:dyDescent="0.3">
      <c r="A15"/>
      <c r="B15" s="2" t="s">
        <v>108</v>
      </c>
    </row>
    <row r="16" spans="1:2" x14ac:dyDescent="0.3">
      <c r="A16"/>
      <c r="B16" s="2" t="s">
        <v>109</v>
      </c>
    </row>
    <row r="17" spans="1:3" x14ac:dyDescent="0.3">
      <c r="A17" t="s">
        <v>44</v>
      </c>
      <c r="B17" s="2" t="s">
        <v>110</v>
      </c>
    </row>
    <row r="18" spans="1:3" x14ac:dyDescent="0.3">
      <c r="A18"/>
      <c r="B18" s="2" t="s">
        <v>111</v>
      </c>
    </row>
    <row r="19" spans="1:3" x14ac:dyDescent="0.3">
      <c r="A19"/>
      <c r="C19" s="2" t="s">
        <v>112</v>
      </c>
    </row>
    <row r="20" spans="1:3" x14ac:dyDescent="0.3">
      <c r="A20"/>
      <c r="C20" s="2" t="s">
        <v>113</v>
      </c>
    </row>
    <row r="21" spans="1:3" x14ac:dyDescent="0.3">
      <c r="A21"/>
      <c r="C21" s="2" t="s">
        <v>114</v>
      </c>
    </row>
    <row r="22" spans="1:3" x14ac:dyDescent="0.3">
      <c r="A22"/>
      <c r="C22" s="2" t="s">
        <v>115</v>
      </c>
    </row>
    <row r="23" spans="1:3" x14ac:dyDescent="0.3">
      <c r="A23"/>
      <c r="C23" s="2" t="s">
        <v>116</v>
      </c>
    </row>
    <row r="24" spans="1:3" x14ac:dyDescent="0.3">
      <c r="A24"/>
      <c r="C24" s="2" t="s">
        <v>117</v>
      </c>
    </row>
    <row r="25" spans="1:3" x14ac:dyDescent="0.3">
      <c r="A25"/>
      <c r="C25" s="2" t="s">
        <v>118</v>
      </c>
    </row>
    <row r="26" spans="1:3" x14ac:dyDescent="0.3">
      <c r="A26" t="s">
        <v>45</v>
      </c>
      <c r="C26" s="2" t="s">
        <v>119</v>
      </c>
    </row>
    <row r="27" spans="1:3" x14ac:dyDescent="0.3">
      <c r="A27"/>
      <c r="C27" s="2" t="s">
        <v>120</v>
      </c>
    </row>
    <row r="28" spans="1:3" x14ac:dyDescent="0.3">
      <c r="A28"/>
      <c r="C28" s="2" t="s">
        <v>121</v>
      </c>
    </row>
    <row r="29" spans="1:3" x14ac:dyDescent="0.3">
      <c r="A29" t="s">
        <v>47</v>
      </c>
      <c r="C29" s="2" t="s">
        <v>122</v>
      </c>
    </row>
    <row r="30" spans="1:3" x14ac:dyDescent="0.3">
      <c r="A30" t="s">
        <v>48</v>
      </c>
      <c r="C30" s="2" t="s">
        <v>123</v>
      </c>
    </row>
    <row r="31" spans="1:3" x14ac:dyDescent="0.3">
      <c r="A31" t="s">
        <v>49</v>
      </c>
      <c r="C31" s="1" t="s">
        <v>124</v>
      </c>
    </row>
    <row r="32" spans="1:3" x14ac:dyDescent="0.3">
      <c r="A32" t="s">
        <v>50</v>
      </c>
      <c r="B32" s="2" t="s">
        <v>125</v>
      </c>
    </row>
    <row r="33" spans="1:3" x14ac:dyDescent="0.3">
      <c r="A33" t="s">
        <v>54</v>
      </c>
      <c r="C33" s="1" t="s">
        <v>126</v>
      </c>
    </row>
    <row r="34" spans="1:3" x14ac:dyDescent="0.3">
      <c r="A34" t="s">
        <v>55</v>
      </c>
      <c r="C34" s="1" t="s">
        <v>127</v>
      </c>
    </row>
    <row r="35" spans="1:3" x14ac:dyDescent="0.3">
      <c r="A35" t="s">
        <v>56</v>
      </c>
      <c r="C35" s="1" t="s">
        <v>128</v>
      </c>
    </row>
    <row r="36" spans="1:3" x14ac:dyDescent="0.3">
      <c r="A36" t="s">
        <v>57</v>
      </c>
      <c r="C36" s="1" t="s">
        <v>129</v>
      </c>
    </row>
    <row r="37" spans="1:3" x14ac:dyDescent="0.3">
      <c r="A37" t="s">
        <v>58</v>
      </c>
      <c r="C37" s="1" t="s">
        <v>130</v>
      </c>
    </row>
    <row r="38" spans="1:3" x14ac:dyDescent="0.3">
      <c r="A38"/>
      <c r="C38" s="1" t="s">
        <v>131</v>
      </c>
    </row>
    <row r="39" spans="1:3" x14ac:dyDescent="0.3">
      <c r="A39"/>
      <c r="C39" s="1" t="s">
        <v>132</v>
      </c>
    </row>
    <row r="40" spans="1:3" x14ac:dyDescent="0.3">
      <c r="A40"/>
      <c r="C40" s="1" t="s">
        <v>133</v>
      </c>
    </row>
    <row r="41" spans="1:3" x14ac:dyDescent="0.3">
      <c r="A41"/>
      <c r="C41" s="1" t="s">
        <v>134</v>
      </c>
    </row>
    <row r="42" spans="1:3" x14ac:dyDescent="0.3">
      <c r="A42" t="s">
        <v>59</v>
      </c>
      <c r="C42" s="1" t="s">
        <v>135</v>
      </c>
    </row>
    <row r="43" spans="1:3" x14ac:dyDescent="0.3">
      <c r="A43" t="s">
        <v>60</v>
      </c>
      <c r="C43" s="1" t="s">
        <v>136</v>
      </c>
    </row>
    <row r="44" spans="1:3" x14ac:dyDescent="0.3">
      <c r="A44" t="s">
        <v>61</v>
      </c>
      <c r="C44" s="1" t="s">
        <v>137</v>
      </c>
    </row>
    <row r="45" spans="1:3" x14ac:dyDescent="0.3">
      <c r="A45" t="s">
        <v>62</v>
      </c>
      <c r="C45" s="1" t="s">
        <v>138</v>
      </c>
    </row>
    <row r="46" spans="1:3" x14ac:dyDescent="0.3">
      <c r="A46" t="s">
        <v>63</v>
      </c>
      <c r="C46" s="1" t="s">
        <v>139</v>
      </c>
    </row>
    <row r="47" spans="1:3" x14ac:dyDescent="0.3">
      <c r="A47" t="s">
        <v>64</v>
      </c>
      <c r="C47" s="1" t="s">
        <v>140</v>
      </c>
    </row>
    <row r="48" spans="1:3" x14ac:dyDescent="0.3">
      <c r="A48" t="s">
        <v>65</v>
      </c>
      <c r="C48" s="1" t="s">
        <v>141</v>
      </c>
    </row>
    <row r="49" spans="1:3" x14ac:dyDescent="0.3">
      <c r="A49" t="s">
        <v>66</v>
      </c>
      <c r="C49" s="1" t="s">
        <v>142</v>
      </c>
    </row>
    <row r="50" spans="1:3" x14ac:dyDescent="0.3">
      <c r="A50" t="s">
        <v>67</v>
      </c>
      <c r="C50" s="1" t="s">
        <v>143</v>
      </c>
    </row>
    <row r="51" spans="1:3" x14ac:dyDescent="0.3">
      <c r="A51" t="s">
        <v>68</v>
      </c>
      <c r="C51" s="1" t="s">
        <v>144</v>
      </c>
    </row>
    <row r="52" spans="1:3" x14ac:dyDescent="0.3">
      <c r="A52" t="s">
        <v>69</v>
      </c>
      <c r="C52" s="1" t="s">
        <v>145</v>
      </c>
    </row>
    <row r="53" spans="1:3" x14ac:dyDescent="0.3">
      <c r="A53"/>
      <c r="C53" s="1" t="s">
        <v>146</v>
      </c>
    </row>
    <row r="54" spans="1:3" x14ac:dyDescent="0.3">
      <c r="A54"/>
      <c r="C54" s="1" t="s">
        <v>147</v>
      </c>
    </row>
    <row r="55" spans="1:3" x14ac:dyDescent="0.3">
      <c r="A55" t="s">
        <v>70</v>
      </c>
      <c r="C55" s="1" t="s">
        <v>148</v>
      </c>
    </row>
    <row r="56" spans="1:3" x14ac:dyDescent="0.3">
      <c r="A56" t="s">
        <v>71</v>
      </c>
      <c r="C56" s="1" t="s">
        <v>149</v>
      </c>
    </row>
    <row r="57" spans="1:3" x14ac:dyDescent="0.3">
      <c r="A57" t="s">
        <v>72</v>
      </c>
      <c r="C57" s="1" t="s">
        <v>150</v>
      </c>
    </row>
    <row r="58" spans="1:3" x14ac:dyDescent="0.3">
      <c r="A58" t="s">
        <v>73</v>
      </c>
      <c r="C58" s="1" t="s">
        <v>151</v>
      </c>
    </row>
    <row r="59" spans="1:3" x14ac:dyDescent="0.3">
      <c r="A59"/>
      <c r="C59" s="1" t="s">
        <v>152</v>
      </c>
    </row>
    <row r="60" spans="1:3" x14ac:dyDescent="0.3">
      <c r="A60"/>
      <c r="C60" s="1" t="s">
        <v>153</v>
      </c>
    </row>
    <row r="61" spans="1:3" x14ac:dyDescent="0.3">
      <c r="A61" t="s">
        <v>74</v>
      </c>
      <c r="C61" s="1" t="s">
        <v>154</v>
      </c>
    </row>
    <row r="62" spans="1:3" x14ac:dyDescent="0.3">
      <c r="A62" t="s">
        <v>75</v>
      </c>
      <c r="C62" s="1" t="s">
        <v>155</v>
      </c>
    </row>
    <row r="63" spans="1:3" x14ac:dyDescent="0.3">
      <c r="A63"/>
      <c r="C63" s="1" t="s">
        <v>156</v>
      </c>
    </row>
    <row r="64" spans="1:3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72</v>
      </c>
    </row>
    <row r="82" spans="1:1" x14ac:dyDescent="0.3">
      <c r="A82" t="s">
        <v>89</v>
      </c>
    </row>
    <row r="83" spans="1:1" x14ac:dyDescent="0.3">
      <c r="A83" t="s">
        <v>90</v>
      </c>
    </row>
    <row r="84" spans="1:1" x14ac:dyDescent="0.3">
      <c r="A84" t="s">
        <v>91</v>
      </c>
    </row>
    <row r="85" spans="1:1" x14ac:dyDescent="0.3">
      <c r="A85" t="s">
        <v>92</v>
      </c>
    </row>
  </sheetData>
  <sortState xmlns:xlrd2="http://schemas.microsoft.com/office/spreadsheetml/2017/richdata2" ref="A2:H31">
    <sortCondition descending="1" ref="B2:B31"/>
    <sortCondition descending="1" ref="C2:C31"/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asthma-data-v02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Simon</dc:creator>
  <cp:lastModifiedBy>Stephen Simon</cp:lastModifiedBy>
  <dcterms:created xsi:type="dcterms:W3CDTF">2020-07-02T20:43:55Z</dcterms:created>
  <dcterms:modified xsi:type="dcterms:W3CDTF">2020-10-22T01:25:38Z</dcterms:modified>
</cp:coreProperties>
</file>