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dromedina/Desktop/FIU/FIU FALL 2024 TERM/IDC 6940 - Capstone in Data Science/Project Data/Socio-Economic Factors Data/"/>
    </mc:Choice>
  </mc:AlternateContent>
  <xr:revisionPtr revIDLastSave="0" documentId="13_ncr:1_{E8FBE3FD-AE2D-DB45-A64A-5B4A9F2955D7}" xr6:coauthVersionLast="47" xr6:coauthVersionMax="47" xr10:uidLastSave="{00000000-0000-0000-0000-000000000000}"/>
  <bookViews>
    <workbookView xWindow="0" yWindow="740" windowWidth="34560" windowHeight="21600" xr2:uid="{5B1044C8-00ED-5542-8990-F5A3078286F0}"/>
  </bookViews>
  <sheets>
    <sheet name="Sheet1" sheetId="1" r:id="rId1"/>
  </sheets>
  <definedNames>
    <definedName name="_xlnm._FilterDatabase" localSheetId="0" hidden="1">Sheet1!$A$1:$H$68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8" i="1" l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<sst xmlns="http://schemas.openxmlformats.org/spreadsheetml/2006/main" count="142" uniqueCount="76">
  <si>
    <t>County</t>
  </si>
  <si>
    <t>Years</t>
  </si>
  <si>
    <t>Alachua</t>
  </si>
  <si>
    <t>2015-2020</t>
  </si>
  <si>
    <t>Baker</t>
  </si>
  <si>
    <t>Bay</t>
  </si>
  <si>
    <t>Bradford</t>
  </si>
  <si>
    <t>Brevard</t>
  </si>
  <si>
    <t>Broward</t>
  </si>
  <si>
    <t>Calhoun</t>
  </si>
  <si>
    <t>Charlotte</t>
  </si>
  <si>
    <t>Citrus</t>
  </si>
  <si>
    <t>Clay</t>
  </si>
  <si>
    <t>Collier</t>
  </si>
  <si>
    <t>Columbia</t>
  </si>
  <si>
    <t>Miami-Dade</t>
  </si>
  <si>
    <t>DeSoto</t>
  </si>
  <si>
    <t>Dixie</t>
  </si>
  <si>
    <t>Duval</t>
  </si>
  <si>
    <t>Escambia</t>
  </si>
  <si>
    <t>Flagler</t>
  </si>
  <si>
    <t>Franklin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</si>
  <si>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</si>
  <si>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</si>
  <si>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</si>
  <si>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</si>
  <si>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</si>
  <si>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</si>
  <si>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</si>
  <si>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</si>
  <si>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</si>
  <si>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</si>
  <si>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</si>
  <si>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</si>
  <si>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Jackson</t>
  </si>
  <si>
    <t>Jefferson</t>
  </si>
  <si>
    <t>Lafayette</t>
  </si>
  <si>
    <t>Lake</t>
  </si>
  <si>
    <t>Lee</t>
  </si>
  <si>
    <t>Leon</t>
  </si>
  <si>
    <t>Levy</t>
  </si>
  <si>
    <t>Liberty</t>
  </si>
  <si>
    <t>Madison</t>
  </si>
  <si>
    <t>Manatee</t>
  </si>
  <si>
    <t>Marion</t>
  </si>
  <si>
    <t>Martin</t>
  </si>
  <si>
    <t>Monroe</t>
  </si>
  <si>
    <t>Nassau</t>
  </si>
  <si>
    <t>Okaloosa</t>
  </si>
  <si>
    <t>Okeechobee</t>
  </si>
  <si>
    <t>Orange</t>
  </si>
  <si>
    <t>Osecola</t>
  </si>
  <si>
    <t>Palm Beach</t>
  </si>
  <si>
    <t>Pasco</t>
  </si>
  <si>
    <t>Pinellas</t>
  </si>
  <si>
    <t>Polk</t>
  </si>
  <si>
    <t>Putnam</t>
  </si>
  <si>
    <t>St. Johns</t>
  </si>
  <si>
    <t>St. Lucie</t>
  </si>
  <si>
    <t>Santa Rosa</t>
  </si>
  <si>
    <t>Sarasota</t>
  </si>
  <si>
    <t>Seminole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</si>
  <si>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</si>
  <si>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</si>
  <si>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</si>
  <si>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</si>
  <si>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</si>
  <si>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</si>
  <si>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</si>
  <si>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</si>
  <si>
    <t>Median Household Income</t>
  </si>
  <si>
    <t>Poverty Rates</t>
  </si>
  <si>
    <t>Employment Rates</t>
  </si>
  <si>
    <t>Population Density</t>
  </si>
  <si>
    <t>Educational Attainment Levels (Bachelors Degree or Higher)</t>
  </si>
  <si>
    <t>Housing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</si>
</sst>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0.0%"/>
    <numFmt numFmtId="165" formatCode="&quot;$&quot;#,##0"/>
  </numFmts>
  <fonts count="6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0"/>
      <name val="Arial"/>
      <family val="2"/>
    </font>
    <font>
      <b/>
      <sz val="11"/>
      <color theme="0"/>
      <name val="Aptos Narrow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1">
    <xf numFmtId="0" fontId="0" fillId="0" borderId="0" xfId="0"/>
    <xf numFmtId="0" fontId="2" fillId="2" borderId="1" xfId="1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3" fontId="2" fillId="2" borderId="3" xfId="2" applyNumberFormat="1" applyFont="1" applyFill="1" applyBorder="1" applyAlignment="1">
      <alignment wrapText="1"/>
    </xf>
    <xf numFmtId="0" fontId="5" fillId="3" borderId="4" xfId="0" applyFont="1" applyFill="1" applyBorder="1" applyAlignment="1">
      <alignment horizontal="center"/>
    </xf>
    <xf numFmtId="6" fontId="5" fillId="3" borderId="4" xfId="0" applyNumberFormat="1" applyFont="1" applyFill="1" applyBorder="1" applyAlignment="1">
      <alignment horizontal="center"/>
    </xf>
    <xf numFmtId="10" fontId="5" fillId="3" borderId="4" xfId="0" applyNumberFormat="1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center"/>
    </xf>
    <xf numFmtId="3" fontId="5" fillId="3" borderId="4" xfId="0" applyNumberFormat="1" applyFont="1" applyFill="1" applyBorder="1" applyAlignment="1">
      <alignment horizontal="center"/>
    </xf>
    <xf numFmtId="9" fontId="5" fillId="3" borderId="4" xfId="0" applyNumberFormat="1" applyFon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/>
    </xf>
  </cellXfs>
  <cellStyles count="3">
    <cellStyle name="Normal" xfId="0" builtinId="0"/>
    <cellStyle name="Normal 3 3" xfId="1" xr:uid="{6FF1D996-F090-244C-A68F-2C4C26F19B16}"/>
    <cellStyle name="Normal_Sheet1_2010 2" xfId="2" xr:uid="{890E4FEB-0434-C549-B468-F6DC9381A1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57B52-120F-F74D-9D3C-DD774B5F4D28}">
  <dimension ref="A1:H68"/>
  <sheetViews>
    <sheetView tabSelected="1" zoomScale="130" zoomScaleNormal="130" workbookViewId="0">
      <selection activeCell="E6" sqref="E6"/>
    </sheetView>
  </sheetViews>
  <sheetFormatPr baseColWidth="10" defaultColWidth="11" defaultRowHeight="16" x14ac:dyDescent="0.2"/>
  <cols>
    <col min="1" max="1" width="11.33203125" bestFit="1" customWidth="1"/>
    <col min="3" max="3" width="22.1640625" bestFit="1" customWidth="1"/>
    <col min="4" max="4" width="11.83203125" bestFit="1" customWidth="1"/>
    <col min="5" max="5" width="18.1640625" bestFit="1" customWidth="1"/>
    <col min="6" max="6" width="49" bestFit="1" customWidth="1"/>
    <col min="7" max="7" width="27.1640625" bestFit="1" customWidth="1"/>
    <col min="8" max="8" width="29.5" bestFit="1" customWidth="1"/>
  </cols>
  <sheetData>
    <row r="1" spans="1:8" ht="17" thickBot="1" x14ac:dyDescent="0.25">
      <c r="A1" s="1" t="s">
        <v>0</v>
      </c>
      <c r="B1" s="2" t="s">
        <v>1</v>
      </c>
      <c r="C1" s="2" t="s">
        <v>70</v>
      </c>
      <c r="D1" s="2" t="s">
        <v>71</v>
      </c>
      <c r="E1" s="2" t="s">
        <v>72</v>
      </c>
      <c r="F1" s="2" t="s">
        <v>74</v>
      </c>
      <c r="G1" s="2" t="s">
        <v>75</v>
      </c>
      <c r="H1" s="2" t="s">
        <v>73</v>
      </c>
    </row>
    <row r="2" spans="1:8" ht="17" thickTop="1" x14ac:dyDescent="0.2">
      <c r="A2" s="3" t="s">
        <v>2</v>
      </c>
      <c r="B2" s="4" t="s">
        <v>3</v>
      </c>
      <c r="C2" s="5">
        <v>48123.199999999997</v>
      </c>
      <c r="D2" s="9">
        <v>0.19</v>
      </c>
      <c r="E2" s="7">
        <v>0.59899999999999998</v>
      </c>
      <c r="F2" s="7">
        <v>0.504</v>
      </c>
      <c r="G2" s="8">
        <v>123359</v>
      </c>
      <c r="H2" s="8">
        <f>1319250/6</f>
        <v>219875</v>
      </c>
    </row>
    <row r="3" spans="1:8" x14ac:dyDescent="0.2">
      <c r="A3" s="3" t="s">
        <v>4</v>
      </c>
      <c r="B3" s="4" t="s">
        <v>3</v>
      </c>
      <c r="C3" s="5">
        <v>57882</v>
      </c>
      <c r="D3" s="6">
        <v>0.1888</v>
      </c>
      <c r="E3" s="7">
        <v>0.52200000000000002</v>
      </c>
      <c r="F3" s="7">
        <v>0.14099999999999999</v>
      </c>
      <c r="G3" s="8">
        <v>9809</v>
      </c>
      <c r="H3" s="8">
        <f>165606/6</f>
        <v>27601</v>
      </c>
    </row>
    <row r="4" spans="1:8" x14ac:dyDescent="0.2">
      <c r="A4" s="3" t="s">
        <v>5</v>
      </c>
      <c r="B4" s="4" t="s">
        <v>3</v>
      </c>
      <c r="C4" s="5">
        <v>52978.5</v>
      </c>
      <c r="D4" s="9">
        <v>0.11</v>
      </c>
      <c r="E4" s="7">
        <v>0.623</v>
      </c>
      <c r="F4" s="7">
        <v>0.311</v>
      </c>
      <c r="G4" s="8">
        <v>102971</v>
      </c>
      <c r="H4" s="8">
        <f>1051038/6</f>
        <v>175173</v>
      </c>
    </row>
    <row r="5" spans="1:8" x14ac:dyDescent="0.2">
      <c r="A5" s="3" t="s">
        <v>6</v>
      </c>
      <c r="B5" s="4" t="s">
        <v>3</v>
      </c>
      <c r="C5" s="5">
        <v>44463.8</v>
      </c>
      <c r="D5" s="7">
        <v>0.182</v>
      </c>
      <c r="E5" s="7">
        <v>0.46300000000000002</v>
      </c>
      <c r="F5" s="7">
        <v>0.13200000000000001</v>
      </c>
      <c r="G5" s="8">
        <v>10723</v>
      </c>
      <c r="H5" s="8">
        <f>168274/6</f>
        <v>28045.666666666668</v>
      </c>
    </row>
    <row r="6" spans="1:8" x14ac:dyDescent="0.2">
      <c r="A6" s="3" t="s">
        <v>7</v>
      </c>
      <c r="B6" s="4" t="s">
        <v>3</v>
      </c>
      <c r="C6" s="5">
        <v>54782</v>
      </c>
      <c r="D6" s="7">
        <v>0.10100000000000001</v>
      </c>
      <c r="E6" s="7">
        <v>0.54100000000000004</v>
      </c>
      <c r="F6" s="9">
        <v>0.33</v>
      </c>
      <c r="G6" s="8">
        <v>288794</v>
      </c>
      <c r="H6" s="8">
        <f>3468456/6</f>
        <v>578076</v>
      </c>
    </row>
    <row r="7" spans="1:8" x14ac:dyDescent="0.2">
      <c r="A7" s="3" t="s">
        <v>8</v>
      </c>
      <c r="B7" s="4" t="s">
        <v>3</v>
      </c>
      <c r="C7" s="5">
        <v>56613.665999999997</v>
      </c>
      <c r="D7" s="7">
        <v>0.127</v>
      </c>
      <c r="E7" s="7">
        <v>0.63700000000000001</v>
      </c>
      <c r="F7" s="7">
        <v>0.36599999999999999</v>
      </c>
      <c r="G7" s="8">
        <v>860329</v>
      </c>
      <c r="H7" s="8">
        <f>11103518/6</f>
        <v>1850586.3333333333</v>
      </c>
    </row>
    <row r="8" spans="1:8" x14ac:dyDescent="0.2">
      <c r="A8" s="3" t="s">
        <v>9</v>
      </c>
      <c r="B8" s="4" t="s">
        <v>3</v>
      </c>
      <c r="C8" s="5">
        <v>37175</v>
      </c>
      <c r="D8" s="7">
        <v>0.19900000000000001</v>
      </c>
      <c r="E8" s="7">
        <v>0.39900000000000002</v>
      </c>
      <c r="F8" s="7">
        <v>0.111</v>
      </c>
      <c r="G8" s="8">
        <v>5628</v>
      </c>
      <c r="H8" s="8">
        <f>87293/6</f>
        <v>14548.833333333334</v>
      </c>
    </row>
    <row r="9" spans="1:8" x14ac:dyDescent="0.2">
      <c r="A9" s="3" t="s">
        <v>10</v>
      </c>
      <c r="B9" s="4" t="s">
        <v>3</v>
      </c>
      <c r="C9" s="5">
        <v>62164</v>
      </c>
      <c r="D9" s="7">
        <v>9.0999999999999998E-2</v>
      </c>
      <c r="E9" s="7">
        <v>0.41699999999999998</v>
      </c>
      <c r="F9" s="7">
        <v>0.251</v>
      </c>
      <c r="G9" s="8">
        <v>110046</v>
      </c>
      <c r="H9" s="8">
        <f>1005887/6</f>
        <v>167647.83333333334</v>
      </c>
    </row>
    <row r="10" spans="1:8" x14ac:dyDescent="0.2">
      <c r="A10" s="3" t="s">
        <v>11</v>
      </c>
      <c r="B10" s="4" t="s">
        <v>3</v>
      </c>
      <c r="C10" s="5">
        <v>43242</v>
      </c>
      <c r="D10" s="7">
        <v>0.17199999999999999</v>
      </c>
      <c r="E10" s="7">
        <v>0.38300000000000001</v>
      </c>
      <c r="F10" s="7">
        <v>0.218</v>
      </c>
      <c r="G10" s="8">
        <v>81687</v>
      </c>
      <c r="H10" s="8">
        <v>143304</v>
      </c>
    </row>
    <row r="11" spans="1:8" x14ac:dyDescent="0.2">
      <c r="A11" s="3" t="s">
        <v>12</v>
      </c>
      <c r="B11" s="4" t="s">
        <v>3</v>
      </c>
      <c r="C11" s="5">
        <v>82242</v>
      </c>
      <c r="D11" s="7">
        <v>8.7999999999999995E-2</v>
      </c>
      <c r="E11" s="7">
        <v>0.61699999999999999</v>
      </c>
      <c r="F11" s="7">
        <v>0.27600000000000002</v>
      </c>
      <c r="G11" s="8">
        <v>85049</v>
      </c>
      <c r="H11" s="8">
        <f>1446561/6</f>
        <v>241093.5</v>
      </c>
    </row>
    <row r="12" spans="1:8" x14ac:dyDescent="0.2">
      <c r="A12" s="3" t="s">
        <v>13</v>
      </c>
      <c r="B12" s="4" t="s">
        <v>3</v>
      </c>
      <c r="C12" s="5">
        <v>67585.167000000001</v>
      </c>
      <c r="D12" s="7">
        <v>0.109</v>
      </c>
      <c r="E12" s="7">
        <v>0.498</v>
      </c>
      <c r="F12" s="7">
        <v>0.40100000000000002</v>
      </c>
      <c r="G12" s="8">
        <v>228390</v>
      </c>
      <c r="H12" s="8">
        <f>2160950/6</f>
        <v>360158.33333333331</v>
      </c>
    </row>
    <row r="13" spans="1:8" x14ac:dyDescent="0.2">
      <c r="A13" s="3" t="s">
        <v>14</v>
      </c>
      <c r="B13" s="4" t="s">
        <v>3</v>
      </c>
      <c r="C13" s="5">
        <v>45233</v>
      </c>
      <c r="D13" s="7">
        <v>0.16800000000000001</v>
      </c>
      <c r="E13" s="7">
        <v>0.50900000000000001</v>
      </c>
      <c r="F13" s="7">
        <v>0.16800000000000001</v>
      </c>
      <c r="G13" s="8">
        <v>29775</v>
      </c>
      <c r="H13" s="8">
        <f>418567/6</f>
        <v>69761.166666666672</v>
      </c>
    </row>
    <row r="14" spans="1:8" x14ac:dyDescent="0.2">
      <c r="A14" s="3" t="s">
        <v>15</v>
      </c>
      <c r="B14" s="4" t="s">
        <v>3</v>
      </c>
      <c r="C14" s="5">
        <v>50167</v>
      </c>
      <c r="D14" s="7">
        <v>0.14399999999999999</v>
      </c>
      <c r="E14" s="7">
        <v>0.624</v>
      </c>
      <c r="F14" s="7">
        <v>0.35899999999999999</v>
      </c>
      <c r="G14" s="8">
        <v>1074685</v>
      </c>
      <c r="H14" s="8">
        <f>16175951/6</f>
        <v>2695991.8333333335</v>
      </c>
    </row>
    <row r="15" spans="1:8" x14ac:dyDescent="0.2">
      <c r="A15" s="3" t="s">
        <v>16</v>
      </c>
      <c r="B15" s="4" t="s">
        <v>3</v>
      </c>
      <c r="C15" s="5">
        <v>35494.67</v>
      </c>
      <c r="D15" s="7">
        <v>0.26400000000000001</v>
      </c>
      <c r="E15" s="9">
        <v>0.43</v>
      </c>
      <c r="F15" s="7">
        <v>0.11600000000000001</v>
      </c>
      <c r="G15" s="8">
        <v>15548</v>
      </c>
      <c r="H15" s="8">
        <f>208634/6</f>
        <v>34772.333333333336</v>
      </c>
    </row>
    <row r="16" spans="1:8" x14ac:dyDescent="0.2">
      <c r="A16" s="3" t="s">
        <v>17</v>
      </c>
      <c r="B16" s="4" t="s">
        <v>3</v>
      </c>
      <c r="C16" s="5">
        <v>39281</v>
      </c>
      <c r="D16" s="7">
        <v>0.161</v>
      </c>
      <c r="E16" s="7">
        <v>0.38500000000000001</v>
      </c>
      <c r="F16" s="9">
        <v>0.08</v>
      </c>
      <c r="G16" s="8">
        <v>9276</v>
      </c>
      <c r="H16" s="8">
        <f>98808/6</f>
        <v>16468</v>
      </c>
    </row>
    <row r="17" spans="1:8" x14ac:dyDescent="0.2">
      <c r="A17" s="3" t="s">
        <v>18</v>
      </c>
      <c r="B17" s="4" t="s">
        <v>3</v>
      </c>
      <c r="C17" s="5">
        <v>54102</v>
      </c>
      <c r="D17" s="7">
        <v>0.14599999999999999</v>
      </c>
      <c r="E17" s="7">
        <v>0.60599999999999998</v>
      </c>
      <c r="F17" s="7">
        <v>0.34300000000000003</v>
      </c>
      <c r="G17" s="8">
        <v>435033</v>
      </c>
      <c r="H17" s="8">
        <f>6173138/6</f>
        <v>1028856.3333333334</v>
      </c>
    </row>
    <row r="18" spans="1:8" x14ac:dyDescent="0.2">
      <c r="A18" s="3" t="s">
        <v>19</v>
      </c>
      <c r="B18" s="4" t="s">
        <v>3</v>
      </c>
      <c r="C18" s="5">
        <v>49438.167000000001</v>
      </c>
      <c r="D18" s="7">
        <v>0.127</v>
      </c>
      <c r="E18" s="7">
        <v>0.55800000000000005</v>
      </c>
      <c r="F18" s="7">
        <v>0.28100000000000003</v>
      </c>
      <c r="G18" s="8">
        <v>131375</v>
      </c>
      <c r="H18" s="8">
        <f>1855259/6</f>
        <v>309209.83333333331</v>
      </c>
    </row>
    <row r="19" spans="1:8" x14ac:dyDescent="0.2">
      <c r="A19" s="3" t="s">
        <v>20</v>
      </c>
      <c r="B19" s="4" t="s">
        <v>3</v>
      </c>
      <c r="C19" s="5">
        <v>54102.332999999999</v>
      </c>
      <c r="D19" s="7">
        <v>9.0999999999999998E-2</v>
      </c>
      <c r="E19" s="7">
        <v>0.47399999999999998</v>
      </c>
      <c r="F19" s="7">
        <v>0.33200000000000002</v>
      </c>
      <c r="G19" s="8">
        <v>55565</v>
      </c>
      <c r="H19" s="8">
        <f>614195/6</f>
        <v>102365.83333333333</v>
      </c>
    </row>
    <row r="20" spans="1:8" x14ac:dyDescent="0.2">
      <c r="A20" s="3" t="s">
        <v>21</v>
      </c>
      <c r="B20" s="4" t="s">
        <v>3</v>
      </c>
      <c r="C20" s="5">
        <v>43380.167000000001</v>
      </c>
      <c r="D20" s="7">
        <v>0.217</v>
      </c>
      <c r="E20" s="7">
        <v>0.40600000000000003</v>
      </c>
      <c r="F20" s="7">
        <v>0.21</v>
      </c>
      <c r="G20" s="8">
        <v>8347</v>
      </c>
      <c r="H20" s="8">
        <f>70843/6</f>
        <v>11807.166666666666</v>
      </c>
    </row>
    <row r="21" spans="1:8" x14ac:dyDescent="0.2">
      <c r="A21" s="3" t="s">
        <v>22</v>
      </c>
      <c r="B21" s="4" t="s">
        <v>3</v>
      </c>
      <c r="C21" s="5">
        <v>39564.67</v>
      </c>
      <c r="D21" s="7">
        <v>0.255</v>
      </c>
      <c r="E21" s="9">
        <v>0.47</v>
      </c>
      <c r="F21" s="7">
        <v>0.19700000000000001</v>
      </c>
      <c r="G21" s="8">
        <v>19294</v>
      </c>
      <c r="H21" s="8">
        <f>290153/6</f>
        <v>48358.833333333336</v>
      </c>
    </row>
    <row r="22" spans="1:8" x14ac:dyDescent="0.2">
      <c r="A22" s="3" t="s">
        <v>23</v>
      </c>
      <c r="B22" s="4" t="s">
        <v>3</v>
      </c>
      <c r="C22" s="5">
        <v>42969.33</v>
      </c>
      <c r="D22" s="6">
        <v>0.124</v>
      </c>
      <c r="E22" s="6">
        <v>0.50700000000000001</v>
      </c>
      <c r="F22" s="6">
        <v>0.14599999999999999</v>
      </c>
      <c r="G22" s="8">
        <v>7493</v>
      </c>
      <c r="H22" s="8">
        <f>100849/6</f>
        <v>16808.166666666668</v>
      </c>
    </row>
    <row r="23" spans="1:8" x14ac:dyDescent="0.2">
      <c r="A23" s="3" t="s">
        <v>24</v>
      </c>
      <c r="B23" s="4" t="s">
        <v>3</v>
      </c>
      <c r="C23" s="5">
        <v>37221</v>
      </c>
      <c r="D23" s="7">
        <v>0.19500000000000001</v>
      </c>
      <c r="E23" s="7">
        <v>0.35699999999999998</v>
      </c>
      <c r="F23" s="9">
        <v>0.13</v>
      </c>
      <c r="G23" s="8">
        <v>6491</v>
      </c>
      <c r="H23" s="8">
        <f>77446/6</f>
        <v>12907.666666666666</v>
      </c>
    </row>
    <row r="24" spans="1:8" x14ac:dyDescent="0.2">
      <c r="A24" s="3" t="s">
        <v>25</v>
      </c>
      <c r="B24" s="4" t="s">
        <v>3</v>
      </c>
      <c r="C24" s="5">
        <v>56250</v>
      </c>
      <c r="D24" s="9">
        <v>0.18</v>
      </c>
      <c r="E24" s="6">
        <v>0.42299999999999999</v>
      </c>
      <c r="F24" s="6">
        <v>0.214</v>
      </c>
      <c r="G24" s="8">
        <v>9654</v>
      </c>
      <c r="H24" s="8">
        <f>98058/6</f>
        <v>16343</v>
      </c>
    </row>
    <row r="25" spans="1:8" x14ac:dyDescent="0.2">
      <c r="A25" s="3" t="s">
        <v>26</v>
      </c>
      <c r="B25" s="4" t="s">
        <v>3</v>
      </c>
      <c r="C25" s="5">
        <v>36948.160000000003</v>
      </c>
      <c r="D25" s="7">
        <v>0.26400000000000001</v>
      </c>
      <c r="E25" s="7">
        <v>0.33200000000000002</v>
      </c>
      <c r="F25" s="7">
        <v>9.1999999999999998E-2</v>
      </c>
      <c r="G25" s="8">
        <v>5596</v>
      </c>
      <c r="H25" s="8">
        <f>102086/6</f>
        <v>17014.333333333332</v>
      </c>
    </row>
    <row r="26" spans="1:8" x14ac:dyDescent="0.2">
      <c r="A26" s="3" t="s">
        <v>27</v>
      </c>
      <c r="B26" s="4" t="s">
        <v>3</v>
      </c>
      <c r="C26" s="5">
        <v>37864</v>
      </c>
      <c r="D26" s="7">
        <v>0.28499999999999998</v>
      </c>
      <c r="E26" s="7">
        <v>0.45600000000000002</v>
      </c>
      <c r="F26" s="7">
        <v>0.104</v>
      </c>
      <c r="G26" s="8">
        <v>9820</v>
      </c>
      <c r="H26" s="8">
        <f>166293/6</f>
        <v>27715.5</v>
      </c>
    </row>
    <row r="27" spans="1:8" x14ac:dyDescent="0.2">
      <c r="A27" s="3" t="s">
        <v>28</v>
      </c>
      <c r="B27" s="4" t="s">
        <v>3</v>
      </c>
      <c r="C27" s="5">
        <v>38469</v>
      </c>
      <c r="D27" s="7">
        <v>0.21099999999999999</v>
      </c>
      <c r="E27" s="7">
        <v>0.58799999999999997</v>
      </c>
      <c r="F27" s="7">
        <v>0.105</v>
      </c>
      <c r="G27" s="8">
        <v>14971</v>
      </c>
      <c r="H27" s="8">
        <f>228739/6</f>
        <v>38123.166666666664</v>
      </c>
    </row>
    <row r="28" spans="1:8" x14ac:dyDescent="0.2">
      <c r="A28" s="3" t="s">
        <v>29</v>
      </c>
      <c r="B28" s="4" t="s">
        <v>3</v>
      </c>
      <c r="C28" s="5">
        <v>47171</v>
      </c>
      <c r="D28" s="7">
        <v>0.11799999999999999</v>
      </c>
      <c r="E28" s="7">
        <v>0.48299999999999998</v>
      </c>
      <c r="F28" s="7">
        <v>0.20699999999999999</v>
      </c>
      <c r="G28" s="8">
        <v>89165</v>
      </c>
      <c r="H28" s="8">
        <f>1060914/6</f>
        <v>176819</v>
      </c>
    </row>
    <row r="29" spans="1:8" x14ac:dyDescent="0.2">
      <c r="A29" s="3" t="s">
        <v>30</v>
      </c>
      <c r="B29" s="4" t="s">
        <v>3</v>
      </c>
      <c r="C29" s="5">
        <v>53679</v>
      </c>
      <c r="D29" s="7">
        <v>0.156</v>
      </c>
      <c r="E29" s="7">
        <v>0.435</v>
      </c>
      <c r="F29" s="7">
        <v>0.183</v>
      </c>
      <c r="G29" s="8">
        <v>59245</v>
      </c>
      <c r="H29" s="8">
        <f>604776/6</f>
        <v>100796</v>
      </c>
    </row>
    <row r="30" spans="1:8" ht="29" x14ac:dyDescent="0.2">
      <c r="A30" s="3" t="s">
        <v>31</v>
      </c>
      <c r="B30" s="4" t="s">
        <v>3</v>
      </c>
      <c r="C30" s="5">
        <v>56874</v>
      </c>
      <c r="D30" s="7">
        <v>0.13300000000000001</v>
      </c>
      <c r="E30" s="7">
        <v>0.627</v>
      </c>
      <c r="F30" s="9">
        <v>0.38</v>
      </c>
      <c r="G30" s="8">
        <v>602886</v>
      </c>
      <c r="H30" s="8">
        <f>7844065/6</f>
        <v>1307344.1666666667</v>
      </c>
    </row>
    <row r="31" spans="1:8" x14ac:dyDescent="0.2">
      <c r="A31" s="3" t="s">
        <v>32</v>
      </c>
      <c r="B31" s="4" t="s">
        <v>3</v>
      </c>
      <c r="C31" s="5">
        <v>46063</v>
      </c>
      <c r="D31" s="7">
        <v>0.19600000000000001</v>
      </c>
      <c r="E31" s="9">
        <v>0.49</v>
      </c>
      <c r="F31" s="9">
        <v>0.11</v>
      </c>
      <c r="G31" s="8">
        <v>8680</v>
      </c>
      <c r="H31" s="8">
        <f>120129/6</f>
        <v>20021.5</v>
      </c>
    </row>
    <row r="32" spans="1:8" x14ac:dyDescent="0.2">
      <c r="A32" s="3" t="s">
        <v>33</v>
      </c>
      <c r="B32" s="4" t="s">
        <v>3</v>
      </c>
      <c r="C32" s="5">
        <v>67453</v>
      </c>
      <c r="D32" s="7">
        <v>0.115</v>
      </c>
      <c r="E32" s="7">
        <v>0.48099999999999998</v>
      </c>
      <c r="F32" s="7">
        <v>0.32700000000000001</v>
      </c>
      <c r="G32" s="8">
        <v>87606</v>
      </c>
      <c r="H32" s="8">
        <f>886888/6</f>
        <v>147814.66666666666</v>
      </c>
    </row>
    <row r="33" spans="1:8" x14ac:dyDescent="0.2">
      <c r="A33" s="3" t="s">
        <v>34</v>
      </c>
      <c r="B33" s="4" t="s">
        <v>3</v>
      </c>
      <c r="C33" s="5">
        <v>46144</v>
      </c>
      <c r="D33" s="7">
        <v>0.17499999999999999</v>
      </c>
      <c r="E33" s="7">
        <v>0.42299999999999999</v>
      </c>
      <c r="F33" s="7">
        <v>0.13900000000000001</v>
      </c>
      <c r="G33" s="8">
        <v>20280</v>
      </c>
      <c r="H33" s="8">
        <f>302748/6</f>
        <v>50458</v>
      </c>
    </row>
    <row r="34" spans="1:8" x14ac:dyDescent="0.2">
      <c r="A34" s="3" t="s">
        <v>35</v>
      </c>
      <c r="B34" s="4" t="s">
        <v>3</v>
      </c>
      <c r="C34" s="5">
        <v>51573</v>
      </c>
      <c r="D34" s="9">
        <v>0.16</v>
      </c>
      <c r="E34" s="7">
        <v>0.51900000000000002</v>
      </c>
      <c r="F34" s="7">
        <v>0.19500000000000001</v>
      </c>
      <c r="G34" s="8">
        <v>6992</v>
      </c>
      <c r="H34" s="8">
        <f>87114/6</f>
        <v>14519</v>
      </c>
    </row>
    <row r="35" spans="1:8" x14ac:dyDescent="0.2">
      <c r="A35" s="3" t="s">
        <v>36</v>
      </c>
      <c r="B35" s="4" t="s">
        <v>3</v>
      </c>
      <c r="C35" s="5">
        <v>57852</v>
      </c>
      <c r="D35" s="7">
        <v>0.214</v>
      </c>
      <c r="E35" s="7">
        <v>0.46500000000000002</v>
      </c>
      <c r="F35" s="7">
        <v>8.1000000000000003E-2</v>
      </c>
      <c r="G35" s="8">
        <v>3416</v>
      </c>
      <c r="H35" s="8">
        <f>52570/6</f>
        <v>8761.6666666666661</v>
      </c>
    </row>
    <row r="36" spans="1:8" x14ac:dyDescent="0.2">
      <c r="A36" s="3" t="s">
        <v>37</v>
      </c>
      <c r="B36" s="4" t="s">
        <v>3</v>
      </c>
      <c r="C36" s="5">
        <v>66239</v>
      </c>
      <c r="D36" s="7">
        <v>9.7000000000000003E-2</v>
      </c>
      <c r="E36" s="7">
        <v>0.53700000000000003</v>
      </c>
      <c r="F36" s="7">
        <v>0.25700000000000001</v>
      </c>
      <c r="G36" s="8">
        <v>192112</v>
      </c>
      <c r="H36" s="8">
        <f>2256260/6</f>
        <v>376043.33333333331</v>
      </c>
    </row>
    <row r="37" spans="1:8" x14ac:dyDescent="0.2">
      <c r="A37" s="3" t="s">
        <v>38</v>
      </c>
      <c r="B37" s="4" t="s">
        <v>3</v>
      </c>
      <c r="C37" s="5">
        <v>69368</v>
      </c>
      <c r="D37" s="7">
        <v>0.111</v>
      </c>
      <c r="E37" s="9">
        <v>0.53</v>
      </c>
      <c r="F37" s="7">
        <v>0.30099999999999999</v>
      </c>
      <c r="G37" s="8">
        <v>452080</v>
      </c>
      <c r="H37" s="8">
        <f>4195028/6</f>
        <v>699171.33333333337</v>
      </c>
    </row>
    <row r="38" spans="1:8" x14ac:dyDescent="0.2">
      <c r="A38" s="3" t="s">
        <v>39</v>
      </c>
      <c r="B38" s="4" t="s">
        <v>3</v>
      </c>
      <c r="C38" s="5">
        <v>61317</v>
      </c>
      <c r="D38" s="7">
        <v>0.187</v>
      </c>
      <c r="E38" s="7">
        <v>0.64900000000000002</v>
      </c>
      <c r="F38" s="7">
        <v>0.47499999999999998</v>
      </c>
      <c r="G38" s="8">
        <v>139933</v>
      </c>
      <c r="H38" s="8">
        <f>1812188/6</f>
        <v>302031.33333333331</v>
      </c>
    </row>
    <row r="39" spans="1:8" x14ac:dyDescent="0.2">
      <c r="A39" s="3" t="s">
        <v>40</v>
      </c>
      <c r="B39" s="4" t="s">
        <v>3</v>
      </c>
      <c r="C39" s="5">
        <v>49933</v>
      </c>
      <c r="D39" s="7">
        <v>0.159</v>
      </c>
      <c r="E39" s="7">
        <v>0.505</v>
      </c>
      <c r="F39" s="7">
        <v>0.161</v>
      </c>
      <c r="G39" s="8">
        <v>21704</v>
      </c>
      <c r="H39" s="8">
        <f>255945/6</f>
        <v>42657.5</v>
      </c>
    </row>
    <row r="40" spans="1:8" x14ac:dyDescent="0.2">
      <c r="A40" s="3" t="s">
        <v>41</v>
      </c>
      <c r="B40" s="4" t="s">
        <v>3</v>
      </c>
      <c r="C40" s="5">
        <v>51723</v>
      </c>
      <c r="D40" s="7">
        <v>0.219</v>
      </c>
      <c r="E40" s="7">
        <v>0.42399999999999999</v>
      </c>
      <c r="F40" s="7">
        <v>0.16800000000000001</v>
      </c>
      <c r="G40" s="8">
        <v>3239</v>
      </c>
      <c r="H40" s="8">
        <f>52944/6</f>
        <v>8824</v>
      </c>
    </row>
    <row r="41" spans="1:8" x14ac:dyDescent="0.2">
      <c r="A41" s="3" t="s">
        <v>42</v>
      </c>
      <c r="B41" s="4" t="s">
        <v>3</v>
      </c>
      <c r="C41" s="5">
        <v>43386</v>
      </c>
      <c r="D41" s="7">
        <v>0.21199999999999999</v>
      </c>
      <c r="E41" s="7">
        <v>0.42399999999999999</v>
      </c>
      <c r="F41" s="9">
        <v>0.13</v>
      </c>
      <c r="G41" s="8">
        <v>8497</v>
      </c>
      <c r="H41" s="8">
        <f>115211/6</f>
        <v>19201.833333333332</v>
      </c>
    </row>
    <row r="42" spans="1:8" x14ac:dyDescent="0.2">
      <c r="A42" s="3" t="s">
        <v>43</v>
      </c>
      <c r="B42" s="4" t="s">
        <v>3</v>
      </c>
      <c r="C42" s="5">
        <v>71385</v>
      </c>
      <c r="D42" s="7">
        <v>0.10100000000000001</v>
      </c>
      <c r="E42" s="9">
        <v>0.54</v>
      </c>
      <c r="F42" s="7">
        <v>0.32800000000000001</v>
      </c>
      <c r="G42" s="8">
        <v>228829</v>
      </c>
      <c r="H42" s="8">
        <f>2142888/6</f>
        <v>357148</v>
      </c>
    </row>
    <row r="43" spans="1:8" x14ac:dyDescent="0.2">
      <c r="A43" s="3" t="s">
        <v>44</v>
      </c>
      <c r="B43" s="4" t="s">
        <v>3</v>
      </c>
      <c r="C43" s="5">
        <v>55265</v>
      </c>
      <c r="D43" s="7">
        <v>0.156</v>
      </c>
      <c r="E43" s="7">
        <v>0.47799999999999998</v>
      </c>
      <c r="F43" s="9">
        <v>0.22</v>
      </c>
      <c r="G43" s="8">
        <v>194362</v>
      </c>
      <c r="H43" s="8">
        <f>2050706/6</f>
        <v>341784.33333333331</v>
      </c>
    </row>
    <row r="44" spans="1:8" x14ac:dyDescent="0.2">
      <c r="A44" s="3" t="s">
        <v>45</v>
      </c>
      <c r="B44" s="4" t="s">
        <v>3</v>
      </c>
      <c r="C44" s="5">
        <v>77894</v>
      </c>
      <c r="D44" s="7">
        <v>0.10100000000000001</v>
      </c>
      <c r="E44" s="7">
        <v>0.51200000000000001</v>
      </c>
      <c r="F44" s="7">
        <v>0.35099999999999998</v>
      </c>
      <c r="G44" s="8">
        <v>84163</v>
      </c>
      <c r="H44" s="8">
        <f>900889/6</f>
        <v>150148.16666666666</v>
      </c>
    </row>
    <row r="45" spans="1:8" x14ac:dyDescent="0.2">
      <c r="A45" s="3" t="s">
        <v>46</v>
      </c>
      <c r="B45" s="4" t="s">
        <v>3</v>
      </c>
      <c r="C45" s="5">
        <v>80111</v>
      </c>
      <c r="D45" s="7">
        <v>0.13200000000000001</v>
      </c>
      <c r="E45" s="7">
        <v>0.61599999999999999</v>
      </c>
      <c r="F45" s="7">
        <v>0.36299999999999999</v>
      </c>
      <c r="G45" s="8">
        <v>55144</v>
      </c>
      <c r="H45" s="8">
        <f>453126/6</f>
        <v>75521</v>
      </c>
    </row>
    <row r="46" spans="1:8" x14ac:dyDescent="0.2">
      <c r="A46" s="3" t="s">
        <v>47</v>
      </c>
      <c r="B46" s="4" t="s">
        <v>3</v>
      </c>
      <c r="C46" s="5">
        <v>84085</v>
      </c>
      <c r="D46" s="7">
        <v>6.8000000000000005E-2</v>
      </c>
      <c r="E46" s="7">
        <v>0.56999999999999995</v>
      </c>
      <c r="F46" s="9">
        <v>0.32</v>
      </c>
      <c r="G46" s="8">
        <v>46613</v>
      </c>
      <c r="H46" s="8">
        <f>461473/6</f>
        <v>76912.166666666672</v>
      </c>
    </row>
    <row r="47" spans="1:8" x14ac:dyDescent="0.2">
      <c r="A47" s="3" t="s">
        <v>48</v>
      </c>
      <c r="B47" s="4" t="s">
        <v>3</v>
      </c>
      <c r="C47" s="5">
        <v>73988</v>
      </c>
      <c r="D47" s="9">
        <v>0.08</v>
      </c>
      <c r="E47" s="7">
        <v>0.57499999999999996</v>
      </c>
      <c r="F47" s="7">
        <v>0.33300000000000002</v>
      </c>
      <c r="G47" s="8">
        <v>104835</v>
      </c>
      <c r="H47" s="8">
        <f>1154453/6</f>
        <v>192408.83333333334</v>
      </c>
    </row>
    <row r="48" spans="1:8" ht="29" x14ac:dyDescent="0.2">
      <c r="A48" s="3" t="s">
        <v>49</v>
      </c>
      <c r="B48" s="4" t="s">
        <v>3</v>
      </c>
      <c r="C48" s="5">
        <v>50476</v>
      </c>
      <c r="D48" s="7">
        <v>0.184</v>
      </c>
      <c r="E48" s="7">
        <v>0.504</v>
      </c>
      <c r="F48" s="7">
        <v>0.16800000000000001</v>
      </c>
      <c r="G48" s="8">
        <v>18619</v>
      </c>
      <c r="H48" s="8">
        <f>241685/6</f>
        <v>40280.833333333336</v>
      </c>
    </row>
    <row r="49" spans="1:8" x14ac:dyDescent="0.2">
      <c r="A49" s="3" t="s">
        <v>50</v>
      </c>
      <c r="B49" s="4" t="s">
        <v>3</v>
      </c>
      <c r="C49" s="5">
        <v>72629</v>
      </c>
      <c r="D49" s="7">
        <v>0.126</v>
      </c>
      <c r="E49" s="7">
        <v>0.66900000000000004</v>
      </c>
      <c r="F49" s="7">
        <v>0.374</v>
      </c>
      <c r="G49" s="8">
        <v>599452</v>
      </c>
      <c r="H49" s="8">
        <f>8139966/6</f>
        <v>1356661</v>
      </c>
    </row>
    <row r="50" spans="1:8" x14ac:dyDescent="0.2">
      <c r="A50" s="3" t="s">
        <v>51</v>
      </c>
      <c r="B50" s="4" t="s">
        <v>3</v>
      </c>
      <c r="C50" s="5">
        <v>64312</v>
      </c>
      <c r="D50" s="7">
        <v>0.129</v>
      </c>
      <c r="E50" s="7">
        <v>0.65</v>
      </c>
      <c r="F50" s="7">
        <v>0.26500000000000001</v>
      </c>
      <c r="G50" s="8">
        <v>179286</v>
      </c>
      <c r="H50" s="8">
        <f>1960641/6</f>
        <v>326773.5</v>
      </c>
    </row>
    <row r="51" spans="1:8" x14ac:dyDescent="0.2">
      <c r="A51" s="3" t="s">
        <v>52</v>
      </c>
      <c r="B51" s="4" t="s">
        <v>3</v>
      </c>
      <c r="C51" s="5">
        <v>76066</v>
      </c>
      <c r="D51" s="7">
        <v>0.111</v>
      </c>
      <c r="E51" s="7">
        <v>0.59499999999999997</v>
      </c>
      <c r="F51" s="7">
        <v>0.38800000000000001</v>
      </c>
      <c r="G51" s="8">
        <v>725797</v>
      </c>
      <c r="H51" s="8">
        <f>8232858/6</f>
        <v>1372143</v>
      </c>
    </row>
    <row r="52" spans="1:8" x14ac:dyDescent="0.2">
      <c r="A52" s="3" t="s">
        <v>53</v>
      </c>
      <c r="B52" s="4" t="s">
        <v>3</v>
      </c>
      <c r="C52" s="5">
        <v>63187</v>
      </c>
      <c r="D52" s="7">
        <v>0.109</v>
      </c>
      <c r="E52" s="7">
        <v>0.55600000000000005</v>
      </c>
      <c r="F52" s="7">
        <v>0.27100000000000002</v>
      </c>
      <c r="G52" s="8">
        <v>279603</v>
      </c>
      <c r="H52" s="8">
        <f>2974570/6</f>
        <v>495761.66666666669</v>
      </c>
    </row>
    <row r="53" spans="1:8" x14ac:dyDescent="0.2">
      <c r="A53" s="3" t="s">
        <v>54</v>
      </c>
      <c r="B53" s="4" t="s">
        <v>3</v>
      </c>
      <c r="C53" s="5">
        <v>66406</v>
      </c>
      <c r="D53" s="7">
        <v>0.124</v>
      </c>
      <c r="E53" s="7">
        <v>0.58499999999999996</v>
      </c>
      <c r="F53" s="7">
        <v>0.35099999999999998</v>
      </c>
      <c r="G53" s="8">
        <v>522020</v>
      </c>
      <c r="H53" s="8">
        <f>5657138/6</f>
        <v>942856.33333333337</v>
      </c>
    </row>
    <row r="54" spans="1:8" x14ac:dyDescent="0.2">
      <c r="A54" s="3" t="s">
        <v>55</v>
      </c>
      <c r="B54" s="4" t="s">
        <v>3</v>
      </c>
      <c r="C54" s="5">
        <v>60901</v>
      </c>
      <c r="D54" s="7">
        <v>0.157</v>
      </c>
      <c r="E54" s="7">
        <v>0.56499999999999995</v>
      </c>
      <c r="F54" s="7">
        <v>0.214</v>
      </c>
      <c r="G54" s="8">
        <v>352651</v>
      </c>
      <c r="H54" s="8">
        <f>3800052/6</f>
        <v>633342</v>
      </c>
    </row>
    <row r="55" spans="1:8" x14ac:dyDescent="0.2">
      <c r="A55" s="3" t="s">
        <v>56</v>
      </c>
      <c r="B55" s="4" t="s">
        <v>3</v>
      </c>
      <c r="C55" s="5">
        <v>44852</v>
      </c>
      <c r="D55" s="7">
        <v>0.22500000000000001</v>
      </c>
      <c r="E55" s="7">
        <v>0.47699999999999998</v>
      </c>
      <c r="F55" s="7">
        <v>0.13300000000000001</v>
      </c>
      <c r="G55" s="8">
        <v>38313</v>
      </c>
      <c r="H55" s="8">
        <f>436599/6</f>
        <v>72766.5</v>
      </c>
    </row>
    <row r="56" spans="1:8" x14ac:dyDescent="0.2">
      <c r="A56" s="3" t="s">
        <v>57</v>
      </c>
      <c r="B56" s="4" t="s">
        <v>3</v>
      </c>
      <c r="C56" s="5">
        <v>100020</v>
      </c>
      <c r="D56" s="7">
        <v>5.8999999999999997E-2</v>
      </c>
      <c r="E56" s="7">
        <v>0.60199999999999998</v>
      </c>
      <c r="F56" s="7">
        <v>0.47399999999999998</v>
      </c>
      <c r="G56" s="8">
        <v>141384</v>
      </c>
      <c r="H56" s="8">
        <f>1329138/6</f>
        <v>221523</v>
      </c>
    </row>
    <row r="57" spans="1:8" x14ac:dyDescent="0.2">
      <c r="A57" s="3" t="s">
        <v>58</v>
      </c>
      <c r="B57" s="4" t="s">
        <v>3</v>
      </c>
      <c r="C57" s="5">
        <v>66154</v>
      </c>
      <c r="D57" s="7">
        <v>0.13400000000000001</v>
      </c>
      <c r="E57" s="7">
        <v>0.55800000000000005</v>
      </c>
      <c r="F57" s="9">
        <v>0.25</v>
      </c>
      <c r="G57" s="8">
        <v>166819</v>
      </c>
      <c r="H57" s="8">
        <f>1818402/6</f>
        <v>303067</v>
      </c>
    </row>
    <row r="58" spans="1:8" x14ac:dyDescent="0.2">
      <c r="A58" s="3" t="s">
        <v>59</v>
      </c>
      <c r="B58" s="4" t="s">
        <v>3</v>
      </c>
      <c r="C58" s="5">
        <v>84715</v>
      </c>
      <c r="D58" s="7">
        <v>9.4E-2</v>
      </c>
      <c r="E58" s="7">
        <v>0.55600000000000005</v>
      </c>
      <c r="F58" s="7">
        <v>0.29899999999999999</v>
      </c>
      <c r="G58" s="8">
        <v>81808</v>
      </c>
      <c r="H58" s="8">
        <f>1239847/6</f>
        <v>206641.16666666666</v>
      </c>
    </row>
    <row r="59" spans="1:8" x14ac:dyDescent="0.2">
      <c r="A59" s="3" t="s">
        <v>60</v>
      </c>
      <c r="B59" s="4" t="s">
        <v>3</v>
      </c>
      <c r="C59" s="5">
        <v>77213</v>
      </c>
      <c r="D59" s="7">
        <v>8.5000000000000006E-2</v>
      </c>
      <c r="E59" s="7">
        <v>0.48899999999999999</v>
      </c>
      <c r="F59" s="7">
        <v>0.38300000000000001</v>
      </c>
      <c r="G59" s="8">
        <v>273012</v>
      </c>
      <c r="H59" s="8">
        <f>2597839/6</f>
        <v>432973.16666666669</v>
      </c>
    </row>
    <row r="60" spans="1:8" x14ac:dyDescent="0.2">
      <c r="A60" s="3" t="s">
        <v>61</v>
      </c>
      <c r="B60" s="4" t="s">
        <v>3</v>
      </c>
      <c r="C60" s="5">
        <v>79490</v>
      </c>
      <c r="D60" s="7">
        <v>0.111</v>
      </c>
      <c r="E60" s="7">
        <v>0.67200000000000004</v>
      </c>
      <c r="F60" s="7">
        <v>0.41699999999999998</v>
      </c>
      <c r="G60" s="8">
        <v>202797</v>
      </c>
      <c r="H60" s="8">
        <f>2657374/6</f>
        <v>442895.66666666669</v>
      </c>
    </row>
    <row r="61" spans="1:8" x14ac:dyDescent="0.2">
      <c r="A61" s="3" t="s">
        <v>62</v>
      </c>
      <c r="B61" s="4" t="s">
        <v>3</v>
      </c>
      <c r="C61" s="5">
        <v>70105</v>
      </c>
      <c r="D61" s="7">
        <v>9.4E-2</v>
      </c>
      <c r="E61" s="7">
        <v>0.245</v>
      </c>
      <c r="F61" s="7">
        <v>0.33700000000000002</v>
      </c>
      <c r="G61" s="8">
        <v>88696</v>
      </c>
      <c r="H61" s="8">
        <f>712051/6</f>
        <v>118675.16666666667</v>
      </c>
    </row>
    <row r="62" spans="1:8" x14ac:dyDescent="0.2">
      <c r="A62" s="3" t="s">
        <v>63</v>
      </c>
      <c r="B62" s="4" t="s">
        <v>3</v>
      </c>
      <c r="C62" s="5">
        <v>49729</v>
      </c>
      <c r="D62" s="7">
        <v>0.189</v>
      </c>
      <c r="E62" s="7">
        <v>0.505</v>
      </c>
      <c r="F62" s="7">
        <v>0.159</v>
      </c>
      <c r="G62" s="8">
        <v>19384</v>
      </c>
      <c r="H62" s="8">
        <f>276205/6</f>
        <v>46034.166666666664</v>
      </c>
    </row>
    <row r="63" spans="1:8" x14ac:dyDescent="0.2">
      <c r="A63" s="3" t="s">
        <v>64</v>
      </c>
      <c r="B63" s="4" t="s">
        <v>3</v>
      </c>
      <c r="C63" s="5">
        <v>46239</v>
      </c>
      <c r="D63" s="7">
        <v>0.19500000000000001</v>
      </c>
      <c r="E63" s="7">
        <v>0.40100000000000002</v>
      </c>
      <c r="F63" s="7">
        <v>0.13900000000000001</v>
      </c>
      <c r="G63" s="8">
        <v>11399</v>
      </c>
      <c r="H63" s="8">
        <f>136187/6</f>
        <v>22697.833333333332</v>
      </c>
    </row>
    <row r="64" spans="1:8" x14ac:dyDescent="0.2">
      <c r="A64" s="3" t="s">
        <v>65</v>
      </c>
      <c r="B64" s="4" t="s">
        <v>3</v>
      </c>
      <c r="C64" s="5">
        <v>42597</v>
      </c>
      <c r="D64" s="7">
        <v>0.159</v>
      </c>
      <c r="E64" s="7">
        <v>0.33600000000000002</v>
      </c>
      <c r="F64" s="9">
        <v>0.1</v>
      </c>
      <c r="G64" s="8">
        <v>4713</v>
      </c>
      <c r="H64" s="8">
        <f>95402/6</f>
        <v>15900.333333333334</v>
      </c>
    </row>
    <row r="65" spans="1:8" x14ac:dyDescent="0.2">
      <c r="A65" s="3" t="s">
        <v>66</v>
      </c>
      <c r="B65" s="4" t="s">
        <v>3</v>
      </c>
      <c r="C65" s="5">
        <v>48496</v>
      </c>
      <c r="D65" s="7">
        <v>0.11799999999999999</v>
      </c>
      <c r="E65" s="7">
        <v>0.52900000000000003</v>
      </c>
      <c r="F65" s="7">
        <v>0.29299999999999998</v>
      </c>
      <c r="G65" s="8">
        <v>272325</v>
      </c>
      <c r="H65" s="8">
        <f>3144682/6</f>
        <v>524113.66666666669</v>
      </c>
    </row>
    <row r="66" spans="1:8" x14ac:dyDescent="0.2">
      <c r="A66" s="3" t="s">
        <v>67</v>
      </c>
      <c r="B66" s="4" t="s">
        <v>3</v>
      </c>
      <c r="C66" s="5">
        <v>58992</v>
      </c>
      <c r="D66" s="7">
        <v>6.0999999999999999E-2</v>
      </c>
      <c r="E66" s="7">
        <v>0.55400000000000005</v>
      </c>
      <c r="F66" s="7">
        <v>0.19700000000000001</v>
      </c>
      <c r="G66" s="8">
        <v>13633</v>
      </c>
      <c r="H66" s="8">
        <f>187720/6</f>
        <v>31286.666666666668</v>
      </c>
    </row>
    <row r="67" spans="1:8" x14ac:dyDescent="0.2">
      <c r="A67" s="3" t="s">
        <v>68</v>
      </c>
      <c r="B67" s="4" t="s">
        <v>3</v>
      </c>
      <c r="C67" s="5">
        <v>57265.5</v>
      </c>
      <c r="D67" s="7">
        <v>0.111</v>
      </c>
      <c r="E67" s="7">
        <v>0.57899999999999996</v>
      </c>
      <c r="F67" s="7">
        <v>0.33100000000000002</v>
      </c>
      <c r="G67" s="8">
        <v>63663</v>
      </c>
      <c r="H67" s="8">
        <f>403698/6</f>
        <v>67283</v>
      </c>
    </row>
    <row r="68" spans="1:8" x14ac:dyDescent="0.2">
      <c r="A68" s="3" t="s">
        <v>69</v>
      </c>
      <c r="B68" s="4" t="s">
        <v>3</v>
      </c>
      <c r="C68" s="10">
        <v>37626.5</v>
      </c>
      <c r="D68" s="7">
        <v>0.22700000000000001</v>
      </c>
      <c r="E68" s="7">
        <v>0.42299999999999999</v>
      </c>
      <c r="F68" s="7">
        <v>0.124</v>
      </c>
      <c r="G68" s="8">
        <v>10846</v>
      </c>
      <c r="H68" s="8">
        <f>149266/6</f>
        <v>24877.666666666668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Pedro.Medina012</dc:creator>
  <cp:lastModifiedBy>Pedro.Medina012</cp:lastModifiedBy>
  <cp:lastPrinted>2024-10-14T15:20:29Z</cp:lastPrinted>
  <dcterms:created xsi:type="dcterms:W3CDTF">2024-10-05T18:12:53Z</dcterms:created>
  <dcterms:modified xsi:type="dcterms:W3CDTF">2024-10-14T17:27:01Z</dcterms:modified>
</cp:coreProperties>
</file>